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3-Limpeza/AM-GO-RR-SC - 48051.0029172023-74/AM/"/>
    </mc:Choice>
  </mc:AlternateContent>
  <xr:revisionPtr revIDLastSave="52" documentId="8_{5FF05A24-4EE0-468D-A605-A9E3F0D7020F}" xr6:coauthVersionLast="47" xr6:coauthVersionMax="47" xr10:uidLastSave="{C5712E1F-22E6-4C02-8EF0-BA57261707C9}"/>
  <bookViews>
    <workbookView xWindow="28680" yWindow="-120" windowWidth="29040" windowHeight="15840" tabRatio="921" firstSheet="1" activeTab="1" xr2:uid="{00000000-000D-0000-FFFF-FFFF00000000}"/>
  </bookViews>
  <sheets>
    <sheet name="Mód2.2" sheetId="9" state="hidden" r:id="rId1"/>
    <sheet name="Resumo" sheetId="18" r:id="rId2"/>
    <sheet name="Item 1 - Servente" sheetId="4" r:id="rId3"/>
    <sheet name="Item 2 - Jardineiro" sheetId="17" r:id="rId4"/>
    <sheet name="Uniform&amp;EPIs Serv e Jard." sheetId="11" r:id="rId5"/>
    <sheet name="Mód2.3 Serv e Jard." sheetId="12" r:id="rId6"/>
    <sheet name="Materiais Servente" sheetId="14" r:id="rId7"/>
    <sheet name="Eqp Servente" sheetId="15" r:id="rId8"/>
    <sheet name="Mód3" sheetId="8" state="hidden" r:id="rId9"/>
    <sheet name="Mód6" sheetId="6" state="hidden" r:id="rId10"/>
    <sheet name="Mód4" sheetId="10" state="hidden" r:id="rId11"/>
    <sheet name="Materiais Jardineiro" sheetId="19" r:id="rId12"/>
    <sheet name="Eqp Jardineiro" sheetId="20" r:id="rId13"/>
    <sheet name="FatorK" sheetId="7" r:id="rId14"/>
    <sheet name="MemóriaCálculo" sheetId="16" r:id="rId15"/>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7" i="18" l="1"/>
  <c r="D8" i="18"/>
  <c r="I201" i="17"/>
  <c r="I200" i="17"/>
  <c r="G199" i="17"/>
  <c r="H199" i="17" s="1"/>
  <c r="G223" i="4"/>
  <c r="G229" i="4" s="1"/>
  <c r="H224" i="4"/>
  <c r="H225" i="4"/>
  <c r="H226" i="4"/>
  <c r="I227" i="4"/>
  <c r="I228" i="4"/>
  <c r="D14" i="18" l="1"/>
  <c r="H223" i="4"/>
  <c r="H229" i="4" s="1"/>
  <c r="G202" i="17"/>
  <c r="H202" i="17"/>
  <c r="H9" i="18"/>
  <c r="K11" i="20"/>
  <c r="L11" i="20" s="1"/>
  <c r="K34" i="19"/>
  <c r="L34" i="19" s="1"/>
  <c r="K32" i="19"/>
  <c r="L32" i="19" s="1"/>
  <c r="K31" i="19"/>
  <c r="L31" i="19" s="1"/>
  <c r="K30" i="19"/>
  <c r="L30" i="19" s="1"/>
  <c r="K29" i="19"/>
  <c r="L29" i="19" s="1"/>
  <c r="K16" i="20"/>
  <c r="L16" i="20" s="1"/>
  <c r="K15" i="20"/>
  <c r="L15" i="20" s="1"/>
  <c r="K14" i="20"/>
  <c r="L14" i="20" s="1"/>
  <c r="K13" i="20"/>
  <c r="L13" i="20" s="1"/>
  <c r="K12" i="20"/>
  <c r="L12" i="20" s="1"/>
  <c r="K13" i="19"/>
  <c r="L13" i="19" s="1"/>
  <c r="K12" i="19"/>
  <c r="L12" i="19" s="1"/>
  <c r="K11" i="19"/>
  <c r="L11" i="19" s="1"/>
  <c r="K20" i="19" l="1"/>
  <c r="K22" i="19" s="1"/>
  <c r="K45" i="19" s="1"/>
  <c r="D13" i="18"/>
  <c r="K23" i="20"/>
  <c r="K25" i="20" s="1"/>
  <c r="I144" i="17" s="1" a="1"/>
  <c r="I144" i="17" s="1"/>
  <c r="K40" i="19"/>
  <c r="K42" i="19" s="1"/>
  <c r="K46" i="19" l="1"/>
  <c r="K47" i="19" s="1"/>
  <c r="I143" i="17" s="1" a="1"/>
  <c r="I143" i="17" s="1"/>
  <c r="I7" i="18" l="1"/>
  <c r="G14" i="18"/>
  <c r="H14" i="18" s="1"/>
  <c r="I9" i="18" l="1"/>
  <c r="H13" i="18"/>
  <c r="H15" i="18" l="1"/>
  <c r="K28" i="14"/>
  <c r="B171" i="17" l="1"/>
  <c r="B169" i="17"/>
  <c r="B168" i="17"/>
  <c r="B167" i="17"/>
  <c r="B166" i="17"/>
  <c r="B165" i="17"/>
  <c r="H158" i="17"/>
  <c r="I132" i="17"/>
  <c r="I137" i="17" s="1"/>
  <c r="H132" i="17"/>
  <c r="H107" i="17"/>
  <c r="I89" i="17"/>
  <c r="I88" i="17"/>
  <c r="H75" i="17"/>
  <c r="H127" i="17" s="1"/>
  <c r="H52" i="17"/>
  <c r="H54" i="17" s="1"/>
  <c r="I39" i="17"/>
  <c r="I41" i="17" s="1"/>
  <c r="I28" i="17"/>
  <c r="L74" i="14"/>
  <c r="K73" i="14"/>
  <c r="L73" i="14" s="1"/>
  <c r="K72" i="14"/>
  <c r="L72" i="14" s="1"/>
  <c r="K71" i="14"/>
  <c r="L71" i="14" s="1"/>
  <c r="K70" i="14"/>
  <c r="L70" i="14" s="1"/>
  <c r="K69" i="14"/>
  <c r="L69" i="14" s="1"/>
  <c r="K68" i="14"/>
  <c r="L68" i="14" s="1"/>
  <c r="K40" i="14"/>
  <c r="L40" i="14" s="1"/>
  <c r="K39" i="14"/>
  <c r="L39" i="14" s="1"/>
  <c r="K38" i="14"/>
  <c r="L38" i="14" s="1"/>
  <c r="K37" i="14"/>
  <c r="L37" i="14" s="1"/>
  <c r="K36" i="14"/>
  <c r="L36" i="14" s="1"/>
  <c r="K35" i="14"/>
  <c r="L35" i="14" s="1"/>
  <c r="K34" i="14"/>
  <c r="L34" i="14" s="1"/>
  <c r="K17" i="15"/>
  <c r="L17" i="15" s="1"/>
  <c r="K16" i="15"/>
  <c r="L16" i="15" s="1"/>
  <c r="K15" i="15"/>
  <c r="L15" i="15" s="1"/>
  <c r="K14" i="15"/>
  <c r="L14" i="15" s="1"/>
  <c r="K13" i="15"/>
  <c r="L13" i="15" s="1"/>
  <c r="K12" i="15"/>
  <c r="L12" i="15" s="1"/>
  <c r="K11" i="15"/>
  <c r="L11" i="15" s="1"/>
  <c r="H110" i="17" l="1"/>
  <c r="I40" i="17"/>
  <c r="I45" i="17" s="1"/>
  <c r="H55" i="17"/>
  <c r="H56" i="17" s="1"/>
  <c r="I125" i="17" l="1"/>
  <c r="I69" i="17"/>
  <c r="I124" i="17"/>
  <c r="I109" i="17"/>
  <c r="I110" i="17" s="1"/>
  <c r="I68" i="17"/>
  <c r="I53" i="17"/>
  <c r="I121" i="17"/>
  <c r="I165" i="17"/>
  <c r="I123" i="17"/>
  <c r="I108" i="17"/>
  <c r="I67" i="17"/>
  <c r="I52" i="17"/>
  <c r="I122" i="17"/>
  <c r="I74" i="17"/>
  <c r="I73" i="17"/>
  <c r="I106" i="17"/>
  <c r="I72" i="17"/>
  <c r="I55" i="17"/>
  <c r="I111" i="17"/>
  <c r="I71" i="17"/>
  <c r="I70" i="17"/>
  <c r="I126" i="17" l="1"/>
  <c r="I107" i="17"/>
  <c r="I112" i="17" s="1"/>
  <c r="I167" i="17" s="1"/>
  <c r="I54" i="17"/>
  <c r="I56" i="17" s="1"/>
  <c r="I99" i="17" s="1"/>
  <c r="I75" i="17"/>
  <c r="I100" i="17" s="1"/>
  <c r="I127" i="17" l="1"/>
  <c r="I128" i="17" s="1"/>
  <c r="I136" i="17" s="1"/>
  <c r="I138" i="17" s="1"/>
  <c r="I168" i="17" s="1"/>
  <c r="K19" i="11" l="1"/>
  <c r="L19" i="11" s="1"/>
  <c r="K18" i="11"/>
  <c r="L18" i="11" s="1"/>
  <c r="K17" i="11"/>
  <c r="L17" i="11" s="1"/>
  <c r="K16" i="11"/>
  <c r="L16" i="11" s="1"/>
  <c r="K15" i="11"/>
  <c r="L15" i="11" s="1"/>
  <c r="K14" i="11"/>
  <c r="L14" i="11" s="1"/>
  <c r="K13" i="11"/>
  <c r="L13" i="11" s="1"/>
  <c r="K12" i="11"/>
  <c r="L12" i="11" s="1"/>
  <c r="K11" i="11"/>
  <c r="L11" i="11" s="1"/>
  <c r="I75" i="16" l="1"/>
  <c r="I74" i="16"/>
  <c r="I73" i="16"/>
  <c r="I72" i="16"/>
  <c r="I71" i="16"/>
  <c r="I21" i="16"/>
  <c r="I23" i="16" s="1"/>
  <c r="I25" i="16" s="1"/>
  <c r="K67" i="14"/>
  <c r="L67" i="14" s="1"/>
  <c r="K66" i="14"/>
  <c r="L66" i="14" s="1"/>
  <c r="K65" i="14"/>
  <c r="L65" i="14" s="1"/>
  <c r="K64" i="14"/>
  <c r="L64" i="14" s="1"/>
  <c r="K63" i="14"/>
  <c r="L63" i="14" s="1"/>
  <c r="K62" i="14"/>
  <c r="L62" i="14" s="1"/>
  <c r="K61" i="14"/>
  <c r="L61" i="14" s="1"/>
  <c r="K60" i="14"/>
  <c r="L60" i="14" s="1"/>
  <c r="K59" i="14"/>
  <c r="L59" i="14" s="1"/>
  <c r="K58" i="14"/>
  <c r="L58" i="14" s="1"/>
  <c r="K57" i="14"/>
  <c r="L57" i="14" s="1"/>
  <c r="K56" i="14"/>
  <c r="L56" i="14" s="1"/>
  <c r="K33" i="14"/>
  <c r="L33" i="14" s="1"/>
  <c r="K32" i="14"/>
  <c r="L32" i="14" s="1"/>
  <c r="K31" i="14"/>
  <c r="L31" i="14" s="1"/>
  <c r="K30" i="14"/>
  <c r="L30" i="14" s="1"/>
  <c r="K29" i="14"/>
  <c r="L29" i="14" s="1"/>
  <c r="L28" i="14"/>
  <c r="K27" i="14"/>
  <c r="L27" i="14" s="1"/>
  <c r="K26" i="14"/>
  <c r="L26" i="14" s="1"/>
  <c r="K25" i="14"/>
  <c r="L25" i="14" s="1"/>
  <c r="K24" i="14"/>
  <c r="L24" i="14" s="1"/>
  <c r="K23" i="14"/>
  <c r="L23" i="14" s="1"/>
  <c r="K22" i="14"/>
  <c r="L22" i="14" s="1"/>
  <c r="K21" i="14"/>
  <c r="L21" i="14" s="1"/>
  <c r="K20" i="14"/>
  <c r="L20" i="14" s="1"/>
  <c r="K19" i="14"/>
  <c r="L19" i="14" s="1"/>
  <c r="K18" i="14"/>
  <c r="L18" i="14" s="1"/>
  <c r="K17" i="14"/>
  <c r="L17" i="14" s="1"/>
  <c r="K16" i="14"/>
  <c r="L16" i="14" s="1"/>
  <c r="K15" i="14"/>
  <c r="L15" i="14" s="1"/>
  <c r="K14" i="14"/>
  <c r="L14" i="14" s="1"/>
  <c r="K13" i="14"/>
  <c r="L13" i="14" s="1"/>
  <c r="K12" i="14"/>
  <c r="L12" i="14" s="1"/>
  <c r="K11" i="14"/>
  <c r="L11" i="14" s="1"/>
  <c r="K47" i="14" l="1"/>
  <c r="K49" i="14" s="1"/>
  <c r="K21" i="11"/>
  <c r="K23" i="11" s="1"/>
  <c r="K26" i="11" s="1"/>
  <c r="I76" i="16"/>
  <c r="I77" i="16" s="1"/>
  <c r="I78" i="16" s="1"/>
  <c r="K76" i="14"/>
  <c r="K78" i="14" s="1"/>
  <c r="K24" i="15"/>
  <c r="K26" i="15" s="1"/>
  <c r="I142" i="4" l="1"/>
  <c r="I142" i="17"/>
  <c r="E33" i="12"/>
  <c r="I86" i="17" s="1"/>
  <c r="I144" i="4" l="1"/>
  <c r="K82" i="14"/>
  <c r="K81" i="14"/>
  <c r="I19" i="10"/>
  <c r="I25" i="10"/>
  <c r="I23" i="10"/>
  <c r="I21" i="10"/>
  <c r="I17" i="10"/>
  <c r="H107" i="4"/>
  <c r="K83" i="14" l="1"/>
  <c r="I143" i="4" s="1"/>
  <c r="J27" i="10"/>
  <c r="P31" i="10"/>
  <c r="E59" i="12"/>
  <c r="E60" i="12" s="1"/>
  <c r="I146" i="17" l="1"/>
  <c r="E9" i="12"/>
  <c r="I169" i="17" l="1"/>
  <c r="H132" i="4"/>
  <c r="I132" i="4"/>
  <c r="I137" i="4" s="1"/>
  <c r="H158" i="4" l="1"/>
  <c r="H1" i="6" l="1"/>
  <c r="E13" i="8"/>
  <c r="E12" i="8"/>
  <c r="I89" i="4"/>
  <c r="E21" i="12"/>
  <c r="H75" i="4"/>
  <c r="H110" i="4" l="1"/>
  <c r="H127" i="4"/>
  <c r="P39" i="8"/>
  <c r="C26" i="8"/>
  <c r="G26" i="8"/>
  <c r="G39" i="8"/>
  <c r="E23" i="12"/>
  <c r="E25" i="12" s="1"/>
  <c r="I85" i="17" s="1"/>
  <c r="I146" i="4" l="1"/>
  <c r="J91" i="8"/>
  <c r="G25" i="8"/>
  <c r="G51" i="8"/>
  <c r="C51" i="8"/>
  <c r="C25" i="8"/>
  <c r="B89" i="8"/>
  <c r="G76" i="8"/>
  <c r="B88" i="8"/>
  <c r="B87" i="8"/>
  <c r="B86" i="8"/>
  <c r="B85" i="8"/>
  <c r="P65" i="8"/>
  <c r="E42" i="12"/>
  <c r="I86" i="4"/>
  <c r="I85" i="4"/>
  <c r="C17" i="9"/>
  <c r="C16" i="9"/>
  <c r="H52" i="4"/>
  <c r="H54" i="4" s="1"/>
  <c r="I87" i="4" l="1"/>
  <c r="I87" i="17"/>
  <c r="H55" i="4"/>
  <c r="H56" i="4" s="1"/>
  <c r="G52" i="8"/>
  <c r="G65" i="8" l="1"/>
  <c r="C52" i="8"/>
  <c r="I169" i="4" l="1"/>
  <c r="G63" i="8"/>
  <c r="G37" i="8"/>
  <c r="H9" i="9"/>
  <c r="C9" i="9"/>
  <c r="F19" i="9" l="1"/>
  <c r="I39" i="4"/>
  <c r="E10" i="12" s="1"/>
  <c r="E12" i="12" s="1"/>
  <c r="I84" i="17" s="1"/>
  <c r="I90" i="17" s="1"/>
  <c r="I101" i="17" s="1"/>
  <c r="I102" i="17" s="1"/>
  <c r="I166" i="17" s="1"/>
  <c r="I170" i="17" s="1"/>
  <c r="I152" i="17" s="1"/>
  <c r="I28" i="4"/>
  <c r="I153" i="17" l="1"/>
  <c r="I172" i="17" s="1"/>
  <c r="I84" i="4"/>
  <c r="I40" i="4"/>
  <c r="I41" i="4"/>
  <c r="B171" i="4"/>
  <c r="B169" i="4"/>
  <c r="B168" i="4"/>
  <c r="B167" i="4"/>
  <c r="B165" i="4"/>
  <c r="B166" i="4"/>
  <c r="G181" i="17" l="1"/>
  <c r="I181" i="17" s="1"/>
  <c r="I182" i="17" s="1"/>
  <c r="E199" i="17" s="1"/>
  <c r="I155" i="17"/>
  <c r="I156" i="17"/>
  <c r="I157" i="17"/>
  <c r="I45" i="4"/>
  <c r="I199" i="17" l="1"/>
  <c r="E14" i="18"/>
  <c r="F14" i="18" s="1"/>
  <c r="I14" i="18" s="1"/>
  <c r="I158" i="17"/>
  <c r="I171" i="17" s="1"/>
  <c r="I121" i="4"/>
  <c r="I55" i="4"/>
  <c r="I124" i="4"/>
  <c r="I165" i="4"/>
  <c r="I123" i="4"/>
  <c r="I122" i="4"/>
  <c r="I106" i="4"/>
  <c r="I108" i="4"/>
  <c r="I125" i="4"/>
  <c r="I109" i="4"/>
  <c r="I110" i="4" s="1"/>
  <c r="I111" i="4"/>
  <c r="I67" i="4"/>
  <c r="I68" i="4"/>
  <c r="I74" i="4"/>
  <c r="I69" i="4"/>
  <c r="I73" i="4"/>
  <c r="I72" i="4"/>
  <c r="I71" i="4"/>
  <c r="I70" i="4"/>
  <c r="D7" i="10"/>
  <c r="J52" i="8"/>
  <c r="I52" i="4"/>
  <c r="I53" i="4"/>
  <c r="G47" i="8"/>
  <c r="G59" i="8"/>
  <c r="C20" i="8"/>
  <c r="C5" i="9"/>
  <c r="C47" i="8"/>
  <c r="D46" i="10"/>
  <c r="G33" i="8"/>
  <c r="H5" i="9"/>
  <c r="G20" i="8"/>
  <c r="I126" i="4" l="1"/>
  <c r="I127" i="4" s="1"/>
  <c r="I128" i="4" s="1"/>
  <c r="I136" i="4" s="1"/>
  <c r="I138" i="4" s="1"/>
  <c r="I168" i="4" s="1"/>
  <c r="I54" i="4"/>
  <c r="I56" i="4" s="1"/>
  <c r="I99" i="4" s="1"/>
  <c r="I107" i="4"/>
  <c r="I112" i="4" s="1"/>
  <c r="I167" i="4" s="1"/>
  <c r="E51" i="12"/>
  <c r="E52" i="12" s="1"/>
  <c r="I88" i="4" s="1"/>
  <c r="I90" i="4" s="1"/>
  <c r="I101" i="4" s="1"/>
  <c r="I75" i="4"/>
  <c r="I87" i="8"/>
  <c r="I91" i="8" s="1"/>
  <c r="C6" i="9" l="1"/>
  <c r="C7" i="9" s="1"/>
  <c r="C11" i="9" s="1"/>
  <c r="G22" i="8" s="1"/>
  <c r="G74" i="8"/>
  <c r="G78" i="8" s="1"/>
  <c r="H89" i="8" s="1"/>
  <c r="G34" i="8"/>
  <c r="G35" i="8" s="1"/>
  <c r="G41" i="8" s="1"/>
  <c r="G60" i="8"/>
  <c r="G61" i="8" s="1"/>
  <c r="G67" i="8" s="1"/>
  <c r="H6" i="9"/>
  <c r="H7" i="9" s="1"/>
  <c r="H11" i="9" s="1"/>
  <c r="P33" i="8" s="1"/>
  <c r="P35" i="8" s="1"/>
  <c r="P41" i="8" s="1"/>
  <c r="I100" i="4"/>
  <c r="I102" i="4" s="1"/>
  <c r="I166" i="4" s="1"/>
  <c r="I170" i="4" s="1"/>
  <c r="C22" i="8" l="1"/>
  <c r="H86" i="8"/>
  <c r="P59" i="8"/>
  <c r="P61" i="8" s="1"/>
  <c r="P67" i="8" s="1"/>
  <c r="H88" i="8"/>
  <c r="K88" i="8"/>
  <c r="K86" i="8"/>
  <c r="F16" i="9"/>
  <c r="F17" i="9"/>
  <c r="F21" i="9" l="1"/>
  <c r="G48" i="8"/>
  <c r="G49" i="8" s="1"/>
  <c r="G54" i="8" s="1"/>
  <c r="K87" i="8" s="1"/>
  <c r="D8" i="10"/>
  <c r="G21" i="8"/>
  <c r="G23" i="8" s="1"/>
  <c r="G28" i="8" s="1"/>
  <c r="K85" i="8" s="1"/>
  <c r="C21" i="8"/>
  <c r="C23" i="8" s="1"/>
  <c r="C28" i="8" s="1"/>
  <c r="C48" i="8"/>
  <c r="C49" i="8" s="1"/>
  <c r="C54" i="8" s="1"/>
  <c r="H87" i="8" s="1"/>
  <c r="D47" i="10"/>
  <c r="K91" i="8" l="1"/>
  <c r="H85" i="8"/>
  <c r="H91" i="8" s="1"/>
  <c r="D48" i="10" l="1"/>
  <c r="D50" i="10" s="1"/>
  <c r="D54" i="10" s="1"/>
  <c r="D58" i="10" s="1"/>
  <c r="D9" i="10"/>
  <c r="D11" i="10" s="1"/>
  <c r="D15" i="10" s="1"/>
  <c r="E36" i="10" l="1"/>
  <c r="E30" i="10"/>
  <c r="E28" i="10"/>
  <c r="E34" i="10"/>
  <c r="E32" i="10"/>
  <c r="J38" i="10" l="1"/>
  <c r="I152" i="4" l="1"/>
  <c r="I153" i="4" l="1"/>
  <c r="I4" i="6" s="1"/>
  <c r="I6" i="6" s="1"/>
  <c r="I8" i="6" s="1"/>
  <c r="I172" i="4" l="1"/>
  <c r="G181" i="4" l="1"/>
  <c r="I181" i="4" s="1"/>
  <c r="G190" i="4"/>
  <c r="I190" i="4" s="1"/>
  <c r="I191" i="4" s="1"/>
  <c r="E224" i="4" s="1"/>
  <c r="I224" i="4" s="1"/>
  <c r="I156" i="4"/>
  <c r="I155" i="4"/>
  <c r="I157" i="4"/>
  <c r="B3" i="7"/>
  <c r="I182" i="4" l="1"/>
  <c r="E223" i="4" s="1"/>
  <c r="I223" i="4" s="1"/>
  <c r="G199" i="4"/>
  <c r="I158" i="4"/>
  <c r="I171" i="4" s="1"/>
  <c r="G208" i="4" l="1"/>
  <c r="I208" i="4" s="1"/>
  <c r="I209" i="4" s="1"/>
  <c r="E226" i="4" s="1"/>
  <c r="I226" i="4" s="1"/>
  <c r="I199" i="4"/>
  <c r="I200" i="4" s="1"/>
  <c r="E225" i="4" s="1"/>
  <c r="I225" i="4" s="1"/>
  <c r="E13" i="18"/>
  <c r="F13" i="18" s="1"/>
  <c r="I13" i="18" s="1"/>
  <c r="I15" i="18" s="1"/>
  <c r="I202" i="17" l="1"/>
  <c r="I229" i="4"/>
  <c r="F15" i="18"/>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<sst xmlns="http://schemas.openxmlformats.org/spreadsheetml/2006/main" count="1380" uniqueCount="552">
  <si>
    <t>GPS</t>
  </si>
  <si>
    <t>FGTS</t>
  </si>
  <si>
    <t>Base de Cálculo</t>
  </si>
  <si>
    <t>Módulo 1</t>
  </si>
  <si>
    <t>Submódulo 2.1</t>
  </si>
  <si>
    <t>Total</t>
  </si>
  <si>
    <t>Percentual</t>
  </si>
  <si>
    <t>Valor GPS</t>
  </si>
  <si>
    <t>Valor FGTS</t>
  </si>
  <si>
    <t>GPS, FGTS e Outras Contribuições</t>
  </si>
  <si>
    <t>Percentual total</t>
  </si>
  <si>
    <t>TOTAL SUBMÓDULO 2.2</t>
  </si>
  <si>
    <t>ESTIMATIVA DO VALOR GLOBAL DOS SERVIÇOS DE LIMPEZA E CONSERVAÇÃO</t>
  </si>
  <si>
    <t xml:space="preserve"> LOCAL :   GERÊNCIA DA ANM NO ESTADO DO AMAZONAS</t>
  </si>
  <si>
    <t>PREÇO MENSAL UNITÁRIO POR M² (metro quadrado)</t>
  </si>
  <si>
    <r>
      <rPr>
        <b/>
        <sz val="10"/>
        <color rgb="FF0000FF"/>
        <rFont val="Arial"/>
        <family val="2"/>
      </rPr>
      <t>ÁREA INTERNA</t>
    </r>
    <r>
      <rPr>
        <sz val="10"/>
        <rFont val="Arial"/>
        <family val="2"/>
      </rPr>
      <t xml:space="preserve"> - (Fórmulas exemplificativas de cálculo para área interna - alíneas “a” e “b” do subitem 3.1. do Anexo VI-B; para as demais alíneas, deverão ser incluídos novos campos na planilha com a metragem adequada).</t>
    </r>
  </si>
  <si>
    <t>MÃO DE OBRA</t>
  </si>
  <si>
    <t>(1)
PRODUTIVIDADE
(1/m²)</t>
  </si>
  <si>
    <t>(2)
PREÇO HOMEM-MÊS
(R$)</t>
  </si>
  <si>
    <t>(1x2)
SUBTOTAL
(R$/m²)</t>
  </si>
  <si>
    <t>Servente</t>
  </si>
  <si>
    <t>__1__
800*</t>
  </si>
  <si>
    <t>TOTAL</t>
  </si>
  <si>
    <r>
      <rPr>
        <b/>
        <sz val="10"/>
        <rFont val="Arial"/>
        <family val="2"/>
      </rPr>
      <t>*</t>
    </r>
    <r>
      <rPr>
        <sz val="10"/>
        <rFont val="Arial"/>
        <family val="2"/>
      </rPr>
      <t xml:space="preserve"> produtividade de referência do trabalhador prevista no subitem 3.1, IN SEGES/MP nº 5, de 2017.</t>
    </r>
  </si>
  <si>
    <r>
      <rPr>
        <b/>
        <sz val="10"/>
        <color rgb="FF0000FF"/>
        <rFont val="Arial"/>
        <family val="2"/>
      </rPr>
      <t>ÁREA EXTERNA</t>
    </r>
    <r>
      <rPr>
        <sz val="10"/>
        <rFont val="Arial"/>
        <family val="2"/>
      </rPr>
      <t xml:space="preserve"> - (Fórmulas exemplificativas de cálculo para área externa - alíneas “a”, “c”, “d” e “e” do subitem 3.2. do Anexo VI-B; para as demais alíneas, deverão ser incluídos novos campos na planilha com a metragem adequada).</t>
    </r>
  </si>
  <si>
    <t>__1__
1800*</t>
  </si>
  <si>
    <t>Jardineiro/roçador/podador</t>
  </si>
  <si>
    <r>
      <rPr>
        <b/>
        <sz val="10"/>
        <rFont val="Arial"/>
        <family val="2"/>
      </rPr>
      <t>*</t>
    </r>
    <r>
      <rPr>
        <sz val="10"/>
        <rFont val="Arial"/>
        <family val="2"/>
      </rPr>
      <t xml:space="preserve"> produtividade de referência do trabalhador prevista no subitem 3.2, IN SEGES/MP nº 5, de 2017.</t>
    </r>
  </si>
  <si>
    <r>
      <rPr>
        <b/>
        <sz val="10"/>
        <color rgb="FF0000FF"/>
        <rFont val="Arial"/>
        <family val="2"/>
      </rPr>
      <t>ESQUADRIA EXTERNA</t>
    </r>
    <r>
      <rPr>
        <sz val="10"/>
        <rFont val="Arial"/>
        <family val="2"/>
      </rPr>
      <t xml:space="preserve"> (Fórmulas exemplificativas de cálculo para área externa - alíneas “b” e “c” do subitem 3.3. do Anexo VI-B; para as demais alíneas, deverão ser incluídos novos campos na planilha com a metragem adequada).</t>
    </r>
  </si>
  <si>
    <t>__1__
300*</t>
  </si>
  <si>
    <r>
      <rPr>
        <b/>
        <sz val="10"/>
        <rFont val="Arial"/>
        <family val="2"/>
      </rPr>
      <t>*</t>
    </r>
    <r>
      <rPr>
        <sz val="10"/>
        <rFont val="Arial"/>
        <family val="2"/>
      </rPr>
      <t xml:space="preserve"> produtividade de referência do trabalhador prevista no subitem 3.3, IN SEGES/MP nº 5, de 2017.</t>
    </r>
  </si>
  <si>
    <t>FACHADA ENVIDRAÇADA - FACE EXTERNA</t>
  </si>
  <si>
    <t>__1__
130*</t>
  </si>
  <si>
    <r>
      <rPr>
        <b/>
        <sz val="10"/>
        <rFont val="Arial"/>
        <family val="2"/>
      </rPr>
      <t>*</t>
    </r>
    <r>
      <rPr>
        <sz val="10"/>
        <rFont val="Arial"/>
        <family val="2"/>
      </rPr>
      <t xml:space="preserve"> produtividade de referência do trabalhador prevista no subitem 3.4, IN SEGES/MP nº 5, de 2017.</t>
    </r>
  </si>
  <si>
    <t>* Caso as produtividades mínimas adotadas sejam diferentes, estes valores das planilhas, bem como os coeficientes deles decorrentes (Ki e Ke), deverão ser adequados à nova situação.</t>
  </si>
  <si>
    <t>** Caso a relação entre serventes e encarregados seja diferente, os valores das planilhas, bem como os coeficientes deles decorrentes (Ki e Ke), deverão ser adequados à nova situação.</t>
  </si>
  <si>
    <t>*** Frequência sugerida em horas por mês. Caso a frequência adotada, em horas, por mês ou semestre, seja diferente, os valores, bem como os coeficientes deles decorrentes (Ki e Ke), deverão ser adequados à nova situação.</t>
  </si>
  <si>
    <t>VALOR POR METRO QUADRADO ESTIMATIVO</t>
  </si>
  <si>
    <t>TIPO DE ÁREA</t>
  </si>
  <si>
    <t>PREÇO MENSAL
UNITÁRIO
(R$/ m²)</t>
  </si>
  <si>
    <t>ÁREA SER LIMPA DIARIAMENTE
(m²)</t>
  </si>
  <si>
    <t>Ajuste Anexo VI-B, item 9 IN 05/2017</t>
  </si>
  <si>
    <t>SUBTOTAL MENSAL
(R$)</t>
  </si>
  <si>
    <t xml:space="preserve">IV - Esquadria Externa
</t>
  </si>
  <si>
    <t>V - Fachada Envidraçada</t>
  </si>
  <si>
    <t xml:space="preserve">TOTAL </t>
  </si>
  <si>
    <t>NÚMERO DE JARDINEIRO</t>
  </si>
  <si>
    <t>NÚMERO DE SERVENTES</t>
  </si>
  <si>
    <t>METRAGEM A SER LIMPA DURANTE A VIGÊNCIA CONTRATUAL (ÁREA MENSAL X QUANTIDADE MESES CONTRATO)</t>
  </si>
  <si>
    <t>QUANTIDADE MESES CONTRATO</t>
  </si>
  <si>
    <t>METRAGEM DO CONTRATO (m²)</t>
  </si>
  <si>
    <t>VALOR (R$)</t>
  </si>
  <si>
    <t>A</t>
  </si>
  <si>
    <t>B</t>
  </si>
  <si>
    <t>C</t>
  </si>
  <si>
    <t>MODELO DE PLANILHA DE CUSTOS E FORMAÇÃO DE PREÇOS</t>
  </si>
  <si>
    <r>
      <rPr>
        <b/>
        <sz val="10"/>
        <rFont val="Arial"/>
        <family val="2"/>
      </rPr>
      <t>Nº do Processo</t>
    </r>
    <r>
      <rPr>
        <sz val="10"/>
        <rFont val="Arial"/>
        <family val="2"/>
      </rPr>
      <t>: 48051.002917/2023-74</t>
    </r>
  </si>
  <si>
    <r>
      <rPr>
        <b/>
        <sz val="10"/>
        <rFont val="Arial"/>
        <family val="2"/>
      </rPr>
      <t>Licitação Nº</t>
    </r>
    <r>
      <rPr>
        <sz val="10"/>
        <rFont val="Arial"/>
        <family val="2"/>
      </rPr>
      <t>: ....................... ............/...............</t>
    </r>
  </si>
  <si>
    <t>Dia ........../........../......... às ........ : ...... horas</t>
  </si>
  <si>
    <t>Discriminação dos Serviços (Dados Referentes à Contratação)</t>
  </si>
  <si>
    <t>Data de apresentação da proposta (dia/mês/ano):</t>
  </si>
  <si>
    <t>Município/UF:</t>
  </si>
  <si>
    <t>Manaus/AM</t>
  </si>
  <si>
    <t>Número e ano do Acordo, Convenção ou Dissídio Coletivo:</t>
  </si>
  <si>
    <t>D</t>
  </si>
  <si>
    <t>Número de meses de execução contratual:</t>
  </si>
  <si>
    <t>Identificação do Serviço</t>
  </si>
  <si>
    <t>Tipo de Serviço</t>
  </si>
  <si>
    <t>Unidade de Medida</t>
  </si>
  <si>
    <t>Quantidade total a contratar (em função da unidade de medida)</t>
  </si>
  <si>
    <t>Limpeza e Conservação</t>
  </si>
  <si>
    <t>Posto de Serviço 44h Semanais</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</si>
  <si>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</si>
  <si>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</si>
  <si>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</si>
  <si>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</si>
  <si>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</si>
  <si>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</si>
  <si>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</si>
  <si>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</si>
  <si>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</si>
  <si>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</si>
  <si>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5143-20</t>
  </si>
  <si>
    <t>Salário Nominativo da Categoria Profissional</t>
  </si>
  <si>
    <t>Categoria profissional (vinculada à execução contratual)</t>
  </si>
  <si>
    <t>Agente/Servente de Limpeza</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</si>
  <si>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</si>
  <si>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</si>
  <si>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</si>
  <si>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</si>
  <si>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</si>
  <si>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</si>
  <si>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Salário Base</t>
  </si>
  <si>
    <t xml:space="preserve">Adicional Periculosidade </t>
  </si>
  <si>
    <t>caso a CCT fixe percentual maior, o percentual poderá ser alterado</t>
  </si>
  <si>
    <t>Adicional Insalubridade</t>
  </si>
  <si>
    <t>Adicional Noturno</t>
  </si>
  <si>
    <t>mera estimativa com base em pesquisas contratuais devido a complexidade da legislação trabalhista, com memorial de cálculo a critério do licitante.</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</si>
  <si>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</si>
  <si>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</si>
  <si>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</si>
  <si>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</si>
  <si>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</si>
  <si>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</si>
  <si>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</si>
  <si>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</si>
  <si>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</si>
  <si>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</si>
  <si>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</si>
  <si>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</si>
  <si>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</si>
  <si>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Incidência do Submódulo 2.2 sobre 13º Salário, Férias e Adicional de Férias</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</si>
  <si>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</si>
  <si>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</si>
  <si>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</si>
  <si>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</si>
  <si>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</si>
  <si>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</si>
  <si>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</si>
  <si>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</si>
  <si>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</si>
  <si>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</si>
  <si>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</si>
  <si>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t>mera estimativa, percentual depende de comprovação do SAT/RAP pelo licitante</t>
  </si>
  <si>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</si>
  <si>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</si>
  <si>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</si>
  <si>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</si>
  <si>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</si>
  <si>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</si>
  <si>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</si>
  <si>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</si>
  <si>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</si>
  <si>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</si>
  <si>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</si>
  <si>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</si>
  <si>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</si>
  <si>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</si>
  <si>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</si>
  <si>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</si>
  <si>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</si>
  <si>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Assistência Médica e Familiar </t>
    </r>
    <r>
      <rPr>
        <i/>
        <sz val="8"/>
        <color rgb="FFFF0000"/>
        <rFont val="Arial"/>
        <family val="2"/>
      </rPr>
      <t>(ver CCT e preencher campos em amarelo na aba Mód 2.3)</t>
    </r>
  </si>
  <si>
    <r>
      <t xml:space="preserve">Outros (Auxílio Doença, Morte, Funeral)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</si>
  <si>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</si>
  <si>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</si>
  <si>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</si>
  <si>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</si>
  <si>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</si>
  <si>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</si>
  <si>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</si>
  <si>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</si>
  <si>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</si>
  <si>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</si>
  <si>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</si>
  <si>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</si>
  <si>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</si>
  <si>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</si>
  <si>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</si>
  <si>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</si>
  <si>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</si>
  <si>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</si>
  <si>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</si>
  <si>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</si>
  <si>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</si>
  <si>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</si>
  <si>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</si>
  <si>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</si>
  <si>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</si>
  <si>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</si>
  <si>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</si>
  <si>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</si>
  <si>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</si>
  <si>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t>mera estimativa, com memorial de cálculo a critério do licitante.</t>
  </si>
  <si>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</si>
  <si>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</si>
  <si>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</si>
  <si>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</si>
  <si>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</si>
  <si>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</si>
  <si>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</si>
  <si>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</si>
  <si>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</si>
  <si>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</si>
  <si>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</si>
  <si>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</si>
  <si>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</si>
  <si>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</si>
  <si>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</si>
  <si>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</si>
  <si>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</si>
  <si>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</si>
  <si>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Uniformes e EPI's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</si>
  <si>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</si>
  <si>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</si>
  <si>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</si>
  <si>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</si>
  <si>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</si>
  <si>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</si>
  <si>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</si>
  <si>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t>mera estimativa, com percentual a critério do licitante</t>
  </si>
  <si>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</si>
  <si>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</si>
  <si>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</si>
  <si>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</si>
  <si>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a depender do enquadramento fiscal do licitante</t>
  </si>
  <si>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</si>
  <si>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</si>
  <si>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</si>
  <si>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</si>
  <si>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</si>
  <si>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</si>
  <si>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</si>
  <si>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</si>
  <si>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</si>
  <si>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</si>
  <si>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</si>
  <si>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6220-10</t>
  </si>
  <si>
    <t>Vale Transporte</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</si>
  <si>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</si>
  <si>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</si>
  <si>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</si>
  <si>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</si>
  <si>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</si>
  <si>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</si>
  <si>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</si>
  <si>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t>
  </si>
  <si>
    <t>Valor do Vale Alimentação</t>
  </si>
  <si>
    <t>Percentual/Valor Desconto PAT/Cota-Parte Funcionário</t>
  </si>
  <si>
    <t>-Custo do Vale Alimentação</t>
  </si>
  <si>
    <t>Cesta básica</t>
  </si>
  <si>
    <t>Custo Efetivo do Auxílio-Refeição/Alimentação</t>
  </si>
  <si>
    <t>Assistência Médica/Odontológica</t>
  </si>
  <si>
    <t>Valor da Assistência Médica/odontológica</t>
  </si>
  <si>
    <t>Percentual/Valor Desconto/Cota-Parte Funcionário</t>
  </si>
  <si>
    <t>Custo Efetivo da Assistência Médica</t>
  </si>
  <si>
    <t>Assistência Familiar (Auxílio Doença, Morte, Funeral)</t>
  </si>
  <si>
    <t>Valor da Assistência Familiar</t>
  </si>
  <si>
    <t>Incidência</t>
  </si>
  <si>
    <t>Custo Efetivo da Assistência Familiar</t>
  </si>
  <si>
    <t>Quando o Acordo Coletivo for silente com relação ao valor do seguro, será obtido o</t>
  </si>
  <si>
    <t>Seguro de Vida</t>
  </si>
  <si>
    <t>valor por meio da soma das indenizações previstas no Acordo Coletivo e multiplicado pela</t>
  </si>
  <si>
    <t>alíquota (0,0078%). Essa alíquota representa uma média de acordo com os estudos da FIA .</t>
  </si>
  <si>
    <t>Valor do Premio Morte 26xRem</t>
  </si>
  <si>
    <t>Valor do Premio Invalidez 52xRem</t>
  </si>
  <si>
    <t>Alíquota do Seguro (Incidência)</t>
  </si>
  <si>
    <t>Nº Empregados cobertos</t>
  </si>
  <si>
    <t>Custo Anual</t>
  </si>
  <si>
    <t>Custo Efetivo Mensal</t>
  </si>
  <si>
    <t>AUXÍLIO CRECHE</t>
  </si>
  <si>
    <t>Benefício</t>
  </si>
  <si>
    <t>Meses de pagamento</t>
  </si>
  <si>
    <t>Dados estatísticos do Cadastro Geral de Empregados e Desempregados (CAGED/MTE), da Relação Anual de Informações Sociais (RAIS/MTE), da Pesquisa Nacional por Amostra de Domicílios (PNAD/IBGE), do Registro Civil (IBGE) e, ainda, estatísticas sobre saúde e segurança do trabalhador disponibilizadas pelo INSS.</t>
  </si>
  <si>
    <t xml:space="preserve">                Declaro que foi realizada pesquisa mercadológica conforme dados abaixo:</t>
  </si>
  <si>
    <t>Contato</t>
  </si>
  <si>
    <t>Fone</t>
  </si>
  <si>
    <t>(11) 20840967</t>
  </si>
  <si>
    <t>0800 038 0541</t>
  </si>
  <si>
    <t>(11)3815.2176</t>
  </si>
  <si>
    <t>(92) 3185.4033</t>
  </si>
  <si>
    <t>Item</t>
  </si>
  <si>
    <t>Fardamento e seus complementos</t>
  </si>
  <si>
    <t>Unid.</t>
  </si>
  <si>
    <t>Quant.</t>
  </si>
  <si>
    <t>Órgãos/Licitações/Contratos/Fornecedores/Sites consultados</t>
  </si>
  <si>
    <t>Custo estimado</t>
  </si>
  <si>
    <t>Custo médio Unit.</t>
  </si>
  <si>
    <t>Custo médio Total</t>
  </si>
  <si>
    <t>Valor Unit</t>
  </si>
  <si>
    <t>Kit uniforme para profissional de serviços gerais (parte superior e inferior). </t>
  </si>
  <si>
    <t>Pç</t>
  </si>
  <si>
    <t>Calçado para profissionais da área de limpeza e conservação preferencialmente na cor preta; </t>
  </si>
  <si>
    <t>Par</t>
  </si>
  <si>
    <t>Crachá com foto atual </t>
  </si>
  <si>
    <t>Und.</t>
  </si>
  <si>
    <t>Meias cano curto, preferencialmente na cor preta, 100% algodão. </t>
  </si>
  <si>
    <t>Avental de proteção </t>
  </si>
  <si>
    <t>Und..</t>
  </si>
  <si>
    <t>Boné árabe de proteção </t>
  </si>
  <si>
    <t>Bota de borracha/PVC cano curto </t>
  </si>
  <si>
    <t>Protetor facial incolor </t>
  </si>
  <si>
    <t>Respiradores anti poeira </t>
  </si>
  <si>
    <t>Custo anual do uniforme, por empregado.</t>
  </si>
  <si>
    <r>
      <t xml:space="preserve">Custo Efetivo mensal do uniforme e seus complementos por empregado </t>
    </r>
    <r>
      <rPr>
        <b/>
        <i/>
        <sz val="10"/>
        <rFont val="Arial"/>
        <family val="2"/>
      </rPr>
      <t>(custo anual / 12 meses )</t>
    </r>
  </si>
  <si>
    <t>CUSTO MÉDIO ESTIMADO MENSAL COM UNIFORME E SEUS COMPLEMENTOS</t>
  </si>
  <si>
    <t>Observação, Assinatura e Carimbo</t>
  </si>
  <si>
    <t>OBS.: Quando do início da execução do contrato deverá ser fornecido 02 (dois) conjuntos completos de uniforme, devendo ser substituído 01 (uma) peça de cada item a cada 06 (seis) meses, exceto o calçado/coturno que será a cada 12(doze) meses.
Os custos referentes aos EPI's deverão ser revistos quando da repactuação do contrato, retirando aqueles já foram integralmente pagos no primeiro ano da contratação.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</si>
  <si>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</si>
  <si>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 xml:space="preserve">                 Declaro que foi realizada pesquisa mercadológica conforme dados abaixo:</t>
  </si>
  <si>
    <t>(92) 3211.6201</t>
  </si>
  <si>
    <t>3003 3030</t>
  </si>
  <si>
    <t>Descrição dos Materiais de Consumo
(Quantidade Mensal)</t>
  </si>
  <si>
    <t>Água Sanitária embalagem de 1 litro.  </t>
  </si>
  <si>
    <t>Litro   </t>
  </si>
  <si>
    <t>Álcool em gel antisséptico 70° embalagem 5 l  </t>
  </si>
  <si>
    <t>Frasco   </t>
  </si>
  <si>
    <t>Cera líquida preta auto-brilho para piso vinílico, concentrada, acondicionada em galão de 5 litros   </t>
  </si>
  <si>
    <t>Galão   </t>
  </si>
  <si>
    <t>Composto à base de clorobenzeno – solvente indicado para controlar, neutralizar e eliminar odores em depósitos de lixo e esgoto, tipo creolina   </t>
  </si>
  <si>
    <t>Desinfetante/Desodorizante concentrado, acondicionado em galão de 5 litros   </t>
  </si>
  <si>
    <t>Detergente líquido, neutro, acondicionado em frasco c/500ml.  </t>
  </si>
  <si>
    <t>Esponja de Aço tipo Bombril, c/10 Und.s   </t>
  </si>
  <si>
    <t>Pacote   </t>
  </si>
  <si>
    <t>Esponja de limpeza dupla-face   </t>
  </si>
  <si>
    <t>Und.   </t>
  </si>
  <si>
    <t>Flanela 30x40 cm   </t>
  </si>
  <si>
    <t>Und. </t>
  </si>
  <si>
    <t>Inseticida multinsetos à base de citronela, tipo aerossol   </t>
  </si>
  <si>
    <t>Limpa vidros (500 ml)   </t>
  </si>
  <si>
    <t>Limpador concentrado multiuso, frasco com 500ml   </t>
  </si>
  <si>
    <t>Lustra móveis, líquido, frasco de 200 ml   </t>
  </si>
  <si>
    <t>Naftalina (pacote c/50 g)   </t>
  </si>
  <si>
    <t>Óleo de peroba, 200 ml </t>
  </si>
  <si>
    <t>Pano de chão de saco alvejado especial 40x70, para limpeza de piso – cor branca   </t>
  </si>
  <si>
    <t>Papel higiênico de 1ª qualidade, na cor branca, 100% algodão, 100% de fibras virgens, folha dupla, rolo com 300m x 10cm, fardo com 8 rolos cada   </t>
  </si>
  <si>
    <t>Fardo   </t>
  </si>
  <si>
    <t>Papel Toalha Branco, 100% celulose virgem, 02 (duas) dobras vip, fardo com 2000 (duas mil) folhas de 21,0 cm x 23,0 cm   </t>
  </si>
  <si>
    <t>Pasta limpadora de metais   </t>
  </si>
  <si>
    <t>Pedra sanitária 16 g (caixa c/10 Und.s)   </t>
  </si>
  <si>
    <t>Caixa   </t>
  </si>
  <si>
    <t>Protetor solar fator 50, contendo 200 ml no mínimo   </t>
  </si>
  <si>
    <t>Tubo   </t>
  </si>
  <si>
    <t>Purificador de ar, embalagem de 360 (trezentos e sessenta) gramas.   </t>
  </si>
  <si>
    <t>Refil de Mop Giratório   </t>
  </si>
  <si>
    <t>Refil de Mop Pó </t>
  </si>
  <si>
    <t>Und.  </t>
  </si>
  <si>
    <t>Sabão em barra em tabletes, pacote com 1 kg  </t>
  </si>
  <si>
    <t>Sabão em pó acondicionado em pacote ou caixa com 400g   </t>
  </si>
  <si>
    <t>Sabonete líquido perolado para as mãos com substâncias umectantes e emolientes, de odor agradável, com ph neutro em Galão de 5 litros   </t>
  </si>
  <si>
    <t>Saco Plástico p/lixo 100 L acondicionado em pacote com 100 Und.s   </t>
  </si>
  <si>
    <t>Saco Plástico p/lixo 30 L acondicionado em pacote com 100 Und.s   </t>
  </si>
  <si>
    <t>Saco Plástico p/lixo 50 L acondicionado em pacote com 100 Und.s   </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</si>
  <si>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</si>
  <si>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</si>
  <si>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</si>
  <si>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Balde espremedor </t>
  </si>
  <si>
    <t>Balde Plástico, 10 litros </t>
  </si>
  <si>
    <t>Ciscador plástico </t>
  </si>
  <si>
    <t>Dispenser para papel higiênico capacidade mínima 300m </t>
  </si>
  <si>
    <t>Dispenser para papel toalha interfolhado  </t>
  </si>
  <si>
    <t>Dispenser para sabonete líquido e álcool em gel </t>
  </si>
  <si>
    <t>Escova de lavar roupa manual, oval  </t>
  </si>
  <si>
    <t>Espanador de teto com cabo </t>
  </si>
  <si>
    <t>Kit-limpeza de vidros com cabo de 2 m </t>
  </si>
  <si>
    <t>Luvas em látex de borracha natural, internamente forrada com flocos de algodão, tamanho médio, cor azul, pacote com duas (utilização na limpeza de banheiros).  </t>
  </si>
  <si>
    <t>Pacote  </t>
  </si>
  <si>
    <t>Mangueira de ¾”, 50m de comprimento, c/ bico redutor </t>
  </si>
  <si>
    <t>Pá com cabo longo para coleta de lixo </t>
  </si>
  <si>
    <t>Rodo Aplicador de cera, mínimo 35 cm, com cabo 1,40 cm </t>
  </si>
  <si>
    <t>Rodo de 60 cm c/cabo madeira  </t>
  </si>
  <si>
    <t>Vassoura de fibra (varrição da área externa)  </t>
  </si>
  <si>
    <t>Vassoura MOP giratório com balde </t>
  </si>
  <si>
    <t>Vassoura MOP ÁGUA </t>
  </si>
  <si>
    <t>Vassoura sintética plumada (para varrição de área interna)  </t>
  </si>
  <si>
    <t>Kit cabo telescópico com peneira metálica para limpeza de superfícies aquáticas </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</si>
  <si>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</si>
  <si>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</si>
  <si>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</si>
  <si>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</si>
  <si>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</si>
  <si>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</si>
  <si>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</si>
  <si>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Declaro que foi realizada pesquisa mercadológica conforme dados abaixo:</t>
  </si>
  <si>
    <t>(031)3527. 6213</t>
  </si>
  <si>
    <t>Especificação dos Equipamentos, Ferramentas e Acessórios</t>
  </si>
  <si>
    <t>Carrinho coletor de lixo, capacidade mínima 240L </t>
  </si>
  <si>
    <t>Carrinho de mão  60l </t>
  </si>
  <si>
    <t>Ciscador metálico </t>
  </si>
  <si>
    <t>Escada metálica com 8 degraus </t>
  </si>
  <si>
    <t>Escada retrátil de 8m </t>
  </si>
  <si>
    <t>Facão </t>
  </si>
  <si>
    <t>Máquina de lavar de alta pressão, mínimo 1200 watts (tipo lava-jato), doméstica. </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</si>
  <si>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</si>
  <si>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</si>
  <si>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</si>
  <si>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</si>
  <si>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</si>
  <si>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</si>
  <si>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</si>
  <si>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</si>
  <si>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</si>
  <si>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</si>
  <si>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</si>
  <si>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</si>
  <si>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</si>
  <si>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</si>
  <si>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</si>
  <si>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</si>
  <si>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</si>
  <si>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</si>
  <si>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</si>
  <si>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</si>
  <si>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</si>
  <si>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</si>
  <si>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</si>
  <si>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</si>
  <si>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</si>
  <si>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</si>
  <si>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</si>
  <si>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</si>
  <si>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</si>
  <si>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</si>
  <si>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</si>
  <si>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</si>
  <si>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</si>
  <si>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</si>
  <si>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</si>
  <si>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</si>
  <si>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</si>
  <si>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</si>
  <si>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</si>
  <si>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</si>
  <si>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</si>
  <si>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</si>
  <si>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</si>
  <si>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</si>
  <si>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</si>
  <si>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</si>
  <si>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</si>
  <si>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</si>
  <si>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</si>
  <si>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</si>
  <si>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</si>
  <si>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</si>
  <si>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</si>
  <si>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</si>
  <si>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</si>
  <si>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</si>
  <si>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</si>
  <si>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</si>
  <si>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</si>
  <si>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</si>
  <si>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</si>
  <si>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</si>
  <si>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</si>
  <si>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</si>
  <si>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</si>
  <si>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</si>
  <si>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</si>
  <si>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</si>
  <si>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</si>
  <si>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</si>
  <si>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</si>
  <si>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</si>
  <si>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</si>
  <si>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</si>
  <si>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</si>
  <si>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</si>
  <si>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</si>
  <si>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</si>
  <si>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</si>
  <si>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</si>
  <si>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</si>
  <si>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</si>
  <si>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</si>
  <si>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</si>
  <si>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</si>
  <si>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</si>
  <si>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</si>
  <si>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</si>
  <si>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</si>
  <si>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</si>
  <si>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</si>
  <si>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</si>
  <si>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</si>
  <si>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</si>
  <si>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</si>
  <si>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</si>
  <si>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</si>
  <si>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</si>
  <si>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</si>
  <si>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Vassoura de fibra (varrição da área externa). </t>
  </si>
  <si>
    <t>Roçadeira para corte de grama a combustão </t>
  </si>
  <si>
    <t>Serrote podador de galhos, com cabo. </t>
  </si>
  <si>
    <t>Soprador de folhas a combustão </t>
  </si>
  <si>
    <t>Tesoura para poda tam. pequeno </t>
  </si>
  <si>
    <t>Tesoura para poda de árvores e outras plantas tam. grande </t>
  </si>
  <si>
    <t>Motosserra a combustão de pequeno porte 3,52 cc, 2vc ou mais. </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</si>
  <si>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</si>
  <si>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</si>
  <si>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</si>
  <si>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</si>
  <si>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</si>
  <si>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</si>
  <si>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</si>
  <si>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</si>
  <si>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</si>
  <si>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</si>
  <si>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</si>
  <si>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</si>
  <si>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</si>
  <si>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</si>
  <si>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</si>
  <si>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</si>
  <si>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De forma excepcional e mediante memorial e justificativa apresentada pelo licitante, as fórmulas utilizadas poderão ser alteradas, desde que haja autorização da ANM e razoabilidade nos cálculos;</t>
  </si>
  <si>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</si>
  <si>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</si>
  <si>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</si>
  <si>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</si>
  <si>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</si>
  <si>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</si>
  <si>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</si>
  <si>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</si>
  <si>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</si>
  <si>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Incidência do Submódulo 2.2 sobre 13º Salário, Férias e Adicional de Férias </t>
    </r>
    <r>
      <rPr>
        <i/>
        <sz val="8"/>
        <color rgb="FFFF0000"/>
        <rFont val="Arial"/>
        <family val="2"/>
      </rPr>
      <t>(a aplicação do percentual de 7,82% sobre a remuneração mensal decorre do item 14, Anexo XII, IN 5/2017-Conta Vinculada. Caso SAT/RAT 1%=7,39%; 2%=7,60%; ou 3%=7,82%)</t>
    </r>
  </si>
  <si>
    <t>OBSERVAÇÃO: O componente de custo indicado na letra C, acima, pode ser calculado juntamente com o submódulo 2.2.</t>
  </si>
  <si>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</si>
  <si>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</si>
  <si>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</si>
  <si>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</si>
  <si>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</si>
  <si>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</si>
  <si>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</si>
  <si>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</si>
  <si>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</si>
  <si>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</si>
  <si>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</si>
  <si>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</si>
  <si>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</si>
  <si>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</si>
  <si>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</si>
  <si>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</si>
  <si>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</si>
  <si>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</si>
  <si>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</si>
  <si>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</si>
  <si>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</si>
  <si>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</si>
  <si>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</si>
  <si>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</si>
  <si>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</si>
  <si>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</si>
  <si>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</si>
  <si>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</si>
  <si>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</si>
  <si>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</si>
  <si>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</si>
  <si>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</si>
  <si>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</si>
  <si>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</si>
  <si>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Produtividade de referência 8h diárias (m²)</t>
  </si>
  <si>
    <r>
      <t xml:space="preserve">Produtividade de referência </t>
    </r>
    <r>
      <rPr>
        <i/>
        <sz val="11"/>
        <color theme="1"/>
        <rFont val="Calibri"/>
        <family val="2"/>
        <scheme val="minor"/>
      </rPr>
      <t>8h diárias</t>
    </r>
    <r>
      <rPr>
        <b/>
        <sz val="11"/>
        <color theme="1"/>
        <rFont val="Calibri"/>
        <family val="2"/>
        <scheme val="minor"/>
      </rPr>
      <t xml:space="preserve"> (m²)</t>
    </r>
  </si>
  <si>
    <t>I - Área Externa - Servente</t>
  </si>
  <si>
    <t>I - Área Interna e Externa convertidas para produtividade de 800m² - Servente</t>
  </si>
  <si>
    <t>OBS : As células a serem preenchidas são as amarelas, as restantes são fórmulas</t>
  </si>
  <si>
    <t>ESTIMATIVA NÚMERO DE SERVENTES E/OU JARDINEIRO</t>
  </si>
  <si>
    <t>Valores obtidos na planilha de levamtamento das áreas a serem limpas</t>
  </si>
  <si>
    <t>VALOR TOTAL DO ITEM - (R$)</t>
  </si>
  <si>
    <t>Área Interna e Externa convertidas para produtividade de 800m² - Servente</t>
  </si>
  <si>
    <t>Área Externa - Jardineiro</t>
  </si>
  <si>
    <t>I - Área Externa - Jardineiro</t>
  </si>
  <si>
    <t>Área Externa produtividade 1800m² por dia - Jardineiro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</si>
</sst>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7" formatCode="&quot;R$&quot;\ #,##0.00;\-&quot;R$&quot;\ #,##0.00"/>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s>
  <fonts count="55"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b/>
      <sz val="10.5"/>
      <name val="Arial"/>
      <family val="2"/>
    </font>
    <font>
      <sz val="9.5"/>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b/>
      <sz val="12"/>
      <name val="Arial"/>
      <family val="2"/>
    </font>
    <font>
      <sz val="10"/>
      <color rgb="FF0000FF"/>
      <name val="Arial"/>
      <family val="2"/>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b/>
      <sz val="24"/>
      <color rgb="FF474747"/>
      <name val="Roboto"/>
    </font>
    <font>
      <sz val="11"/>
      <color rgb="FF000000"/>
      <name val="Raleway"/>
    </font>
    <font>
      <i/>
      <sz val="12"/>
      <color rgb="FF444444"/>
      <name val="Arial"/>
      <family val="2"/>
    </font>
    <font>
      <sz val="10"/>
      <name val="Calibri"/>
      <family val="2"/>
      <scheme val="minor"/>
    </font>
    <font>
      <b/>
      <sz val="10"/>
      <name val="Calibri"/>
      <family val="2"/>
      <scheme val="minor"/>
    </font>
    <font>
      <sz val="9"/>
      <name val="Calibri"/>
      <family val="2"/>
      <scheme val="minor"/>
    </font>
    <font>
      <u/>
      <sz val="9"/>
      <color indexed="12"/>
      <name val="Calibri"/>
      <family val="2"/>
      <scheme val="minor"/>
    </font>
    <font>
      <sz val="12"/>
      <color rgb="FF000000"/>
      <name val="Calibri"/>
      <family val="2"/>
    </font>
    <font>
      <b/>
      <sz val="9"/>
      <name val="Calibri"/>
      <family val="2"/>
      <scheme val="minor"/>
    </font>
    <font>
      <sz val="9"/>
      <color rgb="FF000000"/>
      <name val="Calibri"/>
      <family val="2"/>
    </font>
    <font>
      <sz val="9"/>
      <color rgb="FF000000"/>
      <name val="Calibri"/>
      <family val="2"/>
      <scheme val="minor"/>
    </font>
    <font>
      <sz val="9"/>
      <color rgb="FFFF0000"/>
      <name val="Calibri"/>
      <family val="2"/>
    </font>
    <font>
      <i/>
      <sz val="11"/>
      <color theme="1"/>
      <name val="Calibri"/>
      <family val="2"/>
      <scheme val="minor"/>
    </font>
    <font>
      <sz val="16"/>
      <color rgb="FFFF0000"/>
      <name val="Arial"/>
      <family val="2"/>
    </font>
  </fonts>
  <fills count="16">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00B0F0"/>
        <bgColor indexed="64"/>
      </patternFill>
    </fill>
    <fill>
      <patternFill patternType="solid">
        <fgColor rgb="FFA8D08D"/>
        <bgColor indexed="64"/>
      </patternFill>
    </fill>
    <fill>
      <patternFill patternType="solid">
        <fgColor rgb="FFC5E0B3"/>
        <bgColor indexed="64"/>
      </patternFill>
    </fill>
  </fills>
  <borders count="7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s>
  <cellStyleXfs count="9">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5"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697">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6" fillId="0" borderId="33" xfId="0" applyFont="1" applyBorder="1" applyAlignment="1">
      <alignment horizontal="center"/>
    </xf>
    <xf numFmtId="10" fontId="6" fillId="0" borderId="34" xfId="2" applyNumberFormat="1" applyFont="1" applyBorder="1" applyAlignment="1"/>
    <xf numFmtId="2" fontId="6" fillId="0" borderId="35" xfId="0" applyNumberFormat="1" applyFont="1" applyBorder="1"/>
    <xf numFmtId="0" fontId="6" fillId="0" borderId="36" xfId="0" applyFont="1" applyBorder="1" applyAlignment="1">
      <alignment horizontal="center"/>
    </xf>
    <xf numFmtId="10" fontId="6" fillId="0" borderId="0" xfId="2" applyNumberFormat="1" applyFont="1" applyBorder="1" applyAlignment="1"/>
    <xf numFmtId="2" fontId="6" fillId="0" borderId="37" xfId="0" applyNumberFormat="1" applyFont="1" applyBorder="1"/>
    <xf numFmtId="0" fontId="5" fillId="0" borderId="36" xfId="0" applyFont="1" applyBorder="1"/>
    <xf numFmtId="0" fontId="6" fillId="0" borderId="23" xfId="0" applyFont="1" applyBorder="1" applyAlignment="1">
      <alignment horizontal="center"/>
    </xf>
    <xf numFmtId="10" fontId="6" fillId="0" borderId="24" xfId="2" applyNumberFormat="1" applyFont="1" applyBorder="1" applyAlignment="1"/>
    <xf numFmtId="2" fontId="6" fillId="0" borderId="25" xfId="0" applyNumberFormat="1" applyFont="1" applyBorder="1"/>
    <xf numFmtId="43" fontId="0" fillId="0" borderId="0" xfId="0" applyNumberForma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2" fontId="0" fillId="0" borderId="1" xfId="0" applyNumberFormat="1" applyBorder="1" applyAlignment="1">
      <alignment horizontal="center"/>
    </xf>
    <xf numFmtId="0" fontId="5" fillId="0" borderId="0" xfId="0" applyFont="1" applyAlignment="1">
      <alignment horizontal="center"/>
    </xf>
    <xf numFmtId="0" fontId="5" fillId="0" borderId="0" xfId="0" applyFont="1"/>
    <xf numFmtId="164" fontId="5" fillId="0" borderId="0" xfId="1"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1"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5"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0"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19"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28" xfId="0" applyBorder="1"/>
    <xf numFmtId="0" fontId="0" fillId="0" borderId="28" xfId="0" quotePrefix="1" applyBorder="1"/>
    <xf numFmtId="2" fontId="0" fillId="0" borderId="4" xfId="0" applyNumberFormat="1" applyBorder="1"/>
    <xf numFmtId="2" fontId="0" fillId="0" borderId="4" xfId="0" applyNumberFormat="1" applyBorder="1" applyAlignment="1">
      <alignment vertical="center"/>
    </xf>
    <xf numFmtId="0" fontId="0" fillId="0" borderId="27" xfId="0"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10" fontId="2" fillId="0" borderId="0" xfId="0" applyNumberFormat="1" applyFont="1"/>
    <xf numFmtId="0" fontId="0" fillId="0" borderId="28" xfId="0" applyBorder="1" applyAlignment="1">
      <alignment horizontal="left" vertical="center"/>
    </xf>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7" fillId="4" borderId="22" xfId="0" applyFont="1" applyFill="1" applyBorder="1"/>
    <xf numFmtId="2" fontId="0" fillId="0" borderId="19" xfId="0" applyNumberFormat="1" applyBorder="1"/>
    <xf numFmtId="166" fontId="0" fillId="0" borderId="0" xfId="0" applyNumberFormat="1"/>
    <xf numFmtId="166" fontId="2" fillId="4" borderId="14" xfId="0" applyNumberFormat="1" applyFont="1" applyFill="1" applyBorder="1" applyAlignment="1">
      <alignment horizontal="center" vertical="center"/>
    </xf>
    <xf numFmtId="0" fontId="24" fillId="0" borderId="0" xfId="0" applyFont="1" applyAlignment="1">
      <alignment vertical="center"/>
    </xf>
    <xf numFmtId="0" fontId="9"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2" fillId="0" borderId="22"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69" fontId="1" fillId="10" borderId="1" xfId="1" applyNumberFormat="1" applyFill="1" applyBorder="1" applyAlignment="1">
      <alignment horizontal="center"/>
    </xf>
    <xf numFmtId="14" fontId="0" fillId="10" borderId="1" xfId="0" applyNumberFormat="1" applyFill="1" applyBorder="1" applyAlignment="1">
      <alignment horizontal="center"/>
    </xf>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6" fontId="2" fillId="10" borderId="17" xfId="0" applyNumberFormat="1" applyFont="1" applyFill="1" applyBorder="1" applyAlignment="1">
      <alignment horizontal="center" vertical="center"/>
    </xf>
    <xf numFmtId="166" fontId="0" fillId="10" borderId="18" xfId="0" applyNumberFormat="1" applyFill="1" applyBorder="1" applyAlignment="1">
      <alignment horizontal="center" vertical="center"/>
    </xf>
    <xf numFmtId="166"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6" fontId="2" fillId="0" borderId="11" xfId="0" applyNumberFormat="1" applyFont="1" applyBorder="1"/>
    <xf numFmtId="0" fontId="28" fillId="0" borderId="0" xfId="0" applyFont="1" applyAlignment="1">
      <alignment vertical="center"/>
    </xf>
    <xf numFmtId="0" fontId="29" fillId="0" borderId="0" xfId="0" applyFont="1"/>
    <xf numFmtId="0" fontId="28" fillId="0" borderId="0" xfId="0" applyFont="1"/>
    <xf numFmtId="2" fontId="29" fillId="0" borderId="0" xfId="0" applyNumberFormat="1" applyFont="1"/>
    <xf numFmtId="2" fontId="28" fillId="0" borderId="0" xfId="0" applyNumberFormat="1" applyFont="1"/>
    <xf numFmtId="0" fontId="29" fillId="0" borderId="22" xfId="0" applyFont="1" applyBorder="1"/>
    <xf numFmtId="0" fontId="29" fillId="0" borderId="20" xfId="0" applyFont="1" applyBorder="1"/>
    <xf numFmtId="0" fontId="29" fillId="0" borderId="14" xfId="0" applyFont="1" applyBorder="1" applyAlignment="1">
      <alignment horizontal="center" vertical="center"/>
    </xf>
    <xf numFmtId="0" fontId="29" fillId="0" borderId="0" xfId="0" applyFont="1" applyAlignment="1">
      <alignment horizontal="center" vertical="center"/>
    </xf>
    <xf numFmtId="0" fontId="28" fillId="4" borderId="22" xfId="0" applyFont="1" applyFill="1" applyBorder="1"/>
    <xf numFmtId="0" fontId="28" fillId="4" borderId="20" xfId="0" applyFont="1" applyFill="1" applyBorder="1"/>
    <xf numFmtId="2" fontId="28" fillId="4" borderId="14" xfId="0" applyNumberFormat="1" applyFont="1" applyFill="1" applyBorder="1"/>
    <xf numFmtId="166" fontId="2" fillId="0" borderId="14"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71" fontId="1" fillId="0" borderId="0" xfId="2" applyNumberFormat="1"/>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10" fontId="2" fillId="0" borderId="1" xfId="0" applyNumberFormat="1" applyFont="1" applyBorder="1" applyAlignment="1">
      <alignment horizontal="center"/>
    </xf>
    <xf numFmtId="0" fontId="7" fillId="0" borderId="1" xfId="0" applyFont="1" applyBorder="1" applyAlignment="1">
      <alignment horizontal="left"/>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166" fontId="0" fillId="0" borderId="1" xfId="0" applyNumberFormat="1" applyBorder="1" applyAlignment="1">
      <alignment horizontal="center" vertical="center"/>
    </xf>
    <xf numFmtId="2" fontId="13" fillId="0" borderId="1" xfId="0" applyNumberFormat="1" applyFont="1" applyBorder="1" applyAlignment="1">
      <alignment horizontal="center" vertical="center"/>
    </xf>
    <xf numFmtId="43" fontId="0" fillId="0" borderId="1" xfId="3" applyFont="1" applyBorder="1" applyAlignment="1">
      <alignment horizontal="center" vertical="center"/>
    </xf>
    <xf numFmtId="43" fontId="2" fillId="7" borderId="1" xfId="3" applyFont="1" applyFill="1" applyBorder="1" applyAlignment="1">
      <alignment horizontal="center" vertical="center"/>
    </xf>
    <xf numFmtId="2" fontId="0" fillId="10" borderId="4" xfId="0" applyNumberFormat="1" applyFill="1" applyBorder="1"/>
    <xf numFmtId="9" fontId="1" fillId="10" borderId="4" xfId="2" applyFill="1" applyBorder="1" applyAlignment="1">
      <alignment horizontal="center" vertical="center"/>
    </xf>
    <xf numFmtId="0" fontId="37" fillId="0" borderId="0" xfId="0" applyFont="1" applyAlignment="1">
      <alignment horizontal="justify" vertical="center" wrapText="1"/>
    </xf>
    <xf numFmtId="0" fontId="38" fillId="14" borderId="65" xfId="0" applyFont="1" applyFill="1" applyBorder="1" applyAlignment="1">
      <alignment horizontal="center" vertical="center" wrapText="1"/>
    </xf>
    <xf numFmtId="0" fontId="40" fillId="14" borderId="66" xfId="0" applyFont="1" applyFill="1" applyBorder="1" applyAlignment="1">
      <alignment horizontal="center" vertical="center" wrapText="1"/>
    </xf>
    <xf numFmtId="0" fontId="36" fillId="0" borderId="67" xfId="0" applyFont="1" applyBorder="1" applyAlignment="1">
      <alignment horizontal="center" vertical="center" wrapText="1"/>
    </xf>
    <xf numFmtId="10" fontId="36" fillId="0" borderId="68" xfId="0" applyNumberFormat="1" applyFont="1" applyBorder="1" applyAlignment="1">
      <alignment horizontal="center" vertical="center" wrapText="1"/>
    </xf>
    <xf numFmtId="0" fontId="40" fillId="15" borderId="67" xfId="0" applyFont="1" applyFill="1" applyBorder="1" applyAlignment="1">
      <alignment horizontal="center" vertical="center" wrapText="1"/>
    </xf>
    <xf numFmtId="10" fontId="40" fillId="15" borderId="68"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10" borderId="1" xfId="0" applyFont="1" applyFill="1" applyBorder="1" applyAlignment="1">
      <alignment horizontal="center"/>
    </xf>
    <xf numFmtId="9" fontId="0" fillId="10" borderId="4" xfId="0" applyNumberFormat="1" applyFill="1" applyBorder="1" applyAlignment="1">
      <alignment horizontal="center" vertical="center"/>
    </xf>
    <xf numFmtId="0" fontId="15" fillId="0" borderId="1" xfId="0" applyFont="1" applyBorder="1" applyAlignment="1">
      <alignment horizontal="center" vertical="center" wrapText="1"/>
    </xf>
    <xf numFmtId="0" fontId="15" fillId="6" borderId="1" xfId="0" applyFont="1" applyFill="1" applyBorder="1" applyAlignment="1">
      <alignment horizontal="center" vertical="center" wrapText="1"/>
    </xf>
    <xf numFmtId="0" fontId="15" fillId="0" borderId="47" xfId="0" applyFont="1" applyBorder="1" applyAlignment="1">
      <alignment horizontal="center" vertical="center"/>
    </xf>
    <xf numFmtId="0" fontId="15" fillId="0" borderId="47" xfId="0" applyFont="1" applyBorder="1" applyAlignment="1">
      <alignment horizontal="center" vertical="center" wrapText="1"/>
    </xf>
    <xf numFmtId="0" fontId="17" fillId="6" borderId="5" xfId="0" applyFont="1" applyFill="1" applyBorder="1" applyAlignment="1">
      <alignment horizontal="center" vertical="center" wrapText="1"/>
    </xf>
    <xf numFmtId="0" fontId="17" fillId="6" borderId="1" xfId="0" applyFont="1" applyFill="1" applyBorder="1" applyAlignment="1">
      <alignment horizontal="center" vertical="center"/>
    </xf>
    <xf numFmtId="0" fontId="17" fillId="6" borderId="4" xfId="0" applyFont="1" applyFill="1" applyBorder="1" applyAlignment="1">
      <alignment horizontal="center" vertical="center"/>
    </xf>
    <xf numFmtId="0" fontId="18" fillId="6" borderId="6" xfId="0" applyFont="1" applyFill="1" applyBorder="1" applyAlignment="1">
      <alignment horizontal="center" vertical="center" wrapText="1"/>
    </xf>
    <xf numFmtId="0" fontId="18" fillId="6" borderId="47" xfId="0" applyFont="1" applyFill="1" applyBorder="1" applyAlignment="1">
      <alignment horizontal="center" vertical="center" wrapText="1"/>
    </xf>
    <xf numFmtId="0" fontId="18" fillId="6" borderId="7" xfId="0" applyFont="1" applyFill="1" applyBorder="1" applyAlignment="1">
      <alignment horizontal="center" vertical="center" wrapText="1"/>
    </xf>
    <xf numFmtId="0" fontId="15" fillId="6" borderId="9" xfId="0" applyFont="1" applyFill="1" applyBorder="1" applyAlignment="1">
      <alignment horizontal="center" vertical="center"/>
    </xf>
    <xf numFmtId="0" fontId="0" fillId="0" borderId="0" xfId="0" applyAlignment="1">
      <alignment horizontal="right" vertical="center"/>
    </xf>
    <xf numFmtId="0" fontId="15" fillId="6" borderId="5" xfId="0" applyFont="1" applyFill="1" applyBorder="1" applyAlignment="1">
      <alignment horizontal="center" vertical="center"/>
    </xf>
    <xf numFmtId="4" fontId="1" fillId="0" borderId="1" xfId="0" applyNumberFormat="1" applyFont="1" applyBorder="1" applyAlignment="1">
      <alignment horizontal="center" vertical="center" wrapText="1"/>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2" fontId="15" fillId="6" borderId="53" xfId="0" applyNumberFormat="1" applyFont="1" applyFill="1" applyBorder="1" applyAlignment="1">
      <alignment horizontal="center" vertical="center"/>
    </xf>
    <xf numFmtId="0" fontId="0" fillId="0" borderId="0" xfId="0" applyAlignment="1">
      <alignment horizontal="center"/>
    </xf>
    <xf numFmtId="4" fontId="1" fillId="0" borderId="1" xfId="0" applyNumberFormat="1" applyFont="1" applyBorder="1" applyAlignment="1">
      <alignment vertical="center" wrapText="1"/>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2" fontId="15" fillId="0" borderId="10" xfId="0" applyNumberFormat="1" applyFont="1" applyBorder="1" applyAlignment="1">
      <alignment horizontal="center" vertical="center" wrapText="1"/>
    </xf>
    <xf numFmtId="2" fontId="7" fillId="0" borderId="8" xfId="0" applyNumberFormat="1" applyFont="1" applyBorder="1" applyAlignment="1">
      <alignment horizontal="center" vertical="center" wrapText="1"/>
    </xf>
    <xf numFmtId="0" fontId="15" fillId="0" borderId="0" xfId="0" applyFont="1" applyAlignment="1">
      <alignment horizontal="right" vertical="center"/>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5" fillId="0" borderId="62" xfId="0" applyFont="1" applyBorder="1" applyAlignment="1">
      <alignment horizontal="center" vertical="center"/>
    </xf>
    <xf numFmtId="0" fontId="15" fillId="0" borderId="62" xfId="0" applyFont="1" applyBorder="1" applyAlignment="1">
      <alignment horizontal="center" vertical="center" wrapText="1"/>
    </xf>
    <xf numFmtId="0" fontId="17" fillId="6" borderId="1" xfId="0" applyFont="1" applyFill="1" applyBorder="1" applyAlignment="1">
      <alignment horizontal="center" vertical="center" wrapText="1"/>
    </xf>
    <xf numFmtId="0" fontId="18" fillId="6" borderId="48" xfId="0" applyFont="1" applyFill="1" applyBorder="1" applyAlignment="1">
      <alignment horizontal="center" vertical="center" wrapText="1"/>
    </xf>
    <xf numFmtId="0" fontId="18" fillId="6" borderId="62" xfId="0" applyFont="1" applyFill="1" applyBorder="1" applyAlignment="1">
      <alignment horizontal="center" vertical="center" wrapText="1"/>
    </xf>
    <xf numFmtId="0" fontId="18" fillId="6" borderId="49" xfId="0" applyFont="1" applyFill="1" applyBorder="1" applyAlignment="1">
      <alignment horizontal="center" vertical="center" wrapText="1"/>
    </xf>
    <xf numFmtId="0" fontId="15" fillId="6" borderId="1" xfId="0" applyFont="1" applyFill="1" applyBorder="1" applyAlignment="1">
      <alignment horizontal="center" vertical="center"/>
    </xf>
    <xf numFmtId="2" fontId="1" fillId="0" borderId="1" xfId="0" applyNumberFormat="1" applyFont="1" applyBorder="1" applyAlignment="1">
      <alignment horizontal="center" vertical="center"/>
    </xf>
    <xf numFmtId="1" fontId="2" fillId="0" borderId="1" xfId="0" applyNumberFormat="1" applyFont="1" applyBorder="1" applyAlignment="1">
      <alignment horizontal="center" vertical="center" wrapText="1"/>
    </xf>
    <xf numFmtId="10" fontId="0" fillId="10" borderId="4" xfId="0" applyNumberFormat="1" applyFill="1" applyBorder="1" applyAlignment="1">
      <alignment horizontal="center" vertical="center"/>
    </xf>
    <xf numFmtId="4" fontId="0" fillId="0" borderId="1" xfId="0" applyNumberFormat="1" applyBorder="1" applyAlignment="1">
      <alignment horizontal="center" vertical="center" wrapText="1"/>
    </xf>
    <xf numFmtId="0" fontId="7" fillId="0" borderId="0" xfId="0" applyFont="1" applyAlignment="1">
      <alignment horizontal="center" vertical="center"/>
    </xf>
    <xf numFmtId="2" fontId="2" fillId="0" borderId="0" xfId="0" applyNumberFormat="1" applyFont="1" applyAlignment="1">
      <alignment horizontal="center"/>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0" fontId="0" fillId="0" borderId="0" xfId="0" applyAlignment="1">
      <alignment horizontal="left" vertical="center" wrapText="1"/>
    </xf>
    <xf numFmtId="0" fontId="41" fillId="0" borderId="0" xfId="0" applyFont="1" applyAlignment="1">
      <alignment vertical="center"/>
    </xf>
    <xf numFmtId="4" fontId="0" fillId="3" borderId="1" xfId="0" applyNumberFormat="1" applyFill="1" applyBorder="1" applyAlignment="1">
      <alignment vertical="center" wrapText="1"/>
    </xf>
    <xf numFmtId="0" fontId="42" fillId="0" borderId="0" xfId="0" applyFont="1" applyAlignment="1">
      <alignment wrapText="1"/>
    </xf>
    <xf numFmtId="44" fontId="15" fillId="0" borderId="10" xfId="0" applyNumberFormat="1" applyFont="1" applyBorder="1" applyAlignment="1">
      <alignment horizontal="center" vertical="center"/>
    </xf>
    <xf numFmtId="44" fontId="15" fillId="0" borderId="46" xfId="0" applyNumberFormat="1" applyFont="1" applyBorder="1" applyAlignment="1">
      <alignment horizontal="center" vertical="center" wrapText="1"/>
    </xf>
    <xf numFmtId="44" fontId="7" fillId="0" borderId="3" xfId="0" applyNumberFormat="1" applyFont="1" applyBorder="1" applyAlignment="1">
      <alignment horizontal="center" vertical="center" wrapText="1"/>
    </xf>
    <xf numFmtId="44" fontId="15" fillId="0" borderId="1" xfId="0" applyNumberFormat="1" applyFont="1" applyBorder="1" applyAlignment="1">
      <alignment horizontal="center" vertical="center"/>
    </xf>
    <xf numFmtId="44" fontId="15" fillId="0" borderId="1" xfId="0" applyNumberFormat="1" applyFont="1" applyBorder="1" applyAlignment="1">
      <alignment horizontal="center" vertical="center" wrapText="1"/>
    </xf>
    <xf numFmtId="44" fontId="7" fillId="0" borderId="4" xfId="0" applyNumberFormat="1" applyFont="1" applyBorder="1" applyAlignment="1">
      <alignment horizontal="center" vertical="center" wrapText="1"/>
    </xf>
    <xf numFmtId="44" fontId="0" fillId="0" borderId="0" xfId="0" applyNumberFormat="1"/>
    <xf numFmtId="44" fontId="0" fillId="0" borderId="42" xfId="0" applyNumberFormat="1" applyBorder="1"/>
    <xf numFmtId="44" fontId="15" fillId="0" borderId="46" xfId="0" applyNumberFormat="1" applyFont="1" applyBorder="1" applyAlignment="1">
      <alignment horizontal="center" vertical="center"/>
    </xf>
    <xf numFmtId="44" fontId="15" fillId="0" borderId="10" xfId="0" applyNumberFormat="1" applyFont="1" applyBorder="1" applyAlignment="1">
      <alignment horizontal="center" vertical="center" wrapText="1"/>
    </xf>
    <xf numFmtId="44" fontId="7" fillId="0" borderId="8" xfId="0" applyNumberFormat="1" applyFont="1" applyBorder="1" applyAlignment="1">
      <alignment horizontal="center" vertical="center" wrapText="1"/>
    </xf>
    <xf numFmtId="44" fontId="7" fillId="0" borderId="0" xfId="0" applyNumberFormat="1" applyFont="1" applyAlignment="1">
      <alignment horizontal="center" vertical="center"/>
    </xf>
    <xf numFmtId="0" fontId="39" fillId="0" borderId="0" xfId="0" applyFont="1" applyAlignment="1">
      <alignment horizontal="center" vertical="center" wrapText="1"/>
    </xf>
    <xf numFmtId="0" fontId="2" fillId="0" borderId="0" xfId="0" applyFont="1" applyAlignment="1">
      <alignment horizontal="left" wrapText="1"/>
    </xf>
    <xf numFmtId="0" fontId="0" fillId="0" borderId="0" xfId="0" applyAlignment="1">
      <alignment wrapText="1"/>
    </xf>
    <xf numFmtId="1" fontId="0" fillId="0" borderId="1" xfId="0" applyNumberFormat="1" applyBorder="1"/>
    <xf numFmtId="1" fontId="2" fillId="7" borderId="1" xfId="0" applyNumberFormat="1" applyFont="1" applyFill="1" applyBorder="1"/>
    <xf numFmtId="0" fontId="0" fillId="0" borderId="1" xfId="0" applyBorder="1" applyAlignment="1">
      <alignment horizontal="center" vertical="center" wrapText="1"/>
    </xf>
    <xf numFmtId="43" fontId="2" fillId="0" borderId="0" xfId="0" applyNumberFormat="1" applyFont="1"/>
    <xf numFmtId="0" fontId="45" fillId="6" borderId="2" xfId="0" applyFont="1" applyFill="1" applyBorder="1" applyAlignment="1">
      <alignment horizontal="center" vertical="center" wrapText="1"/>
    </xf>
    <xf numFmtId="0" fontId="46" fillId="6" borderId="46" xfId="0" applyFont="1" applyFill="1" applyBorder="1" applyAlignment="1">
      <alignment horizontal="center" vertical="center" wrapText="1"/>
    </xf>
    <xf numFmtId="0" fontId="45" fillId="0" borderId="5" xfId="0" applyFont="1" applyBorder="1" applyAlignment="1">
      <alignment horizontal="center" vertical="center" wrapText="1"/>
    </xf>
    <xf numFmtId="0" fontId="46" fillId="0" borderId="1" xfId="0" applyFont="1" applyBorder="1" applyAlignment="1">
      <alignment horizontal="center" vertical="center" wrapText="1"/>
    </xf>
    <xf numFmtId="0" fontId="45" fillId="6" borderId="5" xfId="0" applyFont="1" applyFill="1" applyBorder="1" applyAlignment="1">
      <alignment horizontal="center" vertical="center" wrapText="1"/>
    </xf>
    <xf numFmtId="0" fontId="46" fillId="6" borderId="1" xfId="0" applyFont="1" applyFill="1" applyBorder="1" applyAlignment="1">
      <alignment horizontal="center" vertical="center" wrapText="1"/>
    </xf>
    <xf numFmtId="0" fontId="45" fillId="7" borderId="5" xfId="0" applyFont="1" applyFill="1" applyBorder="1" applyAlignment="1">
      <alignment horizontal="center" vertical="center" wrapText="1"/>
    </xf>
    <xf numFmtId="0" fontId="46" fillId="7" borderId="1" xfId="0" applyFont="1" applyFill="1" applyBorder="1" applyAlignment="1">
      <alignment horizontal="center" vertical="center" wrapText="1"/>
    </xf>
    <xf numFmtId="0" fontId="45" fillId="0" borderId="6" xfId="0" applyFont="1" applyBorder="1" applyAlignment="1">
      <alignment horizontal="center" vertical="center" wrapText="1"/>
    </xf>
    <xf numFmtId="0" fontId="46" fillId="0" borderId="47" xfId="0" applyFont="1" applyBorder="1" applyAlignment="1">
      <alignment horizontal="center" vertical="center"/>
    </xf>
    <xf numFmtId="0" fontId="46" fillId="0" borderId="47" xfId="0" applyFont="1" applyBorder="1" applyAlignment="1">
      <alignment horizontal="center" vertical="center" wrapText="1"/>
    </xf>
    <xf numFmtId="0" fontId="48" fillId="0" borderId="27" xfId="0" applyFont="1" applyBorder="1" applyAlignment="1">
      <alignment horizontal="left" vertical="center" wrapText="1"/>
    </xf>
    <xf numFmtId="4" fontId="44" fillId="0" borderId="46" xfId="0" applyNumberFormat="1" applyFont="1" applyBorder="1" applyAlignment="1">
      <alignment horizontal="center" vertical="center" wrapText="1"/>
    </xf>
    <xf numFmtId="2" fontId="46" fillId="0" borderId="10" xfId="0" applyNumberFormat="1" applyFont="1" applyBorder="1" applyAlignment="1">
      <alignment horizontal="center" vertical="center"/>
    </xf>
    <xf numFmtId="2" fontId="46" fillId="0" borderId="46" xfId="0" applyNumberFormat="1" applyFont="1" applyBorder="1" applyAlignment="1">
      <alignment horizontal="center" vertical="center" wrapText="1"/>
    </xf>
    <xf numFmtId="2" fontId="49" fillId="0" borderId="3" xfId="0" applyNumberFormat="1" applyFont="1" applyBorder="1" applyAlignment="1">
      <alignment horizontal="center" vertical="center" wrapText="1"/>
    </xf>
    <xf numFmtId="4" fontId="44" fillId="0" borderId="1" xfId="0" applyNumberFormat="1" applyFont="1" applyBorder="1" applyAlignment="1">
      <alignment horizontal="center" vertical="center" wrapText="1"/>
    </xf>
    <xf numFmtId="4" fontId="44" fillId="0" borderId="10" xfId="0" applyNumberFormat="1" applyFont="1" applyBorder="1" applyAlignment="1">
      <alignment horizontal="center" vertical="center" wrapText="1"/>
    </xf>
    <xf numFmtId="2" fontId="46" fillId="0" borderId="1" xfId="0" applyNumberFormat="1" applyFont="1" applyBorder="1" applyAlignment="1">
      <alignment horizontal="center" vertical="center"/>
    </xf>
    <xf numFmtId="2" fontId="46" fillId="0" borderId="1" xfId="0" applyNumberFormat="1" applyFont="1" applyBorder="1" applyAlignment="1">
      <alignment horizontal="center" vertical="center" wrapText="1"/>
    </xf>
    <xf numFmtId="2" fontId="49" fillId="0" borderId="4" xfId="0" applyNumberFormat="1" applyFont="1" applyBorder="1" applyAlignment="1">
      <alignment horizontal="center" vertical="center" wrapText="1"/>
    </xf>
    <xf numFmtId="0" fontId="48" fillId="0" borderId="35" xfId="0" applyFont="1" applyBorder="1" applyAlignment="1">
      <alignment horizontal="left" vertical="center" wrapText="1"/>
    </xf>
    <xf numFmtId="4" fontId="44" fillId="0" borderId="62" xfId="0" applyNumberFormat="1" applyFont="1" applyBorder="1" applyAlignment="1">
      <alignment horizontal="center" vertical="center" wrapText="1"/>
    </xf>
    <xf numFmtId="2" fontId="46" fillId="0" borderId="62" xfId="0" applyNumberFormat="1" applyFont="1" applyBorder="1" applyAlignment="1">
      <alignment horizontal="center" vertical="center"/>
    </xf>
    <xf numFmtId="2" fontId="46" fillId="0" borderId="62" xfId="0" applyNumberFormat="1" applyFont="1" applyBorder="1" applyAlignment="1">
      <alignment horizontal="center" vertical="center" wrapText="1"/>
    </xf>
    <xf numFmtId="2" fontId="49" fillId="0" borderId="49" xfId="0" applyNumberFormat="1" applyFont="1" applyBorder="1" applyAlignment="1">
      <alignment horizontal="center" vertical="center" wrapText="1"/>
    </xf>
    <xf numFmtId="0" fontId="45" fillId="6" borderId="2" xfId="0" applyFont="1" applyFill="1" applyBorder="1" applyAlignment="1">
      <alignment horizontal="center" vertical="justify" wrapText="1"/>
    </xf>
    <xf numFmtId="0" fontId="45" fillId="0" borderId="5" xfId="0" applyFont="1" applyBorder="1" applyAlignment="1">
      <alignment horizontal="center" vertical="justify" wrapText="1"/>
    </xf>
    <xf numFmtId="0" fontId="46" fillId="0" borderId="1" xfId="0" applyFont="1" applyBorder="1" applyAlignment="1">
      <alignment horizontal="center" vertical="center"/>
    </xf>
    <xf numFmtId="0" fontId="45" fillId="6" borderId="5" xfId="0" applyFont="1" applyFill="1" applyBorder="1" applyAlignment="1">
      <alignment horizontal="center" vertical="justify" wrapText="1"/>
    </xf>
    <xf numFmtId="2" fontId="46" fillId="0" borderId="10" xfId="0" applyNumberFormat="1" applyFont="1" applyBorder="1" applyAlignment="1">
      <alignment horizontal="right" vertical="center"/>
    </xf>
    <xf numFmtId="2" fontId="46" fillId="0" borderId="10" xfId="0" applyNumberFormat="1" applyFont="1" applyBorder="1" applyAlignment="1">
      <alignment horizontal="right" vertical="center" wrapText="1"/>
    </xf>
    <xf numFmtId="2" fontId="49" fillId="0" borderId="8" xfId="0" applyNumberFormat="1" applyFont="1" applyBorder="1" applyAlignment="1">
      <alignment horizontal="right" vertical="center" wrapText="1"/>
    </xf>
    <xf numFmtId="2" fontId="46" fillId="0" borderId="1" xfId="0" applyNumberFormat="1" applyFont="1" applyBorder="1" applyAlignment="1">
      <alignment horizontal="right" vertical="center"/>
    </xf>
    <xf numFmtId="0" fontId="25" fillId="0" borderId="1" xfId="0" applyFont="1" applyBorder="1" applyAlignment="1">
      <alignment horizontal="left" vertical="center" wrapText="1"/>
    </xf>
    <xf numFmtId="0" fontId="25" fillId="0" borderId="1" xfId="0" applyFont="1" applyBorder="1" applyAlignment="1">
      <alignment horizontal="center" vertical="center" wrapText="1"/>
    </xf>
    <xf numFmtId="0" fontId="25" fillId="0" borderId="27" xfId="0" applyFont="1" applyBorder="1" applyAlignment="1">
      <alignment horizontal="left" vertical="center" wrapText="1"/>
    </xf>
    <xf numFmtId="0" fontId="45" fillId="6" borderId="54" xfId="0" applyFont="1" applyFill="1" applyBorder="1" applyAlignment="1">
      <alignment horizontal="center" vertical="justify" wrapText="1"/>
    </xf>
    <xf numFmtId="0" fontId="45" fillId="0" borderId="28" xfId="0" applyFont="1" applyBorder="1" applyAlignment="1">
      <alignment horizontal="center" vertical="justify" wrapText="1"/>
    </xf>
    <xf numFmtId="0" fontId="45" fillId="6" borderId="28" xfId="0" applyFont="1" applyFill="1" applyBorder="1" applyAlignment="1">
      <alignment horizontal="center" vertical="justify" wrapText="1"/>
    </xf>
    <xf numFmtId="0" fontId="46" fillId="6" borderId="1" xfId="0" applyFont="1" applyFill="1" applyBorder="1" applyAlignment="1">
      <alignment horizontal="center" vertical="center"/>
    </xf>
    <xf numFmtId="0" fontId="50" fillId="0" borderId="1" xfId="0" applyFont="1" applyBorder="1" applyAlignment="1">
      <alignment horizontal="left" vertical="center" wrapText="1"/>
    </xf>
    <xf numFmtId="0" fontId="52" fillId="0" borderId="1" xfId="0" applyFont="1" applyBorder="1" applyAlignment="1">
      <alignment vertical="center" wrapText="1"/>
    </xf>
    <xf numFmtId="0" fontId="50" fillId="0" borderId="1" xfId="0" applyFont="1" applyBorder="1" applyAlignment="1">
      <alignment horizontal="center" vertical="center"/>
    </xf>
    <xf numFmtId="0" fontId="15" fillId="0" borderId="1" xfId="0" applyFont="1" applyBorder="1" applyAlignment="1">
      <alignment vertical="center" wrapText="1"/>
    </xf>
    <xf numFmtId="0" fontId="46" fillId="6" borderId="10" xfId="0" applyFont="1" applyFill="1" applyBorder="1" applyAlignment="1">
      <alignment horizontal="center" vertical="center"/>
    </xf>
    <xf numFmtId="0" fontId="50" fillId="0" borderId="1" xfId="0" applyFont="1" applyBorder="1" applyAlignment="1">
      <alignment horizontal="center" vertical="center" wrapText="1"/>
    </xf>
    <xf numFmtId="0" fontId="50" fillId="0" borderId="27" xfId="0" applyFont="1" applyBorder="1" applyAlignment="1">
      <alignment horizontal="left" vertical="center" wrapText="1"/>
    </xf>
    <xf numFmtId="4" fontId="46" fillId="0" borderId="62" xfId="0" applyNumberFormat="1" applyFont="1" applyBorder="1" applyAlignment="1">
      <alignment horizontal="center" vertical="center" wrapText="1"/>
    </xf>
    <xf numFmtId="0" fontId="5" fillId="0" borderId="0" xfId="0" applyFont="1" applyAlignment="1">
      <alignment vertical="center"/>
    </xf>
    <xf numFmtId="2" fontId="13" fillId="0" borderId="0" xfId="0" applyNumberFormat="1" applyFont="1" applyAlignment="1">
      <alignment horizontal="center" vertical="center"/>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1" fontId="0" fillId="0" borderId="1" xfId="0" applyNumberFormat="1" applyBorder="1" applyAlignment="1">
      <alignment vertical="center"/>
    </xf>
    <xf numFmtId="43" fontId="0" fillId="0" borderId="0" xfId="0" applyNumberFormat="1" applyAlignment="1">
      <alignment vertical="center"/>
    </xf>
    <xf numFmtId="43" fontId="0" fillId="0" borderId="1" xfId="3" applyFont="1" applyBorder="1" applyAlignment="1">
      <alignment vertical="center"/>
    </xf>
    <xf numFmtId="43" fontId="0" fillId="0" borderId="0" xfId="0" applyNumberFormat="1" applyAlignment="1">
      <alignment horizontal="center" vertical="center"/>
    </xf>
    <xf numFmtId="0" fontId="14" fillId="0" borderId="1" xfId="0" applyFont="1" applyBorder="1" applyAlignment="1">
      <alignment horizontal="center" vertical="center" wrapText="1"/>
    </xf>
    <xf numFmtId="1" fontId="0" fillId="0" borderId="1" xfId="0" applyNumberFormat="1" applyBorder="1" applyAlignment="1">
      <alignment vertical="center" wrapText="1"/>
    </xf>
    <xf numFmtId="2" fontId="0" fillId="0" borderId="1" xfId="0" applyNumberFormat="1" applyBorder="1" applyAlignment="1">
      <alignment vertical="center" wrapText="1"/>
    </xf>
    <xf numFmtId="0" fontId="0" fillId="0" borderId="1" xfId="0" applyBorder="1" applyAlignment="1">
      <alignment vertical="center" wrapText="1"/>
    </xf>
    <xf numFmtId="165" fontId="1" fillId="0" borderId="1" xfId="3" applyNumberFormat="1" applyBorder="1" applyAlignment="1">
      <alignment vertical="center" wrapText="1"/>
    </xf>
    <xf numFmtId="0" fontId="2" fillId="0" borderId="4" xfId="0" applyFont="1" applyBorder="1" applyAlignment="1">
      <alignment horizontal="center" vertical="center" wrapText="1"/>
    </xf>
    <xf numFmtId="43" fontId="0" fillId="0" borderId="4" xfId="3" applyFont="1" applyBorder="1" applyAlignment="1">
      <alignment horizontal="center" vertical="center"/>
    </xf>
    <xf numFmtId="43" fontId="2" fillId="7" borderId="47" xfId="3" applyFont="1" applyFill="1" applyBorder="1" applyAlignment="1">
      <alignment horizontal="center" vertical="center"/>
    </xf>
    <xf numFmtId="43" fontId="2" fillId="7" borderId="7" xfId="3" applyFont="1" applyFill="1" applyBorder="1" applyAlignment="1">
      <alignment horizontal="center" vertical="center"/>
    </xf>
    <xf numFmtId="43" fontId="0" fillId="0" borderId="4" xfId="0" applyNumberFormat="1" applyBorder="1" applyAlignment="1">
      <alignment vertical="center" wrapText="1"/>
    </xf>
    <xf numFmtId="10" fontId="0" fillId="10" borderId="1" xfId="0" applyNumberFormat="1" applyFill="1" applyBorder="1"/>
    <xf numFmtId="1" fontId="49" fillId="0" borderId="46" xfId="0" applyNumberFormat="1" applyFont="1" applyBorder="1" applyAlignment="1">
      <alignment horizontal="center" vertical="center" wrapText="1"/>
    </xf>
    <xf numFmtId="1" fontId="49" fillId="0" borderId="10" xfId="0" applyNumberFormat="1" applyFont="1" applyBorder="1" applyAlignment="1">
      <alignment horizontal="center" vertical="center" wrapText="1"/>
    </xf>
    <xf numFmtId="1" fontId="49" fillId="0" borderId="1" xfId="0" applyNumberFormat="1" applyFont="1" applyBorder="1" applyAlignment="1">
      <alignment horizontal="center" vertical="center" wrapText="1"/>
    </xf>
    <xf numFmtId="0" fontId="44" fillId="0" borderId="62" xfId="0" applyFont="1" applyBorder="1" applyAlignment="1">
      <alignment horizontal="center" vertical="center" wrapText="1"/>
    </xf>
    <xf numFmtId="0" fontId="51" fillId="0" borderId="1" xfId="0" applyFont="1" applyBorder="1" applyAlignment="1">
      <alignment horizontal="center" vertical="center"/>
    </xf>
    <xf numFmtId="1" fontId="45" fillId="0" borderId="10" xfId="0" applyNumberFormat="1" applyFont="1" applyBorder="1" applyAlignment="1">
      <alignment horizontal="center" vertical="center" wrapText="1"/>
    </xf>
    <xf numFmtId="1" fontId="45" fillId="0" borderId="1" xfId="0" applyNumberFormat="1" applyFont="1" applyBorder="1" applyAlignment="1">
      <alignment horizontal="center" vertical="center" wrapText="1"/>
    </xf>
    <xf numFmtId="0" fontId="44" fillId="0" borderId="1" xfId="0" applyFont="1" applyBorder="1" applyAlignment="1">
      <alignment horizontal="center" vertical="center" wrapText="1"/>
    </xf>
    <xf numFmtId="1" fontId="15" fillId="0" borderId="1" xfId="0" applyNumberFormat="1" applyFont="1" applyBorder="1" applyAlignment="1">
      <alignment horizontal="center" vertical="center" wrapText="1"/>
    </xf>
    <xf numFmtId="0" fontId="46" fillId="0" borderId="10" xfId="0" applyFont="1" applyBorder="1" applyAlignment="1">
      <alignment horizontal="center" vertical="center" wrapText="1"/>
    </xf>
    <xf numFmtId="0" fontId="46" fillId="0" borderId="62" xfId="0" applyFont="1" applyBorder="1" applyAlignment="1">
      <alignment horizontal="center" vertical="center" wrapText="1"/>
    </xf>
    <xf numFmtId="1" fontId="0" fillId="10" borderId="1" xfId="0" applyNumberFormat="1" applyFill="1" applyBorder="1"/>
    <xf numFmtId="1" fontId="0" fillId="10" borderId="1" xfId="0" applyNumberFormat="1" applyFill="1" applyBorder="1" applyAlignment="1">
      <alignment vertical="center"/>
    </xf>
    <xf numFmtId="0" fontId="2" fillId="4" borderId="47" xfId="0" applyFont="1" applyFill="1" applyBorder="1" applyAlignment="1">
      <alignment vertical="center"/>
    </xf>
    <xf numFmtId="7" fontId="2" fillId="4" borderId="47" xfId="0" applyNumberFormat="1" applyFont="1" applyFill="1" applyBorder="1" applyAlignment="1">
      <alignment vertical="center"/>
    </xf>
    <xf numFmtId="165" fontId="2" fillId="4" borderId="47" xfId="0" applyNumberFormat="1" applyFont="1" applyFill="1" applyBorder="1" applyAlignment="1">
      <alignment vertical="center"/>
    </xf>
    <xf numFmtId="7" fontId="2" fillId="4" borderId="7" xfId="0" applyNumberFormat="1" applyFont="1" applyFill="1" applyBorder="1" applyAlignment="1">
      <alignment vertical="center"/>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0" fontId="33" fillId="13" borderId="2" xfId="0" applyFont="1" applyFill="1" applyBorder="1" applyAlignment="1">
      <alignment horizontal="center" vertical="center"/>
    </xf>
    <xf numFmtId="0" fontId="33" fillId="13" borderId="46" xfId="0" applyFont="1" applyFill="1" applyBorder="1" applyAlignment="1">
      <alignment horizontal="center" vertical="center"/>
    </xf>
    <xf numFmtId="0" fontId="33" fillId="13" borderId="3" xfId="0" applyFont="1" applyFill="1" applyBorder="1" applyAlignment="1">
      <alignment horizontal="center" vertical="center"/>
    </xf>
    <xf numFmtId="0" fontId="33" fillId="4" borderId="6" xfId="0" applyFont="1" applyFill="1" applyBorder="1" applyAlignment="1">
      <alignment horizontal="center" vertical="center"/>
    </xf>
    <xf numFmtId="0" fontId="33" fillId="4" borderId="47" xfId="0" applyFont="1" applyFill="1" applyBorder="1" applyAlignment="1">
      <alignment horizontal="center" vertical="center"/>
    </xf>
    <xf numFmtId="0" fontId="33" fillId="4" borderId="7" xfId="0" applyFont="1" applyFill="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0" fillId="0" borderId="20" xfId="0" applyBorder="1" applyAlignment="1">
      <alignment horizontal="center"/>
    </xf>
    <xf numFmtId="1" fontId="0" fillId="0" borderId="1" xfId="0" applyNumberFormat="1" applyBorder="1" applyAlignment="1">
      <alignment horizontal="center" vertical="center"/>
    </xf>
    <xf numFmtId="0" fontId="2" fillId="7" borderId="70" xfId="0" applyFont="1" applyFill="1" applyBorder="1" applyAlignment="1">
      <alignment horizontal="center" wrapText="1"/>
    </xf>
    <xf numFmtId="0" fontId="2" fillId="7" borderId="16" xfId="0" applyFont="1" applyFill="1" applyBorder="1" applyAlignment="1">
      <alignment horizontal="center" wrapText="1"/>
    </xf>
    <xf numFmtId="0" fontId="2" fillId="7" borderId="30" xfId="0" applyFont="1" applyFill="1" applyBorder="1" applyAlignment="1">
      <alignment horizontal="center" wrapText="1"/>
    </xf>
    <xf numFmtId="0" fontId="2" fillId="0" borderId="54" xfId="0" applyFont="1" applyBorder="1" applyAlignment="1">
      <alignment horizontal="center" vertical="center"/>
    </xf>
    <xf numFmtId="0" fontId="2" fillId="0" borderId="15" xfId="0" applyFont="1" applyBorder="1" applyAlignment="1">
      <alignment horizontal="center" vertical="center"/>
    </xf>
    <xf numFmtId="0" fontId="2" fillId="0" borderId="71" xfId="0" applyFont="1" applyBorder="1" applyAlignment="1">
      <alignment horizontal="center" vertical="center"/>
    </xf>
    <xf numFmtId="0" fontId="0" fillId="0" borderId="28" xfId="0" applyBorder="1" applyAlignment="1">
      <alignment horizontal="center" vertical="center" wrapText="1"/>
    </xf>
    <xf numFmtId="0" fontId="0" fillId="0" borderId="12" xfId="0" applyBorder="1" applyAlignment="1">
      <alignment horizontal="center" vertical="center" wrapText="1"/>
    </xf>
    <xf numFmtId="0" fontId="0" fillId="0" borderId="27" xfId="0" applyBorder="1" applyAlignment="1">
      <alignment horizontal="center" vertical="center" wrapText="1"/>
    </xf>
    <xf numFmtId="0" fontId="0" fillId="0" borderId="28" xfId="0" applyBorder="1" applyAlignment="1">
      <alignment horizontal="center" vertical="center"/>
    </xf>
    <xf numFmtId="0" fontId="0" fillId="0" borderId="12" xfId="0" applyBorder="1" applyAlignment="1">
      <alignment horizontal="center" vertical="center"/>
    </xf>
    <xf numFmtId="0" fontId="0" fillId="0" borderId="27" xfId="0" applyBorder="1" applyAlignment="1">
      <alignment horizontal="center" vertical="center"/>
    </xf>
    <xf numFmtId="0" fontId="2" fillId="0" borderId="28"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2" fillId="4" borderId="70" xfId="0" applyFont="1" applyFill="1" applyBorder="1" applyAlignment="1">
      <alignment horizontal="center" vertical="center"/>
    </xf>
    <xf numFmtId="0" fontId="2" fillId="4" borderId="16" xfId="0" applyFont="1" applyFill="1" applyBorder="1" applyAlignment="1">
      <alignment horizontal="center" vertical="center"/>
    </xf>
    <xf numFmtId="0" fontId="2" fillId="4" borderId="30" xfId="0" applyFont="1" applyFill="1" applyBorder="1" applyAlignment="1">
      <alignment horizontal="center" vertical="center"/>
    </xf>
    <xf numFmtId="0" fontId="6" fillId="0" borderId="0" xfId="0" applyFont="1" applyAlignment="1">
      <alignment horizontal="center" vertical="center"/>
    </xf>
    <xf numFmtId="0" fontId="33" fillId="4" borderId="57" xfId="0" applyFont="1" applyFill="1" applyBorder="1" applyAlignment="1">
      <alignment horizontal="center" vertical="center" wrapText="1"/>
    </xf>
    <xf numFmtId="0" fontId="33" fillId="4" borderId="59" xfId="0" applyFont="1" applyFill="1" applyBorder="1" applyAlignment="1">
      <alignment horizontal="center" vertical="center" wrapText="1"/>
    </xf>
    <xf numFmtId="0" fontId="33" fillId="4" borderId="58" xfId="0" applyFont="1" applyFill="1" applyBorder="1" applyAlignment="1">
      <alignment horizontal="center" vertical="center" wrapText="1"/>
    </xf>
    <xf numFmtId="0" fontId="33" fillId="4" borderId="31" xfId="0" applyFont="1" applyFill="1" applyBorder="1" applyAlignment="1">
      <alignment horizontal="center" vertical="center" wrapText="1"/>
    </xf>
    <xf numFmtId="0" fontId="33" fillId="4" borderId="32" xfId="0" applyFont="1" applyFill="1" applyBorder="1" applyAlignment="1">
      <alignment horizontal="center" vertical="center" wrapText="1"/>
    </xf>
    <xf numFmtId="0" fontId="33" fillId="4" borderId="50" xfId="0" applyFont="1" applyFill="1" applyBorder="1" applyAlignment="1">
      <alignment horizontal="center" vertical="center" wrapText="1"/>
    </xf>
    <xf numFmtId="0" fontId="33" fillId="4" borderId="54" xfId="0" applyFont="1" applyFill="1" applyBorder="1" applyAlignment="1">
      <alignment horizontal="center" vertical="center"/>
    </xf>
    <xf numFmtId="0" fontId="33" fillId="4" borderId="15" xfId="0" applyFont="1" applyFill="1" applyBorder="1" applyAlignment="1">
      <alignment horizontal="center" vertical="center"/>
    </xf>
    <xf numFmtId="0" fontId="33" fillId="4" borderId="55" xfId="0" applyFont="1" applyFill="1" applyBorder="1" applyAlignment="1">
      <alignment horizontal="center" vertical="center"/>
    </xf>
    <xf numFmtId="0" fontId="1" fillId="0" borderId="1" xfId="0" applyFont="1" applyBorder="1" applyAlignment="1">
      <alignment horizontal="left" vertical="center"/>
    </xf>
    <xf numFmtId="0" fontId="0" fillId="0" borderId="1" xfId="0" applyBorder="1" applyAlignment="1">
      <alignment horizontal="left"/>
    </xf>
    <xf numFmtId="0" fontId="1" fillId="0" borderId="1" xfId="0" applyFont="1" applyBorder="1" applyAlignment="1">
      <alignment horizontal="left"/>
    </xf>
    <xf numFmtId="0" fontId="2" fillId="4" borderId="1" xfId="0" applyFont="1" applyFill="1" applyBorder="1" applyAlignment="1">
      <alignment horizontal="center"/>
    </xf>
    <xf numFmtId="0" fontId="27" fillId="0" borderId="26" xfId="0" applyFont="1" applyBorder="1" applyAlignment="1">
      <alignment horizontal="center"/>
    </xf>
    <xf numFmtId="0" fontId="27" fillId="0" borderId="12" xfId="0" applyFont="1" applyBorder="1" applyAlignment="1">
      <alignment horizontal="center"/>
    </xf>
    <xf numFmtId="0" fontId="27" fillId="0" borderId="27" xfId="0" applyFont="1" applyBorder="1" applyAlignment="1">
      <alignment horizontal="center"/>
    </xf>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0" fillId="0" borderId="1" xfId="0" applyBorder="1" applyAlignment="1">
      <alignment horizontal="left" wrapText="1"/>
    </xf>
    <xf numFmtId="0" fontId="13" fillId="4" borderId="1" xfId="0" applyFont="1" applyFill="1" applyBorder="1" applyAlignment="1">
      <alignment horizontal="center"/>
    </xf>
    <xf numFmtId="0" fontId="2" fillId="5" borderId="1" xfId="0" applyFont="1" applyFill="1" applyBorder="1" applyAlignment="1">
      <alignment horizontal="center"/>
    </xf>
    <xf numFmtId="0" fontId="2" fillId="0" borderId="1" xfId="0" applyFont="1" applyBorder="1" applyAlignment="1">
      <alignment horizontal="center"/>
    </xf>
    <xf numFmtId="0" fontId="0" fillId="0" borderId="1" xfId="0" applyBorder="1"/>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0" fillId="0" borderId="1" xfId="0" applyBorder="1" applyAlignment="1">
      <alignment horizontal="left" vertical="center"/>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0" fontId="0" fillId="0" borderId="1" xfId="0" applyBorder="1" applyAlignment="1">
      <alignment horizontal="center" wrapText="1"/>
    </xf>
    <xf numFmtId="0" fontId="1" fillId="0" borderId="1" xfId="0" applyFont="1" applyBorder="1" applyAlignment="1">
      <alignment horizontal="center" wrapText="1"/>
    </xf>
    <xf numFmtId="0" fontId="0" fillId="0" borderId="1" xfId="0"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xf>
    <xf numFmtId="0" fontId="1" fillId="0" borderId="1" xfId="0" applyFont="1" applyBorder="1" applyAlignment="1">
      <alignment horizontal="center" vertical="center"/>
    </xf>
    <xf numFmtId="0" fontId="0" fillId="10" borderId="1" xfId="0" applyFill="1" applyBorder="1" applyAlignment="1">
      <alignment horizontal="left" vertical="center"/>
    </xf>
    <xf numFmtId="0" fontId="0" fillId="0" borderId="1" xfId="0" applyBorder="1" applyAlignment="1">
      <alignment wrapText="1"/>
    </xf>
    <xf numFmtId="0" fontId="18" fillId="0" borderId="1" xfId="0" applyFont="1" applyBorder="1" applyAlignment="1">
      <alignment horizontal="left"/>
    </xf>
    <xf numFmtId="0" fontId="2" fillId="0" borderId="26" xfId="0" applyFont="1" applyBorder="1" applyAlignment="1">
      <alignment horizontal="center"/>
    </xf>
    <xf numFmtId="0" fontId="2" fillId="0" borderId="12" xfId="0" applyFont="1" applyBorder="1" applyAlignment="1">
      <alignment horizontal="center"/>
    </xf>
    <xf numFmtId="0" fontId="2" fillId="2" borderId="39" xfId="0" applyFont="1" applyFill="1" applyBorder="1" applyAlignment="1">
      <alignment horizontal="center"/>
    </xf>
    <xf numFmtId="0" fontId="2" fillId="2" borderId="34" xfId="0" applyFont="1" applyFill="1" applyBorder="1" applyAlignment="1">
      <alignment horizontal="center"/>
    </xf>
    <xf numFmtId="0" fontId="2" fillId="0" borderId="26" xfId="0" applyFont="1" applyBorder="1" applyAlignment="1">
      <alignment horizontal="center" vertical="center"/>
    </xf>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2" fillId="0" borderId="1" xfId="0" applyFont="1" applyBorder="1" applyAlignment="1">
      <alignment horizontal="left"/>
    </xf>
    <xf numFmtId="0" fontId="2" fillId="0" borderId="1" xfId="0" applyFont="1" applyBorder="1" applyAlignment="1">
      <alignment horizontal="center" wrapText="1"/>
    </xf>
    <xf numFmtId="2" fontId="0" fillId="0" borderId="1" xfId="0" applyNumberFormat="1" applyBorder="1" applyAlignment="1">
      <alignment horizontal="center" vertical="center"/>
    </xf>
    <xf numFmtId="0" fontId="2" fillId="0" borderId="26" xfId="0" applyFont="1" applyBorder="1" applyAlignment="1">
      <alignment horizontal="left"/>
    </xf>
    <xf numFmtId="0" fontId="2" fillId="0" borderId="12" xfId="0" applyFont="1" applyBorder="1" applyAlignment="1">
      <alignment horizontal="left"/>
    </xf>
    <xf numFmtId="0" fontId="2" fillId="0" borderId="27" xfId="0" applyFont="1" applyBorder="1" applyAlignment="1">
      <alignment horizontal="left"/>
    </xf>
    <xf numFmtId="0" fontId="0" fillId="0" borderId="33" xfId="0" applyBorder="1" applyAlignment="1">
      <alignment horizontal="left" vertical="center" wrapText="1"/>
    </xf>
    <xf numFmtId="0" fontId="0" fillId="0" borderId="34" xfId="0" applyBorder="1" applyAlignment="1">
      <alignment horizontal="left" vertical="center" wrapText="1"/>
    </xf>
    <xf numFmtId="0" fontId="0" fillId="0" borderId="35" xfId="0"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0" fillId="0" borderId="25" xfId="0" applyBorder="1" applyAlignment="1">
      <alignment horizontal="left" vertical="center" wrapText="1"/>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0" fillId="0" borderId="1" xfId="0" applyBorder="1" applyAlignment="1">
      <alignment horizontal="justify" vertical="justify" wrapText="1"/>
    </xf>
    <xf numFmtId="0" fontId="0" fillId="0" borderId="1" xfId="0" applyBorder="1" applyAlignment="1">
      <alignment horizontal="justify" vertical="justify"/>
    </xf>
    <xf numFmtId="0" fontId="33" fillId="4" borderId="26" xfId="0" applyFont="1" applyFill="1" applyBorder="1" applyAlignment="1">
      <alignment horizontal="center" vertical="center"/>
    </xf>
    <xf numFmtId="0" fontId="33" fillId="4" borderId="12" xfId="0" applyFont="1" applyFill="1" applyBorder="1" applyAlignment="1">
      <alignment horizontal="center" vertical="center"/>
    </xf>
    <xf numFmtId="0" fontId="33" fillId="4" borderId="27" xfId="0" applyFont="1" applyFill="1" applyBorder="1" applyAlignment="1">
      <alignment horizontal="center" vertical="center"/>
    </xf>
    <xf numFmtId="0" fontId="13" fillId="0" borderId="33" xfId="0" applyFont="1" applyBorder="1" applyAlignment="1">
      <alignment vertical="center" wrapText="1"/>
    </xf>
    <xf numFmtId="0" fontId="34" fillId="0" borderId="34" xfId="0" applyFont="1" applyBorder="1" applyAlignment="1">
      <alignment vertical="center" wrapText="1"/>
    </xf>
    <xf numFmtId="0" fontId="34" fillId="0" borderId="35" xfId="0" applyFont="1" applyBorder="1" applyAlignment="1">
      <alignment vertical="center" wrapText="1"/>
    </xf>
    <xf numFmtId="0" fontId="34" fillId="0" borderId="23" xfId="0" applyFont="1" applyBorder="1" applyAlignment="1">
      <alignment vertical="center" wrapText="1"/>
    </xf>
    <xf numFmtId="0" fontId="34" fillId="0" borderId="24" xfId="0" applyFont="1" applyBorder="1" applyAlignment="1">
      <alignment vertical="center" wrapText="1"/>
    </xf>
    <xf numFmtId="0" fontId="34" fillId="0" borderId="25" xfId="0" applyFont="1" applyBorder="1" applyAlignment="1">
      <alignment vertical="center" wrapText="1"/>
    </xf>
    <xf numFmtId="0" fontId="0" fillId="0" borderId="26" xfId="0" applyBorder="1" applyAlignment="1">
      <alignment horizontal="center"/>
    </xf>
    <xf numFmtId="0" fontId="0" fillId="0" borderId="27" xfId="0" applyBorder="1" applyAlignment="1">
      <alignment horizontal="center"/>
    </xf>
    <xf numFmtId="0" fontId="2" fillId="7" borderId="26" xfId="0" applyFont="1" applyFill="1" applyBorder="1" applyAlignment="1">
      <alignment horizontal="center"/>
    </xf>
    <xf numFmtId="0" fontId="2" fillId="7" borderId="12" xfId="0" applyFont="1" applyFill="1" applyBorder="1" applyAlignment="1">
      <alignment horizontal="center"/>
    </xf>
    <xf numFmtId="0" fontId="2" fillId="7" borderId="27" xfId="0" applyFont="1" applyFill="1" applyBorder="1" applyAlignment="1">
      <alignment horizontal="center"/>
    </xf>
    <xf numFmtId="0" fontId="54" fillId="10" borderId="22" xfId="0" applyFont="1" applyFill="1" applyBorder="1" applyAlignment="1">
      <alignment horizontal="center"/>
    </xf>
    <xf numFmtId="0" fontId="54" fillId="10" borderId="20" xfId="0" applyFont="1" applyFill="1" applyBorder="1" applyAlignment="1">
      <alignment horizontal="center"/>
    </xf>
    <xf numFmtId="0" fontId="54" fillId="10" borderId="14" xfId="0" applyFont="1" applyFill="1" applyBorder="1" applyAlignment="1">
      <alignment horizontal="center"/>
    </xf>
    <xf numFmtId="0" fontId="2" fillId="0" borderId="26" xfId="0" applyFont="1" applyBorder="1" applyAlignment="1">
      <alignment horizontal="center" vertical="center" wrapText="1"/>
    </xf>
    <xf numFmtId="0" fontId="2" fillId="0" borderId="27" xfId="0" applyFont="1" applyBorder="1" applyAlignment="1">
      <alignment horizontal="center" vertical="center" wrapText="1"/>
    </xf>
    <xf numFmtId="2" fontId="0" fillId="0" borderId="26" xfId="0" applyNumberFormat="1" applyBorder="1" applyAlignment="1">
      <alignment horizontal="center" vertical="center"/>
    </xf>
    <xf numFmtId="2" fontId="0" fillId="0" borderId="27" xfId="0" applyNumberFormat="1" applyBorder="1" applyAlignment="1">
      <alignment horizontal="center" vertical="center"/>
    </xf>
    <xf numFmtId="2" fontId="0" fillId="0" borderId="26" xfId="0" applyNumberFormat="1" applyBorder="1" applyAlignment="1">
      <alignment horizontal="center"/>
    </xf>
    <xf numFmtId="2" fontId="0" fillId="0" borderId="27" xfId="0" applyNumberFormat="1" applyBorder="1" applyAlignment="1">
      <alignment horizontal="center"/>
    </xf>
    <xf numFmtId="0" fontId="0" fillId="0" borderId="1" xfId="0" applyBorder="1" applyAlignment="1">
      <alignment horizontal="left" vertical="center" wrapText="1"/>
    </xf>
    <xf numFmtId="0" fontId="0" fillId="0" borderId="26" xfId="0" applyBorder="1" applyAlignment="1">
      <alignment horizontal="justify" vertical="justify"/>
    </xf>
    <xf numFmtId="0" fontId="0" fillId="0" borderId="12" xfId="0" applyBorder="1" applyAlignment="1">
      <alignment horizontal="justify" vertical="justify"/>
    </xf>
    <xf numFmtId="0" fontId="0" fillId="0" borderId="27" xfId="0" applyBorder="1" applyAlignment="1">
      <alignment horizontal="justify" vertical="justify"/>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14" xfId="0" applyFont="1" applyFill="1" applyBorder="1" applyAlignment="1">
      <alignment horizontal="center" vertical="center"/>
    </xf>
    <xf numFmtId="44" fontId="7" fillId="8" borderId="31" xfId="0" applyNumberFormat="1" applyFont="1" applyFill="1" applyBorder="1" applyAlignment="1">
      <alignment horizontal="center" vertical="center"/>
    </xf>
    <xf numFmtId="44" fontId="7" fillId="8" borderId="50" xfId="0" applyNumberFormat="1" applyFont="1" applyFill="1" applyBorder="1" applyAlignment="1">
      <alignment horizontal="center" vertical="center"/>
    </xf>
    <xf numFmtId="44" fontId="2" fillId="9" borderId="22" xfId="0" applyNumberFormat="1" applyFont="1" applyFill="1" applyBorder="1" applyAlignment="1">
      <alignment horizontal="center"/>
    </xf>
    <xf numFmtId="44"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44" fontId="14" fillId="0" borderId="22" xfId="0" applyNumberFormat="1" applyFont="1" applyBorder="1" applyAlignment="1">
      <alignment horizontal="center" vertical="center" wrapText="1"/>
    </xf>
    <xf numFmtId="44" fontId="14" fillId="0" borderId="14" xfId="0" applyNumberFormat="1" applyFont="1" applyBorder="1" applyAlignment="1">
      <alignment horizontal="center" vertical="center" wrapText="1"/>
    </xf>
    <xf numFmtId="0" fontId="44" fillId="0" borderId="22" xfId="0" applyFont="1" applyBorder="1" applyAlignment="1">
      <alignment horizontal="left" vertical="center" wrapText="1"/>
    </xf>
    <xf numFmtId="0" fontId="44" fillId="0" borderId="20" xfId="0" applyFont="1" applyBorder="1" applyAlignment="1">
      <alignment horizontal="left" vertical="center" wrapText="1"/>
    </xf>
    <xf numFmtId="0" fontId="44" fillId="0" borderId="14" xfId="0" applyFont="1" applyBorder="1" applyAlignment="1">
      <alignment horizontal="left" vertical="center" wrapText="1"/>
    </xf>
    <xf numFmtId="0" fontId="46" fillId="6" borderId="46" xfId="0" applyFont="1" applyFill="1" applyBorder="1" applyAlignment="1">
      <alignment horizontal="left" vertical="center" wrapText="1"/>
    </xf>
    <xf numFmtId="0" fontId="46" fillId="6" borderId="3" xfId="0" applyFont="1" applyFill="1" applyBorder="1" applyAlignment="1">
      <alignment horizontal="left" vertical="center" wrapText="1"/>
    </xf>
    <xf numFmtId="3" fontId="46" fillId="0" borderId="1" xfId="0" applyNumberFormat="1" applyFont="1" applyBorder="1" applyAlignment="1">
      <alignment horizontal="left" vertical="center" wrapText="1"/>
    </xf>
    <xf numFmtId="0" fontId="46" fillId="0" borderId="4" xfId="0" applyFont="1" applyBorder="1" applyAlignment="1">
      <alignment horizontal="left" vertical="center" wrapText="1"/>
    </xf>
    <xf numFmtId="0" fontId="46" fillId="6" borderId="1" xfId="0" applyFont="1" applyFill="1" applyBorder="1" applyAlignment="1">
      <alignment horizontal="left" vertical="center" wrapText="1"/>
    </xf>
    <xf numFmtId="0" fontId="46" fillId="6" borderId="4" xfId="0" applyFont="1" applyFill="1" applyBorder="1" applyAlignment="1">
      <alignment horizontal="left" vertical="center" wrapText="1"/>
    </xf>
    <xf numFmtId="0" fontId="46" fillId="0" borderId="1" xfId="0" applyFont="1" applyBorder="1" applyAlignment="1">
      <alignment horizontal="left" vertical="center"/>
    </xf>
    <xf numFmtId="0" fontId="46" fillId="0" borderId="4" xfId="0" applyFont="1" applyBorder="1" applyAlignment="1">
      <alignment horizontal="left" vertical="center"/>
    </xf>
    <xf numFmtId="0" fontId="16" fillId="0" borderId="1" xfId="4" applyBorder="1" applyAlignment="1" applyProtection="1">
      <alignment horizontal="left" vertical="center" wrapText="1"/>
    </xf>
    <xf numFmtId="0" fontId="46" fillId="0" borderId="1" xfId="0" applyFont="1" applyBorder="1" applyAlignment="1">
      <alignment horizontal="left" vertical="center" wrapText="1"/>
    </xf>
    <xf numFmtId="0" fontId="16" fillId="6" borderId="1" xfId="4" applyFill="1" applyBorder="1" applyAlignment="1" applyProtection="1">
      <alignment horizontal="left" vertical="center" wrapText="1"/>
    </xf>
    <xf numFmtId="0" fontId="46" fillId="6" borderId="46" xfId="0" applyFont="1" applyFill="1" applyBorder="1" applyAlignment="1">
      <alignment horizontal="left" vertical="center"/>
    </xf>
    <xf numFmtId="0" fontId="16" fillId="6" borderId="46" xfId="4" applyFill="1" applyBorder="1" applyAlignment="1" applyProtection="1">
      <alignment horizontal="left" vertical="center" wrapText="1"/>
    </xf>
    <xf numFmtId="0" fontId="47" fillId="0" borderId="1" xfId="4" applyFont="1" applyBorder="1" applyAlignment="1" applyProtection="1">
      <alignment horizontal="left" vertical="center" wrapText="1"/>
    </xf>
    <xf numFmtId="3" fontId="46" fillId="7" borderId="1" xfId="0" applyNumberFormat="1" applyFont="1" applyFill="1" applyBorder="1" applyAlignment="1">
      <alignment horizontal="left" vertical="center"/>
    </xf>
    <xf numFmtId="0" fontId="46" fillId="7" borderId="4" xfId="0" applyFont="1" applyFill="1" applyBorder="1" applyAlignment="1">
      <alignment horizontal="left" vertical="center"/>
    </xf>
    <xf numFmtId="3" fontId="46" fillId="0" borderId="47" xfId="0" applyNumberFormat="1" applyFont="1" applyBorder="1" applyAlignment="1">
      <alignment horizontal="left" vertical="center"/>
    </xf>
    <xf numFmtId="0" fontId="46" fillId="0" borderId="7" xfId="0" applyFont="1" applyBorder="1" applyAlignment="1">
      <alignment horizontal="left"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7"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7"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1" fillId="6" borderId="55" xfId="0" applyFont="1" applyFill="1" applyBorder="1" applyAlignment="1">
      <alignment horizontal="center"/>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56" xfId="0" applyFont="1" applyFill="1" applyBorder="1" applyAlignment="1">
      <alignment horizontal="center" vertical="center" wrapText="1"/>
    </xf>
    <xf numFmtId="0" fontId="46" fillId="0" borderId="47" xfId="0" applyFont="1" applyBorder="1" applyAlignment="1">
      <alignment horizontal="left" vertical="center"/>
    </xf>
    <xf numFmtId="0" fontId="16" fillId="0" borderId="47" xfId="4" applyBorder="1" applyAlignment="1" applyProtection="1">
      <alignment horizontal="left" vertical="center" wrapText="1"/>
    </xf>
    <xf numFmtId="0" fontId="46" fillId="0" borderId="47" xfId="0" applyFont="1" applyBorder="1" applyAlignment="1">
      <alignment horizontal="left" vertical="center" wrapText="1"/>
    </xf>
    <xf numFmtId="0" fontId="46" fillId="7" borderId="1" xfId="0" applyFont="1" applyFill="1" applyBorder="1" applyAlignment="1">
      <alignment horizontal="left" vertical="center"/>
    </xf>
    <xf numFmtId="0" fontId="16" fillId="7" borderId="1" xfId="4" applyFill="1" applyBorder="1" applyAlignment="1" applyProtection="1">
      <alignment horizontal="left" vertical="center" wrapText="1"/>
    </xf>
    <xf numFmtId="0" fontId="47" fillId="7" borderId="1" xfId="4" applyFont="1" applyFill="1" applyBorder="1" applyAlignment="1" applyProtection="1">
      <alignment horizontal="left" vertical="center" wrapText="1"/>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5" fillId="0" borderId="57" xfId="0" applyFont="1" applyBorder="1" applyAlignment="1">
      <alignment horizontal="left" vertical="top" wrapText="1"/>
    </xf>
    <xf numFmtId="0" fontId="15" fillId="0" borderId="59" xfId="0" applyFont="1" applyBorder="1" applyAlignment="1">
      <alignment horizontal="left" vertical="top" wrapText="1"/>
    </xf>
    <xf numFmtId="0" fontId="15" fillId="0" borderId="58" xfId="0" applyFont="1" applyBorder="1" applyAlignment="1">
      <alignment horizontal="left" vertical="top" wrapText="1"/>
    </xf>
    <xf numFmtId="0" fontId="15" fillId="0" borderId="38" xfId="0" applyFont="1" applyBorder="1" applyAlignment="1">
      <alignment horizontal="left" vertical="top" wrapText="1"/>
    </xf>
    <xf numFmtId="0" fontId="15" fillId="0" borderId="0" xfId="0" applyFont="1" applyAlignment="1">
      <alignment horizontal="left" vertical="top" wrapText="1"/>
    </xf>
    <xf numFmtId="0" fontId="15" fillId="0" borderId="42" xfId="0" applyFont="1" applyBorder="1" applyAlignment="1">
      <alignment horizontal="left" vertical="top" wrapText="1"/>
    </xf>
    <xf numFmtId="0" fontId="15" fillId="0" borderId="31" xfId="0" applyFont="1" applyBorder="1" applyAlignment="1">
      <alignment horizontal="left" vertical="top" wrapText="1"/>
    </xf>
    <xf numFmtId="0" fontId="15" fillId="0" borderId="32" xfId="0" applyFont="1" applyBorder="1" applyAlignment="1">
      <alignment horizontal="left" vertical="top" wrapText="1"/>
    </xf>
    <xf numFmtId="0" fontId="15" fillId="0" borderId="50" xfId="0" applyFont="1" applyBorder="1" applyAlignment="1">
      <alignment horizontal="left" vertical="top" wrapText="1"/>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0" fontId="0" fillId="0" borderId="0" xfId="0" applyAlignment="1">
      <alignment horizontal="justify" vertical="top" wrapText="1"/>
    </xf>
    <xf numFmtId="0" fontId="0" fillId="0" borderId="0" xfId="0" applyAlignment="1">
      <alignment horizontal="justify" vertical="top"/>
    </xf>
    <xf numFmtId="0" fontId="2" fillId="6" borderId="63"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2" fillId="6" borderId="48" xfId="0" applyFont="1" applyFill="1" applyBorder="1" applyAlignment="1">
      <alignment horizontal="center" vertical="center" textRotation="90"/>
    </xf>
    <xf numFmtId="0" fontId="2" fillId="6" borderId="1" xfId="0" applyFont="1" applyFill="1" applyBorder="1" applyAlignment="1">
      <alignment horizontal="center" vertical="center"/>
    </xf>
    <xf numFmtId="0" fontId="2" fillId="6" borderId="62" xfId="0" applyFont="1" applyFill="1" applyBorder="1" applyAlignment="1">
      <alignment horizontal="center" vertical="center"/>
    </xf>
    <xf numFmtId="0" fontId="2" fillId="6" borderId="62"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15" fillId="6" borderId="5" xfId="0" applyFont="1" applyFill="1" applyBorder="1" applyAlignment="1">
      <alignment horizontal="left" vertical="center" wrapText="1"/>
    </xf>
    <xf numFmtId="0" fontId="15" fillId="6" borderId="1" xfId="0" applyFont="1" applyFill="1" applyBorder="1" applyAlignment="1">
      <alignment horizontal="left" vertical="center" wrapText="1"/>
    </xf>
    <xf numFmtId="0" fontId="15" fillId="6" borderId="4" xfId="0" applyFont="1" applyFill="1" applyBorder="1" applyAlignment="1">
      <alignment horizontal="left" vertical="center" wrapText="1"/>
    </xf>
    <xf numFmtId="0" fontId="15" fillId="0" borderId="6" xfId="0" applyFont="1" applyBorder="1" applyAlignment="1">
      <alignment horizontal="left" vertical="center"/>
    </xf>
    <xf numFmtId="0" fontId="15" fillId="0" borderId="47" xfId="0" applyFont="1" applyBorder="1" applyAlignment="1">
      <alignment horizontal="left" vertical="center"/>
    </xf>
    <xf numFmtId="0" fontId="16" fillId="0" borderId="29" xfId="4" applyBorder="1" applyAlignment="1" applyProtection="1">
      <alignment horizontal="left" vertical="center" wrapText="1"/>
    </xf>
    <xf numFmtId="0" fontId="15" fillId="0" borderId="16" xfId="0" applyFont="1" applyBorder="1" applyAlignment="1">
      <alignment horizontal="left" vertical="center" wrapText="1"/>
    </xf>
    <xf numFmtId="0" fontId="15" fillId="0" borderId="30" xfId="0" applyFont="1" applyBorder="1" applyAlignment="1">
      <alignment horizontal="left" vertical="center" wrapText="1"/>
    </xf>
    <xf numFmtId="0" fontId="15" fillId="0" borderId="7" xfId="0" applyFont="1" applyBorder="1" applyAlignment="1">
      <alignment horizontal="left" vertical="center"/>
    </xf>
    <xf numFmtId="0" fontId="46" fillId="6" borderId="5" xfId="0" applyFont="1" applyFill="1" applyBorder="1" applyAlignment="1">
      <alignment horizontal="left" vertical="center" wrapText="1"/>
    </xf>
    <xf numFmtId="0" fontId="47" fillId="6" borderId="1" xfId="4" applyFont="1" applyFill="1" applyBorder="1" applyAlignment="1" applyProtection="1">
      <alignment horizontal="left" vertical="center" wrapText="1"/>
    </xf>
    <xf numFmtId="0" fontId="15" fillId="0" borderId="5" xfId="0" applyFont="1" applyBorder="1" applyAlignment="1">
      <alignment horizontal="left" vertical="center"/>
    </xf>
    <xf numFmtId="0" fontId="15" fillId="0" borderId="1" xfId="0" applyFont="1" applyBorder="1" applyAlignment="1">
      <alignment horizontal="left" vertical="center"/>
    </xf>
    <xf numFmtId="0" fontId="15" fillId="0" borderId="1" xfId="0" applyFont="1" applyBorder="1" applyAlignment="1">
      <alignment horizontal="left" vertical="center" wrapText="1"/>
    </xf>
    <xf numFmtId="0" fontId="15" fillId="0" borderId="4" xfId="0" applyFont="1" applyBorder="1" applyAlignment="1">
      <alignment horizontal="left" vertical="center"/>
    </xf>
    <xf numFmtId="0" fontId="46" fillId="6" borderId="2" xfId="0" applyFont="1" applyFill="1" applyBorder="1" applyAlignment="1">
      <alignment horizontal="left" vertical="center" wrapText="1"/>
    </xf>
    <xf numFmtId="0" fontId="16" fillId="6" borderId="46" xfId="4" applyFill="1" applyBorder="1" applyAlignment="1" applyProtection="1">
      <alignment horizontal="left" vertical="top" wrapText="1"/>
    </xf>
    <xf numFmtId="0" fontId="46" fillId="6" borderId="46" xfId="0" applyFont="1" applyFill="1" applyBorder="1" applyAlignment="1">
      <alignment horizontal="left" vertical="top" wrapText="1"/>
    </xf>
    <xf numFmtId="0" fontId="46" fillId="0" borderId="5" xfId="0" applyFont="1" applyBorder="1" applyAlignment="1">
      <alignment horizontal="left" vertical="center"/>
    </xf>
    <xf numFmtId="0" fontId="2" fillId="6" borderId="31" xfId="0" applyFont="1" applyFill="1" applyBorder="1" applyAlignment="1">
      <alignment horizontal="center" vertical="center"/>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2" fontId="7" fillId="8" borderId="31" xfId="0" applyNumberFormat="1" applyFont="1" applyFill="1" applyBorder="1" applyAlignment="1">
      <alignment horizontal="center" vertical="center"/>
    </xf>
    <xf numFmtId="2" fontId="7" fillId="8" borderId="50" xfId="0" applyNumberFormat="1"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2" fillId="6" borderId="47" xfId="0" applyFont="1" applyFill="1" applyBorder="1" applyAlignment="1">
      <alignment horizontal="center" vertical="center"/>
    </xf>
    <xf numFmtId="2" fontId="7" fillId="8" borderId="22" xfId="0" applyNumberFormat="1" applyFont="1" applyFill="1" applyBorder="1" applyAlignment="1">
      <alignment horizontal="center" vertical="center"/>
    </xf>
    <xf numFmtId="2" fontId="7" fillId="8" borderId="14" xfId="0" applyNumberFormat="1" applyFont="1" applyFill="1" applyBorder="1" applyAlignment="1">
      <alignment horizontal="center" vertical="center"/>
    </xf>
    <xf numFmtId="0" fontId="7" fillId="6" borderId="22" xfId="0" applyFont="1" applyFill="1" applyBorder="1" applyAlignment="1">
      <alignment horizontal="center" vertical="center"/>
    </xf>
    <xf numFmtId="0" fontId="7" fillId="6" borderId="20" xfId="0" applyFont="1" applyFill="1" applyBorder="1" applyAlignment="1">
      <alignment horizontal="center" vertical="center"/>
    </xf>
    <xf numFmtId="0" fontId="7" fillId="6" borderId="14" xfId="0" applyFont="1" applyFill="1" applyBorder="1" applyAlignment="1">
      <alignment horizontal="center" vertical="center"/>
    </xf>
    <xf numFmtId="0" fontId="7" fillId="6" borderId="57" xfId="0" applyFont="1" applyFill="1" applyBorder="1" applyAlignment="1">
      <alignment horizontal="center" vertical="center"/>
    </xf>
    <xf numFmtId="0" fontId="7" fillId="6" borderId="59" xfId="0" applyFont="1" applyFill="1" applyBorder="1" applyAlignment="1">
      <alignment horizontal="center" vertical="center"/>
    </xf>
    <xf numFmtId="0" fontId="7"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7" fillId="12" borderId="21" xfId="0" applyFont="1" applyFill="1" applyBorder="1" applyAlignment="1">
      <alignment horizontal="left" vertical="center"/>
    </xf>
    <xf numFmtId="0" fontId="7" fillId="12" borderId="45" xfId="0" applyFont="1" applyFill="1" applyBorder="1" applyAlignment="1">
      <alignment horizontal="left" vertical="center"/>
    </xf>
    <xf numFmtId="0" fontId="7"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5" fillId="0" borderId="48" xfId="0" applyFont="1" applyBorder="1" applyAlignment="1">
      <alignment horizontal="left" vertical="center"/>
    </xf>
    <xf numFmtId="0" fontId="15" fillId="0" borderId="62" xfId="0" applyFont="1" applyBorder="1" applyAlignment="1">
      <alignment horizontal="left" vertical="center"/>
    </xf>
    <xf numFmtId="0" fontId="15" fillId="0" borderId="2" xfId="0" applyFont="1" applyBorder="1" applyAlignment="1">
      <alignment horizontal="left" vertical="center"/>
    </xf>
    <xf numFmtId="0" fontId="15"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0" fontId="1" fillId="0" borderId="57" xfId="0" applyFont="1" applyBorder="1" applyAlignment="1">
      <alignment horizontal="left" vertical="top" wrapText="1"/>
    </xf>
    <xf numFmtId="44" fontId="7" fillId="8" borderId="22" xfId="0" applyNumberFormat="1" applyFont="1" applyFill="1" applyBorder="1" applyAlignment="1">
      <alignment horizontal="center" vertical="center"/>
    </xf>
    <xf numFmtId="44" fontId="7" fillId="8" borderId="14" xfId="0" applyNumberFormat="1" applyFont="1" applyFill="1" applyBorder="1" applyAlignment="1">
      <alignment horizontal="center" vertical="center"/>
    </xf>
    <xf numFmtId="0" fontId="1" fillId="6" borderId="46" xfId="0" applyFont="1" applyFill="1" applyBorder="1" applyAlignment="1">
      <alignment horizontal="center"/>
    </xf>
    <xf numFmtId="0" fontId="2" fillId="6" borderId="46"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16" fillId="0" borderId="62" xfId="4" applyBorder="1" applyAlignment="1" applyProtection="1">
      <alignment horizontal="left" vertical="center" wrapText="1"/>
    </xf>
    <xf numFmtId="0" fontId="15" fillId="0" borderId="62" xfId="0" applyFont="1" applyBorder="1" applyAlignment="1">
      <alignment horizontal="left" vertical="center" wrapText="1"/>
    </xf>
    <xf numFmtId="0" fontId="15" fillId="0" borderId="49" xfId="0" applyFont="1" applyBorder="1" applyAlignment="1">
      <alignment horizontal="left" vertical="center"/>
    </xf>
    <xf numFmtId="0" fontId="16" fillId="0" borderId="1" xfId="4" applyBorder="1" applyAlignment="1" applyProtection="1">
      <alignment horizontal="left" vertical="center"/>
    </xf>
    <xf numFmtId="0" fontId="44" fillId="0" borderId="57" xfId="0" applyFont="1" applyBorder="1" applyAlignment="1">
      <alignment horizontal="center" vertical="center" wrapText="1"/>
    </xf>
    <xf numFmtId="0" fontId="44" fillId="0" borderId="59" xfId="0" applyFont="1" applyBorder="1" applyAlignment="1">
      <alignment horizontal="center" vertical="center" wrapText="1"/>
    </xf>
    <xf numFmtId="0" fontId="44" fillId="0" borderId="58" xfId="0" applyFont="1" applyBorder="1" applyAlignment="1">
      <alignment horizontal="center" vertical="center" wrapText="1"/>
    </xf>
    <xf numFmtId="3" fontId="46" fillId="0" borderId="1" xfId="0" applyNumberFormat="1" applyFont="1" applyBorder="1" applyAlignment="1">
      <alignment horizontal="left" vertical="center"/>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14" xfId="0" applyFont="1" applyFill="1" applyBorder="1" applyAlignment="1">
      <alignment horizontal="center" vertical="center"/>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7" fillId="4" borderId="22" xfId="0" applyFont="1" applyFill="1" applyBorder="1" applyAlignment="1">
      <alignment horizontal="center" vertical="center"/>
    </xf>
    <xf numFmtId="0" fontId="7"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2" fillId="0" borderId="0" xfId="0" applyFont="1" applyAlignment="1">
      <alignment horizontal="center" vertical="center"/>
    </xf>
    <xf numFmtId="0" fontId="6" fillId="0" borderId="34" xfId="0" applyFont="1" applyBorder="1" applyAlignment="1">
      <alignment horizontal="left"/>
    </xf>
    <xf numFmtId="0" fontId="6" fillId="0" borderId="0" xfId="0" applyFont="1" applyAlignment="1">
      <alignment horizontal="left"/>
    </xf>
    <xf numFmtId="0" fontId="6" fillId="0" borderId="24" xfId="0" applyFont="1" applyBorder="1" applyAlignment="1">
      <alignment horizontal="left"/>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28" fillId="4" borderId="22" xfId="0" applyFont="1" applyFill="1" applyBorder="1" applyAlignment="1">
      <alignment horizontal="center" vertical="center"/>
    </xf>
    <xf numFmtId="0" fontId="28" fillId="4" borderId="20" xfId="0" applyFont="1" applyFill="1" applyBorder="1" applyAlignment="1">
      <alignment horizontal="center" vertical="center"/>
    </xf>
    <xf numFmtId="0" fontId="28" fillId="4" borderId="14" xfId="0" applyFont="1" applyFill="1" applyBorder="1" applyAlignment="1">
      <alignment horizontal="center" vertical="center"/>
    </xf>
    <xf numFmtId="0" fontId="0" fillId="0" borderId="0" xfId="0" quotePrefix="1" applyAlignment="1">
      <alignment horizontal="left" vertical="center" wrapText="1"/>
    </xf>
    <xf numFmtId="0" fontId="0" fillId="0" borderId="0" xfId="0" quotePrefix="1" applyAlignment="1">
      <alignment horizontal="left" vertical="center" wrapText="1" indent="1"/>
    </xf>
    <xf numFmtId="0" fontId="0" fillId="0" borderId="26" xfId="0" applyBorder="1" applyAlignment="1">
      <alignment horizontal="left" wrapText="1"/>
    </xf>
    <xf numFmtId="0" fontId="0" fillId="0" borderId="12" xfId="0" applyBorder="1" applyAlignment="1">
      <alignment horizontal="left" wrapText="1"/>
    </xf>
    <xf numFmtId="0" fontId="0" fillId="0" borderId="27" xfId="0" applyBorder="1" applyAlignment="1">
      <alignment horizontal="left" wrapText="1"/>
    </xf>
    <xf numFmtId="0" fontId="0" fillId="0" borderId="0" xfId="0" applyAlignment="1">
      <alignment horizontal="left" wrapText="1"/>
    </xf>
    <xf numFmtId="0" fontId="2" fillId="0" borderId="0" xfId="0" quotePrefix="1" applyFont="1" applyAlignment="1">
      <alignment horizontal="left" vertical="center"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2" fillId="0" borderId="1" xfId="0" applyFont="1" applyBorder="1" applyAlignment="1">
      <alignment horizontal="left" wrapText="1"/>
    </xf>
    <xf numFmtId="10" fontId="40" fillId="15" borderId="69" xfId="0" applyNumberFormat="1" applyFont="1" applyFill="1" applyBorder="1" applyAlignment="1">
      <alignment horizontal="center" vertical="center" wrapText="1"/>
    </xf>
    <xf numFmtId="10" fontId="40" fillId="15" borderId="66" xfId="0" applyNumberFormat="1" applyFont="1" applyFill="1" applyBorder="1" applyAlignment="1">
      <alignment horizontal="center" vertical="center" wrapText="1"/>
    </xf>
    <xf numFmtId="0" fontId="43" fillId="0" borderId="1" xfId="0" applyFont="1" applyBorder="1" applyAlignment="1">
      <alignment horizontal="center" vertical="center" wrapText="1"/>
    </xf>
    <xf numFmtId="0" fontId="5" fillId="0" borderId="1" xfId="0" applyFont="1" applyBorder="1" applyAlignment="1">
      <alignment horizontal="left" vertical="center" wrapText="1"/>
    </xf>
  </cellXfs>
  <cellStyles count="9">
    <cellStyle name="Hiperlink" xfId="4" builtinId="8"/>
    <cellStyle name="Hyperlink" xfId="6" xr:uid="{0C4028F5-2A56-46D9-AFF4-C8897231BF5C}"/>
    <cellStyle name="Moeda" xfId="1" builtinId="4"/>
    <cellStyle name="Normal" xfId="0" builtinId="0"/>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eetMetadata" Target="metadata.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0</xdr:col>
      <xdr:colOff>66675</xdr:colOff>
      <xdr:row>38</xdr:row>
      <xdr:rowOff>57150</xdr:rowOff>
    </xdr:from>
    <xdr:to>
      <xdr:col>1</xdr:col>
      <xdr:colOff>361950</xdr:colOff>
      <xdr:row>39</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38</xdr:row>
      <xdr:rowOff>57150</xdr:rowOff>
    </xdr:from>
    <xdr:to>
      <xdr:col>1</xdr:col>
      <xdr:colOff>361950</xdr:colOff>
      <xdr:row>39</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29</xdr:row>
      <xdr:rowOff>104775</xdr:rowOff>
    </xdr:from>
    <xdr:to>
      <xdr:col>1</xdr:col>
      <xdr:colOff>1962150</xdr:colOff>
      <xdr:row>30</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29</xdr:row>
      <xdr:rowOff>114300</xdr:rowOff>
    </xdr:from>
    <xdr:to>
      <xdr:col>1</xdr:col>
      <xdr:colOff>3000374</xdr:colOff>
      <xdr:row>30</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28</xdr:row>
      <xdr:rowOff>50131</xdr:rowOff>
    </xdr:from>
    <xdr:to>
      <xdr:col>1</xdr:col>
      <xdr:colOff>2971800</xdr:colOff>
      <xdr:row>29</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28</xdr:row>
      <xdr:rowOff>57150</xdr:rowOff>
    </xdr:from>
    <xdr:to>
      <xdr:col>1</xdr:col>
      <xdr:colOff>361950</xdr:colOff>
      <xdr:row>29</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29</xdr:row>
      <xdr:rowOff>133350</xdr:rowOff>
    </xdr:from>
    <xdr:to>
      <xdr:col>1</xdr:col>
      <xdr:colOff>523875</xdr:colOff>
      <xdr:row>29</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29</xdr:row>
      <xdr:rowOff>133850</xdr:rowOff>
    </xdr:from>
    <xdr:to>
      <xdr:col>1</xdr:col>
      <xdr:colOff>2514600</xdr:colOff>
      <xdr:row>30</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30</xdr:row>
      <xdr:rowOff>58153</xdr:rowOff>
    </xdr:from>
    <xdr:to>
      <xdr:col>1</xdr:col>
      <xdr:colOff>1966161</xdr:colOff>
      <xdr:row>31</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30</xdr:row>
      <xdr:rowOff>107282</xdr:rowOff>
    </xdr:from>
    <xdr:to>
      <xdr:col>1</xdr:col>
      <xdr:colOff>429628</xdr:colOff>
      <xdr:row>31</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29</xdr:row>
      <xdr:rowOff>250658</xdr:rowOff>
    </xdr:from>
    <xdr:to>
      <xdr:col>3</xdr:col>
      <xdr:colOff>280736</xdr:colOff>
      <xdr:row>29</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29</xdr:row>
      <xdr:rowOff>104775</xdr:rowOff>
    </xdr:from>
    <xdr:to>
      <xdr:col>1</xdr:col>
      <xdr:colOff>1962150</xdr:colOff>
      <xdr:row>30</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29</xdr:row>
      <xdr:rowOff>114300</xdr:rowOff>
    </xdr:from>
    <xdr:to>
      <xdr:col>1</xdr:col>
      <xdr:colOff>3000374</xdr:colOff>
      <xdr:row>30</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28</xdr:row>
      <xdr:rowOff>50131</xdr:rowOff>
    </xdr:from>
    <xdr:to>
      <xdr:col>1</xdr:col>
      <xdr:colOff>2971800</xdr:colOff>
      <xdr:row>29</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28</xdr:row>
      <xdr:rowOff>57150</xdr:rowOff>
    </xdr:from>
    <xdr:to>
      <xdr:col>1</xdr:col>
      <xdr:colOff>361950</xdr:colOff>
      <xdr:row>29</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29</xdr:row>
      <xdr:rowOff>133350</xdr:rowOff>
    </xdr:from>
    <xdr:to>
      <xdr:col>1</xdr:col>
      <xdr:colOff>523875</xdr:colOff>
      <xdr:row>29</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29</xdr:row>
      <xdr:rowOff>133850</xdr:rowOff>
    </xdr:from>
    <xdr:to>
      <xdr:col>1</xdr:col>
      <xdr:colOff>2514600</xdr:colOff>
      <xdr:row>30</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30</xdr:row>
      <xdr:rowOff>58153</xdr:rowOff>
    </xdr:from>
    <xdr:to>
      <xdr:col>1</xdr:col>
      <xdr:colOff>1966161</xdr:colOff>
      <xdr:row>31</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30</xdr:row>
      <xdr:rowOff>107282</xdr:rowOff>
    </xdr:from>
    <xdr:to>
      <xdr:col>1</xdr:col>
      <xdr:colOff>429628</xdr:colOff>
      <xdr:row>31</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29</xdr:row>
      <xdr:rowOff>250658</xdr:rowOff>
    </xdr:from>
    <xdr:to>
      <xdr:col>3</xdr:col>
      <xdr:colOff>280736</xdr:colOff>
      <xdr:row>29</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91</xdr:row>
      <xdr:rowOff>57150</xdr:rowOff>
    </xdr:from>
    <xdr:to>
      <xdr:col>1</xdr:col>
      <xdr:colOff>361950</xdr:colOff>
      <xdr:row>92</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92</xdr:row>
      <xdr:rowOff>133350</xdr:rowOff>
    </xdr:from>
    <xdr:to>
      <xdr:col>1</xdr:col>
      <xdr:colOff>523875</xdr:colOff>
      <xdr:row>93</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92</xdr:row>
      <xdr:rowOff>133850</xdr:rowOff>
    </xdr:from>
    <xdr:to>
      <xdr:col>1</xdr:col>
      <xdr:colOff>2514600</xdr:colOff>
      <xdr:row>93</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93</xdr:row>
      <xdr:rowOff>107282</xdr:rowOff>
    </xdr:from>
    <xdr:to>
      <xdr:col>1</xdr:col>
      <xdr:colOff>429628</xdr:colOff>
      <xdr:row>94</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92</xdr:row>
      <xdr:rowOff>104775</xdr:rowOff>
    </xdr:from>
    <xdr:to>
      <xdr:col>1</xdr:col>
      <xdr:colOff>1962150</xdr:colOff>
      <xdr:row>93</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92</xdr:row>
      <xdr:rowOff>114300</xdr:rowOff>
    </xdr:from>
    <xdr:to>
      <xdr:col>1</xdr:col>
      <xdr:colOff>3000374</xdr:colOff>
      <xdr:row>93</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91</xdr:row>
      <xdr:rowOff>50131</xdr:rowOff>
    </xdr:from>
    <xdr:to>
      <xdr:col>1</xdr:col>
      <xdr:colOff>2971800</xdr:colOff>
      <xdr:row>92</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91</xdr:row>
      <xdr:rowOff>57150</xdr:rowOff>
    </xdr:from>
    <xdr:to>
      <xdr:col>1</xdr:col>
      <xdr:colOff>361950</xdr:colOff>
      <xdr:row>92</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92</xdr:row>
      <xdr:rowOff>133350</xdr:rowOff>
    </xdr:from>
    <xdr:to>
      <xdr:col>1</xdr:col>
      <xdr:colOff>523875</xdr:colOff>
      <xdr:row>93</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92</xdr:row>
      <xdr:rowOff>133850</xdr:rowOff>
    </xdr:from>
    <xdr:to>
      <xdr:col>1</xdr:col>
      <xdr:colOff>2514600</xdr:colOff>
      <xdr:row>93</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93</xdr:row>
      <xdr:rowOff>58153</xdr:rowOff>
    </xdr:from>
    <xdr:to>
      <xdr:col>1</xdr:col>
      <xdr:colOff>1966161</xdr:colOff>
      <xdr:row>94</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93</xdr:row>
      <xdr:rowOff>107282</xdr:rowOff>
    </xdr:from>
    <xdr:to>
      <xdr:col>1</xdr:col>
      <xdr:colOff>429628</xdr:colOff>
      <xdr:row>94</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92</xdr:row>
      <xdr:rowOff>250658</xdr:rowOff>
    </xdr:from>
    <xdr:to>
      <xdr:col>3</xdr:col>
      <xdr:colOff>280736</xdr:colOff>
      <xdr:row>92</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86</xdr:row>
      <xdr:rowOff>104775</xdr:rowOff>
    </xdr:from>
    <xdr:to>
      <xdr:col>1</xdr:col>
      <xdr:colOff>1962150</xdr:colOff>
      <xdr:row>87</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86</xdr:row>
      <xdr:rowOff>114300</xdr:rowOff>
    </xdr:from>
    <xdr:to>
      <xdr:col>1</xdr:col>
      <xdr:colOff>3000374</xdr:colOff>
      <xdr:row>87</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85</xdr:row>
      <xdr:rowOff>50131</xdr:rowOff>
    </xdr:from>
    <xdr:to>
      <xdr:col>1</xdr:col>
      <xdr:colOff>2971800</xdr:colOff>
      <xdr:row>86</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85</xdr:row>
      <xdr:rowOff>57150</xdr:rowOff>
    </xdr:from>
    <xdr:to>
      <xdr:col>1</xdr:col>
      <xdr:colOff>361950</xdr:colOff>
      <xdr:row>86</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86</xdr:row>
      <xdr:rowOff>133350</xdr:rowOff>
    </xdr:from>
    <xdr:to>
      <xdr:col>1</xdr:col>
      <xdr:colOff>523875</xdr:colOff>
      <xdr:row>86</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86</xdr:row>
      <xdr:rowOff>133850</xdr:rowOff>
    </xdr:from>
    <xdr:to>
      <xdr:col>1</xdr:col>
      <xdr:colOff>2514600</xdr:colOff>
      <xdr:row>87</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87</xdr:row>
      <xdr:rowOff>58153</xdr:rowOff>
    </xdr:from>
    <xdr:to>
      <xdr:col>1</xdr:col>
      <xdr:colOff>1966161</xdr:colOff>
      <xdr:row>88</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87</xdr:row>
      <xdr:rowOff>107282</xdr:rowOff>
    </xdr:from>
    <xdr:to>
      <xdr:col>1</xdr:col>
      <xdr:colOff>429628</xdr:colOff>
      <xdr:row>88</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86</xdr:row>
      <xdr:rowOff>250658</xdr:rowOff>
    </xdr:from>
    <xdr:to>
      <xdr:col>3</xdr:col>
      <xdr:colOff>280736</xdr:colOff>
      <xdr:row>86</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86</xdr:row>
      <xdr:rowOff>104775</xdr:rowOff>
    </xdr:from>
    <xdr:to>
      <xdr:col>1</xdr:col>
      <xdr:colOff>1962150</xdr:colOff>
      <xdr:row>87</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86</xdr:row>
      <xdr:rowOff>114300</xdr:rowOff>
    </xdr:from>
    <xdr:to>
      <xdr:col>1</xdr:col>
      <xdr:colOff>3000374</xdr:colOff>
      <xdr:row>87</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85</xdr:row>
      <xdr:rowOff>50131</xdr:rowOff>
    </xdr:from>
    <xdr:to>
      <xdr:col>1</xdr:col>
      <xdr:colOff>2971800</xdr:colOff>
      <xdr:row>86</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85</xdr:row>
      <xdr:rowOff>57150</xdr:rowOff>
    </xdr:from>
    <xdr:to>
      <xdr:col>1</xdr:col>
      <xdr:colOff>361950</xdr:colOff>
      <xdr:row>86</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86</xdr:row>
      <xdr:rowOff>133350</xdr:rowOff>
    </xdr:from>
    <xdr:to>
      <xdr:col>1</xdr:col>
      <xdr:colOff>523875</xdr:colOff>
      <xdr:row>86</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86</xdr:row>
      <xdr:rowOff>133850</xdr:rowOff>
    </xdr:from>
    <xdr:to>
      <xdr:col>1</xdr:col>
      <xdr:colOff>2514600</xdr:colOff>
      <xdr:row>87</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87</xdr:row>
      <xdr:rowOff>58153</xdr:rowOff>
    </xdr:from>
    <xdr:to>
      <xdr:col>1</xdr:col>
      <xdr:colOff>1966161</xdr:colOff>
      <xdr:row>88</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87</xdr:row>
      <xdr:rowOff>107282</xdr:rowOff>
    </xdr:from>
    <xdr:to>
      <xdr:col>1</xdr:col>
      <xdr:colOff>429628</xdr:colOff>
      <xdr:row>88</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86</xdr:row>
      <xdr:rowOff>250658</xdr:rowOff>
    </xdr:from>
    <xdr:to>
      <xdr:col>3</xdr:col>
      <xdr:colOff>280736</xdr:colOff>
      <xdr:row>86</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533400</xdr:colOff>
      <xdr:row>28</xdr:row>
      <xdr:rowOff>104775</xdr:rowOff>
    </xdr:from>
    <xdr:to>
      <xdr:col>1</xdr:col>
      <xdr:colOff>1962150</xdr:colOff>
      <xdr:row>29</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28</xdr:row>
      <xdr:rowOff>114300</xdr:rowOff>
    </xdr:from>
    <xdr:to>
      <xdr:col>1</xdr:col>
      <xdr:colOff>3003549</xdr:colOff>
      <xdr:row>29</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27</xdr:row>
      <xdr:rowOff>57150</xdr:rowOff>
    </xdr:from>
    <xdr:to>
      <xdr:col>1</xdr:col>
      <xdr:colOff>361950</xdr:colOff>
      <xdr:row>28</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520700</xdr:colOff>
      <xdr:row>29</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29</xdr:row>
      <xdr:rowOff>58153</xdr:rowOff>
    </xdr:from>
    <xdr:to>
      <xdr:col>1</xdr:col>
      <xdr:colOff>1969336</xdr:colOff>
      <xdr:row>30</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29</xdr:row>
      <xdr:rowOff>104107</xdr:rowOff>
    </xdr:from>
    <xdr:to>
      <xdr:col>1</xdr:col>
      <xdr:colOff>426453</xdr:colOff>
      <xdr:row>30</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101600</xdr:rowOff>
    </xdr:from>
    <xdr:to>
      <xdr:col>1</xdr:col>
      <xdr:colOff>1962150</xdr:colOff>
      <xdr:row>29</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3003549</xdr:colOff>
      <xdr:row>29</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27</xdr:row>
      <xdr:rowOff>46956</xdr:rowOff>
    </xdr:from>
    <xdr:to>
      <xdr:col>1</xdr:col>
      <xdr:colOff>2971800</xdr:colOff>
      <xdr:row>28</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27</xdr:row>
      <xdr:rowOff>57150</xdr:rowOff>
    </xdr:from>
    <xdr:to>
      <xdr:col>1</xdr:col>
      <xdr:colOff>361950</xdr:colOff>
      <xdr:row>28</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520700</xdr:colOff>
      <xdr:row>29</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29</xdr:row>
      <xdr:rowOff>58153</xdr:rowOff>
    </xdr:from>
    <xdr:to>
      <xdr:col>1</xdr:col>
      <xdr:colOff>1969336</xdr:colOff>
      <xdr:row>30</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29</xdr:row>
      <xdr:rowOff>104107</xdr:rowOff>
    </xdr:from>
    <xdr:to>
      <xdr:col>1</xdr:col>
      <xdr:colOff>426453</xdr:colOff>
      <xdr:row>30</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29</xdr:row>
      <xdr:rowOff>6183</xdr:rowOff>
    </xdr:from>
    <xdr:to>
      <xdr:col>3</xdr:col>
      <xdr:colOff>277561</xdr:colOff>
      <xdr:row>29</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66675</xdr:colOff>
      <xdr:row>55</xdr:row>
      <xdr:rowOff>57150</xdr:rowOff>
    </xdr:from>
    <xdr:to>
      <xdr:col>1</xdr:col>
      <xdr:colOff>361950</xdr:colOff>
      <xdr:row>56</xdr:row>
      <xdr:rowOff>57150</xdr:rowOff>
    </xdr:to>
    <xdr:sp macro="" textlink="">
      <xdr:nvSpPr>
        <xdr:cNvPr id="2" name="Text Box 16">
          <a:extLst>
            <a:ext uri="{FF2B5EF4-FFF2-40B4-BE49-F238E27FC236}">
              <a16:creationId xmlns:a16="http://schemas.microsoft.com/office/drawing/2014/main" id="{B8CA129F-E9F6-4F86-9461-70E562A0130A}"/>
            </a:ext>
          </a:extLst>
        </xdr:cNvPr>
        <xdr:cNvSpPr txBox="1">
          <a:spLocks noChangeArrowheads="1"/>
        </xdr:cNvSpPr>
      </xdr:nvSpPr>
      <xdr:spPr bwMode="auto">
        <a:xfrm>
          <a:off x="65405" y="17266920"/>
          <a:ext cx="559435" cy="16002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56</xdr:row>
      <xdr:rowOff>133350</xdr:rowOff>
    </xdr:from>
    <xdr:to>
      <xdr:col>1</xdr:col>
      <xdr:colOff>523875</xdr:colOff>
      <xdr:row>57</xdr:row>
      <xdr:rowOff>0</xdr:rowOff>
    </xdr:to>
    <xdr:sp macro="" textlink="">
      <xdr:nvSpPr>
        <xdr:cNvPr id="3" name="Text Box 17">
          <a:extLst>
            <a:ext uri="{FF2B5EF4-FFF2-40B4-BE49-F238E27FC236}">
              <a16:creationId xmlns:a16="http://schemas.microsoft.com/office/drawing/2014/main" id="{1DFEDA37-CE18-4E1E-A5DD-2B2E3504B607}"/>
            </a:ext>
          </a:extLst>
        </xdr:cNvPr>
        <xdr:cNvSpPr txBox="1">
          <a:spLocks noChangeArrowheads="1"/>
        </xdr:cNvSpPr>
      </xdr:nvSpPr>
      <xdr:spPr bwMode="auto">
        <a:xfrm>
          <a:off x="76200" y="17503140"/>
          <a:ext cx="705485" cy="2286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56</xdr:row>
      <xdr:rowOff>133850</xdr:rowOff>
    </xdr:from>
    <xdr:to>
      <xdr:col>1</xdr:col>
      <xdr:colOff>2514600</xdr:colOff>
      <xdr:row>57</xdr:row>
      <xdr:rowOff>30079</xdr:rowOff>
    </xdr:to>
    <xdr:sp macro="" textlink="">
      <xdr:nvSpPr>
        <xdr:cNvPr id="4" name="Text Box 18">
          <a:extLst>
            <a:ext uri="{FF2B5EF4-FFF2-40B4-BE49-F238E27FC236}">
              <a16:creationId xmlns:a16="http://schemas.microsoft.com/office/drawing/2014/main" id="{AA3DFA81-9A94-4136-821F-71AA1BB7B0BA}"/>
            </a:ext>
          </a:extLst>
        </xdr:cNvPr>
        <xdr:cNvSpPr txBox="1">
          <a:spLocks noChangeArrowheads="1"/>
        </xdr:cNvSpPr>
      </xdr:nvSpPr>
      <xdr:spPr bwMode="auto">
        <a:xfrm>
          <a:off x="2275373" y="17503640"/>
          <a:ext cx="498307" cy="5116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57</xdr:row>
      <xdr:rowOff>107282</xdr:rowOff>
    </xdr:from>
    <xdr:to>
      <xdr:col>1</xdr:col>
      <xdr:colOff>429628</xdr:colOff>
      <xdr:row>58</xdr:row>
      <xdr:rowOff>126332</xdr:rowOff>
    </xdr:to>
    <xdr:sp macro="" textlink="">
      <xdr:nvSpPr>
        <xdr:cNvPr id="5" name="Text Box 34">
          <a:extLst>
            <a:ext uri="{FF2B5EF4-FFF2-40B4-BE49-F238E27FC236}">
              <a16:creationId xmlns:a16="http://schemas.microsoft.com/office/drawing/2014/main" id="{92F95903-6A5E-46AC-9BFB-28D1E23D0C4E}"/>
            </a:ext>
          </a:extLst>
        </xdr:cNvPr>
        <xdr:cNvSpPr txBox="1">
          <a:spLocks noChangeArrowheads="1"/>
        </xdr:cNvSpPr>
      </xdr:nvSpPr>
      <xdr:spPr bwMode="auto">
        <a:xfrm>
          <a:off x="104508" y="17632012"/>
          <a:ext cx="586740" cy="18288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56</xdr:row>
      <xdr:rowOff>104775</xdr:rowOff>
    </xdr:from>
    <xdr:to>
      <xdr:col>1</xdr:col>
      <xdr:colOff>1962150</xdr:colOff>
      <xdr:row>57</xdr:row>
      <xdr:rowOff>9525</xdr:rowOff>
    </xdr:to>
    <xdr:sp macro="" textlink="">
      <xdr:nvSpPr>
        <xdr:cNvPr id="6" name="Text Box 12">
          <a:extLst>
            <a:ext uri="{FF2B5EF4-FFF2-40B4-BE49-F238E27FC236}">
              <a16:creationId xmlns:a16="http://schemas.microsoft.com/office/drawing/2014/main" id="{C5E68FD4-6CF1-48A3-A0ED-348B569C31CA}"/>
            </a:ext>
          </a:extLst>
        </xdr:cNvPr>
        <xdr:cNvSpPr txBox="1">
          <a:spLocks noChangeArrowheads="1"/>
        </xdr:cNvSpPr>
      </xdr:nvSpPr>
      <xdr:spPr bwMode="auto">
        <a:xfrm>
          <a:off x="792480" y="17469485"/>
          <a:ext cx="1432560" cy="6858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56</xdr:row>
      <xdr:rowOff>114300</xdr:rowOff>
    </xdr:from>
    <xdr:to>
      <xdr:col>1</xdr:col>
      <xdr:colOff>3000374</xdr:colOff>
      <xdr:row>57</xdr:row>
      <xdr:rowOff>9525</xdr:rowOff>
    </xdr:to>
    <xdr:sp macro="" textlink="">
      <xdr:nvSpPr>
        <xdr:cNvPr id="7" name="Text Box 13">
          <a:extLst>
            <a:ext uri="{FF2B5EF4-FFF2-40B4-BE49-F238E27FC236}">
              <a16:creationId xmlns:a16="http://schemas.microsoft.com/office/drawing/2014/main" id="{F7D522A5-86D4-47E0-90F9-BC859CE62E81}"/>
            </a:ext>
          </a:extLst>
        </xdr:cNvPr>
        <xdr:cNvSpPr txBox="1">
          <a:spLocks noChangeArrowheads="1"/>
        </xdr:cNvSpPr>
      </xdr:nvSpPr>
      <xdr:spPr bwMode="auto">
        <a:xfrm>
          <a:off x="2796539" y="17480280"/>
          <a:ext cx="460375" cy="5778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55</xdr:row>
      <xdr:rowOff>50131</xdr:rowOff>
    </xdr:from>
    <xdr:to>
      <xdr:col>1</xdr:col>
      <xdr:colOff>2971800</xdr:colOff>
      <xdr:row>56</xdr:row>
      <xdr:rowOff>66674</xdr:rowOff>
    </xdr:to>
    <xdr:sp macro="" textlink="">
      <xdr:nvSpPr>
        <xdr:cNvPr id="8" name="Text Box 14">
          <a:extLst>
            <a:ext uri="{FF2B5EF4-FFF2-40B4-BE49-F238E27FC236}">
              <a16:creationId xmlns:a16="http://schemas.microsoft.com/office/drawing/2014/main" id="{3E2CE2FD-86E6-4EC6-A02D-603966F01B1D}"/>
            </a:ext>
          </a:extLst>
        </xdr:cNvPr>
        <xdr:cNvSpPr txBox="1">
          <a:spLocks noChangeArrowheads="1"/>
        </xdr:cNvSpPr>
      </xdr:nvSpPr>
      <xdr:spPr bwMode="auto">
        <a:xfrm>
          <a:off x="652145" y="17258631"/>
          <a:ext cx="2578735" cy="171483"/>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55</xdr:row>
      <xdr:rowOff>57150</xdr:rowOff>
    </xdr:from>
    <xdr:to>
      <xdr:col>1</xdr:col>
      <xdr:colOff>361950</xdr:colOff>
      <xdr:row>56</xdr:row>
      <xdr:rowOff>57150</xdr:rowOff>
    </xdr:to>
    <xdr:sp macro="" textlink="">
      <xdr:nvSpPr>
        <xdr:cNvPr id="9" name="Text Box 16">
          <a:extLst>
            <a:ext uri="{FF2B5EF4-FFF2-40B4-BE49-F238E27FC236}">
              <a16:creationId xmlns:a16="http://schemas.microsoft.com/office/drawing/2014/main" id="{67E44E8C-851B-42D2-A2E8-8E968C3F9BA7}"/>
            </a:ext>
          </a:extLst>
        </xdr:cNvPr>
        <xdr:cNvSpPr txBox="1">
          <a:spLocks noChangeArrowheads="1"/>
        </xdr:cNvSpPr>
      </xdr:nvSpPr>
      <xdr:spPr bwMode="auto">
        <a:xfrm>
          <a:off x="65405" y="17266920"/>
          <a:ext cx="559435" cy="16002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56</xdr:row>
      <xdr:rowOff>133350</xdr:rowOff>
    </xdr:from>
    <xdr:to>
      <xdr:col>1</xdr:col>
      <xdr:colOff>523875</xdr:colOff>
      <xdr:row>57</xdr:row>
      <xdr:rowOff>0</xdr:rowOff>
    </xdr:to>
    <xdr:sp macro="" textlink="">
      <xdr:nvSpPr>
        <xdr:cNvPr id="10" name="Text Box 17">
          <a:extLst>
            <a:ext uri="{FF2B5EF4-FFF2-40B4-BE49-F238E27FC236}">
              <a16:creationId xmlns:a16="http://schemas.microsoft.com/office/drawing/2014/main" id="{352F422D-A0DE-4594-9BC4-403D60AF5F43}"/>
            </a:ext>
          </a:extLst>
        </xdr:cNvPr>
        <xdr:cNvSpPr txBox="1">
          <a:spLocks noChangeArrowheads="1"/>
        </xdr:cNvSpPr>
      </xdr:nvSpPr>
      <xdr:spPr bwMode="auto">
        <a:xfrm>
          <a:off x="76200" y="17503140"/>
          <a:ext cx="705485" cy="2286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56</xdr:row>
      <xdr:rowOff>133850</xdr:rowOff>
    </xdr:from>
    <xdr:to>
      <xdr:col>1</xdr:col>
      <xdr:colOff>2514600</xdr:colOff>
      <xdr:row>57</xdr:row>
      <xdr:rowOff>30079</xdr:rowOff>
    </xdr:to>
    <xdr:sp macro="" textlink="">
      <xdr:nvSpPr>
        <xdr:cNvPr id="11" name="Text Box 18">
          <a:extLst>
            <a:ext uri="{FF2B5EF4-FFF2-40B4-BE49-F238E27FC236}">
              <a16:creationId xmlns:a16="http://schemas.microsoft.com/office/drawing/2014/main" id="{2736AF03-C481-4B75-8AB6-1C3873C0976B}"/>
            </a:ext>
          </a:extLst>
        </xdr:cNvPr>
        <xdr:cNvSpPr txBox="1">
          <a:spLocks noChangeArrowheads="1"/>
        </xdr:cNvSpPr>
      </xdr:nvSpPr>
      <xdr:spPr bwMode="auto">
        <a:xfrm>
          <a:off x="2275373" y="17503640"/>
          <a:ext cx="498307" cy="5116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57</xdr:row>
      <xdr:rowOff>58153</xdr:rowOff>
    </xdr:from>
    <xdr:to>
      <xdr:col>1</xdr:col>
      <xdr:colOff>1966161</xdr:colOff>
      <xdr:row>58</xdr:row>
      <xdr:rowOff>115303</xdr:rowOff>
    </xdr:to>
    <xdr:sp macro="" textlink="">
      <xdr:nvSpPr>
        <xdr:cNvPr id="12" name="Text Box 32">
          <a:extLst>
            <a:ext uri="{FF2B5EF4-FFF2-40B4-BE49-F238E27FC236}">
              <a16:creationId xmlns:a16="http://schemas.microsoft.com/office/drawing/2014/main" id="{82D0C6B8-8519-4CB5-B956-0E6CF3D945DE}"/>
            </a:ext>
          </a:extLst>
        </xdr:cNvPr>
        <xdr:cNvSpPr txBox="1">
          <a:spLocks noChangeArrowheads="1"/>
        </xdr:cNvSpPr>
      </xdr:nvSpPr>
      <xdr:spPr bwMode="auto">
        <a:xfrm>
          <a:off x="785696" y="17587963"/>
          <a:ext cx="1437005" cy="21336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57</xdr:row>
      <xdr:rowOff>107282</xdr:rowOff>
    </xdr:from>
    <xdr:to>
      <xdr:col>1</xdr:col>
      <xdr:colOff>429628</xdr:colOff>
      <xdr:row>58</xdr:row>
      <xdr:rowOff>126332</xdr:rowOff>
    </xdr:to>
    <xdr:sp macro="" textlink="">
      <xdr:nvSpPr>
        <xdr:cNvPr id="13" name="Text Box 34">
          <a:extLst>
            <a:ext uri="{FF2B5EF4-FFF2-40B4-BE49-F238E27FC236}">
              <a16:creationId xmlns:a16="http://schemas.microsoft.com/office/drawing/2014/main" id="{F7830807-2EC9-414B-BA42-69909583E3B2}"/>
            </a:ext>
          </a:extLst>
        </xdr:cNvPr>
        <xdr:cNvSpPr txBox="1">
          <a:spLocks noChangeArrowheads="1"/>
        </xdr:cNvSpPr>
      </xdr:nvSpPr>
      <xdr:spPr bwMode="auto">
        <a:xfrm>
          <a:off x="104508" y="17632012"/>
          <a:ext cx="586740" cy="18288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56</xdr:row>
      <xdr:rowOff>250658</xdr:rowOff>
    </xdr:from>
    <xdr:to>
      <xdr:col>3</xdr:col>
      <xdr:colOff>280736</xdr:colOff>
      <xdr:row>56</xdr:row>
      <xdr:rowOff>250658</xdr:rowOff>
    </xdr:to>
    <xdr:cxnSp macro="">
      <xdr:nvCxnSpPr>
        <xdr:cNvPr id="14" name="Conector de seta reta 18">
          <a:extLst>
            <a:ext uri="{FF2B5EF4-FFF2-40B4-BE49-F238E27FC236}">
              <a16:creationId xmlns:a16="http://schemas.microsoft.com/office/drawing/2014/main" id="{CBFB5FE1-5C87-4DEC-9365-487856BF49CE}"/>
            </a:ext>
          </a:extLst>
        </xdr:cNvPr>
        <xdr:cNvCxnSpPr/>
      </xdr:nvCxnSpPr>
      <xdr:spPr>
        <a:xfrm>
          <a:off x="4081646" y="175290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50</xdr:row>
      <xdr:rowOff>104775</xdr:rowOff>
    </xdr:from>
    <xdr:to>
      <xdr:col>1</xdr:col>
      <xdr:colOff>1962150</xdr:colOff>
      <xdr:row>51</xdr:row>
      <xdr:rowOff>9525</xdr:rowOff>
    </xdr:to>
    <xdr:sp macro="" textlink="">
      <xdr:nvSpPr>
        <xdr:cNvPr id="15" name="Text Box 12">
          <a:extLst>
            <a:ext uri="{FF2B5EF4-FFF2-40B4-BE49-F238E27FC236}">
              <a16:creationId xmlns:a16="http://schemas.microsoft.com/office/drawing/2014/main" id="{FA54551C-2388-4C56-9193-AD193B9293A8}"/>
            </a:ext>
          </a:extLst>
        </xdr:cNvPr>
        <xdr:cNvSpPr txBox="1">
          <a:spLocks noChangeArrowheads="1"/>
        </xdr:cNvSpPr>
      </xdr:nvSpPr>
      <xdr:spPr bwMode="auto">
        <a:xfrm>
          <a:off x="792480" y="16280765"/>
          <a:ext cx="1432560" cy="27432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50</xdr:row>
      <xdr:rowOff>114300</xdr:rowOff>
    </xdr:from>
    <xdr:to>
      <xdr:col>1</xdr:col>
      <xdr:colOff>3000374</xdr:colOff>
      <xdr:row>51</xdr:row>
      <xdr:rowOff>9525</xdr:rowOff>
    </xdr:to>
    <xdr:sp macro="" textlink="">
      <xdr:nvSpPr>
        <xdr:cNvPr id="16" name="Text Box 13">
          <a:extLst>
            <a:ext uri="{FF2B5EF4-FFF2-40B4-BE49-F238E27FC236}">
              <a16:creationId xmlns:a16="http://schemas.microsoft.com/office/drawing/2014/main" id="{830E507C-D649-4A4C-BCF9-86AFED6162B2}"/>
            </a:ext>
          </a:extLst>
        </xdr:cNvPr>
        <xdr:cNvSpPr txBox="1">
          <a:spLocks noChangeArrowheads="1"/>
        </xdr:cNvSpPr>
      </xdr:nvSpPr>
      <xdr:spPr bwMode="auto">
        <a:xfrm>
          <a:off x="2796539" y="16291560"/>
          <a:ext cx="460375" cy="2635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49</xdr:row>
      <xdr:rowOff>50131</xdr:rowOff>
    </xdr:from>
    <xdr:to>
      <xdr:col>1</xdr:col>
      <xdr:colOff>2971800</xdr:colOff>
      <xdr:row>50</xdr:row>
      <xdr:rowOff>66674</xdr:rowOff>
    </xdr:to>
    <xdr:sp macro="" textlink="">
      <xdr:nvSpPr>
        <xdr:cNvPr id="17" name="Text Box 14">
          <a:extLst>
            <a:ext uri="{FF2B5EF4-FFF2-40B4-BE49-F238E27FC236}">
              <a16:creationId xmlns:a16="http://schemas.microsoft.com/office/drawing/2014/main" id="{5343DA85-D6F1-4FA2-BB25-28A9B6AF06BD}"/>
            </a:ext>
          </a:extLst>
        </xdr:cNvPr>
        <xdr:cNvSpPr txBox="1">
          <a:spLocks noChangeArrowheads="1"/>
        </xdr:cNvSpPr>
      </xdr:nvSpPr>
      <xdr:spPr bwMode="auto">
        <a:xfrm>
          <a:off x="652145" y="15978471"/>
          <a:ext cx="2578735" cy="262923"/>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49</xdr:row>
      <xdr:rowOff>57150</xdr:rowOff>
    </xdr:from>
    <xdr:to>
      <xdr:col>1</xdr:col>
      <xdr:colOff>361950</xdr:colOff>
      <xdr:row>50</xdr:row>
      <xdr:rowOff>57150</xdr:rowOff>
    </xdr:to>
    <xdr:sp macro="" textlink="">
      <xdr:nvSpPr>
        <xdr:cNvPr id="18" name="Text Box 16">
          <a:extLst>
            <a:ext uri="{FF2B5EF4-FFF2-40B4-BE49-F238E27FC236}">
              <a16:creationId xmlns:a16="http://schemas.microsoft.com/office/drawing/2014/main" id="{355EB9E5-BDC2-462C-9734-5E02FCAA3C6A}"/>
            </a:ext>
          </a:extLst>
        </xdr:cNvPr>
        <xdr:cNvSpPr txBox="1">
          <a:spLocks noChangeArrowheads="1"/>
        </xdr:cNvSpPr>
      </xdr:nvSpPr>
      <xdr:spPr bwMode="auto">
        <a:xfrm>
          <a:off x="65405" y="15986760"/>
          <a:ext cx="559435" cy="25146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50</xdr:row>
      <xdr:rowOff>133350</xdr:rowOff>
    </xdr:from>
    <xdr:to>
      <xdr:col>1</xdr:col>
      <xdr:colOff>523875</xdr:colOff>
      <xdr:row>50</xdr:row>
      <xdr:rowOff>276225</xdr:rowOff>
    </xdr:to>
    <xdr:sp macro="" textlink="">
      <xdr:nvSpPr>
        <xdr:cNvPr id="19" name="Text Box 17">
          <a:extLst>
            <a:ext uri="{FF2B5EF4-FFF2-40B4-BE49-F238E27FC236}">
              <a16:creationId xmlns:a16="http://schemas.microsoft.com/office/drawing/2014/main" id="{F749EAFA-346B-4252-9B1D-0D7CFCD539DB}"/>
            </a:ext>
          </a:extLst>
        </xdr:cNvPr>
        <xdr:cNvSpPr txBox="1">
          <a:spLocks noChangeArrowheads="1"/>
        </xdr:cNvSpPr>
      </xdr:nvSpPr>
      <xdr:spPr bwMode="auto">
        <a:xfrm>
          <a:off x="76200" y="16314420"/>
          <a:ext cx="705485" cy="14160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50</xdr:row>
      <xdr:rowOff>133850</xdr:rowOff>
    </xdr:from>
    <xdr:to>
      <xdr:col>1</xdr:col>
      <xdr:colOff>2514600</xdr:colOff>
      <xdr:row>51</xdr:row>
      <xdr:rowOff>30079</xdr:rowOff>
    </xdr:to>
    <xdr:sp macro="" textlink="">
      <xdr:nvSpPr>
        <xdr:cNvPr id="20" name="Text Box 18">
          <a:extLst>
            <a:ext uri="{FF2B5EF4-FFF2-40B4-BE49-F238E27FC236}">
              <a16:creationId xmlns:a16="http://schemas.microsoft.com/office/drawing/2014/main" id="{9B3E0886-4032-4E87-BFC1-2E24A81D7ACC}"/>
            </a:ext>
          </a:extLst>
        </xdr:cNvPr>
        <xdr:cNvSpPr txBox="1">
          <a:spLocks noChangeArrowheads="1"/>
        </xdr:cNvSpPr>
      </xdr:nvSpPr>
      <xdr:spPr bwMode="auto">
        <a:xfrm>
          <a:off x="2275373" y="16314920"/>
          <a:ext cx="498307" cy="25690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51</xdr:row>
      <xdr:rowOff>58153</xdr:rowOff>
    </xdr:from>
    <xdr:to>
      <xdr:col>1</xdr:col>
      <xdr:colOff>1966161</xdr:colOff>
      <xdr:row>52</xdr:row>
      <xdr:rowOff>115303</xdr:rowOff>
    </xdr:to>
    <xdr:sp macro="" textlink="">
      <xdr:nvSpPr>
        <xdr:cNvPr id="21" name="Text Box 32">
          <a:extLst>
            <a:ext uri="{FF2B5EF4-FFF2-40B4-BE49-F238E27FC236}">
              <a16:creationId xmlns:a16="http://schemas.microsoft.com/office/drawing/2014/main" id="{7DE1E579-4EC5-4AB5-B3D3-9575B8217D73}"/>
            </a:ext>
          </a:extLst>
        </xdr:cNvPr>
        <xdr:cNvSpPr txBox="1">
          <a:spLocks noChangeArrowheads="1"/>
        </xdr:cNvSpPr>
      </xdr:nvSpPr>
      <xdr:spPr bwMode="auto">
        <a:xfrm>
          <a:off x="785696" y="16604983"/>
          <a:ext cx="1437005" cy="2286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51</xdr:row>
      <xdr:rowOff>107282</xdr:rowOff>
    </xdr:from>
    <xdr:to>
      <xdr:col>1</xdr:col>
      <xdr:colOff>429628</xdr:colOff>
      <xdr:row>52</xdr:row>
      <xdr:rowOff>126332</xdr:rowOff>
    </xdr:to>
    <xdr:sp macro="" textlink="">
      <xdr:nvSpPr>
        <xdr:cNvPr id="22" name="Text Box 34">
          <a:extLst>
            <a:ext uri="{FF2B5EF4-FFF2-40B4-BE49-F238E27FC236}">
              <a16:creationId xmlns:a16="http://schemas.microsoft.com/office/drawing/2014/main" id="{3137AFF6-37DD-4F70-B4F4-D378B8D28F19}"/>
            </a:ext>
          </a:extLst>
        </xdr:cNvPr>
        <xdr:cNvSpPr txBox="1">
          <a:spLocks noChangeArrowheads="1"/>
        </xdr:cNvSpPr>
      </xdr:nvSpPr>
      <xdr:spPr bwMode="auto">
        <a:xfrm>
          <a:off x="104508" y="16649032"/>
          <a:ext cx="586740" cy="19812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50</xdr:row>
      <xdr:rowOff>250658</xdr:rowOff>
    </xdr:from>
    <xdr:to>
      <xdr:col>3</xdr:col>
      <xdr:colOff>280736</xdr:colOff>
      <xdr:row>50</xdr:row>
      <xdr:rowOff>250658</xdr:rowOff>
    </xdr:to>
    <xdr:cxnSp macro="">
      <xdr:nvCxnSpPr>
        <xdr:cNvPr id="23" name="Conector de seta reta 18">
          <a:extLst>
            <a:ext uri="{FF2B5EF4-FFF2-40B4-BE49-F238E27FC236}">
              <a16:creationId xmlns:a16="http://schemas.microsoft.com/office/drawing/2014/main" id="{7BB6DEE7-0E7A-4A69-A13A-3540B1034908}"/>
            </a:ext>
          </a:extLst>
        </xdr:cNvPr>
        <xdr:cNvCxnSpPr/>
      </xdr:nvCxnSpPr>
      <xdr:spPr>
        <a:xfrm>
          <a:off x="4081646" y="1643172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50</xdr:row>
      <xdr:rowOff>104775</xdr:rowOff>
    </xdr:from>
    <xdr:to>
      <xdr:col>1</xdr:col>
      <xdr:colOff>1962150</xdr:colOff>
      <xdr:row>51</xdr:row>
      <xdr:rowOff>9525</xdr:rowOff>
    </xdr:to>
    <xdr:sp macro="" textlink="">
      <xdr:nvSpPr>
        <xdr:cNvPr id="24" name="Text Box 12">
          <a:extLst>
            <a:ext uri="{FF2B5EF4-FFF2-40B4-BE49-F238E27FC236}">
              <a16:creationId xmlns:a16="http://schemas.microsoft.com/office/drawing/2014/main" id="{FD84233C-F191-415B-9207-52CB4A2A8B5C}"/>
            </a:ext>
          </a:extLst>
        </xdr:cNvPr>
        <xdr:cNvSpPr txBox="1">
          <a:spLocks noChangeArrowheads="1"/>
        </xdr:cNvSpPr>
      </xdr:nvSpPr>
      <xdr:spPr bwMode="auto">
        <a:xfrm>
          <a:off x="792480" y="16280765"/>
          <a:ext cx="1432560" cy="27432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50</xdr:row>
      <xdr:rowOff>114300</xdr:rowOff>
    </xdr:from>
    <xdr:to>
      <xdr:col>1</xdr:col>
      <xdr:colOff>3000374</xdr:colOff>
      <xdr:row>51</xdr:row>
      <xdr:rowOff>9525</xdr:rowOff>
    </xdr:to>
    <xdr:sp macro="" textlink="">
      <xdr:nvSpPr>
        <xdr:cNvPr id="25" name="Text Box 13">
          <a:extLst>
            <a:ext uri="{FF2B5EF4-FFF2-40B4-BE49-F238E27FC236}">
              <a16:creationId xmlns:a16="http://schemas.microsoft.com/office/drawing/2014/main" id="{BAE37564-4FF3-43C4-B3E4-4155D16C5EC4}"/>
            </a:ext>
          </a:extLst>
        </xdr:cNvPr>
        <xdr:cNvSpPr txBox="1">
          <a:spLocks noChangeArrowheads="1"/>
        </xdr:cNvSpPr>
      </xdr:nvSpPr>
      <xdr:spPr bwMode="auto">
        <a:xfrm>
          <a:off x="2796539" y="16291560"/>
          <a:ext cx="460375" cy="2635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49</xdr:row>
      <xdr:rowOff>50131</xdr:rowOff>
    </xdr:from>
    <xdr:to>
      <xdr:col>1</xdr:col>
      <xdr:colOff>2971800</xdr:colOff>
      <xdr:row>50</xdr:row>
      <xdr:rowOff>66674</xdr:rowOff>
    </xdr:to>
    <xdr:sp macro="" textlink="">
      <xdr:nvSpPr>
        <xdr:cNvPr id="26" name="Text Box 14">
          <a:extLst>
            <a:ext uri="{FF2B5EF4-FFF2-40B4-BE49-F238E27FC236}">
              <a16:creationId xmlns:a16="http://schemas.microsoft.com/office/drawing/2014/main" id="{CD7EEFB5-C8D5-4D4C-B80F-B8ED69AF8655}"/>
            </a:ext>
          </a:extLst>
        </xdr:cNvPr>
        <xdr:cNvSpPr txBox="1">
          <a:spLocks noChangeArrowheads="1"/>
        </xdr:cNvSpPr>
      </xdr:nvSpPr>
      <xdr:spPr bwMode="auto">
        <a:xfrm>
          <a:off x="652145" y="15978471"/>
          <a:ext cx="2578735" cy="262923"/>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49</xdr:row>
      <xdr:rowOff>57150</xdr:rowOff>
    </xdr:from>
    <xdr:to>
      <xdr:col>1</xdr:col>
      <xdr:colOff>361950</xdr:colOff>
      <xdr:row>50</xdr:row>
      <xdr:rowOff>57150</xdr:rowOff>
    </xdr:to>
    <xdr:sp macro="" textlink="">
      <xdr:nvSpPr>
        <xdr:cNvPr id="27" name="Text Box 16">
          <a:extLst>
            <a:ext uri="{FF2B5EF4-FFF2-40B4-BE49-F238E27FC236}">
              <a16:creationId xmlns:a16="http://schemas.microsoft.com/office/drawing/2014/main" id="{22E3A347-599B-47B7-83BF-030169708E8F}"/>
            </a:ext>
          </a:extLst>
        </xdr:cNvPr>
        <xdr:cNvSpPr txBox="1">
          <a:spLocks noChangeArrowheads="1"/>
        </xdr:cNvSpPr>
      </xdr:nvSpPr>
      <xdr:spPr bwMode="auto">
        <a:xfrm>
          <a:off x="65405" y="15986760"/>
          <a:ext cx="559435" cy="25146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50</xdr:row>
      <xdr:rowOff>133350</xdr:rowOff>
    </xdr:from>
    <xdr:to>
      <xdr:col>1</xdr:col>
      <xdr:colOff>523875</xdr:colOff>
      <xdr:row>50</xdr:row>
      <xdr:rowOff>276225</xdr:rowOff>
    </xdr:to>
    <xdr:sp macro="" textlink="">
      <xdr:nvSpPr>
        <xdr:cNvPr id="28" name="Text Box 17">
          <a:extLst>
            <a:ext uri="{FF2B5EF4-FFF2-40B4-BE49-F238E27FC236}">
              <a16:creationId xmlns:a16="http://schemas.microsoft.com/office/drawing/2014/main" id="{892EE764-A911-4075-A3A7-20B9E8CD6A58}"/>
            </a:ext>
          </a:extLst>
        </xdr:cNvPr>
        <xdr:cNvSpPr txBox="1">
          <a:spLocks noChangeArrowheads="1"/>
        </xdr:cNvSpPr>
      </xdr:nvSpPr>
      <xdr:spPr bwMode="auto">
        <a:xfrm>
          <a:off x="76200" y="16314420"/>
          <a:ext cx="705485" cy="14160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50</xdr:row>
      <xdr:rowOff>133850</xdr:rowOff>
    </xdr:from>
    <xdr:to>
      <xdr:col>1</xdr:col>
      <xdr:colOff>2514600</xdr:colOff>
      <xdr:row>51</xdr:row>
      <xdr:rowOff>30079</xdr:rowOff>
    </xdr:to>
    <xdr:sp macro="" textlink="">
      <xdr:nvSpPr>
        <xdr:cNvPr id="29" name="Text Box 18">
          <a:extLst>
            <a:ext uri="{FF2B5EF4-FFF2-40B4-BE49-F238E27FC236}">
              <a16:creationId xmlns:a16="http://schemas.microsoft.com/office/drawing/2014/main" id="{D5A69DC4-0121-4D4F-A9AD-2C1E8D6A2E27}"/>
            </a:ext>
          </a:extLst>
        </xdr:cNvPr>
        <xdr:cNvSpPr txBox="1">
          <a:spLocks noChangeArrowheads="1"/>
        </xdr:cNvSpPr>
      </xdr:nvSpPr>
      <xdr:spPr bwMode="auto">
        <a:xfrm>
          <a:off x="2275373" y="16314920"/>
          <a:ext cx="498307" cy="25690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51</xdr:row>
      <xdr:rowOff>58153</xdr:rowOff>
    </xdr:from>
    <xdr:to>
      <xdr:col>1</xdr:col>
      <xdr:colOff>1966161</xdr:colOff>
      <xdr:row>52</xdr:row>
      <xdr:rowOff>115303</xdr:rowOff>
    </xdr:to>
    <xdr:sp macro="" textlink="">
      <xdr:nvSpPr>
        <xdr:cNvPr id="30" name="Text Box 32">
          <a:extLst>
            <a:ext uri="{FF2B5EF4-FFF2-40B4-BE49-F238E27FC236}">
              <a16:creationId xmlns:a16="http://schemas.microsoft.com/office/drawing/2014/main" id="{142AFB8E-64C3-4DEE-89E1-3234DCD5E3B9}"/>
            </a:ext>
          </a:extLst>
        </xdr:cNvPr>
        <xdr:cNvSpPr txBox="1">
          <a:spLocks noChangeArrowheads="1"/>
        </xdr:cNvSpPr>
      </xdr:nvSpPr>
      <xdr:spPr bwMode="auto">
        <a:xfrm>
          <a:off x="785696" y="16604983"/>
          <a:ext cx="1437005" cy="2286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51</xdr:row>
      <xdr:rowOff>107282</xdr:rowOff>
    </xdr:from>
    <xdr:to>
      <xdr:col>1</xdr:col>
      <xdr:colOff>429628</xdr:colOff>
      <xdr:row>52</xdr:row>
      <xdr:rowOff>126332</xdr:rowOff>
    </xdr:to>
    <xdr:sp macro="" textlink="">
      <xdr:nvSpPr>
        <xdr:cNvPr id="31" name="Text Box 34">
          <a:extLst>
            <a:ext uri="{FF2B5EF4-FFF2-40B4-BE49-F238E27FC236}">
              <a16:creationId xmlns:a16="http://schemas.microsoft.com/office/drawing/2014/main" id="{76ADB05C-FFBE-436F-9829-BFEA052B5E6D}"/>
            </a:ext>
          </a:extLst>
        </xdr:cNvPr>
        <xdr:cNvSpPr txBox="1">
          <a:spLocks noChangeArrowheads="1"/>
        </xdr:cNvSpPr>
      </xdr:nvSpPr>
      <xdr:spPr bwMode="auto">
        <a:xfrm>
          <a:off x="104508" y="16649032"/>
          <a:ext cx="586740" cy="19812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50</xdr:row>
      <xdr:rowOff>250658</xdr:rowOff>
    </xdr:from>
    <xdr:to>
      <xdr:col>3</xdr:col>
      <xdr:colOff>280736</xdr:colOff>
      <xdr:row>50</xdr:row>
      <xdr:rowOff>250658</xdr:rowOff>
    </xdr:to>
    <xdr:cxnSp macro="">
      <xdr:nvCxnSpPr>
        <xdr:cNvPr id="32" name="Conector de seta reta 18">
          <a:extLst>
            <a:ext uri="{FF2B5EF4-FFF2-40B4-BE49-F238E27FC236}">
              <a16:creationId xmlns:a16="http://schemas.microsoft.com/office/drawing/2014/main" id="{9A7675C4-E20B-413C-AC42-1A4B1CC4C50C}"/>
            </a:ext>
          </a:extLst>
        </xdr:cNvPr>
        <xdr:cNvCxnSpPr/>
      </xdr:nvCxnSpPr>
      <xdr:spPr>
        <a:xfrm>
          <a:off x="4081646" y="1643172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533400</xdr:colOff>
      <xdr:row>27</xdr:row>
      <xdr:rowOff>104775</xdr:rowOff>
    </xdr:from>
    <xdr:to>
      <xdr:col>1</xdr:col>
      <xdr:colOff>1962150</xdr:colOff>
      <xdr:row>28</xdr:row>
      <xdr:rowOff>9525</xdr:rowOff>
    </xdr:to>
    <xdr:sp macro="" textlink="">
      <xdr:nvSpPr>
        <xdr:cNvPr id="2" name="Text Box 12">
          <a:extLst>
            <a:ext uri="{FF2B5EF4-FFF2-40B4-BE49-F238E27FC236}">
              <a16:creationId xmlns:a16="http://schemas.microsoft.com/office/drawing/2014/main" id="{9276FF62-544D-4C16-B9A4-49826951729E}"/>
            </a:ext>
          </a:extLst>
        </xdr:cNvPr>
        <xdr:cNvSpPr txBox="1">
          <a:spLocks noChangeArrowheads="1"/>
        </xdr:cNvSpPr>
      </xdr:nvSpPr>
      <xdr:spPr bwMode="auto">
        <a:xfrm>
          <a:off x="792480" y="6847205"/>
          <a:ext cx="1432560" cy="6858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3" name="Text Box 13">
          <a:extLst>
            <a:ext uri="{FF2B5EF4-FFF2-40B4-BE49-F238E27FC236}">
              <a16:creationId xmlns:a16="http://schemas.microsoft.com/office/drawing/2014/main" id="{D39A674A-45CD-4701-BBFC-CE5D04CE565C}"/>
            </a:ext>
          </a:extLst>
        </xdr:cNvPr>
        <xdr:cNvSpPr txBox="1">
          <a:spLocks noChangeArrowheads="1"/>
        </xdr:cNvSpPr>
      </xdr:nvSpPr>
      <xdr:spPr bwMode="auto">
        <a:xfrm>
          <a:off x="2796539" y="6858000"/>
          <a:ext cx="460375" cy="5778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4" name="Text Box 14">
          <a:extLst>
            <a:ext uri="{FF2B5EF4-FFF2-40B4-BE49-F238E27FC236}">
              <a16:creationId xmlns:a16="http://schemas.microsoft.com/office/drawing/2014/main" id="{A6282987-E3CE-4063-87CF-F0D35FDF9A32}"/>
            </a:ext>
          </a:extLst>
        </xdr:cNvPr>
        <xdr:cNvSpPr txBox="1">
          <a:spLocks noChangeArrowheads="1"/>
        </xdr:cNvSpPr>
      </xdr:nvSpPr>
      <xdr:spPr bwMode="auto">
        <a:xfrm>
          <a:off x="652145" y="6544911"/>
          <a:ext cx="2578735" cy="262923"/>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5" name="Text Box 16">
          <a:extLst>
            <a:ext uri="{FF2B5EF4-FFF2-40B4-BE49-F238E27FC236}">
              <a16:creationId xmlns:a16="http://schemas.microsoft.com/office/drawing/2014/main" id="{5607D24E-FB2D-4E86-936F-C90DF2F0C70E}"/>
            </a:ext>
          </a:extLst>
        </xdr:cNvPr>
        <xdr:cNvSpPr txBox="1">
          <a:spLocks noChangeArrowheads="1"/>
        </xdr:cNvSpPr>
      </xdr:nvSpPr>
      <xdr:spPr bwMode="auto">
        <a:xfrm>
          <a:off x="65405" y="6553200"/>
          <a:ext cx="559435" cy="25146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6" name="Text Box 17">
          <a:extLst>
            <a:ext uri="{FF2B5EF4-FFF2-40B4-BE49-F238E27FC236}">
              <a16:creationId xmlns:a16="http://schemas.microsoft.com/office/drawing/2014/main" id="{875CDD0C-AA3E-458A-9144-6D8B290AA41D}"/>
            </a:ext>
          </a:extLst>
        </xdr:cNvPr>
        <xdr:cNvSpPr txBox="1">
          <a:spLocks noChangeArrowheads="1"/>
        </xdr:cNvSpPr>
      </xdr:nvSpPr>
      <xdr:spPr bwMode="auto">
        <a:xfrm>
          <a:off x="76200" y="6880860"/>
          <a:ext cx="705485" cy="1968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7" name="Text Box 18">
          <a:extLst>
            <a:ext uri="{FF2B5EF4-FFF2-40B4-BE49-F238E27FC236}">
              <a16:creationId xmlns:a16="http://schemas.microsoft.com/office/drawing/2014/main" id="{B53F33E9-737D-45B4-B184-C3345BF4C1E8}"/>
            </a:ext>
          </a:extLst>
        </xdr:cNvPr>
        <xdr:cNvSpPr txBox="1">
          <a:spLocks noChangeArrowheads="1"/>
        </xdr:cNvSpPr>
      </xdr:nvSpPr>
      <xdr:spPr bwMode="auto">
        <a:xfrm>
          <a:off x="2275373" y="6881360"/>
          <a:ext cx="498307" cy="5116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8" name="Text Box 32">
          <a:extLst>
            <a:ext uri="{FF2B5EF4-FFF2-40B4-BE49-F238E27FC236}">
              <a16:creationId xmlns:a16="http://schemas.microsoft.com/office/drawing/2014/main" id="{C683A3ED-2C97-4316-9489-6EA76C324789}"/>
            </a:ext>
          </a:extLst>
        </xdr:cNvPr>
        <xdr:cNvSpPr txBox="1">
          <a:spLocks noChangeArrowheads="1"/>
        </xdr:cNvSpPr>
      </xdr:nvSpPr>
      <xdr:spPr bwMode="auto">
        <a:xfrm>
          <a:off x="785696" y="6965683"/>
          <a:ext cx="1437005" cy="2286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9" name="Text Box 34">
          <a:extLst>
            <a:ext uri="{FF2B5EF4-FFF2-40B4-BE49-F238E27FC236}">
              <a16:creationId xmlns:a16="http://schemas.microsoft.com/office/drawing/2014/main" id="{1A031C6D-7A59-47A0-A30B-65C6F723F15A}"/>
            </a:ext>
          </a:extLst>
        </xdr:cNvPr>
        <xdr:cNvSpPr txBox="1">
          <a:spLocks noChangeArrowheads="1"/>
        </xdr:cNvSpPr>
      </xdr:nvSpPr>
      <xdr:spPr bwMode="auto">
        <a:xfrm>
          <a:off x="104508" y="7009732"/>
          <a:ext cx="586740" cy="19812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27</xdr:row>
      <xdr:rowOff>104775</xdr:rowOff>
    </xdr:from>
    <xdr:to>
      <xdr:col>1</xdr:col>
      <xdr:colOff>1962150</xdr:colOff>
      <xdr:row>28</xdr:row>
      <xdr:rowOff>9525</xdr:rowOff>
    </xdr:to>
    <xdr:sp macro="" textlink="">
      <xdr:nvSpPr>
        <xdr:cNvPr id="10" name="Text Box 12">
          <a:extLst>
            <a:ext uri="{FF2B5EF4-FFF2-40B4-BE49-F238E27FC236}">
              <a16:creationId xmlns:a16="http://schemas.microsoft.com/office/drawing/2014/main" id="{8E1CBC3A-C578-4671-B977-DA73591B95CC}"/>
            </a:ext>
          </a:extLst>
        </xdr:cNvPr>
        <xdr:cNvSpPr txBox="1">
          <a:spLocks noChangeArrowheads="1"/>
        </xdr:cNvSpPr>
      </xdr:nvSpPr>
      <xdr:spPr bwMode="auto">
        <a:xfrm>
          <a:off x="792480" y="6847205"/>
          <a:ext cx="1432560" cy="6858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11" name="Text Box 13">
          <a:extLst>
            <a:ext uri="{FF2B5EF4-FFF2-40B4-BE49-F238E27FC236}">
              <a16:creationId xmlns:a16="http://schemas.microsoft.com/office/drawing/2014/main" id="{0F7C2F16-B4D4-4752-AB77-38BF97D3F79E}"/>
            </a:ext>
          </a:extLst>
        </xdr:cNvPr>
        <xdr:cNvSpPr txBox="1">
          <a:spLocks noChangeArrowheads="1"/>
        </xdr:cNvSpPr>
      </xdr:nvSpPr>
      <xdr:spPr bwMode="auto">
        <a:xfrm>
          <a:off x="2796539" y="6858000"/>
          <a:ext cx="460375" cy="5778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12" name="Text Box 14">
          <a:extLst>
            <a:ext uri="{FF2B5EF4-FFF2-40B4-BE49-F238E27FC236}">
              <a16:creationId xmlns:a16="http://schemas.microsoft.com/office/drawing/2014/main" id="{E5A1F2D8-6174-4989-A577-656D48EE6A9F}"/>
            </a:ext>
          </a:extLst>
        </xdr:cNvPr>
        <xdr:cNvSpPr txBox="1">
          <a:spLocks noChangeArrowheads="1"/>
        </xdr:cNvSpPr>
      </xdr:nvSpPr>
      <xdr:spPr bwMode="auto">
        <a:xfrm>
          <a:off x="652145" y="6544911"/>
          <a:ext cx="2578735" cy="262923"/>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13" name="Text Box 16">
          <a:extLst>
            <a:ext uri="{FF2B5EF4-FFF2-40B4-BE49-F238E27FC236}">
              <a16:creationId xmlns:a16="http://schemas.microsoft.com/office/drawing/2014/main" id="{677EFBFE-C852-4961-8749-9AAF8999B046}"/>
            </a:ext>
          </a:extLst>
        </xdr:cNvPr>
        <xdr:cNvSpPr txBox="1">
          <a:spLocks noChangeArrowheads="1"/>
        </xdr:cNvSpPr>
      </xdr:nvSpPr>
      <xdr:spPr bwMode="auto">
        <a:xfrm>
          <a:off x="65405" y="6553200"/>
          <a:ext cx="559435" cy="25146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14" name="Text Box 17">
          <a:extLst>
            <a:ext uri="{FF2B5EF4-FFF2-40B4-BE49-F238E27FC236}">
              <a16:creationId xmlns:a16="http://schemas.microsoft.com/office/drawing/2014/main" id="{112221E6-24D0-4794-A23B-C4A4D24F1D79}"/>
            </a:ext>
          </a:extLst>
        </xdr:cNvPr>
        <xdr:cNvSpPr txBox="1">
          <a:spLocks noChangeArrowheads="1"/>
        </xdr:cNvSpPr>
      </xdr:nvSpPr>
      <xdr:spPr bwMode="auto">
        <a:xfrm>
          <a:off x="76200" y="6880860"/>
          <a:ext cx="705485" cy="1968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15" name="Text Box 18">
          <a:extLst>
            <a:ext uri="{FF2B5EF4-FFF2-40B4-BE49-F238E27FC236}">
              <a16:creationId xmlns:a16="http://schemas.microsoft.com/office/drawing/2014/main" id="{42256628-44C0-4ED2-BA90-7FEE03EBF295}"/>
            </a:ext>
          </a:extLst>
        </xdr:cNvPr>
        <xdr:cNvSpPr txBox="1">
          <a:spLocks noChangeArrowheads="1"/>
        </xdr:cNvSpPr>
      </xdr:nvSpPr>
      <xdr:spPr bwMode="auto">
        <a:xfrm>
          <a:off x="2275373" y="6881360"/>
          <a:ext cx="498307" cy="5116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16" name="Text Box 32">
          <a:extLst>
            <a:ext uri="{FF2B5EF4-FFF2-40B4-BE49-F238E27FC236}">
              <a16:creationId xmlns:a16="http://schemas.microsoft.com/office/drawing/2014/main" id="{3A2B130A-0E76-4812-B2D1-C1C80CBF0A2B}"/>
            </a:ext>
          </a:extLst>
        </xdr:cNvPr>
        <xdr:cNvSpPr txBox="1">
          <a:spLocks noChangeArrowheads="1"/>
        </xdr:cNvSpPr>
      </xdr:nvSpPr>
      <xdr:spPr bwMode="auto">
        <a:xfrm>
          <a:off x="785696" y="6965683"/>
          <a:ext cx="1437005" cy="2286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17" name="Text Box 34">
          <a:extLst>
            <a:ext uri="{FF2B5EF4-FFF2-40B4-BE49-F238E27FC236}">
              <a16:creationId xmlns:a16="http://schemas.microsoft.com/office/drawing/2014/main" id="{2741C671-E160-4F17-A27B-545011931BA7}"/>
            </a:ext>
          </a:extLst>
        </xdr:cNvPr>
        <xdr:cNvSpPr txBox="1">
          <a:spLocks noChangeArrowheads="1"/>
        </xdr:cNvSpPr>
      </xdr:nvSpPr>
      <xdr:spPr bwMode="auto">
        <a:xfrm>
          <a:off x="104508" y="7009732"/>
          <a:ext cx="586740" cy="19812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27</xdr:row>
      <xdr:rowOff>104775</xdr:rowOff>
    </xdr:from>
    <xdr:to>
      <xdr:col>1</xdr:col>
      <xdr:colOff>1962150</xdr:colOff>
      <xdr:row>28</xdr:row>
      <xdr:rowOff>9525</xdr:rowOff>
    </xdr:to>
    <xdr:sp macro="" textlink="">
      <xdr:nvSpPr>
        <xdr:cNvPr id="18" name="Text Box 12">
          <a:extLst>
            <a:ext uri="{FF2B5EF4-FFF2-40B4-BE49-F238E27FC236}">
              <a16:creationId xmlns:a16="http://schemas.microsoft.com/office/drawing/2014/main" id="{EDD70ABB-DD42-4D03-B1EB-69293E6AD828}"/>
            </a:ext>
          </a:extLst>
        </xdr:cNvPr>
        <xdr:cNvSpPr txBox="1">
          <a:spLocks noChangeArrowheads="1"/>
        </xdr:cNvSpPr>
      </xdr:nvSpPr>
      <xdr:spPr bwMode="auto">
        <a:xfrm>
          <a:off x="792480" y="6847205"/>
          <a:ext cx="1432560" cy="6858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19" name="Text Box 13">
          <a:extLst>
            <a:ext uri="{FF2B5EF4-FFF2-40B4-BE49-F238E27FC236}">
              <a16:creationId xmlns:a16="http://schemas.microsoft.com/office/drawing/2014/main" id="{89BFB84A-1AA7-4EBA-A270-D84DB4C03E94}"/>
            </a:ext>
          </a:extLst>
        </xdr:cNvPr>
        <xdr:cNvSpPr txBox="1">
          <a:spLocks noChangeArrowheads="1"/>
        </xdr:cNvSpPr>
      </xdr:nvSpPr>
      <xdr:spPr bwMode="auto">
        <a:xfrm>
          <a:off x="2796539" y="6858000"/>
          <a:ext cx="460375" cy="5778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20" name="Text Box 14">
          <a:extLst>
            <a:ext uri="{FF2B5EF4-FFF2-40B4-BE49-F238E27FC236}">
              <a16:creationId xmlns:a16="http://schemas.microsoft.com/office/drawing/2014/main" id="{D68C20B5-A54D-42B8-A1AF-A9840B75FFFC}"/>
            </a:ext>
          </a:extLst>
        </xdr:cNvPr>
        <xdr:cNvSpPr txBox="1">
          <a:spLocks noChangeArrowheads="1"/>
        </xdr:cNvSpPr>
      </xdr:nvSpPr>
      <xdr:spPr bwMode="auto">
        <a:xfrm>
          <a:off x="652145" y="6544911"/>
          <a:ext cx="2578735" cy="262923"/>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21" name="Text Box 16">
          <a:extLst>
            <a:ext uri="{FF2B5EF4-FFF2-40B4-BE49-F238E27FC236}">
              <a16:creationId xmlns:a16="http://schemas.microsoft.com/office/drawing/2014/main" id="{C82000FB-74FB-4E48-AEB0-7C25473BEE8D}"/>
            </a:ext>
          </a:extLst>
        </xdr:cNvPr>
        <xdr:cNvSpPr txBox="1">
          <a:spLocks noChangeArrowheads="1"/>
        </xdr:cNvSpPr>
      </xdr:nvSpPr>
      <xdr:spPr bwMode="auto">
        <a:xfrm>
          <a:off x="65405" y="6553200"/>
          <a:ext cx="559435" cy="25146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22" name="Text Box 17">
          <a:extLst>
            <a:ext uri="{FF2B5EF4-FFF2-40B4-BE49-F238E27FC236}">
              <a16:creationId xmlns:a16="http://schemas.microsoft.com/office/drawing/2014/main" id="{C905F5CC-B445-438A-B43E-CCE119429836}"/>
            </a:ext>
          </a:extLst>
        </xdr:cNvPr>
        <xdr:cNvSpPr txBox="1">
          <a:spLocks noChangeArrowheads="1"/>
        </xdr:cNvSpPr>
      </xdr:nvSpPr>
      <xdr:spPr bwMode="auto">
        <a:xfrm>
          <a:off x="76200" y="6880860"/>
          <a:ext cx="705485" cy="1968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23" name="Text Box 18">
          <a:extLst>
            <a:ext uri="{FF2B5EF4-FFF2-40B4-BE49-F238E27FC236}">
              <a16:creationId xmlns:a16="http://schemas.microsoft.com/office/drawing/2014/main" id="{EE927085-4F3E-4849-AD23-7C0CE73DFDE2}"/>
            </a:ext>
          </a:extLst>
        </xdr:cNvPr>
        <xdr:cNvSpPr txBox="1">
          <a:spLocks noChangeArrowheads="1"/>
        </xdr:cNvSpPr>
      </xdr:nvSpPr>
      <xdr:spPr bwMode="auto">
        <a:xfrm>
          <a:off x="2275373" y="6881360"/>
          <a:ext cx="498307" cy="5116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24" name="Text Box 32">
          <a:extLst>
            <a:ext uri="{FF2B5EF4-FFF2-40B4-BE49-F238E27FC236}">
              <a16:creationId xmlns:a16="http://schemas.microsoft.com/office/drawing/2014/main" id="{1430CDDE-7EE1-46C0-888A-BBBB46BD5C70}"/>
            </a:ext>
          </a:extLst>
        </xdr:cNvPr>
        <xdr:cNvSpPr txBox="1">
          <a:spLocks noChangeArrowheads="1"/>
        </xdr:cNvSpPr>
      </xdr:nvSpPr>
      <xdr:spPr bwMode="auto">
        <a:xfrm>
          <a:off x="785696" y="6965683"/>
          <a:ext cx="1437005" cy="2286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25" name="Text Box 34">
          <a:extLst>
            <a:ext uri="{FF2B5EF4-FFF2-40B4-BE49-F238E27FC236}">
              <a16:creationId xmlns:a16="http://schemas.microsoft.com/office/drawing/2014/main" id="{69FF193E-87F6-4FCE-B8B0-167EFC3AF513}"/>
            </a:ext>
          </a:extLst>
        </xdr:cNvPr>
        <xdr:cNvSpPr txBox="1">
          <a:spLocks noChangeArrowheads="1"/>
        </xdr:cNvSpPr>
      </xdr:nvSpPr>
      <xdr:spPr bwMode="auto">
        <a:xfrm>
          <a:off x="104508" y="7009732"/>
          <a:ext cx="586740" cy="19812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27</xdr:row>
      <xdr:rowOff>114300</xdr:rowOff>
    </xdr:from>
    <xdr:to>
      <xdr:col>1</xdr:col>
      <xdr:colOff>3003549</xdr:colOff>
      <xdr:row>28</xdr:row>
      <xdr:rowOff>6350</xdr:rowOff>
    </xdr:to>
    <xdr:sp macro="" textlink="">
      <xdr:nvSpPr>
        <xdr:cNvPr id="26" name="Text Box 13">
          <a:extLst>
            <a:ext uri="{FF2B5EF4-FFF2-40B4-BE49-F238E27FC236}">
              <a16:creationId xmlns:a16="http://schemas.microsoft.com/office/drawing/2014/main" id="{4F92DE9E-ACB9-4CEA-80DD-F10A1919100A}"/>
            </a:ext>
          </a:extLst>
        </xdr:cNvPr>
        <xdr:cNvSpPr txBox="1">
          <a:spLocks noChangeArrowheads="1"/>
        </xdr:cNvSpPr>
      </xdr:nvSpPr>
      <xdr:spPr bwMode="auto">
        <a:xfrm>
          <a:off x="2796539" y="6858000"/>
          <a:ext cx="464820" cy="5334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26</xdr:row>
      <xdr:rowOff>57150</xdr:rowOff>
    </xdr:from>
    <xdr:to>
      <xdr:col>1</xdr:col>
      <xdr:colOff>361950</xdr:colOff>
      <xdr:row>27</xdr:row>
      <xdr:rowOff>57150</xdr:rowOff>
    </xdr:to>
    <xdr:sp macro="" textlink="">
      <xdr:nvSpPr>
        <xdr:cNvPr id="27" name="Text Box 16">
          <a:extLst>
            <a:ext uri="{FF2B5EF4-FFF2-40B4-BE49-F238E27FC236}">
              <a16:creationId xmlns:a16="http://schemas.microsoft.com/office/drawing/2014/main" id="{6029C4BB-CB66-4154-AD03-5A37E2862464}"/>
            </a:ext>
          </a:extLst>
        </xdr:cNvPr>
        <xdr:cNvSpPr txBox="1">
          <a:spLocks noChangeArrowheads="1"/>
        </xdr:cNvSpPr>
      </xdr:nvSpPr>
      <xdr:spPr bwMode="auto">
        <a:xfrm>
          <a:off x="60960" y="6553200"/>
          <a:ext cx="563880" cy="25146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520700</xdr:colOff>
      <xdr:row>28</xdr:row>
      <xdr:rowOff>0</xdr:rowOff>
    </xdr:to>
    <xdr:sp macro="" textlink="">
      <xdr:nvSpPr>
        <xdr:cNvPr id="28" name="Text Box 17">
          <a:extLst>
            <a:ext uri="{FF2B5EF4-FFF2-40B4-BE49-F238E27FC236}">
              <a16:creationId xmlns:a16="http://schemas.microsoft.com/office/drawing/2014/main" id="{F8056015-EF1C-4163-B765-1E9EEE080227}"/>
            </a:ext>
          </a:extLst>
        </xdr:cNvPr>
        <xdr:cNvSpPr txBox="1">
          <a:spLocks noChangeArrowheads="1"/>
        </xdr:cNvSpPr>
      </xdr:nvSpPr>
      <xdr:spPr bwMode="auto">
        <a:xfrm>
          <a:off x="76200" y="6880860"/>
          <a:ext cx="701040" cy="2286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26904</xdr:rowOff>
    </xdr:to>
    <xdr:sp macro="" textlink="">
      <xdr:nvSpPr>
        <xdr:cNvPr id="29" name="Text Box 18">
          <a:extLst>
            <a:ext uri="{FF2B5EF4-FFF2-40B4-BE49-F238E27FC236}">
              <a16:creationId xmlns:a16="http://schemas.microsoft.com/office/drawing/2014/main" id="{C956B9C7-483B-4A43-8FAE-9B47625AA747}"/>
            </a:ext>
          </a:extLst>
        </xdr:cNvPr>
        <xdr:cNvSpPr txBox="1">
          <a:spLocks noChangeArrowheads="1"/>
        </xdr:cNvSpPr>
      </xdr:nvSpPr>
      <xdr:spPr bwMode="auto">
        <a:xfrm>
          <a:off x="2275373" y="6881360"/>
          <a:ext cx="498307" cy="4672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28</xdr:row>
      <xdr:rowOff>58153</xdr:rowOff>
    </xdr:from>
    <xdr:to>
      <xdr:col>1</xdr:col>
      <xdr:colOff>1969336</xdr:colOff>
      <xdr:row>29</xdr:row>
      <xdr:rowOff>115303</xdr:rowOff>
    </xdr:to>
    <xdr:sp macro="" textlink="">
      <xdr:nvSpPr>
        <xdr:cNvPr id="30" name="Text Box 32">
          <a:extLst>
            <a:ext uri="{FF2B5EF4-FFF2-40B4-BE49-F238E27FC236}">
              <a16:creationId xmlns:a16="http://schemas.microsoft.com/office/drawing/2014/main" id="{8E217E18-9F23-4840-AFF1-FFBA60EE90E2}"/>
            </a:ext>
          </a:extLst>
        </xdr:cNvPr>
        <xdr:cNvSpPr txBox="1">
          <a:spLocks noChangeArrowheads="1"/>
        </xdr:cNvSpPr>
      </xdr:nvSpPr>
      <xdr:spPr bwMode="auto">
        <a:xfrm>
          <a:off x="782521" y="6965683"/>
          <a:ext cx="1443355" cy="2286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28</xdr:row>
      <xdr:rowOff>104107</xdr:rowOff>
    </xdr:from>
    <xdr:to>
      <xdr:col>1</xdr:col>
      <xdr:colOff>426453</xdr:colOff>
      <xdr:row>29</xdr:row>
      <xdr:rowOff>123157</xdr:rowOff>
    </xdr:to>
    <xdr:sp macro="" textlink="">
      <xdr:nvSpPr>
        <xdr:cNvPr id="31" name="Text Box 34">
          <a:extLst>
            <a:ext uri="{FF2B5EF4-FFF2-40B4-BE49-F238E27FC236}">
              <a16:creationId xmlns:a16="http://schemas.microsoft.com/office/drawing/2014/main" id="{BC01773D-1964-4436-ADDE-C2C748A77C51}"/>
            </a:ext>
          </a:extLst>
        </xdr:cNvPr>
        <xdr:cNvSpPr txBox="1">
          <a:spLocks noChangeArrowheads="1"/>
        </xdr:cNvSpPr>
      </xdr:nvSpPr>
      <xdr:spPr bwMode="auto">
        <a:xfrm>
          <a:off x="100063" y="7005287"/>
          <a:ext cx="586740" cy="19812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27</xdr:row>
      <xdr:rowOff>104775</xdr:rowOff>
    </xdr:from>
    <xdr:to>
      <xdr:col>1</xdr:col>
      <xdr:colOff>1962150</xdr:colOff>
      <xdr:row>28</xdr:row>
      <xdr:rowOff>9525</xdr:rowOff>
    </xdr:to>
    <xdr:sp macro="" textlink="">
      <xdr:nvSpPr>
        <xdr:cNvPr id="32" name="Text Box 12">
          <a:extLst>
            <a:ext uri="{FF2B5EF4-FFF2-40B4-BE49-F238E27FC236}">
              <a16:creationId xmlns:a16="http://schemas.microsoft.com/office/drawing/2014/main" id="{3934629C-1B83-44F5-B95C-52A1765EC645}"/>
            </a:ext>
          </a:extLst>
        </xdr:cNvPr>
        <xdr:cNvSpPr txBox="1">
          <a:spLocks noChangeArrowheads="1"/>
        </xdr:cNvSpPr>
      </xdr:nvSpPr>
      <xdr:spPr bwMode="auto">
        <a:xfrm>
          <a:off x="792480" y="6847205"/>
          <a:ext cx="1432560" cy="6858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33" name="Text Box 13">
          <a:extLst>
            <a:ext uri="{FF2B5EF4-FFF2-40B4-BE49-F238E27FC236}">
              <a16:creationId xmlns:a16="http://schemas.microsoft.com/office/drawing/2014/main" id="{B9A71BDF-D285-442F-9D23-EA1EE03E0B09}"/>
            </a:ext>
          </a:extLst>
        </xdr:cNvPr>
        <xdr:cNvSpPr txBox="1">
          <a:spLocks noChangeArrowheads="1"/>
        </xdr:cNvSpPr>
      </xdr:nvSpPr>
      <xdr:spPr bwMode="auto">
        <a:xfrm>
          <a:off x="2796539" y="6858000"/>
          <a:ext cx="460375" cy="5778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34" name="Text Box 14">
          <a:extLst>
            <a:ext uri="{FF2B5EF4-FFF2-40B4-BE49-F238E27FC236}">
              <a16:creationId xmlns:a16="http://schemas.microsoft.com/office/drawing/2014/main" id="{8728BAB5-1B63-4B9F-A92E-B76FE9696234}"/>
            </a:ext>
          </a:extLst>
        </xdr:cNvPr>
        <xdr:cNvSpPr txBox="1">
          <a:spLocks noChangeArrowheads="1"/>
        </xdr:cNvSpPr>
      </xdr:nvSpPr>
      <xdr:spPr bwMode="auto">
        <a:xfrm>
          <a:off x="652145" y="6544911"/>
          <a:ext cx="2578735" cy="262923"/>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35" name="Text Box 16">
          <a:extLst>
            <a:ext uri="{FF2B5EF4-FFF2-40B4-BE49-F238E27FC236}">
              <a16:creationId xmlns:a16="http://schemas.microsoft.com/office/drawing/2014/main" id="{4C943A47-CFB9-455A-B1D4-8D0D74B39B6D}"/>
            </a:ext>
          </a:extLst>
        </xdr:cNvPr>
        <xdr:cNvSpPr txBox="1">
          <a:spLocks noChangeArrowheads="1"/>
        </xdr:cNvSpPr>
      </xdr:nvSpPr>
      <xdr:spPr bwMode="auto">
        <a:xfrm>
          <a:off x="65405" y="6553200"/>
          <a:ext cx="559435" cy="25146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36" name="Text Box 17">
          <a:extLst>
            <a:ext uri="{FF2B5EF4-FFF2-40B4-BE49-F238E27FC236}">
              <a16:creationId xmlns:a16="http://schemas.microsoft.com/office/drawing/2014/main" id="{DEAF7B10-AEC7-441C-8A8F-58D7F6D5F37C}"/>
            </a:ext>
          </a:extLst>
        </xdr:cNvPr>
        <xdr:cNvSpPr txBox="1">
          <a:spLocks noChangeArrowheads="1"/>
        </xdr:cNvSpPr>
      </xdr:nvSpPr>
      <xdr:spPr bwMode="auto">
        <a:xfrm>
          <a:off x="76200" y="6880860"/>
          <a:ext cx="705485" cy="1968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37" name="Text Box 18">
          <a:extLst>
            <a:ext uri="{FF2B5EF4-FFF2-40B4-BE49-F238E27FC236}">
              <a16:creationId xmlns:a16="http://schemas.microsoft.com/office/drawing/2014/main" id="{17C7A2CB-EBCD-4942-BCA6-CAD74E9D47B4}"/>
            </a:ext>
          </a:extLst>
        </xdr:cNvPr>
        <xdr:cNvSpPr txBox="1">
          <a:spLocks noChangeArrowheads="1"/>
        </xdr:cNvSpPr>
      </xdr:nvSpPr>
      <xdr:spPr bwMode="auto">
        <a:xfrm>
          <a:off x="2275373" y="6881360"/>
          <a:ext cx="498307" cy="5116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38" name="Text Box 32">
          <a:extLst>
            <a:ext uri="{FF2B5EF4-FFF2-40B4-BE49-F238E27FC236}">
              <a16:creationId xmlns:a16="http://schemas.microsoft.com/office/drawing/2014/main" id="{01C96CEF-83A1-4519-BE6A-3D8E8BABF99D}"/>
            </a:ext>
          </a:extLst>
        </xdr:cNvPr>
        <xdr:cNvSpPr txBox="1">
          <a:spLocks noChangeArrowheads="1"/>
        </xdr:cNvSpPr>
      </xdr:nvSpPr>
      <xdr:spPr bwMode="auto">
        <a:xfrm>
          <a:off x="785696" y="6965683"/>
          <a:ext cx="1437005" cy="2286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39" name="Text Box 34">
          <a:extLst>
            <a:ext uri="{FF2B5EF4-FFF2-40B4-BE49-F238E27FC236}">
              <a16:creationId xmlns:a16="http://schemas.microsoft.com/office/drawing/2014/main" id="{55AE12B8-574C-40D2-B300-028B582362B6}"/>
            </a:ext>
          </a:extLst>
        </xdr:cNvPr>
        <xdr:cNvSpPr txBox="1">
          <a:spLocks noChangeArrowheads="1"/>
        </xdr:cNvSpPr>
      </xdr:nvSpPr>
      <xdr:spPr bwMode="auto">
        <a:xfrm>
          <a:off x="104508" y="7009732"/>
          <a:ext cx="586740" cy="19812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40" name="Conector de seta reta 9">
          <a:extLst>
            <a:ext uri="{FF2B5EF4-FFF2-40B4-BE49-F238E27FC236}">
              <a16:creationId xmlns:a16="http://schemas.microsoft.com/office/drawing/2014/main" id="{716778B9-C51F-4432-8691-323B696AA4DF}"/>
            </a:ext>
          </a:extLst>
        </xdr:cNvPr>
        <xdr:cNvCxnSpPr/>
      </xdr:nvCxnSpPr>
      <xdr:spPr>
        <a:xfrm>
          <a:off x="4081646" y="690672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41" name="Text Box 12">
          <a:extLst>
            <a:ext uri="{FF2B5EF4-FFF2-40B4-BE49-F238E27FC236}">
              <a16:creationId xmlns:a16="http://schemas.microsoft.com/office/drawing/2014/main" id="{AEE502C5-3965-4A51-A24D-A52F63ECA8F8}"/>
            </a:ext>
          </a:extLst>
        </xdr:cNvPr>
        <xdr:cNvSpPr txBox="1">
          <a:spLocks noChangeArrowheads="1"/>
        </xdr:cNvSpPr>
      </xdr:nvSpPr>
      <xdr:spPr bwMode="auto">
        <a:xfrm>
          <a:off x="792480" y="6847205"/>
          <a:ext cx="1432560" cy="6858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42" name="Text Box 13">
          <a:extLst>
            <a:ext uri="{FF2B5EF4-FFF2-40B4-BE49-F238E27FC236}">
              <a16:creationId xmlns:a16="http://schemas.microsoft.com/office/drawing/2014/main" id="{1945DEFB-3FBB-4DA7-901A-6BFB62B48108}"/>
            </a:ext>
          </a:extLst>
        </xdr:cNvPr>
        <xdr:cNvSpPr txBox="1">
          <a:spLocks noChangeArrowheads="1"/>
        </xdr:cNvSpPr>
      </xdr:nvSpPr>
      <xdr:spPr bwMode="auto">
        <a:xfrm>
          <a:off x="2796539" y="6858000"/>
          <a:ext cx="460375" cy="5778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43" name="Text Box 14">
          <a:extLst>
            <a:ext uri="{FF2B5EF4-FFF2-40B4-BE49-F238E27FC236}">
              <a16:creationId xmlns:a16="http://schemas.microsoft.com/office/drawing/2014/main" id="{B2AA2606-3132-435F-9E9B-DBFE604231A3}"/>
            </a:ext>
          </a:extLst>
        </xdr:cNvPr>
        <xdr:cNvSpPr txBox="1">
          <a:spLocks noChangeArrowheads="1"/>
        </xdr:cNvSpPr>
      </xdr:nvSpPr>
      <xdr:spPr bwMode="auto">
        <a:xfrm>
          <a:off x="652145" y="6544911"/>
          <a:ext cx="2578735" cy="262923"/>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44" name="Text Box 16">
          <a:extLst>
            <a:ext uri="{FF2B5EF4-FFF2-40B4-BE49-F238E27FC236}">
              <a16:creationId xmlns:a16="http://schemas.microsoft.com/office/drawing/2014/main" id="{B17C5A11-8C96-4F4B-9FE1-7FC0D57810F1}"/>
            </a:ext>
          </a:extLst>
        </xdr:cNvPr>
        <xdr:cNvSpPr txBox="1">
          <a:spLocks noChangeArrowheads="1"/>
        </xdr:cNvSpPr>
      </xdr:nvSpPr>
      <xdr:spPr bwMode="auto">
        <a:xfrm>
          <a:off x="65405" y="6553200"/>
          <a:ext cx="559435" cy="25146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45" name="Text Box 17">
          <a:extLst>
            <a:ext uri="{FF2B5EF4-FFF2-40B4-BE49-F238E27FC236}">
              <a16:creationId xmlns:a16="http://schemas.microsoft.com/office/drawing/2014/main" id="{4DD539AF-A8D0-47C6-8AB7-4862A4E0C520}"/>
            </a:ext>
          </a:extLst>
        </xdr:cNvPr>
        <xdr:cNvSpPr txBox="1">
          <a:spLocks noChangeArrowheads="1"/>
        </xdr:cNvSpPr>
      </xdr:nvSpPr>
      <xdr:spPr bwMode="auto">
        <a:xfrm>
          <a:off x="76200" y="6880860"/>
          <a:ext cx="705485" cy="1968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46" name="Text Box 18">
          <a:extLst>
            <a:ext uri="{FF2B5EF4-FFF2-40B4-BE49-F238E27FC236}">
              <a16:creationId xmlns:a16="http://schemas.microsoft.com/office/drawing/2014/main" id="{E74DA926-F636-4FD0-BE3F-F30F1A7850EE}"/>
            </a:ext>
          </a:extLst>
        </xdr:cNvPr>
        <xdr:cNvSpPr txBox="1">
          <a:spLocks noChangeArrowheads="1"/>
        </xdr:cNvSpPr>
      </xdr:nvSpPr>
      <xdr:spPr bwMode="auto">
        <a:xfrm>
          <a:off x="2275373" y="6881360"/>
          <a:ext cx="498307" cy="5116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47" name="Text Box 32">
          <a:extLst>
            <a:ext uri="{FF2B5EF4-FFF2-40B4-BE49-F238E27FC236}">
              <a16:creationId xmlns:a16="http://schemas.microsoft.com/office/drawing/2014/main" id="{DCDE616D-E5D1-4F5D-9F26-E31B50510C87}"/>
            </a:ext>
          </a:extLst>
        </xdr:cNvPr>
        <xdr:cNvSpPr txBox="1">
          <a:spLocks noChangeArrowheads="1"/>
        </xdr:cNvSpPr>
      </xdr:nvSpPr>
      <xdr:spPr bwMode="auto">
        <a:xfrm>
          <a:off x="785696" y="6965683"/>
          <a:ext cx="1437005" cy="2286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48" name="Text Box 34">
          <a:extLst>
            <a:ext uri="{FF2B5EF4-FFF2-40B4-BE49-F238E27FC236}">
              <a16:creationId xmlns:a16="http://schemas.microsoft.com/office/drawing/2014/main" id="{C23CBC5F-51CC-45C6-A626-80B3AC6DB888}"/>
            </a:ext>
          </a:extLst>
        </xdr:cNvPr>
        <xdr:cNvSpPr txBox="1">
          <a:spLocks noChangeArrowheads="1"/>
        </xdr:cNvSpPr>
      </xdr:nvSpPr>
      <xdr:spPr bwMode="auto">
        <a:xfrm>
          <a:off x="104508" y="7009732"/>
          <a:ext cx="586740" cy="19812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49" name="Conector de seta reta 9">
          <a:extLst>
            <a:ext uri="{FF2B5EF4-FFF2-40B4-BE49-F238E27FC236}">
              <a16:creationId xmlns:a16="http://schemas.microsoft.com/office/drawing/2014/main" id="{0555887E-FBE3-4870-9DBB-A6E62D49322A}"/>
            </a:ext>
          </a:extLst>
        </xdr:cNvPr>
        <xdr:cNvCxnSpPr/>
      </xdr:nvCxnSpPr>
      <xdr:spPr>
        <a:xfrm>
          <a:off x="4081646" y="690672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50" name="Text Box 12">
          <a:extLst>
            <a:ext uri="{FF2B5EF4-FFF2-40B4-BE49-F238E27FC236}">
              <a16:creationId xmlns:a16="http://schemas.microsoft.com/office/drawing/2014/main" id="{3D44B8DA-1474-484D-A03D-A13EBDFB0A72}"/>
            </a:ext>
          </a:extLst>
        </xdr:cNvPr>
        <xdr:cNvSpPr txBox="1">
          <a:spLocks noChangeArrowheads="1"/>
        </xdr:cNvSpPr>
      </xdr:nvSpPr>
      <xdr:spPr bwMode="auto">
        <a:xfrm>
          <a:off x="792480" y="6847205"/>
          <a:ext cx="1432560" cy="6858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51" name="Text Box 13">
          <a:extLst>
            <a:ext uri="{FF2B5EF4-FFF2-40B4-BE49-F238E27FC236}">
              <a16:creationId xmlns:a16="http://schemas.microsoft.com/office/drawing/2014/main" id="{CCDE8CB9-D10D-4364-AB68-BB2C695125B5}"/>
            </a:ext>
          </a:extLst>
        </xdr:cNvPr>
        <xdr:cNvSpPr txBox="1">
          <a:spLocks noChangeArrowheads="1"/>
        </xdr:cNvSpPr>
      </xdr:nvSpPr>
      <xdr:spPr bwMode="auto">
        <a:xfrm>
          <a:off x="2796539" y="6858000"/>
          <a:ext cx="460375" cy="5778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52" name="Text Box 14">
          <a:extLst>
            <a:ext uri="{FF2B5EF4-FFF2-40B4-BE49-F238E27FC236}">
              <a16:creationId xmlns:a16="http://schemas.microsoft.com/office/drawing/2014/main" id="{790249FB-42CE-4360-AC2E-FDAF0849540F}"/>
            </a:ext>
          </a:extLst>
        </xdr:cNvPr>
        <xdr:cNvSpPr txBox="1">
          <a:spLocks noChangeArrowheads="1"/>
        </xdr:cNvSpPr>
      </xdr:nvSpPr>
      <xdr:spPr bwMode="auto">
        <a:xfrm>
          <a:off x="652145" y="6544911"/>
          <a:ext cx="2578735" cy="262923"/>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53" name="Text Box 16">
          <a:extLst>
            <a:ext uri="{FF2B5EF4-FFF2-40B4-BE49-F238E27FC236}">
              <a16:creationId xmlns:a16="http://schemas.microsoft.com/office/drawing/2014/main" id="{3CBF2C92-2D99-4623-8D9F-F162EDF1F46D}"/>
            </a:ext>
          </a:extLst>
        </xdr:cNvPr>
        <xdr:cNvSpPr txBox="1">
          <a:spLocks noChangeArrowheads="1"/>
        </xdr:cNvSpPr>
      </xdr:nvSpPr>
      <xdr:spPr bwMode="auto">
        <a:xfrm>
          <a:off x="65405" y="6553200"/>
          <a:ext cx="559435" cy="25146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54" name="Text Box 17">
          <a:extLst>
            <a:ext uri="{FF2B5EF4-FFF2-40B4-BE49-F238E27FC236}">
              <a16:creationId xmlns:a16="http://schemas.microsoft.com/office/drawing/2014/main" id="{0EDD40FC-02DE-4593-915C-06A9FF1F54D8}"/>
            </a:ext>
          </a:extLst>
        </xdr:cNvPr>
        <xdr:cNvSpPr txBox="1">
          <a:spLocks noChangeArrowheads="1"/>
        </xdr:cNvSpPr>
      </xdr:nvSpPr>
      <xdr:spPr bwMode="auto">
        <a:xfrm>
          <a:off x="76200" y="6880860"/>
          <a:ext cx="705485" cy="1968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55" name="Text Box 18">
          <a:extLst>
            <a:ext uri="{FF2B5EF4-FFF2-40B4-BE49-F238E27FC236}">
              <a16:creationId xmlns:a16="http://schemas.microsoft.com/office/drawing/2014/main" id="{6B598CC4-2500-4C32-9315-2CFB60A4E275}"/>
            </a:ext>
          </a:extLst>
        </xdr:cNvPr>
        <xdr:cNvSpPr txBox="1">
          <a:spLocks noChangeArrowheads="1"/>
        </xdr:cNvSpPr>
      </xdr:nvSpPr>
      <xdr:spPr bwMode="auto">
        <a:xfrm>
          <a:off x="2275373" y="6881360"/>
          <a:ext cx="498307" cy="5116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56" name="Text Box 32">
          <a:extLst>
            <a:ext uri="{FF2B5EF4-FFF2-40B4-BE49-F238E27FC236}">
              <a16:creationId xmlns:a16="http://schemas.microsoft.com/office/drawing/2014/main" id="{DCBE00F5-DFCF-4CB9-8A48-077A23358E06}"/>
            </a:ext>
          </a:extLst>
        </xdr:cNvPr>
        <xdr:cNvSpPr txBox="1">
          <a:spLocks noChangeArrowheads="1"/>
        </xdr:cNvSpPr>
      </xdr:nvSpPr>
      <xdr:spPr bwMode="auto">
        <a:xfrm>
          <a:off x="785696" y="6965683"/>
          <a:ext cx="1437005" cy="2286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57" name="Text Box 34">
          <a:extLst>
            <a:ext uri="{FF2B5EF4-FFF2-40B4-BE49-F238E27FC236}">
              <a16:creationId xmlns:a16="http://schemas.microsoft.com/office/drawing/2014/main" id="{7676808A-AEDA-4FE4-82A8-FA6FD410A750}"/>
            </a:ext>
          </a:extLst>
        </xdr:cNvPr>
        <xdr:cNvSpPr txBox="1">
          <a:spLocks noChangeArrowheads="1"/>
        </xdr:cNvSpPr>
      </xdr:nvSpPr>
      <xdr:spPr bwMode="auto">
        <a:xfrm>
          <a:off x="104508" y="7009732"/>
          <a:ext cx="586740" cy="19812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58" name="Conector de seta reta 9">
          <a:extLst>
            <a:ext uri="{FF2B5EF4-FFF2-40B4-BE49-F238E27FC236}">
              <a16:creationId xmlns:a16="http://schemas.microsoft.com/office/drawing/2014/main" id="{1263DF26-5914-40DC-B3A3-855B70D21C38}"/>
            </a:ext>
          </a:extLst>
        </xdr:cNvPr>
        <xdr:cNvCxnSpPr/>
      </xdr:nvCxnSpPr>
      <xdr:spPr>
        <a:xfrm>
          <a:off x="4081646" y="690672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101600</xdr:rowOff>
    </xdr:from>
    <xdr:to>
      <xdr:col>1</xdr:col>
      <xdr:colOff>1962150</xdr:colOff>
      <xdr:row>28</xdr:row>
      <xdr:rowOff>6350</xdr:rowOff>
    </xdr:to>
    <xdr:sp macro="" textlink="">
      <xdr:nvSpPr>
        <xdr:cNvPr id="59" name="Text Box 12">
          <a:extLst>
            <a:ext uri="{FF2B5EF4-FFF2-40B4-BE49-F238E27FC236}">
              <a16:creationId xmlns:a16="http://schemas.microsoft.com/office/drawing/2014/main" id="{971DD9FE-9107-435F-AF15-E2DFF8FEA8A9}"/>
            </a:ext>
          </a:extLst>
        </xdr:cNvPr>
        <xdr:cNvSpPr txBox="1">
          <a:spLocks noChangeArrowheads="1"/>
        </xdr:cNvSpPr>
      </xdr:nvSpPr>
      <xdr:spPr bwMode="auto">
        <a:xfrm>
          <a:off x="792480" y="6842760"/>
          <a:ext cx="1432560" cy="6858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3003549</xdr:colOff>
      <xdr:row>28</xdr:row>
      <xdr:rowOff>6350</xdr:rowOff>
    </xdr:to>
    <xdr:sp macro="" textlink="">
      <xdr:nvSpPr>
        <xdr:cNvPr id="60" name="Text Box 13">
          <a:extLst>
            <a:ext uri="{FF2B5EF4-FFF2-40B4-BE49-F238E27FC236}">
              <a16:creationId xmlns:a16="http://schemas.microsoft.com/office/drawing/2014/main" id="{9FCDDA8C-2A84-4B14-AFE5-1BD1E3F93B30}"/>
            </a:ext>
          </a:extLst>
        </xdr:cNvPr>
        <xdr:cNvSpPr txBox="1">
          <a:spLocks noChangeArrowheads="1"/>
        </xdr:cNvSpPr>
      </xdr:nvSpPr>
      <xdr:spPr bwMode="auto">
        <a:xfrm>
          <a:off x="2796539" y="6858000"/>
          <a:ext cx="464820" cy="5334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26</xdr:row>
      <xdr:rowOff>46956</xdr:rowOff>
    </xdr:from>
    <xdr:to>
      <xdr:col>1</xdr:col>
      <xdr:colOff>2971800</xdr:colOff>
      <xdr:row>27</xdr:row>
      <xdr:rowOff>69849</xdr:rowOff>
    </xdr:to>
    <xdr:sp macro="" textlink="">
      <xdr:nvSpPr>
        <xdr:cNvPr id="61" name="Text Box 14">
          <a:extLst>
            <a:ext uri="{FF2B5EF4-FFF2-40B4-BE49-F238E27FC236}">
              <a16:creationId xmlns:a16="http://schemas.microsoft.com/office/drawing/2014/main" id="{77660169-5D9B-4FBC-8E2F-4610F7348368}"/>
            </a:ext>
          </a:extLst>
        </xdr:cNvPr>
        <xdr:cNvSpPr txBox="1">
          <a:spLocks noChangeArrowheads="1"/>
        </xdr:cNvSpPr>
      </xdr:nvSpPr>
      <xdr:spPr bwMode="auto">
        <a:xfrm>
          <a:off x="647700" y="6540466"/>
          <a:ext cx="2583180" cy="271813"/>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26</xdr:row>
      <xdr:rowOff>57150</xdr:rowOff>
    </xdr:from>
    <xdr:to>
      <xdr:col>1</xdr:col>
      <xdr:colOff>361950</xdr:colOff>
      <xdr:row>27</xdr:row>
      <xdr:rowOff>57150</xdr:rowOff>
    </xdr:to>
    <xdr:sp macro="" textlink="">
      <xdr:nvSpPr>
        <xdr:cNvPr id="62" name="Text Box 16">
          <a:extLst>
            <a:ext uri="{FF2B5EF4-FFF2-40B4-BE49-F238E27FC236}">
              <a16:creationId xmlns:a16="http://schemas.microsoft.com/office/drawing/2014/main" id="{912BE079-17B6-49A5-87EF-83B7BE900D47}"/>
            </a:ext>
          </a:extLst>
        </xdr:cNvPr>
        <xdr:cNvSpPr txBox="1">
          <a:spLocks noChangeArrowheads="1"/>
        </xdr:cNvSpPr>
      </xdr:nvSpPr>
      <xdr:spPr bwMode="auto">
        <a:xfrm>
          <a:off x="60960" y="6553200"/>
          <a:ext cx="563880" cy="25146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520700</xdr:colOff>
      <xdr:row>28</xdr:row>
      <xdr:rowOff>0</xdr:rowOff>
    </xdr:to>
    <xdr:sp macro="" textlink="">
      <xdr:nvSpPr>
        <xdr:cNvPr id="63" name="Text Box 17">
          <a:extLst>
            <a:ext uri="{FF2B5EF4-FFF2-40B4-BE49-F238E27FC236}">
              <a16:creationId xmlns:a16="http://schemas.microsoft.com/office/drawing/2014/main" id="{ED285E00-14EA-4A0C-831A-6EBABBB445E3}"/>
            </a:ext>
          </a:extLst>
        </xdr:cNvPr>
        <xdr:cNvSpPr txBox="1">
          <a:spLocks noChangeArrowheads="1"/>
        </xdr:cNvSpPr>
      </xdr:nvSpPr>
      <xdr:spPr bwMode="auto">
        <a:xfrm>
          <a:off x="76200" y="6880860"/>
          <a:ext cx="701040" cy="2286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26904</xdr:rowOff>
    </xdr:to>
    <xdr:sp macro="" textlink="">
      <xdr:nvSpPr>
        <xdr:cNvPr id="64" name="Text Box 18">
          <a:extLst>
            <a:ext uri="{FF2B5EF4-FFF2-40B4-BE49-F238E27FC236}">
              <a16:creationId xmlns:a16="http://schemas.microsoft.com/office/drawing/2014/main" id="{86552C9E-8724-4434-8A58-04804D9A5701}"/>
            </a:ext>
          </a:extLst>
        </xdr:cNvPr>
        <xdr:cNvSpPr txBox="1">
          <a:spLocks noChangeArrowheads="1"/>
        </xdr:cNvSpPr>
      </xdr:nvSpPr>
      <xdr:spPr bwMode="auto">
        <a:xfrm>
          <a:off x="2275373" y="6881360"/>
          <a:ext cx="498307" cy="4672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28</xdr:row>
      <xdr:rowOff>58153</xdr:rowOff>
    </xdr:from>
    <xdr:to>
      <xdr:col>1</xdr:col>
      <xdr:colOff>1969336</xdr:colOff>
      <xdr:row>29</xdr:row>
      <xdr:rowOff>115303</xdr:rowOff>
    </xdr:to>
    <xdr:sp macro="" textlink="">
      <xdr:nvSpPr>
        <xdr:cNvPr id="65" name="Text Box 32">
          <a:extLst>
            <a:ext uri="{FF2B5EF4-FFF2-40B4-BE49-F238E27FC236}">
              <a16:creationId xmlns:a16="http://schemas.microsoft.com/office/drawing/2014/main" id="{CA93FBFE-40AB-4DB8-84B1-7EA1AF0E9D42}"/>
            </a:ext>
          </a:extLst>
        </xdr:cNvPr>
        <xdr:cNvSpPr txBox="1">
          <a:spLocks noChangeArrowheads="1"/>
        </xdr:cNvSpPr>
      </xdr:nvSpPr>
      <xdr:spPr bwMode="auto">
        <a:xfrm>
          <a:off x="782521" y="6965683"/>
          <a:ext cx="1443355" cy="2286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28</xdr:row>
      <xdr:rowOff>104107</xdr:rowOff>
    </xdr:from>
    <xdr:to>
      <xdr:col>1</xdr:col>
      <xdr:colOff>426453</xdr:colOff>
      <xdr:row>29</xdr:row>
      <xdr:rowOff>123157</xdr:rowOff>
    </xdr:to>
    <xdr:sp macro="" textlink="">
      <xdr:nvSpPr>
        <xdr:cNvPr id="66" name="Text Box 34">
          <a:extLst>
            <a:ext uri="{FF2B5EF4-FFF2-40B4-BE49-F238E27FC236}">
              <a16:creationId xmlns:a16="http://schemas.microsoft.com/office/drawing/2014/main" id="{FB439A2D-8EEE-4706-B9AA-22B67EF19903}"/>
            </a:ext>
          </a:extLst>
        </xdr:cNvPr>
        <xdr:cNvSpPr txBox="1">
          <a:spLocks noChangeArrowheads="1"/>
        </xdr:cNvSpPr>
      </xdr:nvSpPr>
      <xdr:spPr bwMode="auto">
        <a:xfrm>
          <a:off x="100063" y="7005287"/>
          <a:ext cx="586740" cy="19812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28</xdr:row>
      <xdr:rowOff>6183</xdr:rowOff>
    </xdr:from>
    <xdr:to>
      <xdr:col>3</xdr:col>
      <xdr:colOff>277561</xdr:colOff>
      <xdr:row>28</xdr:row>
      <xdr:rowOff>6183</xdr:rowOff>
    </xdr:to>
    <xdr:cxnSp macro="">
      <xdr:nvCxnSpPr>
        <xdr:cNvPr id="67" name="Conector de seta reta 9">
          <a:extLst>
            <a:ext uri="{FF2B5EF4-FFF2-40B4-BE49-F238E27FC236}">
              <a16:creationId xmlns:a16="http://schemas.microsoft.com/office/drawing/2014/main" id="{528955F2-3F5F-45C3-8F48-76050471CF0E}"/>
            </a:ext>
          </a:extLst>
        </xdr:cNvPr>
        <xdr:cNvCxnSpPr/>
      </xdr:nvCxnSpPr>
      <xdr:spPr>
        <a:xfrm>
          <a:off x="4077201" y="6911173"/>
          <a:ext cx="27198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68" name="Text Box 12">
          <a:extLst>
            <a:ext uri="{FF2B5EF4-FFF2-40B4-BE49-F238E27FC236}">
              <a16:creationId xmlns:a16="http://schemas.microsoft.com/office/drawing/2014/main" id="{662ACEE3-7796-4616-99A8-72B046084EE1}"/>
            </a:ext>
          </a:extLst>
        </xdr:cNvPr>
        <xdr:cNvSpPr txBox="1">
          <a:spLocks noChangeArrowheads="1"/>
        </xdr:cNvSpPr>
      </xdr:nvSpPr>
      <xdr:spPr bwMode="auto">
        <a:xfrm>
          <a:off x="792480" y="6847205"/>
          <a:ext cx="1432560" cy="6858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69" name="Text Box 13">
          <a:extLst>
            <a:ext uri="{FF2B5EF4-FFF2-40B4-BE49-F238E27FC236}">
              <a16:creationId xmlns:a16="http://schemas.microsoft.com/office/drawing/2014/main" id="{DD3CC0D6-8C46-4932-9550-25A5BDE49154}"/>
            </a:ext>
          </a:extLst>
        </xdr:cNvPr>
        <xdr:cNvSpPr txBox="1">
          <a:spLocks noChangeArrowheads="1"/>
        </xdr:cNvSpPr>
      </xdr:nvSpPr>
      <xdr:spPr bwMode="auto">
        <a:xfrm>
          <a:off x="2796539" y="6858000"/>
          <a:ext cx="460375" cy="5778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70" name="Text Box 14">
          <a:extLst>
            <a:ext uri="{FF2B5EF4-FFF2-40B4-BE49-F238E27FC236}">
              <a16:creationId xmlns:a16="http://schemas.microsoft.com/office/drawing/2014/main" id="{55F494D1-6CC4-413E-84EB-58F76ED35D88}"/>
            </a:ext>
          </a:extLst>
        </xdr:cNvPr>
        <xdr:cNvSpPr txBox="1">
          <a:spLocks noChangeArrowheads="1"/>
        </xdr:cNvSpPr>
      </xdr:nvSpPr>
      <xdr:spPr bwMode="auto">
        <a:xfrm>
          <a:off x="652145" y="6544911"/>
          <a:ext cx="2578735" cy="262923"/>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71" name="Text Box 16">
          <a:extLst>
            <a:ext uri="{FF2B5EF4-FFF2-40B4-BE49-F238E27FC236}">
              <a16:creationId xmlns:a16="http://schemas.microsoft.com/office/drawing/2014/main" id="{01766BB4-ED63-46E0-AA85-6686E6C3BA7E}"/>
            </a:ext>
          </a:extLst>
        </xdr:cNvPr>
        <xdr:cNvSpPr txBox="1">
          <a:spLocks noChangeArrowheads="1"/>
        </xdr:cNvSpPr>
      </xdr:nvSpPr>
      <xdr:spPr bwMode="auto">
        <a:xfrm>
          <a:off x="65405" y="6553200"/>
          <a:ext cx="559435" cy="25146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72" name="Text Box 17">
          <a:extLst>
            <a:ext uri="{FF2B5EF4-FFF2-40B4-BE49-F238E27FC236}">
              <a16:creationId xmlns:a16="http://schemas.microsoft.com/office/drawing/2014/main" id="{229CD2EF-2F5E-4AFA-95DB-F8E66A4F7D9B}"/>
            </a:ext>
          </a:extLst>
        </xdr:cNvPr>
        <xdr:cNvSpPr txBox="1">
          <a:spLocks noChangeArrowheads="1"/>
        </xdr:cNvSpPr>
      </xdr:nvSpPr>
      <xdr:spPr bwMode="auto">
        <a:xfrm>
          <a:off x="76200" y="6880860"/>
          <a:ext cx="705485" cy="1968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73" name="Text Box 18">
          <a:extLst>
            <a:ext uri="{FF2B5EF4-FFF2-40B4-BE49-F238E27FC236}">
              <a16:creationId xmlns:a16="http://schemas.microsoft.com/office/drawing/2014/main" id="{580EBF16-61F5-4AE0-B2A5-2A70B41028B0}"/>
            </a:ext>
          </a:extLst>
        </xdr:cNvPr>
        <xdr:cNvSpPr txBox="1">
          <a:spLocks noChangeArrowheads="1"/>
        </xdr:cNvSpPr>
      </xdr:nvSpPr>
      <xdr:spPr bwMode="auto">
        <a:xfrm>
          <a:off x="2275373" y="6881360"/>
          <a:ext cx="498307" cy="5116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74" name="Text Box 32">
          <a:extLst>
            <a:ext uri="{FF2B5EF4-FFF2-40B4-BE49-F238E27FC236}">
              <a16:creationId xmlns:a16="http://schemas.microsoft.com/office/drawing/2014/main" id="{BA7B8F1E-4A5A-4BF7-87FE-622893D174C6}"/>
            </a:ext>
          </a:extLst>
        </xdr:cNvPr>
        <xdr:cNvSpPr txBox="1">
          <a:spLocks noChangeArrowheads="1"/>
        </xdr:cNvSpPr>
      </xdr:nvSpPr>
      <xdr:spPr bwMode="auto">
        <a:xfrm>
          <a:off x="785696" y="6965683"/>
          <a:ext cx="1437005" cy="2286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75" name="Text Box 34">
          <a:extLst>
            <a:ext uri="{FF2B5EF4-FFF2-40B4-BE49-F238E27FC236}">
              <a16:creationId xmlns:a16="http://schemas.microsoft.com/office/drawing/2014/main" id="{9BF22CE6-758E-4BE6-A4FB-47DC2655D60B}"/>
            </a:ext>
          </a:extLst>
        </xdr:cNvPr>
        <xdr:cNvSpPr txBox="1">
          <a:spLocks noChangeArrowheads="1"/>
        </xdr:cNvSpPr>
      </xdr:nvSpPr>
      <xdr:spPr bwMode="auto">
        <a:xfrm>
          <a:off x="104508" y="7009732"/>
          <a:ext cx="586740" cy="19812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76" name="Conector de seta reta 9">
          <a:extLst>
            <a:ext uri="{FF2B5EF4-FFF2-40B4-BE49-F238E27FC236}">
              <a16:creationId xmlns:a16="http://schemas.microsoft.com/office/drawing/2014/main" id="{D5C4EF9A-871C-4A10-8FE0-C4AA6C5CC11B}"/>
            </a:ext>
          </a:extLst>
        </xdr:cNvPr>
        <xdr:cNvCxnSpPr/>
      </xdr:nvCxnSpPr>
      <xdr:spPr>
        <a:xfrm>
          <a:off x="4081646" y="690672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77" name="Text Box 12">
          <a:extLst>
            <a:ext uri="{FF2B5EF4-FFF2-40B4-BE49-F238E27FC236}">
              <a16:creationId xmlns:a16="http://schemas.microsoft.com/office/drawing/2014/main" id="{53422D37-52D7-4391-9319-A829BD26A726}"/>
            </a:ext>
          </a:extLst>
        </xdr:cNvPr>
        <xdr:cNvSpPr txBox="1">
          <a:spLocks noChangeArrowheads="1"/>
        </xdr:cNvSpPr>
      </xdr:nvSpPr>
      <xdr:spPr bwMode="auto">
        <a:xfrm>
          <a:off x="792480" y="6847205"/>
          <a:ext cx="1432560" cy="6858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78" name="Text Box 13">
          <a:extLst>
            <a:ext uri="{FF2B5EF4-FFF2-40B4-BE49-F238E27FC236}">
              <a16:creationId xmlns:a16="http://schemas.microsoft.com/office/drawing/2014/main" id="{CA92A385-38AD-4EC3-A74F-E36A10F97C28}"/>
            </a:ext>
          </a:extLst>
        </xdr:cNvPr>
        <xdr:cNvSpPr txBox="1">
          <a:spLocks noChangeArrowheads="1"/>
        </xdr:cNvSpPr>
      </xdr:nvSpPr>
      <xdr:spPr bwMode="auto">
        <a:xfrm>
          <a:off x="2796539" y="6858000"/>
          <a:ext cx="460375" cy="5778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79" name="Text Box 14">
          <a:extLst>
            <a:ext uri="{FF2B5EF4-FFF2-40B4-BE49-F238E27FC236}">
              <a16:creationId xmlns:a16="http://schemas.microsoft.com/office/drawing/2014/main" id="{A67FA6DB-1D7A-485F-AB64-516959E3A84D}"/>
            </a:ext>
          </a:extLst>
        </xdr:cNvPr>
        <xdr:cNvSpPr txBox="1">
          <a:spLocks noChangeArrowheads="1"/>
        </xdr:cNvSpPr>
      </xdr:nvSpPr>
      <xdr:spPr bwMode="auto">
        <a:xfrm>
          <a:off x="652145" y="6544911"/>
          <a:ext cx="2578735" cy="262923"/>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80" name="Text Box 16">
          <a:extLst>
            <a:ext uri="{FF2B5EF4-FFF2-40B4-BE49-F238E27FC236}">
              <a16:creationId xmlns:a16="http://schemas.microsoft.com/office/drawing/2014/main" id="{7996E7DC-925D-4B0A-8BBC-700AD564BEF7}"/>
            </a:ext>
          </a:extLst>
        </xdr:cNvPr>
        <xdr:cNvSpPr txBox="1">
          <a:spLocks noChangeArrowheads="1"/>
        </xdr:cNvSpPr>
      </xdr:nvSpPr>
      <xdr:spPr bwMode="auto">
        <a:xfrm>
          <a:off x="65405" y="6553200"/>
          <a:ext cx="559435" cy="25146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81" name="Text Box 17">
          <a:extLst>
            <a:ext uri="{FF2B5EF4-FFF2-40B4-BE49-F238E27FC236}">
              <a16:creationId xmlns:a16="http://schemas.microsoft.com/office/drawing/2014/main" id="{B7538858-7A98-42B7-8473-5446DE98B938}"/>
            </a:ext>
          </a:extLst>
        </xdr:cNvPr>
        <xdr:cNvSpPr txBox="1">
          <a:spLocks noChangeArrowheads="1"/>
        </xdr:cNvSpPr>
      </xdr:nvSpPr>
      <xdr:spPr bwMode="auto">
        <a:xfrm>
          <a:off x="76200" y="6880860"/>
          <a:ext cx="705485" cy="1968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82" name="Text Box 18">
          <a:extLst>
            <a:ext uri="{FF2B5EF4-FFF2-40B4-BE49-F238E27FC236}">
              <a16:creationId xmlns:a16="http://schemas.microsoft.com/office/drawing/2014/main" id="{FCC482B0-C307-4676-A463-FB47194FE63D}"/>
            </a:ext>
          </a:extLst>
        </xdr:cNvPr>
        <xdr:cNvSpPr txBox="1">
          <a:spLocks noChangeArrowheads="1"/>
        </xdr:cNvSpPr>
      </xdr:nvSpPr>
      <xdr:spPr bwMode="auto">
        <a:xfrm>
          <a:off x="2275373" y="6881360"/>
          <a:ext cx="498307" cy="5116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83" name="Text Box 32">
          <a:extLst>
            <a:ext uri="{FF2B5EF4-FFF2-40B4-BE49-F238E27FC236}">
              <a16:creationId xmlns:a16="http://schemas.microsoft.com/office/drawing/2014/main" id="{764BA3FF-B915-4664-834B-BAF20A882966}"/>
            </a:ext>
          </a:extLst>
        </xdr:cNvPr>
        <xdr:cNvSpPr txBox="1">
          <a:spLocks noChangeArrowheads="1"/>
        </xdr:cNvSpPr>
      </xdr:nvSpPr>
      <xdr:spPr bwMode="auto">
        <a:xfrm>
          <a:off x="785696" y="6965683"/>
          <a:ext cx="1437005" cy="2286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84" name="Text Box 34">
          <a:extLst>
            <a:ext uri="{FF2B5EF4-FFF2-40B4-BE49-F238E27FC236}">
              <a16:creationId xmlns:a16="http://schemas.microsoft.com/office/drawing/2014/main" id="{3ED2CE14-629A-4012-9702-09EA07FE61D2}"/>
            </a:ext>
          </a:extLst>
        </xdr:cNvPr>
        <xdr:cNvSpPr txBox="1">
          <a:spLocks noChangeArrowheads="1"/>
        </xdr:cNvSpPr>
      </xdr:nvSpPr>
      <xdr:spPr bwMode="auto">
        <a:xfrm>
          <a:off x="104508" y="7009732"/>
          <a:ext cx="586740" cy="19812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85" name="Conector de seta reta 9">
          <a:extLst>
            <a:ext uri="{FF2B5EF4-FFF2-40B4-BE49-F238E27FC236}">
              <a16:creationId xmlns:a16="http://schemas.microsoft.com/office/drawing/2014/main" id="{8E945C5E-1191-451F-B541-13D8C3085651}"/>
            </a:ext>
          </a:extLst>
        </xdr:cNvPr>
        <xdr:cNvCxnSpPr/>
      </xdr:nvCxnSpPr>
      <xdr:spPr>
        <a:xfrm>
          <a:off x="4081646" y="690672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5.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5" x14ac:dyDescent="0.25"/>
  <cols>
    <col min="4" max="4" width="9.54296875" customWidth="1"/>
    <col min="5" max="5" width="10.54296875" customWidth="1"/>
  </cols>
  <sheetData>
    <row r="1" spans="1:8" ht="13" thickBot="1" x14ac:dyDescent="0.3"/>
    <row r="2" spans="1:8" ht="13.5" thickBot="1" x14ac:dyDescent="0.3">
      <c r="A2" s="357" t="s">
        <v>0</v>
      </c>
      <c r="B2" s="358"/>
      <c r="C2" s="359"/>
      <c r="F2" s="357" t="s">
        <v>1</v>
      </c>
      <c r="G2" s="358"/>
      <c r="H2" s="359"/>
    </row>
    <row r="4" spans="1:8" ht="13" x14ac:dyDescent="0.3">
      <c r="A4" s="10" t="s">
        <v>2</v>
      </c>
      <c r="F4" s="10" t="s">
        <v>2</v>
      </c>
    </row>
    <row r="5" spans="1:8" x14ac:dyDescent="0.25">
      <c r="A5" t="s">
        <v>3</v>
      </c>
      <c r="C5" s="7">
        <f>'Item 1 - Servente'!I45</f>
        <v>0</v>
      </c>
      <c r="F5" t="s">
        <v>3</v>
      </c>
      <c r="H5" s="7">
        <f>'Item 1 - Servente'!I45</f>
        <v>0</v>
      </c>
    </row>
    <row r="6" spans="1:8" x14ac:dyDescent="0.25">
      <c r="A6" t="s">
        <v>4</v>
      </c>
      <c r="C6" s="7">
        <f>'Item 1 - Servente'!I54</f>
        <v>0</v>
      </c>
      <c r="F6" t="s">
        <v>4</v>
      </c>
      <c r="H6" s="7">
        <f>'Item 1 - Servente'!I54</f>
        <v>0</v>
      </c>
    </row>
    <row r="7" spans="1:8" ht="13" x14ac:dyDescent="0.3">
      <c r="A7" s="10" t="s">
        <v>5</v>
      </c>
      <c r="C7" s="4">
        <f>SUM(C5:C6)</f>
        <v>0</v>
      </c>
      <c r="F7" s="10" t="s">
        <v>5</v>
      </c>
      <c r="H7" s="4">
        <f>SUM(H5:H6)</f>
        <v>0</v>
      </c>
    </row>
    <row r="9" spans="1:8" ht="13" x14ac:dyDescent="0.3">
      <c r="A9" s="10" t="s">
        <v>6</v>
      </c>
      <c r="C9" s="62">
        <f>(SUM('Item 1 - Servente'!H67:H73))</f>
        <v>0.28800000000000003</v>
      </c>
      <c r="F9" s="10" t="s">
        <v>6</v>
      </c>
      <c r="H9" s="62">
        <f>'Item 1 - Servente'!H74</f>
        <v>0.08</v>
      </c>
    </row>
    <row r="10" spans="1:8" ht="13" thickBot="1" x14ac:dyDescent="0.3"/>
    <row r="11" spans="1:8" ht="13.5" thickBot="1" x14ac:dyDescent="0.35">
      <c r="A11" s="63" t="s">
        <v>7</v>
      </c>
      <c r="B11" s="64"/>
      <c r="C11" s="65">
        <f>C7*C9</f>
        <v>0</v>
      </c>
      <c r="F11" s="63" t="s">
        <v>8</v>
      </c>
      <c r="G11" s="64"/>
      <c r="H11" s="65">
        <f>H7*H9</f>
        <v>0</v>
      </c>
    </row>
    <row r="13" spans="1:8" ht="13" thickBot="1" x14ac:dyDescent="0.3"/>
    <row r="14" spans="1:8" ht="13.5" thickBot="1" x14ac:dyDescent="0.3">
      <c r="C14" s="354" t="s">
        <v>9</v>
      </c>
      <c r="D14" s="355"/>
      <c r="E14" s="355"/>
      <c r="F14" s="356"/>
    </row>
    <row r="16" spans="1:8" x14ac:dyDescent="0.25">
      <c r="C16" t="str">
        <f>A11</f>
        <v>Valor GPS</v>
      </c>
      <c r="F16" s="7">
        <f>C11</f>
        <v>0</v>
      </c>
    </row>
    <row r="17" spans="3:8" x14ac:dyDescent="0.25">
      <c r="C17" t="str">
        <f>F11</f>
        <v>Valor FGTS</v>
      </c>
      <c r="F17" s="7">
        <f>H11</f>
        <v>0</v>
      </c>
    </row>
    <row r="19" spans="3:8" ht="13" x14ac:dyDescent="0.3">
      <c r="C19" s="10" t="s">
        <v>10</v>
      </c>
      <c r="F19" s="104">
        <f>C9+H9</f>
        <v>0.36800000000000005</v>
      </c>
      <c r="G19" s="10"/>
      <c r="H19" s="87"/>
    </row>
    <row r="20" spans="3:8" ht="13" thickBot="1" x14ac:dyDescent="0.3"/>
    <row r="21" spans="3:8" ht="13.5" thickBot="1" x14ac:dyDescent="0.35">
      <c r="C21" s="75" t="s">
        <v>11</v>
      </c>
      <c r="D21" s="88"/>
      <c r="E21" s="88"/>
      <c r="F21" s="89">
        <f>SUM(F16:F18)</f>
        <v>0</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5" x14ac:dyDescent="0.25"/>
  <cols>
    <col min="1" max="1" width="4.81640625" customWidth="1"/>
    <col min="7" max="7" width="21" customWidth="1"/>
    <col min="8" max="8" width="27.54296875" customWidth="1"/>
  </cols>
  <sheetData>
    <row r="1" spans="1:9" ht="13" x14ac:dyDescent="0.3">
      <c r="A1" s="11" t="s">
        <v>422</v>
      </c>
      <c r="B1" s="672" t="s">
        <v>423</v>
      </c>
      <c r="C1" s="672"/>
      <c r="D1" s="672"/>
      <c r="E1" s="672"/>
      <c r="F1" s="672"/>
      <c r="G1" s="672"/>
      <c r="H1" s="12">
        <f>'Item 1 - Servente'!H155+'Item 1 - Servente'!H156+'Item 1 - Servente'!H157</f>
        <v>0</v>
      </c>
      <c r="I1" s="13"/>
    </row>
    <row r="2" spans="1:9" ht="13" x14ac:dyDescent="0.3">
      <c r="A2" s="14"/>
      <c r="B2" s="673">
        <v>100</v>
      </c>
      <c r="C2" s="673"/>
      <c r="D2" s="673"/>
      <c r="E2" s="673"/>
      <c r="F2" s="673"/>
      <c r="G2" s="673"/>
      <c r="H2" s="15"/>
      <c r="I2" s="16"/>
    </row>
    <row r="3" spans="1:9" ht="13" x14ac:dyDescent="0.3">
      <c r="A3" s="17"/>
      <c r="B3" s="34"/>
      <c r="C3" s="34"/>
      <c r="D3" s="34"/>
      <c r="E3" s="34"/>
      <c r="F3" s="34"/>
      <c r="G3" s="34"/>
      <c r="H3" s="15"/>
      <c r="I3" s="16"/>
    </row>
    <row r="4" spans="1:9" ht="13" x14ac:dyDescent="0.3">
      <c r="A4" s="14" t="s">
        <v>424</v>
      </c>
      <c r="B4" s="673" t="s">
        <v>425</v>
      </c>
      <c r="C4" s="673"/>
      <c r="D4" s="673"/>
      <c r="E4" s="673"/>
      <c r="F4" s="673"/>
      <c r="G4" s="673"/>
      <c r="H4" s="15"/>
      <c r="I4" s="16">
        <f>'Item 1 - Servente'!I152+'Item 1 - Servente'!I153+'Item 1 - Servente'!I170</f>
        <v>0</v>
      </c>
    </row>
    <row r="5" spans="1:9" ht="13" x14ac:dyDescent="0.3">
      <c r="A5" s="14"/>
      <c r="B5" s="34"/>
      <c r="C5" s="34"/>
      <c r="D5" s="34"/>
      <c r="E5" s="34"/>
      <c r="F5" s="34"/>
      <c r="G5" s="34"/>
      <c r="H5" s="15"/>
      <c r="I5" s="16"/>
    </row>
    <row r="6" spans="1:9" ht="13" x14ac:dyDescent="0.3">
      <c r="A6" s="14" t="s">
        <v>426</v>
      </c>
      <c r="B6" s="673" t="s">
        <v>427</v>
      </c>
      <c r="C6" s="673"/>
      <c r="D6" s="673"/>
      <c r="E6" s="673"/>
      <c r="F6" s="673"/>
      <c r="G6" s="673"/>
      <c r="H6" s="15"/>
      <c r="I6" s="16">
        <f>I4/(1-H1)</f>
        <v>0</v>
      </c>
    </row>
    <row r="7" spans="1:9" ht="13" x14ac:dyDescent="0.3">
      <c r="A7" s="14"/>
      <c r="B7" s="34"/>
      <c r="C7" s="34"/>
      <c r="D7" s="34"/>
      <c r="E7" s="34"/>
      <c r="F7" s="34"/>
      <c r="G7" s="34"/>
      <c r="H7" s="15"/>
      <c r="I7" s="16"/>
    </row>
    <row r="8" spans="1:9" ht="13" x14ac:dyDescent="0.3">
      <c r="A8" s="18"/>
      <c r="B8" s="674" t="s">
        <v>428</v>
      </c>
      <c r="C8" s="674"/>
      <c r="D8" s="674"/>
      <c r="E8" s="674"/>
      <c r="F8" s="674"/>
      <c r="G8" s="674"/>
      <c r="H8" s="19"/>
      <c r="I8" s="20">
        <f>I6-I4</f>
        <v>0</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5" x14ac:dyDescent="0.25"/>
  <cols>
    <col min="1" max="1" width="9.81640625" customWidth="1"/>
    <col min="2" max="2" width="10.81640625" customWidth="1"/>
    <col min="3" max="3" width="15.1796875" customWidth="1"/>
    <col min="4" max="4" width="9.54296875" bestFit="1" customWidth="1"/>
    <col min="7" max="7" width="3.453125" customWidth="1"/>
    <col min="8" max="8" width="3" customWidth="1"/>
    <col min="9" max="9" width="10.54296875" customWidth="1"/>
  </cols>
  <sheetData>
    <row r="1" spans="1:16" ht="13.5" thickBot="1" x14ac:dyDescent="0.3">
      <c r="A1" s="357" t="s">
        <v>429</v>
      </c>
      <c r="B1" s="358"/>
      <c r="C1" s="358"/>
      <c r="D1" s="358"/>
      <c r="E1" s="358"/>
      <c r="F1" s="358"/>
      <c r="G1" s="358"/>
      <c r="H1" s="358"/>
      <c r="I1" s="359"/>
    </row>
    <row r="3" spans="1:16" ht="13" x14ac:dyDescent="0.3">
      <c r="A3" s="80" t="s">
        <v>430</v>
      </c>
    </row>
    <row r="5" spans="1:16" ht="13" x14ac:dyDescent="0.3">
      <c r="A5" s="10" t="s">
        <v>2</v>
      </c>
      <c r="B5" s="10"/>
    </row>
    <row r="7" spans="1:16" x14ac:dyDescent="0.25">
      <c r="A7" t="s">
        <v>431</v>
      </c>
      <c r="D7" s="7">
        <f>'Item 1 - Servente'!I45</f>
        <v>0</v>
      </c>
    </row>
    <row r="8" spans="1:16" x14ac:dyDescent="0.25">
      <c r="A8" t="s">
        <v>432</v>
      </c>
      <c r="D8" s="7">
        <f>'Item 1 - Servente'!I102</f>
        <v>0</v>
      </c>
    </row>
    <row r="9" spans="1:16" x14ac:dyDescent="0.25">
      <c r="A9" t="s">
        <v>433</v>
      </c>
      <c r="D9" s="7">
        <f>'Item 1 - Servente'!I112</f>
        <v>0</v>
      </c>
    </row>
    <row r="10" spans="1:16" x14ac:dyDescent="0.25">
      <c r="D10" s="7"/>
    </row>
    <row r="11" spans="1:16" ht="13" x14ac:dyDescent="0.3">
      <c r="A11" s="10" t="s">
        <v>434</v>
      </c>
      <c r="B11" s="10"/>
      <c r="C11" s="10"/>
      <c r="D11" s="4">
        <f>SUM(D7:D10)</f>
        <v>0</v>
      </c>
    </row>
    <row r="12" spans="1:16" ht="13" thickBot="1" x14ac:dyDescent="0.3"/>
    <row r="13" spans="1:16" ht="13" thickBot="1" x14ac:dyDescent="0.3">
      <c r="A13" s="82" t="s">
        <v>435</v>
      </c>
      <c r="B13" s="76"/>
      <c r="C13" s="76"/>
      <c r="D13" s="77">
        <v>30</v>
      </c>
      <c r="F13" s="675"/>
      <c r="G13" s="675"/>
      <c r="H13" s="675"/>
      <c r="I13" s="675"/>
      <c r="J13" s="675"/>
      <c r="K13" s="675"/>
      <c r="L13" s="675"/>
      <c r="M13" s="675"/>
    </row>
    <row r="14" spans="1:16" ht="13" thickBot="1" x14ac:dyDescent="0.3"/>
    <row r="15" spans="1:16" ht="13.5" thickBot="1" x14ac:dyDescent="0.35">
      <c r="A15" s="63" t="s">
        <v>436</v>
      </c>
      <c r="B15" s="81"/>
      <c r="C15" s="81"/>
      <c r="D15" s="65">
        <f>D11/D13</f>
        <v>0</v>
      </c>
      <c r="P15" s="10" t="s">
        <v>377</v>
      </c>
    </row>
    <row r="16" spans="1:16" ht="13" thickBot="1" x14ac:dyDescent="0.3"/>
    <row r="17" spans="1:17" ht="13.5" thickBot="1" x14ac:dyDescent="0.3">
      <c r="A17" s="82" t="s">
        <v>437</v>
      </c>
      <c r="B17" s="76"/>
      <c r="C17" s="76"/>
      <c r="D17" s="76"/>
      <c r="E17" s="76"/>
      <c r="F17" s="76"/>
      <c r="G17" s="76"/>
      <c r="H17" s="76"/>
      <c r="I17" s="160">
        <f>P17</f>
        <v>20.9589</v>
      </c>
      <c r="P17" s="143">
        <v>20.9589</v>
      </c>
      <c r="Q17" t="s">
        <v>438</v>
      </c>
    </row>
    <row r="18" spans="1:17" ht="13" thickBot="1" x14ac:dyDescent="0.3">
      <c r="P18" s="144">
        <v>1</v>
      </c>
      <c r="Q18" t="s">
        <v>439</v>
      </c>
    </row>
    <row r="19" spans="1:17" ht="13.5" thickBot="1" x14ac:dyDescent="0.3">
      <c r="A19" s="82" t="s">
        <v>440</v>
      </c>
      <c r="B19" s="76"/>
      <c r="C19" s="76"/>
      <c r="D19" s="76"/>
      <c r="E19" s="76"/>
      <c r="F19" s="76"/>
      <c r="G19" s="76"/>
      <c r="H19" s="76"/>
      <c r="I19" s="160">
        <f>P18+SUM(P21:P26)+P29</f>
        <v>4.8740000000000006</v>
      </c>
      <c r="P19" s="144">
        <v>0</v>
      </c>
      <c r="Q19" t="s">
        <v>441</v>
      </c>
    </row>
    <row r="20" spans="1:17" ht="13.5" thickBot="1" x14ac:dyDescent="0.3">
      <c r="P20" s="145">
        <v>0.96589999999999998</v>
      </c>
      <c r="Q20" t="s">
        <v>442</v>
      </c>
    </row>
    <row r="21" spans="1:17" ht="13.5" thickBot="1" x14ac:dyDescent="0.3">
      <c r="A21" s="82" t="s">
        <v>443</v>
      </c>
      <c r="B21" s="76"/>
      <c r="C21" s="76"/>
      <c r="D21" s="76"/>
      <c r="E21" s="76"/>
      <c r="F21" s="76"/>
      <c r="G21" s="76"/>
      <c r="H21" s="76"/>
      <c r="I21" s="160">
        <f>P27</f>
        <v>0.19969999999999999</v>
      </c>
      <c r="P21" s="144">
        <v>3.4931999999999999</v>
      </c>
      <c r="Q21" t="s">
        <v>444</v>
      </c>
    </row>
    <row r="22" spans="1:17" ht="13" thickBot="1" x14ac:dyDescent="0.3">
      <c r="P22" s="144">
        <v>0.26879999999999998</v>
      </c>
      <c r="Q22" t="s">
        <v>445</v>
      </c>
    </row>
    <row r="23" spans="1:17" ht="13.5" thickBot="1" x14ac:dyDescent="0.3">
      <c r="A23" s="82" t="s">
        <v>446</v>
      </c>
      <c r="B23" s="76"/>
      <c r="C23" s="76"/>
      <c r="D23" s="76"/>
      <c r="E23" s="76"/>
      <c r="F23" s="76"/>
      <c r="G23" s="76"/>
      <c r="H23" s="76"/>
      <c r="I23" s="160">
        <f>P20</f>
        <v>0.96589999999999998</v>
      </c>
      <c r="P23" s="144">
        <v>4.2700000000000002E-2</v>
      </c>
      <c r="Q23" t="s">
        <v>447</v>
      </c>
    </row>
    <row r="24" spans="1:17" ht="13" thickBot="1" x14ac:dyDescent="0.3">
      <c r="P24" s="144">
        <v>3.5499999999999997E-2</v>
      </c>
      <c r="Q24" t="s">
        <v>448</v>
      </c>
    </row>
    <row r="25" spans="1:17" ht="13.5" thickBot="1" x14ac:dyDescent="0.3">
      <c r="A25" s="82" t="s">
        <v>449</v>
      </c>
      <c r="B25" s="76"/>
      <c r="C25" s="76"/>
      <c r="D25" s="76"/>
      <c r="E25" s="76"/>
      <c r="F25" s="76"/>
      <c r="G25" s="76"/>
      <c r="H25" s="76"/>
      <c r="I25" s="160">
        <f>P28</f>
        <v>2.4752999999999998</v>
      </c>
      <c r="P25" s="144">
        <v>0.02</v>
      </c>
      <c r="Q25" t="s">
        <v>450</v>
      </c>
    </row>
    <row r="26" spans="1:17" ht="13" thickBot="1" x14ac:dyDescent="0.3">
      <c r="P26" s="144">
        <v>4.0000000000000001E-3</v>
      </c>
      <c r="Q26" t="s">
        <v>451</v>
      </c>
    </row>
    <row r="27" spans="1:17" ht="13.5" thickBot="1" x14ac:dyDescent="0.3">
      <c r="I27" s="82" t="s">
        <v>452</v>
      </c>
      <c r="J27" s="118">
        <f>SUM(I17:I25)</f>
        <v>29.473800000000004</v>
      </c>
      <c r="P27" s="145">
        <v>0.19969999999999999</v>
      </c>
      <c r="Q27" t="s">
        <v>453</v>
      </c>
    </row>
    <row r="28" spans="1:17" ht="13.5" thickBot="1" x14ac:dyDescent="0.3">
      <c r="A28" s="82" t="s">
        <v>454</v>
      </c>
      <c r="B28" s="76"/>
      <c r="C28" s="76"/>
      <c r="D28" s="76"/>
      <c r="E28" s="78">
        <f>D15*I17/12</f>
        <v>0</v>
      </c>
      <c r="P28" s="145">
        <v>2.4752999999999998</v>
      </c>
      <c r="Q28" t="s">
        <v>455</v>
      </c>
    </row>
    <row r="29" spans="1:17" ht="13" thickBot="1" x14ac:dyDescent="0.3">
      <c r="P29" s="146">
        <v>9.7999999999999997E-3</v>
      </c>
      <c r="Q29" t="s">
        <v>456</v>
      </c>
    </row>
    <row r="30" spans="1:17" ht="13.5" thickBot="1" x14ac:dyDescent="0.3">
      <c r="A30" s="82" t="s">
        <v>457</v>
      </c>
      <c r="B30" s="76"/>
      <c r="C30" s="76"/>
      <c r="D30" s="76"/>
      <c r="E30" s="78">
        <f>D15*I19/12</f>
        <v>0</v>
      </c>
    </row>
    <row r="31" spans="1:17" ht="13.5" thickBot="1" x14ac:dyDescent="0.35">
      <c r="P31" s="147">
        <f>SUM(P17:P29)</f>
        <v>29.473799999999997</v>
      </c>
      <c r="Q31" s="36" t="s">
        <v>458</v>
      </c>
    </row>
    <row r="32" spans="1:17" ht="13.5" thickBot="1" x14ac:dyDescent="0.3">
      <c r="A32" s="82" t="s">
        <v>459</v>
      </c>
      <c r="B32" s="76"/>
      <c r="C32" s="76"/>
      <c r="D32" s="76"/>
      <c r="E32" s="78">
        <f>D15*I21/12</f>
        <v>0</v>
      </c>
    </row>
    <row r="33" spans="1:16" ht="13" thickBot="1" x14ac:dyDescent="0.3"/>
    <row r="34" spans="1:16" ht="13.5" thickBot="1" x14ac:dyDescent="0.3">
      <c r="A34" s="82" t="s">
        <v>460</v>
      </c>
      <c r="B34" s="76"/>
      <c r="C34" s="76"/>
      <c r="D34" s="76"/>
      <c r="E34" s="78">
        <f>D15*I23/12</f>
        <v>0</v>
      </c>
      <c r="P34" s="117"/>
    </row>
    <row r="35" spans="1:16" ht="13" thickBot="1" x14ac:dyDescent="0.3"/>
    <row r="36" spans="1:16" ht="13.5" thickBot="1" x14ac:dyDescent="0.3">
      <c r="A36" s="82" t="s">
        <v>461</v>
      </c>
      <c r="B36" s="76"/>
      <c r="C36" s="76"/>
      <c r="D36" s="76"/>
      <c r="E36" s="78">
        <f>D15*I25/12</f>
        <v>0</v>
      </c>
    </row>
    <row r="37" spans="1:16" ht="13" thickBot="1" x14ac:dyDescent="0.3"/>
    <row r="38" spans="1:16" ht="13.5" thickBot="1" x14ac:dyDescent="0.3">
      <c r="C38" s="676" t="s">
        <v>462</v>
      </c>
      <c r="D38" s="677"/>
      <c r="E38" s="677"/>
      <c r="F38" s="677"/>
      <c r="G38" s="677"/>
      <c r="H38" s="677"/>
      <c r="I38" s="678"/>
      <c r="J38" s="78">
        <f>SUM(E28:E36)</f>
        <v>0</v>
      </c>
    </row>
    <row r="41" spans="1:16" ht="13" thickBot="1" x14ac:dyDescent="0.3"/>
    <row r="42" spans="1:16" ht="13.5" thickBot="1" x14ac:dyDescent="0.3">
      <c r="A42" s="679" t="s">
        <v>463</v>
      </c>
      <c r="B42" s="680"/>
      <c r="C42" s="680"/>
      <c r="D42" s="681"/>
      <c r="E42" s="148"/>
      <c r="F42" s="148"/>
      <c r="G42" s="148"/>
      <c r="H42" s="52"/>
      <c r="I42" s="52"/>
    </row>
    <row r="43" spans="1:16" x14ac:dyDescent="0.25">
      <c r="A43" s="149"/>
      <c r="B43" s="149"/>
      <c r="C43" s="149"/>
      <c r="D43" s="149"/>
      <c r="E43" s="149"/>
      <c r="F43" s="149"/>
      <c r="G43" s="149"/>
    </row>
    <row r="44" spans="1:16" ht="13" x14ac:dyDescent="0.3">
      <c r="A44" s="150" t="s">
        <v>2</v>
      </c>
      <c r="B44" s="150"/>
      <c r="C44" s="149"/>
      <c r="D44" s="149"/>
      <c r="E44" s="149"/>
      <c r="F44" s="149"/>
      <c r="G44" s="149"/>
    </row>
    <row r="45" spans="1:16" x14ac:dyDescent="0.25">
      <c r="A45" s="149"/>
      <c r="B45" s="149"/>
      <c r="C45" s="149"/>
      <c r="D45" s="149"/>
      <c r="E45" s="149"/>
      <c r="F45" s="149"/>
      <c r="G45" s="149"/>
    </row>
    <row r="46" spans="1:16" x14ac:dyDescent="0.25">
      <c r="A46" s="149" t="s">
        <v>431</v>
      </c>
      <c r="B46" s="149"/>
      <c r="C46" s="149"/>
      <c r="D46" s="151">
        <f>'Item 1 - Servente'!I45</f>
        <v>0</v>
      </c>
      <c r="E46" s="149"/>
      <c r="F46" s="149"/>
      <c r="G46" s="149"/>
    </row>
    <row r="47" spans="1:16" x14ac:dyDescent="0.25">
      <c r="A47" s="149" t="s">
        <v>432</v>
      </c>
      <c r="B47" s="149"/>
      <c r="C47" s="149"/>
      <c r="D47" s="151">
        <f>'Item 1 - Servente'!I102</f>
        <v>0</v>
      </c>
      <c r="E47" s="149"/>
      <c r="F47" s="149"/>
      <c r="G47" s="149"/>
    </row>
    <row r="48" spans="1:16" x14ac:dyDescent="0.25">
      <c r="A48" s="149" t="s">
        <v>433</v>
      </c>
      <c r="B48" s="149"/>
      <c r="C48" s="149"/>
      <c r="D48" s="151">
        <f>'Item 1 - Servente'!I112</f>
        <v>0</v>
      </c>
      <c r="E48" s="149"/>
      <c r="F48" s="149"/>
      <c r="G48" s="149"/>
    </row>
    <row r="49" spans="1:10" x14ac:dyDescent="0.25">
      <c r="A49" s="149"/>
      <c r="B49" s="149"/>
      <c r="C49" s="149"/>
      <c r="D49" s="151"/>
      <c r="E49" s="149"/>
      <c r="F49" s="149"/>
      <c r="G49" s="149"/>
    </row>
    <row r="50" spans="1:10" ht="13" x14ac:dyDescent="0.3">
      <c r="A50" s="150" t="s">
        <v>434</v>
      </c>
      <c r="B50" s="150"/>
      <c r="C50" s="150"/>
      <c r="D50" s="152">
        <f>SUM(D46:D49)</f>
        <v>0</v>
      </c>
      <c r="E50" s="149"/>
      <c r="F50" s="149"/>
      <c r="G50" s="149"/>
    </row>
    <row r="51" spans="1:10" ht="13" thickBot="1" x14ac:dyDescent="0.3">
      <c r="A51" s="149"/>
      <c r="B51" s="149"/>
      <c r="C51" s="149"/>
      <c r="D51" s="149"/>
      <c r="E51" s="149"/>
      <c r="F51" s="149"/>
      <c r="G51" s="149"/>
    </row>
    <row r="52" spans="1:10" ht="13" thickBot="1" x14ac:dyDescent="0.3">
      <c r="A52" s="153" t="s">
        <v>464</v>
      </c>
      <c r="B52" s="154"/>
      <c r="C52" s="154"/>
      <c r="D52" s="155">
        <v>220</v>
      </c>
      <c r="E52" s="156" t="s">
        <v>465</v>
      </c>
      <c r="F52" s="149" t="s">
        <v>466</v>
      </c>
      <c r="G52" s="149"/>
    </row>
    <row r="53" spans="1:10" ht="13" thickBot="1" x14ac:dyDescent="0.3">
      <c r="A53" s="149"/>
      <c r="B53" s="149"/>
      <c r="C53" s="149"/>
      <c r="D53" s="149"/>
      <c r="E53" s="149"/>
      <c r="F53" s="149"/>
      <c r="G53" s="149"/>
    </row>
    <row r="54" spans="1:10" ht="13.5" thickBot="1" x14ac:dyDescent="0.35">
      <c r="A54" s="157" t="s">
        <v>467</v>
      </c>
      <c r="B54" s="158"/>
      <c r="C54" s="158"/>
      <c r="D54" s="159">
        <f>D50/D52</f>
        <v>0</v>
      </c>
      <c r="E54" s="149"/>
      <c r="F54" s="149"/>
      <c r="G54" s="149"/>
    </row>
    <row r="55" spans="1:10" ht="13" thickBot="1" x14ac:dyDescent="0.3">
      <c r="A55" s="149"/>
      <c r="B55" s="149"/>
      <c r="C55" s="149"/>
      <c r="D55" s="149"/>
      <c r="E55" s="149"/>
      <c r="F55" s="149"/>
      <c r="G55" s="149"/>
    </row>
    <row r="56" spans="1:10" ht="13" thickBot="1" x14ac:dyDescent="0.3">
      <c r="A56" s="153" t="s">
        <v>468</v>
      </c>
      <c r="B56" s="154"/>
      <c r="C56" s="154"/>
      <c r="D56" s="155">
        <v>15</v>
      </c>
      <c r="E56" s="149"/>
      <c r="F56" s="149"/>
      <c r="G56" s="149"/>
    </row>
    <row r="57" spans="1:10" ht="13" thickBot="1" x14ac:dyDescent="0.3">
      <c r="A57" s="149"/>
      <c r="B57" s="149"/>
      <c r="C57" s="149"/>
      <c r="D57" s="149"/>
      <c r="E57" s="149"/>
      <c r="F57" s="149"/>
      <c r="G57" s="149"/>
    </row>
    <row r="58" spans="1:10" ht="13.5" thickBot="1" x14ac:dyDescent="0.35">
      <c r="A58" s="157" t="s">
        <v>469</v>
      </c>
      <c r="B58" s="158"/>
      <c r="C58" s="158"/>
      <c r="D58" s="159">
        <f>D54*D56</f>
        <v>0</v>
      </c>
      <c r="E58" s="149"/>
      <c r="F58" s="149"/>
      <c r="G58" s="149"/>
    </row>
    <row r="62" spans="1:10" x14ac:dyDescent="0.25">
      <c r="A62" s="576" t="s">
        <v>470</v>
      </c>
      <c r="B62" s="576"/>
      <c r="C62" s="576"/>
      <c r="D62" s="576"/>
      <c r="E62" s="576"/>
      <c r="F62" s="576"/>
      <c r="G62" s="576"/>
      <c r="H62" s="576"/>
      <c r="I62" s="576"/>
      <c r="J62" s="576"/>
    </row>
    <row r="63" spans="1:10" x14ac:dyDescent="0.25">
      <c r="A63" s="576"/>
      <c r="B63" s="576"/>
      <c r="C63" s="576"/>
      <c r="D63" s="576"/>
      <c r="E63" s="576"/>
      <c r="F63" s="576"/>
      <c r="G63" s="576"/>
      <c r="H63" s="576"/>
      <c r="I63" s="576"/>
      <c r="J63" s="576"/>
    </row>
    <row r="64" spans="1:10" x14ac:dyDescent="0.25">
      <c r="A64" s="576"/>
      <c r="B64" s="576"/>
      <c r="C64" s="576"/>
      <c r="D64" s="576"/>
      <c r="E64" s="576"/>
      <c r="F64" s="576"/>
      <c r="G64" s="576"/>
      <c r="H64" s="576"/>
      <c r="I64" s="576"/>
      <c r="J64" s="576"/>
    </row>
    <row r="65" spans="1:10" x14ac:dyDescent="0.25">
      <c r="A65" s="576"/>
      <c r="B65" s="576"/>
      <c r="C65" s="576"/>
      <c r="D65" s="576"/>
      <c r="E65" s="576"/>
      <c r="F65" s="576"/>
      <c r="G65" s="576"/>
      <c r="H65" s="576"/>
      <c r="I65" s="576"/>
      <c r="J65" s="576"/>
    </row>
    <row r="66" spans="1:10" x14ac:dyDescent="0.25">
      <c r="A66" s="576"/>
      <c r="B66" s="576"/>
      <c r="C66" s="576"/>
      <c r="D66" s="576"/>
      <c r="E66" s="576"/>
      <c r="F66" s="576"/>
      <c r="G66" s="576"/>
      <c r="H66" s="576"/>
      <c r="I66" s="576"/>
      <c r="J66" s="576"/>
    </row>
    <row r="67" spans="1:10" x14ac:dyDescent="0.25">
      <c r="A67" s="576"/>
      <c r="B67" s="576"/>
      <c r="C67" s="576"/>
      <c r="D67" s="576"/>
      <c r="E67" s="576"/>
      <c r="F67" s="576"/>
      <c r="G67" s="576"/>
      <c r="H67" s="576"/>
      <c r="I67" s="576"/>
      <c r="J67" s="576"/>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F7AB9D-4B1B-419D-B957-828A83C5EA44}">
  <sheetPr>
    <tabColor rgb="FF92D050"/>
  </sheetPr>
  <dimension ref="A1:M53"/>
  <sheetViews>
    <sheetView workbookViewId="0">
      <selection activeCell="F2" sqref="F2:I4"/>
    </sheetView>
  </sheetViews>
  <sheetFormatPr defaultRowHeight="12.5" x14ac:dyDescent="0.25"/>
  <cols>
    <col min="1" max="1" width="3.7265625" style="209" bestFit="1" customWidth="1"/>
    <col min="2" max="2" width="47.7265625" customWidth="1"/>
    <col min="3" max="3" width="6.7265625" customWidth="1"/>
    <col min="4" max="4" width="5.54296875" customWidth="1"/>
    <col min="5" max="5" width="9.54296875" bestFit="1" customWidth="1"/>
    <col min="6" max="6" width="10.81640625" customWidth="1"/>
    <col min="7" max="7" width="9.54296875" bestFit="1" customWidth="1"/>
    <col min="8" max="8" width="9" customWidth="1"/>
    <col min="9" max="9" width="9.1796875" customWidth="1"/>
    <col min="10" max="10" width="9.26953125" customWidth="1"/>
    <col min="11" max="11" width="10" customWidth="1"/>
    <col min="12" max="12" width="11" customWidth="1"/>
    <col min="13" max="13" width="40.26953125" customWidth="1"/>
    <col min="208" max="208" width="3.7265625" bestFit="1" customWidth="1"/>
    <col min="209" max="209" width="52.81640625" customWidth="1"/>
    <col min="210" max="210" width="6.7265625" customWidth="1"/>
    <col min="211" max="211" width="5.54296875" customWidth="1"/>
    <col min="212" max="212" width="9.1796875" customWidth="1"/>
    <col min="213" max="213" width="8.81640625" customWidth="1"/>
    <col min="214" max="214" width="8.7265625" customWidth="1"/>
    <col min="215" max="215" width="9" customWidth="1"/>
    <col min="216" max="216" width="9.1796875" customWidth="1"/>
    <col min="217" max="217" width="9.26953125" customWidth="1"/>
    <col min="218" max="218" width="10" customWidth="1"/>
    <col min="219" max="219" width="11" customWidth="1"/>
    <col min="464" max="464" width="3.7265625" bestFit="1" customWidth="1"/>
    <col min="465" max="465" width="52.81640625" customWidth="1"/>
    <col min="466" max="466" width="6.7265625" customWidth="1"/>
    <col min="467" max="467" width="5.54296875" customWidth="1"/>
    <col min="468" max="468" width="9.1796875" customWidth="1"/>
    <col min="469" max="469" width="8.81640625" customWidth="1"/>
    <col min="470" max="470" width="8.7265625" customWidth="1"/>
    <col min="471" max="471" width="9" customWidth="1"/>
    <col min="472" max="472" width="9.1796875" customWidth="1"/>
    <col min="473" max="473" width="9.26953125" customWidth="1"/>
    <col min="474" max="474" width="10" customWidth="1"/>
    <col min="475" max="475" width="11" customWidth="1"/>
    <col min="720" max="720" width="3.7265625" bestFit="1" customWidth="1"/>
    <col min="721" max="721" width="52.81640625" customWidth="1"/>
    <col min="722" max="722" width="6.7265625" customWidth="1"/>
    <col min="723" max="723" width="5.54296875" customWidth="1"/>
    <col min="724" max="724" width="9.1796875" customWidth="1"/>
    <col min="725" max="725" width="8.81640625" customWidth="1"/>
    <col min="726" max="726" width="8.7265625" customWidth="1"/>
    <col min="727" max="727" width="9" customWidth="1"/>
    <col min="728" max="728" width="9.1796875" customWidth="1"/>
    <col min="729" max="729" width="9.26953125" customWidth="1"/>
    <col min="730" max="730" width="10" customWidth="1"/>
    <col min="731" max="731" width="11" customWidth="1"/>
    <col min="976" max="976" width="3.7265625" bestFit="1" customWidth="1"/>
    <col min="977" max="977" width="52.81640625" customWidth="1"/>
    <col min="978" max="978" width="6.7265625" customWidth="1"/>
    <col min="979" max="979" width="5.54296875" customWidth="1"/>
    <col min="980" max="980" width="9.1796875" customWidth="1"/>
    <col min="981" max="981" width="8.81640625" customWidth="1"/>
    <col min="982" max="982" width="8.7265625" customWidth="1"/>
    <col min="983" max="983" width="9" customWidth="1"/>
    <col min="984" max="984" width="9.1796875" customWidth="1"/>
    <col min="985" max="985" width="9.26953125" customWidth="1"/>
    <col min="986" max="986" width="10" customWidth="1"/>
    <col min="987" max="987" width="11" customWidth="1"/>
    <col min="1232" max="1232" width="3.7265625" bestFit="1" customWidth="1"/>
    <col min="1233" max="1233" width="52.81640625" customWidth="1"/>
    <col min="1234" max="1234" width="6.7265625" customWidth="1"/>
    <col min="1235" max="1235" width="5.54296875" customWidth="1"/>
    <col min="1236" max="1236" width="9.1796875" customWidth="1"/>
    <col min="1237" max="1237" width="8.81640625" customWidth="1"/>
    <col min="1238" max="1238" width="8.7265625" customWidth="1"/>
    <col min="1239" max="1239" width="9" customWidth="1"/>
    <col min="1240" max="1240" width="9.1796875" customWidth="1"/>
    <col min="1241" max="1241" width="9.26953125" customWidth="1"/>
    <col min="1242" max="1242" width="10" customWidth="1"/>
    <col min="1243" max="1243" width="11" customWidth="1"/>
    <col min="1488" max="1488" width="3.7265625" bestFit="1" customWidth="1"/>
    <col min="1489" max="1489" width="52.81640625" customWidth="1"/>
    <col min="1490" max="1490" width="6.7265625" customWidth="1"/>
    <col min="1491" max="1491" width="5.54296875" customWidth="1"/>
    <col min="1492" max="1492" width="9.1796875" customWidth="1"/>
    <col min="1493" max="1493" width="8.81640625" customWidth="1"/>
    <col min="1494" max="1494" width="8.7265625" customWidth="1"/>
    <col min="1495" max="1495" width="9" customWidth="1"/>
    <col min="1496" max="1496" width="9.1796875" customWidth="1"/>
    <col min="1497" max="1497" width="9.26953125" customWidth="1"/>
    <col min="1498" max="1498" width="10" customWidth="1"/>
    <col min="1499" max="1499" width="11" customWidth="1"/>
    <col min="1744" max="1744" width="3.7265625" bestFit="1" customWidth="1"/>
    <col min="1745" max="1745" width="52.81640625" customWidth="1"/>
    <col min="1746" max="1746" width="6.7265625" customWidth="1"/>
    <col min="1747" max="1747" width="5.54296875" customWidth="1"/>
    <col min="1748" max="1748" width="9.1796875" customWidth="1"/>
    <col min="1749" max="1749" width="8.81640625" customWidth="1"/>
    <col min="1750" max="1750" width="8.7265625" customWidth="1"/>
    <col min="1751" max="1751" width="9" customWidth="1"/>
    <col min="1752" max="1752" width="9.1796875" customWidth="1"/>
    <col min="1753" max="1753" width="9.26953125" customWidth="1"/>
    <col min="1754" max="1754" width="10" customWidth="1"/>
    <col min="1755" max="1755" width="11" customWidth="1"/>
    <col min="2000" max="2000" width="3.7265625" bestFit="1" customWidth="1"/>
    <col min="2001" max="2001" width="52.81640625" customWidth="1"/>
    <col min="2002" max="2002" width="6.7265625" customWidth="1"/>
    <col min="2003" max="2003" width="5.54296875" customWidth="1"/>
    <col min="2004" max="2004" width="9.1796875" customWidth="1"/>
    <col min="2005" max="2005" width="8.81640625" customWidth="1"/>
    <col min="2006" max="2006" width="8.7265625" customWidth="1"/>
    <col min="2007" max="2007" width="9" customWidth="1"/>
    <col min="2008" max="2008" width="9.1796875" customWidth="1"/>
    <col min="2009" max="2009" width="9.26953125" customWidth="1"/>
    <col min="2010" max="2010" width="10" customWidth="1"/>
    <col min="2011" max="2011" width="11" customWidth="1"/>
    <col min="2256" max="2256" width="3.7265625" bestFit="1" customWidth="1"/>
    <col min="2257" max="2257" width="52.81640625" customWidth="1"/>
    <col min="2258" max="2258" width="6.7265625" customWidth="1"/>
    <col min="2259" max="2259" width="5.54296875" customWidth="1"/>
    <col min="2260" max="2260" width="9.1796875" customWidth="1"/>
    <col min="2261" max="2261" width="8.81640625" customWidth="1"/>
    <col min="2262" max="2262" width="8.7265625" customWidth="1"/>
    <col min="2263" max="2263" width="9" customWidth="1"/>
    <col min="2264" max="2264" width="9.1796875" customWidth="1"/>
    <col min="2265" max="2265" width="9.26953125" customWidth="1"/>
    <col min="2266" max="2266" width="10" customWidth="1"/>
    <col min="2267" max="2267" width="11" customWidth="1"/>
    <col min="2512" max="2512" width="3.7265625" bestFit="1" customWidth="1"/>
    <col min="2513" max="2513" width="52.81640625" customWidth="1"/>
    <col min="2514" max="2514" width="6.7265625" customWidth="1"/>
    <col min="2515" max="2515" width="5.54296875" customWidth="1"/>
    <col min="2516" max="2516" width="9.1796875" customWidth="1"/>
    <col min="2517" max="2517" width="8.81640625" customWidth="1"/>
    <col min="2518" max="2518" width="8.7265625" customWidth="1"/>
    <col min="2519" max="2519" width="9" customWidth="1"/>
    <col min="2520" max="2520" width="9.1796875" customWidth="1"/>
    <col min="2521" max="2521" width="9.26953125" customWidth="1"/>
    <col min="2522" max="2522" width="10" customWidth="1"/>
    <col min="2523" max="2523" width="11" customWidth="1"/>
    <col min="2768" max="2768" width="3.7265625" bestFit="1" customWidth="1"/>
    <col min="2769" max="2769" width="52.81640625" customWidth="1"/>
    <col min="2770" max="2770" width="6.7265625" customWidth="1"/>
    <col min="2771" max="2771" width="5.54296875" customWidth="1"/>
    <col min="2772" max="2772" width="9.1796875" customWidth="1"/>
    <col min="2773" max="2773" width="8.81640625" customWidth="1"/>
    <col min="2774" max="2774" width="8.7265625" customWidth="1"/>
    <col min="2775" max="2775" width="9" customWidth="1"/>
    <col min="2776" max="2776" width="9.1796875" customWidth="1"/>
    <col min="2777" max="2777" width="9.26953125" customWidth="1"/>
    <col min="2778" max="2778" width="10" customWidth="1"/>
    <col min="2779" max="2779" width="11" customWidth="1"/>
    <col min="3024" max="3024" width="3.7265625" bestFit="1" customWidth="1"/>
    <col min="3025" max="3025" width="52.81640625" customWidth="1"/>
    <col min="3026" max="3026" width="6.7265625" customWidth="1"/>
    <col min="3027" max="3027" width="5.54296875" customWidth="1"/>
    <col min="3028" max="3028" width="9.1796875" customWidth="1"/>
    <col min="3029" max="3029" width="8.81640625" customWidth="1"/>
    <col min="3030" max="3030" width="8.7265625" customWidth="1"/>
    <col min="3031" max="3031" width="9" customWidth="1"/>
    <col min="3032" max="3032" width="9.1796875" customWidth="1"/>
    <col min="3033" max="3033" width="9.26953125" customWidth="1"/>
    <col min="3034" max="3034" width="10" customWidth="1"/>
    <col min="3035" max="3035" width="11" customWidth="1"/>
    <col min="3280" max="3280" width="3.7265625" bestFit="1" customWidth="1"/>
    <col min="3281" max="3281" width="52.81640625" customWidth="1"/>
    <col min="3282" max="3282" width="6.7265625" customWidth="1"/>
    <col min="3283" max="3283" width="5.54296875" customWidth="1"/>
    <col min="3284" max="3284" width="9.1796875" customWidth="1"/>
    <col min="3285" max="3285" width="8.81640625" customWidth="1"/>
    <col min="3286" max="3286" width="8.7265625" customWidth="1"/>
    <col min="3287" max="3287" width="9" customWidth="1"/>
    <col min="3288" max="3288" width="9.1796875" customWidth="1"/>
    <col min="3289" max="3289" width="9.26953125" customWidth="1"/>
    <col min="3290" max="3290" width="10" customWidth="1"/>
    <col min="3291" max="3291" width="11" customWidth="1"/>
    <col min="3536" max="3536" width="3.7265625" bestFit="1" customWidth="1"/>
    <col min="3537" max="3537" width="52.81640625" customWidth="1"/>
    <col min="3538" max="3538" width="6.7265625" customWidth="1"/>
    <col min="3539" max="3539" width="5.54296875" customWidth="1"/>
    <col min="3540" max="3540" width="9.1796875" customWidth="1"/>
    <col min="3541" max="3541" width="8.81640625" customWidth="1"/>
    <col min="3542" max="3542" width="8.7265625" customWidth="1"/>
    <col min="3543" max="3543" width="9" customWidth="1"/>
    <col min="3544" max="3544" width="9.1796875" customWidth="1"/>
    <col min="3545" max="3545" width="9.26953125" customWidth="1"/>
    <col min="3546" max="3546" width="10" customWidth="1"/>
    <col min="3547" max="3547" width="11" customWidth="1"/>
    <col min="3792" max="3792" width="3.7265625" bestFit="1" customWidth="1"/>
    <col min="3793" max="3793" width="52.81640625" customWidth="1"/>
    <col min="3794" max="3794" width="6.7265625" customWidth="1"/>
    <col min="3795" max="3795" width="5.54296875" customWidth="1"/>
    <col min="3796" max="3796" width="9.1796875" customWidth="1"/>
    <col min="3797" max="3797" width="8.81640625" customWidth="1"/>
    <col min="3798" max="3798" width="8.7265625" customWidth="1"/>
    <col min="3799" max="3799" width="9" customWidth="1"/>
    <col min="3800" max="3800" width="9.1796875" customWidth="1"/>
    <col min="3801" max="3801" width="9.26953125" customWidth="1"/>
    <col min="3802" max="3802" width="10" customWidth="1"/>
    <col min="3803" max="3803" width="11" customWidth="1"/>
    <col min="4048" max="4048" width="3.7265625" bestFit="1" customWidth="1"/>
    <col min="4049" max="4049" width="52.81640625" customWidth="1"/>
    <col min="4050" max="4050" width="6.7265625" customWidth="1"/>
    <col min="4051" max="4051" width="5.54296875" customWidth="1"/>
    <col min="4052" max="4052" width="9.1796875" customWidth="1"/>
    <col min="4053" max="4053" width="8.81640625" customWidth="1"/>
    <col min="4054" max="4054" width="8.7265625" customWidth="1"/>
    <col min="4055" max="4055" width="9" customWidth="1"/>
    <col min="4056" max="4056" width="9.1796875" customWidth="1"/>
    <col min="4057" max="4057" width="9.26953125" customWidth="1"/>
    <col min="4058" max="4058" width="10" customWidth="1"/>
    <col min="4059" max="4059" width="11" customWidth="1"/>
    <col min="4304" max="4304" width="3.7265625" bestFit="1" customWidth="1"/>
    <col min="4305" max="4305" width="52.81640625" customWidth="1"/>
    <col min="4306" max="4306" width="6.7265625" customWidth="1"/>
    <col min="4307" max="4307" width="5.54296875" customWidth="1"/>
    <col min="4308" max="4308" width="9.1796875" customWidth="1"/>
    <col min="4309" max="4309" width="8.81640625" customWidth="1"/>
    <col min="4310" max="4310" width="8.7265625" customWidth="1"/>
    <col min="4311" max="4311" width="9" customWidth="1"/>
    <col min="4312" max="4312" width="9.1796875" customWidth="1"/>
    <col min="4313" max="4313" width="9.26953125" customWidth="1"/>
    <col min="4314" max="4314" width="10" customWidth="1"/>
    <col min="4315" max="4315" width="11" customWidth="1"/>
    <col min="4560" max="4560" width="3.7265625" bestFit="1" customWidth="1"/>
    <col min="4561" max="4561" width="52.81640625" customWidth="1"/>
    <col min="4562" max="4562" width="6.7265625" customWidth="1"/>
    <col min="4563" max="4563" width="5.54296875" customWidth="1"/>
    <col min="4564" max="4564" width="9.1796875" customWidth="1"/>
    <col min="4565" max="4565" width="8.81640625" customWidth="1"/>
    <col min="4566" max="4566" width="8.7265625" customWidth="1"/>
    <col min="4567" max="4567" width="9" customWidth="1"/>
    <col min="4568" max="4568" width="9.1796875" customWidth="1"/>
    <col min="4569" max="4569" width="9.26953125" customWidth="1"/>
    <col min="4570" max="4570" width="10" customWidth="1"/>
    <col min="4571" max="4571" width="11" customWidth="1"/>
    <col min="4816" max="4816" width="3.7265625" bestFit="1" customWidth="1"/>
    <col min="4817" max="4817" width="52.81640625" customWidth="1"/>
    <col min="4818" max="4818" width="6.7265625" customWidth="1"/>
    <col min="4819" max="4819" width="5.54296875" customWidth="1"/>
    <col min="4820" max="4820" width="9.1796875" customWidth="1"/>
    <col min="4821" max="4821" width="8.81640625" customWidth="1"/>
    <col min="4822" max="4822" width="8.7265625" customWidth="1"/>
    <col min="4823" max="4823" width="9" customWidth="1"/>
    <col min="4824" max="4824" width="9.1796875" customWidth="1"/>
    <col min="4825" max="4825" width="9.26953125" customWidth="1"/>
    <col min="4826" max="4826" width="10" customWidth="1"/>
    <col min="4827" max="4827" width="11" customWidth="1"/>
    <col min="5072" max="5072" width="3.7265625" bestFit="1" customWidth="1"/>
    <col min="5073" max="5073" width="52.81640625" customWidth="1"/>
    <col min="5074" max="5074" width="6.7265625" customWidth="1"/>
    <col min="5075" max="5075" width="5.54296875" customWidth="1"/>
    <col min="5076" max="5076" width="9.1796875" customWidth="1"/>
    <col min="5077" max="5077" width="8.81640625" customWidth="1"/>
    <col min="5078" max="5078" width="8.7265625" customWidth="1"/>
    <col min="5079" max="5079" width="9" customWidth="1"/>
    <col min="5080" max="5080" width="9.1796875" customWidth="1"/>
    <col min="5081" max="5081" width="9.26953125" customWidth="1"/>
    <col min="5082" max="5082" width="10" customWidth="1"/>
    <col min="5083" max="5083" width="11" customWidth="1"/>
    <col min="5328" max="5328" width="3.7265625" bestFit="1" customWidth="1"/>
    <col min="5329" max="5329" width="52.81640625" customWidth="1"/>
    <col min="5330" max="5330" width="6.7265625" customWidth="1"/>
    <col min="5331" max="5331" width="5.54296875" customWidth="1"/>
    <col min="5332" max="5332" width="9.1796875" customWidth="1"/>
    <col min="5333" max="5333" width="8.81640625" customWidth="1"/>
    <col min="5334" max="5334" width="8.7265625" customWidth="1"/>
    <col min="5335" max="5335" width="9" customWidth="1"/>
    <col min="5336" max="5336" width="9.1796875" customWidth="1"/>
    <col min="5337" max="5337" width="9.26953125" customWidth="1"/>
    <col min="5338" max="5338" width="10" customWidth="1"/>
    <col min="5339" max="5339" width="11" customWidth="1"/>
    <col min="5584" max="5584" width="3.7265625" bestFit="1" customWidth="1"/>
    <col min="5585" max="5585" width="52.81640625" customWidth="1"/>
    <col min="5586" max="5586" width="6.7265625" customWidth="1"/>
    <col min="5587" max="5587" width="5.54296875" customWidth="1"/>
    <col min="5588" max="5588" width="9.1796875" customWidth="1"/>
    <col min="5589" max="5589" width="8.81640625" customWidth="1"/>
    <col min="5590" max="5590" width="8.7265625" customWidth="1"/>
    <col min="5591" max="5591" width="9" customWidth="1"/>
    <col min="5592" max="5592" width="9.1796875" customWidth="1"/>
    <col min="5593" max="5593" width="9.26953125" customWidth="1"/>
    <col min="5594" max="5594" width="10" customWidth="1"/>
    <col min="5595" max="5595" width="11" customWidth="1"/>
    <col min="5840" max="5840" width="3.7265625" bestFit="1" customWidth="1"/>
    <col min="5841" max="5841" width="52.81640625" customWidth="1"/>
    <col min="5842" max="5842" width="6.7265625" customWidth="1"/>
    <col min="5843" max="5843" width="5.54296875" customWidth="1"/>
    <col min="5844" max="5844" width="9.1796875" customWidth="1"/>
    <col min="5845" max="5845" width="8.81640625" customWidth="1"/>
    <col min="5846" max="5846" width="8.7265625" customWidth="1"/>
    <col min="5847" max="5847" width="9" customWidth="1"/>
    <col min="5848" max="5848" width="9.1796875" customWidth="1"/>
    <col min="5849" max="5849" width="9.26953125" customWidth="1"/>
    <col min="5850" max="5850" width="10" customWidth="1"/>
    <col min="5851" max="5851" width="11" customWidth="1"/>
    <col min="6096" max="6096" width="3.7265625" bestFit="1" customWidth="1"/>
    <col min="6097" max="6097" width="52.81640625" customWidth="1"/>
    <col min="6098" max="6098" width="6.7265625" customWidth="1"/>
    <col min="6099" max="6099" width="5.54296875" customWidth="1"/>
    <col min="6100" max="6100" width="9.1796875" customWidth="1"/>
    <col min="6101" max="6101" width="8.81640625" customWidth="1"/>
    <col min="6102" max="6102" width="8.7265625" customWidth="1"/>
    <col min="6103" max="6103" width="9" customWidth="1"/>
    <col min="6104" max="6104" width="9.1796875" customWidth="1"/>
    <col min="6105" max="6105" width="9.26953125" customWidth="1"/>
    <col min="6106" max="6106" width="10" customWidth="1"/>
    <col min="6107" max="6107" width="11" customWidth="1"/>
    <col min="6352" max="6352" width="3.7265625" bestFit="1" customWidth="1"/>
    <col min="6353" max="6353" width="52.81640625" customWidth="1"/>
    <col min="6354" max="6354" width="6.7265625" customWidth="1"/>
    <col min="6355" max="6355" width="5.54296875" customWidth="1"/>
    <col min="6356" max="6356" width="9.1796875" customWidth="1"/>
    <col min="6357" max="6357" width="8.81640625" customWidth="1"/>
    <col min="6358" max="6358" width="8.7265625" customWidth="1"/>
    <col min="6359" max="6359" width="9" customWidth="1"/>
    <col min="6360" max="6360" width="9.1796875" customWidth="1"/>
    <col min="6361" max="6361" width="9.26953125" customWidth="1"/>
    <col min="6362" max="6362" width="10" customWidth="1"/>
    <col min="6363" max="6363" width="11" customWidth="1"/>
    <col min="6608" max="6608" width="3.7265625" bestFit="1" customWidth="1"/>
    <col min="6609" max="6609" width="52.81640625" customWidth="1"/>
    <col min="6610" max="6610" width="6.7265625" customWidth="1"/>
    <col min="6611" max="6611" width="5.54296875" customWidth="1"/>
    <col min="6612" max="6612" width="9.1796875" customWidth="1"/>
    <col min="6613" max="6613" width="8.81640625" customWidth="1"/>
    <col min="6614" max="6614" width="8.7265625" customWidth="1"/>
    <col min="6615" max="6615" width="9" customWidth="1"/>
    <col min="6616" max="6616" width="9.1796875" customWidth="1"/>
    <col min="6617" max="6617" width="9.26953125" customWidth="1"/>
    <col min="6618" max="6618" width="10" customWidth="1"/>
    <col min="6619" max="6619" width="11" customWidth="1"/>
    <col min="6864" max="6864" width="3.7265625" bestFit="1" customWidth="1"/>
    <col min="6865" max="6865" width="52.81640625" customWidth="1"/>
    <col min="6866" max="6866" width="6.7265625" customWidth="1"/>
    <col min="6867" max="6867" width="5.54296875" customWidth="1"/>
    <col min="6868" max="6868" width="9.1796875" customWidth="1"/>
    <col min="6869" max="6869" width="8.81640625" customWidth="1"/>
    <col min="6870" max="6870" width="8.7265625" customWidth="1"/>
    <col min="6871" max="6871" width="9" customWidth="1"/>
    <col min="6872" max="6872" width="9.1796875" customWidth="1"/>
    <col min="6873" max="6873" width="9.26953125" customWidth="1"/>
    <col min="6874" max="6874" width="10" customWidth="1"/>
    <col min="6875" max="6875" width="11" customWidth="1"/>
    <col min="7120" max="7120" width="3.7265625" bestFit="1" customWidth="1"/>
    <col min="7121" max="7121" width="52.81640625" customWidth="1"/>
    <col min="7122" max="7122" width="6.7265625" customWidth="1"/>
    <col min="7123" max="7123" width="5.54296875" customWidth="1"/>
    <col min="7124" max="7124" width="9.1796875" customWidth="1"/>
    <col min="7125" max="7125" width="8.81640625" customWidth="1"/>
    <col min="7126" max="7126" width="8.7265625" customWidth="1"/>
    <col min="7127" max="7127" width="9" customWidth="1"/>
    <col min="7128" max="7128" width="9.1796875" customWidth="1"/>
    <col min="7129" max="7129" width="9.26953125" customWidth="1"/>
    <col min="7130" max="7130" width="10" customWidth="1"/>
    <col min="7131" max="7131" width="11" customWidth="1"/>
    <col min="7376" max="7376" width="3.7265625" bestFit="1" customWidth="1"/>
    <col min="7377" max="7377" width="52.81640625" customWidth="1"/>
    <col min="7378" max="7378" width="6.7265625" customWidth="1"/>
    <col min="7379" max="7379" width="5.54296875" customWidth="1"/>
    <col min="7380" max="7380" width="9.1796875" customWidth="1"/>
    <col min="7381" max="7381" width="8.81640625" customWidth="1"/>
    <col min="7382" max="7382" width="8.7265625" customWidth="1"/>
    <col min="7383" max="7383" width="9" customWidth="1"/>
    <col min="7384" max="7384" width="9.1796875" customWidth="1"/>
    <col min="7385" max="7385" width="9.26953125" customWidth="1"/>
    <col min="7386" max="7386" width="10" customWidth="1"/>
    <col min="7387" max="7387" width="11" customWidth="1"/>
    <col min="7632" max="7632" width="3.7265625" bestFit="1" customWidth="1"/>
    <col min="7633" max="7633" width="52.81640625" customWidth="1"/>
    <col min="7634" max="7634" width="6.7265625" customWidth="1"/>
    <col min="7635" max="7635" width="5.54296875" customWidth="1"/>
    <col min="7636" max="7636" width="9.1796875" customWidth="1"/>
    <col min="7637" max="7637" width="8.81640625" customWidth="1"/>
    <col min="7638" max="7638" width="8.7265625" customWidth="1"/>
    <col min="7639" max="7639" width="9" customWidth="1"/>
    <col min="7640" max="7640" width="9.1796875" customWidth="1"/>
    <col min="7641" max="7641" width="9.26953125" customWidth="1"/>
    <col min="7642" max="7642" width="10" customWidth="1"/>
    <col min="7643" max="7643" width="11" customWidth="1"/>
    <col min="7888" max="7888" width="3.7265625" bestFit="1" customWidth="1"/>
    <col min="7889" max="7889" width="52.81640625" customWidth="1"/>
    <col min="7890" max="7890" width="6.7265625" customWidth="1"/>
    <col min="7891" max="7891" width="5.54296875" customWidth="1"/>
    <col min="7892" max="7892" width="9.1796875" customWidth="1"/>
    <col min="7893" max="7893" width="8.81640625" customWidth="1"/>
    <col min="7894" max="7894" width="8.7265625" customWidth="1"/>
    <col min="7895" max="7895" width="9" customWidth="1"/>
    <col min="7896" max="7896" width="9.1796875" customWidth="1"/>
    <col min="7897" max="7897" width="9.26953125" customWidth="1"/>
    <col min="7898" max="7898" width="10" customWidth="1"/>
    <col min="7899" max="7899" width="11" customWidth="1"/>
    <col min="8144" max="8144" width="3.7265625" bestFit="1" customWidth="1"/>
    <col min="8145" max="8145" width="52.81640625" customWidth="1"/>
    <col min="8146" max="8146" width="6.7265625" customWidth="1"/>
    <col min="8147" max="8147" width="5.54296875" customWidth="1"/>
    <col min="8148" max="8148" width="9.1796875" customWidth="1"/>
    <col min="8149" max="8149" width="8.81640625" customWidth="1"/>
    <col min="8150" max="8150" width="8.7265625" customWidth="1"/>
    <col min="8151" max="8151" width="9" customWidth="1"/>
    <col min="8152" max="8152" width="9.1796875" customWidth="1"/>
    <col min="8153" max="8153" width="9.26953125" customWidth="1"/>
    <col min="8154" max="8154" width="10" customWidth="1"/>
    <col min="8155" max="8155" width="11" customWidth="1"/>
    <col min="8400" max="8400" width="3.7265625" bestFit="1" customWidth="1"/>
    <col min="8401" max="8401" width="52.81640625" customWidth="1"/>
    <col min="8402" max="8402" width="6.7265625" customWidth="1"/>
    <col min="8403" max="8403" width="5.54296875" customWidth="1"/>
    <col min="8404" max="8404" width="9.1796875" customWidth="1"/>
    <col min="8405" max="8405" width="8.81640625" customWidth="1"/>
    <col min="8406" max="8406" width="8.7265625" customWidth="1"/>
    <col min="8407" max="8407" width="9" customWidth="1"/>
    <col min="8408" max="8408" width="9.1796875" customWidth="1"/>
    <col min="8409" max="8409" width="9.26953125" customWidth="1"/>
    <col min="8410" max="8410" width="10" customWidth="1"/>
    <col min="8411" max="8411" width="11" customWidth="1"/>
    <col min="8656" max="8656" width="3.7265625" bestFit="1" customWidth="1"/>
    <col min="8657" max="8657" width="52.81640625" customWidth="1"/>
    <col min="8658" max="8658" width="6.7265625" customWidth="1"/>
    <col min="8659" max="8659" width="5.54296875" customWidth="1"/>
    <col min="8660" max="8660" width="9.1796875" customWidth="1"/>
    <col min="8661" max="8661" width="8.81640625" customWidth="1"/>
    <col min="8662" max="8662" width="8.7265625" customWidth="1"/>
    <col min="8663" max="8663" width="9" customWidth="1"/>
    <col min="8664" max="8664" width="9.1796875" customWidth="1"/>
    <col min="8665" max="8665" width="9.26953125" customWidth="1"/>
    <col min="8666" max="8666" width="10" customWidth="1"/>
    <col min="8667" max="8667" width="11" customWidth="1"/>
    <col min="8912" max="8912" width="3.7265625" bestFit="1" customWidth="1"/>
    <col min="8913" max="8913" width="52.81640625" customWidth="1"/>
    <col min="8914" max="8914" width="6.7265625" customWidth="1"/>
    <col min="8915" max="8915" width="5.54296875" customWidth="1"/>
    <col min="8916" max="8916" width="9.1796875" customWidth="1"/>
    <col min="8917" max="8917" width="8.81640625" customWidth="1"/>
    <col min="8918" max="8918" width="8.7265625" customWidth="1"/>
    <col min="8919" max="8919" width="9" customWidth="1"/>
    <col min="8920" max="8920" width="9.1796875" customWidth="1"/>
    <col min="8921" max="8921" width="9.26953125" customWidth="1"/>
    <col min="8922" max="8922" width="10" customWidth="1"/>
    <col min="8923" max="8923" width="11" customWidth="1"/>
    <col min="9168" max="9168" width="3.7265625" bestFit="1" customWidth="1"/>
    <col min="9169" max="9169" width="52.81640625" customWidth="1"/>
    <col min="9170" max="9170" width="6.7265625" customWidth="1"/>
    <col min="9171" max="9171" width="5.54296875" customWidth="1"/>
    <col min="9172" max="9172" width="9.1796875" customWidth="1"/>
    <col min="9173" max="9173" width="8.81640625" customWidth="1"/>
    <col min="9174" max="9174" width="8.7265625" customWidth="1"/>
    <col min="9175" max="9175" width="9" customWidth="1"/>
    <col min="9176" max="9176" width="9.1796875" customWidth="1"/>
    <col min="9177" max="9177" width="9.26953125" customWidth="1"/>
    <col min="9178" max="9178" width="10" customWidth="1"/>
    <col min="9179" max="9179" width="11" customWidth="1"/>
    <col min="9424" max="9424" width="3.7265625" bestFit="1" customWidth="1"/>
    <col min="9425" max="9425" width="52.81640625" customWidth="1"/>
    <col min="9426" max="9426" width="6.7265625" customWidth="1"/>
    <col min="9427" max="9427" width="5.54296875" customWidth="1"/>
    <col min="9428" max="9428" width="9.1796875" customWidth="1"/>
    <col min="9429" max="9429" width="8.81640625" customWidth="1"/>
    <col min="9430" max="9430" width="8.7265625" customWidth="1"/>
    <col min="9431" max="9431" width="9" customWidth="1"/>
    <col min="9432" max="9432" width="9.1796875" customWidth="1"/>
    <col min="9433" max="9433" width="9.26953125" customWidth="1"/>
    <col min="9434" max="9434" width="10" customWidth="1"/>
    <col min="9435" max="9435" width="11" customWidth="1"/>
    <col min="9680" max="9680" width="3.7265625" bestFit="1" customWidth="1"/>
    <col min="9681" max="9681" width="52.81640625" customWidth="1"/>
    <col min="9682" max="9682" width="6.7265625" customWidth="1"/>
    <col min="9683" max="9683" width="5.54296875" customWidth="1"/>
    <col min="9684" max="9684" width="9.1796875" customWidth="1"/>
    <col min="9685" max="9685" width="8.81640625" customWidth="1"/>
    <col min="9686" max="9686" width="8.7265625" customWidth="1"/>
    <col min="9687" max="9687" width="9" customWidth="1"/>
    <col min="9688" max="9688" width="9.1796875" customWidth="1"/>
    <col min="9689" max="9689" width="9.26953125" customWidth="1"/>
    <col min="9690" max="9690" width="10" customWidth="1"/>
    <col min="9691" max="9691" width="11" customWidth="1"/>
    <col min="9936" max="9936" width="3.7265625" bestFit="1" customWidth="1"/>
    <col min="9937" max="9937" width="52.81640625" customWidth="1"/>
    <col min="9938" max="9938" width="6.7265625" customWidth="1"/>
    <col min="9939" max="9939" width="5.54296875" customWidth="1"/>
    <col min="9940" max="9940" width="9.1796875" customWidth="1"/>
    <col min="9941" max="9941" width="8.81640625" customWidth="1"/>
    <col min="9942" max="9942" width="8.7265625" customWidth="1"/>
    <col min="9943" max="9943" width="9" customWidth="1"/>
    <col min="9944" max="9944" width="9.1796875" customWidth="1"/>
    <col min="9945" max="9945" width="9.26953125" customWidth="1"/>
    <col min="9946" max="9946" width="10" customWidth="1"/>
    <col min="9947" max="9947" width="11" customWidth="1"/>
    <col min="10192" max="10192" width="3.7265625" bestFit="1" customWidth="1"/>
    <col min="10193" max="10193" width="52.81640625" customWidth="1"/>
    <col min="10194" max="10194" width="6.7265625" customWidth="1"/>
    <col min="10195" max="10195" width="5.54296875" customWidth="1"/>
    <col min="10196" max="10196" width="9.1796875" customWidth="1"/>
    <col min="10197" max="10197" width="8.81640625" customWidth="1"/>
    <col min="10198" max="10198" width="8.7265625" customWidth="1"/>
    <col min="10199" max="10199" width="9" customWidth="1"/>
    <col min="10200" max="10200" width="9.1796875" customWidth="1"/>
    <col min="10201" max="10201" width="9.26953125" customWidth="1"/>
    <col min="10202" max="10202" width="10" customWidth="1"/>
    <col min="10203" max="10203" width="11" customWidth="1"/>
    <col min="10448" max="10448" width="3.7265625" bestFit="1" customWidth="1"/>
    <col min="10449" max="10449" width="52.81640625" customWidth="1"/>
    <col min="10450" max="10450" width="6.7265625" customWidth="1"/>
    <col min="10451" max="10451" width="5.54296875" customWidth="1"/>
    <col min="10452" max="10452" width="9.1796875" customWidth="1"/>
    <col min="10453" max="10453" width="8.81640625" customWidth="1"/>
    <col min="10454" max="10454" width="8.7265625" customWidth="1"/>
    <col min="10455" max="10455" width="9" customWidth="1"/>
    <col min="10456" max="10456" width="9.1796875" customWidth="1"/>
    <col min="10457" max="10457" width="9.26953125" customWidth="1"/>
    <col min="10458" max="10458" width="10" customWidth="1"/>
    <col min="10459" max="10459" width="11" customWidth="1"/>
    <col min="10704" max="10704" width="3.7265625" bestFit="1" customWidth="1"/>
    <col min="10705" max="10705" width="52.81640625" customWidth="1"/>
    <col min="10706" max="10706" width="6.7265625" customWidth="1"/>
    <col min="10707" max="10707" width="5.54296875" customWidth="1"/>
    <col min="10708" max="10708" width="9.1796875" customWidth="1"/>
    <col min="10709" max="10709" width="8.81640625" customWidth="1"/>
    <col min="10710" max="10710" width="8.7265625" customWidth="1"/>
    <col min="10711" max="10711" width="9" customWidth="1"/>
    <col min="10712" max="10712" width="9.1796875" customWidth="1"/>
    <col min="10713" max="10713" width="9.26953125" customWidth="1"/>
    <col min="10714" max="10714" width="10" customWidth="1"/>
    <col min="10715" max="10715" width="11" customWidth="1"/>
    <col min="10960" max="10960" width="3.7265625" bestFit="1" customWidth="1"/>
    <col min="10961" max="10961" width="52.81640625" customWidth="1"/>
    <col min="10962" max="10962" width="6.7265625" customWidth="1"/>
    <col min="10963" max="10963" width="5.54296875" customWidth="1"/>
    <col min="10964" max="10964" width="9.1796875" customWidth="1"/>
    <col min="10965" max="10965" width="8.81640625" customWidth="1"/>
    <col min="10966" max="10966" width="8.7265625" customWidth="1"/>
    <col min="10967" max="10967" width="9" customWidth="1"/>
    <col min="10968" max="10968" width="9.1796875" customWidth="1"/>
    <col min="10969" max="10969" width="9.26953125" customWidth="1"/>
    <col min="10970" max="10970" width="10" customWidth="1"/>
    <col min="10971" max="10971" width="11" customWidth="1"/>
    <col min="11216" max="11216" width="3.7265625" bestFit="1" customWidth="1"/>
    <col min="11217" max="11217" width="52.81640625" customWidth="1"/>
    <col min="11218" max="11218" width="6.7265625" customWidth="1"/>
    <col min="11219" max="11219" width="5.54296875" customWidth="1"/>
    <col min="11220" max="11220" width="9.1796875" customWidth="1"/>
    <col min="11221" max="11221" width="8.81640625" customWidth="1"/>
    <col min="11222" max="11222" width="8.7265625" customWidth="1"/>
    <col min="11223" max="11223" width="9" customWidth="1"/>
    <col min="11224" max="11224" width="9.1796875" customWidth="1"/>
    <col min="11225" max="11225" width="9.26953125" customWidth="1"/>
    <col min="11226" max="11226" width="10" customWidth="1"/>
    <col min="11227" max="11227" width="11" customWidth="1"/>
    <col min="11472" max="11472" width="3.7265625" bestFit="1" customWidth="1"/>
    <col min="11473" max="11473" width="52.81640625" customWidth="1"/>
    <col min="11474" max="11474" width="6.7265625" customWidth="1"/>
    <col min="11475" max="11475" width="5.54296875" customWidth="1"/>
    <col min="11476" max="11476" width="9.1796875" customWidth="1"/>
    <col min="11477" max="11477" width="8.81640625" customWidth="1"/>
    <col min="11478" max="11478" width="8.7265625" customWidth="1"/>
    <col min="11479" max="11479" width="9" customWidth="1"/>
    <col min="11480" max="11480" width="9.1796875" customWidth="1"/>
    <col min="11481" max="11481" width="9.26953125" customWidth="1"/>
    <col min="11482" max="11482" width="10" customWidth="1"/>
    <col min="11483" max="11483" width="11" customWidth="1"/>
    <col min="11728" max="11728" width="3.7265625" bestFit="1" customWidth="1"/>
    <col min="11729" max="11729" width="52.81640625" customWidth="1"/>
    <col min="11730" max="11730" width="6.7265625" customWidth="1"/>
    <col min="11731" max="11731" width="5.54296875" customWidth="1"/>
    <col min="11732" max="11732" width="9.1796875" customWidth="1"/>
    <col min="11733" max="11733" width="8.81640625" customWidth="1"/>
    <col min="11734" max="11734" width="8.7265625" customWidth="1"/>
    <col min="11735" max="11735" width="9" customWidth="1"/>
    <col min="11736" max="11736" width="9.1796875" customWidth="1"/>
    <col min="11737" max="11737" width="9.26953125" customWidth="1"/>
    <col min="11738" max="11738" width="10" customWidth="1"/>
    <col min="11739" max="11739" width="11" customWidth="1"/>
    <col min="11984" max="11984" width="3.7265625" bestFit="1" customWidth="1"/>
    <col min="11985" max="11985" width="52.81640625" customWidth="1"/>
    <col min="11986" max="11986" width="6.7265625" customWidth="1"/>
    <col min="11987" max="11987" width="5.54296875" customWidth="1"/>
    <col min="11988" max="11988" width="9.1796875" customWidth="1"/>
    <col min="11989" max="11989" width="8.81640625" customWidth="1"/>
    <col min="11990" max="11990" width="8.7265625" customWidth="1"/>
    <col min="11991" max="11991" width="9" customWidth="1"/>
    <col min="11992" max="11992" width="9.1796875" customWidth="1"/>
    <col min="11993" max="11993" width="9.26953125" customWidth="1"/>
    <col min="11994" max="11994" width="10" customWidth="1"/>
    <col min="11995" max="11995" width="11" customWidth="1"/>
    <col min="12240" max="12240" width="3.7265625" bestFit="1" customWidth="1"/>
    <col min="12241" max="12241" width="52.81640625" customWidth="1"/>
    <col min="12242" max="12242" width="6.7265625" customWidth="1"/>
    <col min="12243" max="12243" width="5.54296875" customWidth="1"/>
    <col min="12244" max="12244" width="9.1796875" customWidth="1"/>
    <col min="12245" max="12245" width="8.81640625" customWidth="1"/>
    <col min="12246" max="12246" width="8.7265625" customWidth="1"/>
    <col min="12247" max="12247" width="9" customWidth="1"/>
    <col min="12248" max="12248" width="9.1796875" customWidth="1"/>
    <col min="12249" max="12249" width="9.26953125" customWidth="1"/>
    <col min="12250" max="12250" width="10" customWidth="1"/>
    <col min="12251" max="12251" width="11" customWidth="1"/>
    <col min="12496" max="12496" width="3.7265625" bestFit="1" customWidth="1"/>
    <col min="12497" max="12497" width="52.81640625" customWidth="1"/>
    <col min="12498" max="12498" width="6.7265625" customWidth="1"/>
    <col min="12499" max="12499" width="5.54296875" customWidth="1"/>
    <col min="12500" max="12500" width="9.1796875" customWidth="1"/>
    <col min="12501" max="12501" width="8.81640625" customWidth="1"/>
    <col min="12502" max="12502" width="8.7265625" customWidth="1"/>
    <col min="12503" max="12503" width="9" customWidth="1"/>
    <col min="12504" max="12504" width="9.1796875" customWidth="1"/>
    <col min="12505" max="12505" width="9.26953125" customWidth="1"/>
    <col min="12506" max="12506" width="10" customWidth="1"/>
    <col min="12507" max="12507" width="11" customWidth="1"/>
    <col min="12752" max="12752" width="3.7265625" bestFit="1" customWidth="1"/>
    <col min="12753" max="12753" width="52.81640625" customWidth="1"/>
    <col min="12754" max="12754" width="6.7265625" customWidth="1"/>
    <col min="12755" max="12755" width="5.54296875" customWidth="1"/>
    <col min="12756" max="12756" width="9.1796875" customWidth="1"/>
    <col min="12757" max="12757" width="8.81640625" customWidth="1"/>
    <col min="12758" max="12758" width="8.7265625" customWidth="1"/>
    <col min="12759" max="12759" width="9" customWidth="1"/>
    <col min="12760" max="12760" width="9.1796875" customWidth="1"/>
    <col min="12761" max="12761" width="9.26953125" customWidth="1"/>
    <col min="12762" max="12762" width="10" customWidth="1"/>
    <col min="12763" max="12763" width="11" customWidth="1"/>
    <col min="13008" max="13008" width="3.7265625" bestFit="1" customWidth="1"/>
    <col min="13009" max="13009" width="52.81640625" customWidth="1"/>
    <col min="13010" max="13010" width="6.7265625" customWidth="1"/>
    <col min="13011" max="13011" width="5.54296875" customWidth="1"/>
    <col min="13012" max="13012" width="9.1796875" customWidth="1"/>
    <col min="13013" max="13013" width="8.81640625" customWidth="1"/>
    <col min="13014" max="13014" width="8.7265625" customWidth="1"/>
    <col min="13015" max="13015" width="9" customWidth="1"/>
    <col min="13016" max="13016" width="9.1796875" customWidth="1"/>
    <col min="13017" max="13017" width="9.26953125" customWidth="1"/>
    <col min="13018" max="13018" width="10" customWidth="1"/>
    <col min="13019" max="13019" width="11" customWidth="1"/>
    <col min="13264" max="13264" width="3.7265625" bestFit="1" customWidth="1"/>
    <col min="13265" max="13265" width="52.81640625" customWidth="1"/>
    <col min="13266" max="13266" width="6.7265625" customWidth="1"/>
    <col min="13267" max="13267" width="5.54296875" customWidth="1"/>
    <col min="13268" max="13268" width="9.1796875" customWidth="1"/>
    <col min="13269" max="13269" width="8.81640625" customWidth="1"/>
    <col min="13270" max="13270" width="8.7265625" customWidth="1"/>
    <col min="13271" max="13271" width="9" customWidth="1"/>
    <col min="13272" max="13272" width="9.1796875" customWidth="1"/>
    <col min="13273" max="13273" width="9.26953125" customWidth="1"/>
    <col min="13274" max="13274" width="10" customWidth="1"/>
    <col min="13275" max="13275" width="11" customWidth="1"/>
    <col min="13520" max="13520" width="3.7265625" bestFit="1" customWidth="1"/>
    <col min="13521" max="13521" width="52.81640625" customWidth="1"/>
    <col min="13522" max="13522" width="6.7265625" customWidth="1"/>
    <col min="13523" max="13523" width="5.54296875" customWidth="1"/>
    <col min="13524" max="13524" width="9.1796875" customWidth="1"/>
    <col min="13525" max="13525" width="8.81640625" customWidth="1"/>
    <col min="13526" max="13526" width="8.7265625" customWidth="1"/>
    <col min="13527" max="13527" width="9" customWidth="1"/>
    <col min="13528" max="13528" width="9.1796875" customWidth="1"/>
    <col min="13529" max="13529" width="9.26953125" customWidth="1"/>
    <col min="13530" max="13530" width="10" customWidth="1"/>
    <col min="13531" max="13531" width="11" customWidth="1"/>
    <col min="13776" max="13776" width="3.7265625" bestFit="1" customWidth="1"/>
    <col min="13777" max="13777" width="52.81640625" customWidth="1"/>
    <col min="13778" max="13778" width="6.7265625" customWidth="1"/>
    <col min="13779" max="13779" width="5.54296875" customWidth="1"/>
    <col min="13780" max="13780" width="9.1796875" customWidth="1"/>
    <col min="13781" max="13781" width="8.81640625" customWidth="1"/>
    <col min="13782" max="13782" width="8.7265625" customWidth="1"/>
    <col min="13783" max="13783" width="9" customWidth="1"/>
    <col min="13784" max="13784" width="9.1796875" customWidth="1"/>
    <col min="13785" max="13785" width="9.26953125" customWidth="1"/>
    <col min="13786" max="13786" width="10" customWidth="1"/>
    <col min="13787" max="13787" width="11" customWidth="1"/>
    <col min="14032" max="14032" width="3.7265625" bestFit="1" customWidth="1"/>
    <col min="14033" max="14033" width="52.81640625" customWidth="1"/>
    <col min="14034" max="14034" width="6.7265625" customWidth="1"/>
    <col min="14035" max="14035" width="5.54296875" customWidth="1"/>
    <col min="14036" max="14036" width="9.1796875" customWidth="1"/>
    <col min="14037" max="14037" width="8.81640625" customWidth="1"/>
    <col min="14038" max="14038" width="8.7265625" customWidth="1"/>
    <col min="14039" max="14039" width="9" customWidth="1"/>
    <col min="14040" max="14040" width="9.1796875" customWidth="1"/>
    <col min="14041" max="14041" width="9.26953125" customWidth="1"/>
    <col min="14042" max="14042" width="10" customWidth="1"/>
    <col min="14043" max="14043" width="11" customWidth="1"/>
    <col min="14288" max="14288" width="3.7265625" bestFit="1" customWidth="1"/>
    <col min="14289" max="14289" width="52.81640625" customWidth="1"/>
    <col min="14290" max="14290" width="6.7265625" customWidth="1"/>
    <col min="14291" max="14291" width="5.54296875" customWidth="1"/>
    <col min="14292" max="14292" width="9.1796875" customWidth="1"/>
    <col min="14293" max="14293" width="8.81640625" customWidth="1"/>
    <col min="14294" max="14294" width="8.7265625" customWidth="1"/>
    <col min="14295" max="14295" width="9" customWidth="1"/>
    <col min="14296" max="14296" width="9.1796875" customWidth="1"/>
    <col min="14297" max="14297" width="9.26953125" customWidth="1"/>
    <col min="14298" max="14298" width="10" customWidth="1"/>
    <col min="14299" max="14299" width="11" customWidth="1"/>
    <col min="14544" max="14544" width="3.7265625" bestFit="1" customWidth="1"/>
    <col min="14545" max="14545" width="52.81640625" customWidth="1"/>
    <col min="14546" max="14546" width="6.7265625" customWidth="1"/>
    <col min="14547" max="14547" width="5.54296875" customWidth="1"/>
    <col min="14548" max="14548" width="9.1796875" customWidth="1"/>
    <col min="14549" max="14549" width="8.81640625" customWidth="1"/>
    <col min="14550" max="14550" width="8.7265625" customWidth="1"/>
    <col min="14551" max="14551" width="9" customWidth="1"/>
    <col min="14552" max="14552" width="9.1796875" customWidth="1"/>
    <col min="14553" max="14553" width="9.26953125" customWidth="1"/>
    <col min="14554" max="14554" width="10" customWidth="1"/>
    <col min="14555" max="14555" width="11" customWidth="1"/>
    <col min="14800" max="14800" width="3.7265625" bestFit="1" customWidth="1"/>
    <col min="14801" max="14801" width="52.81640625" customWidth="1"/>
    <col min="14802" max="14802" width="6.7265625" customWidth="1"/>
    <col min="14803" max="14803" width="5.54296875" customWidth="1"/>
    <col min="14804" max="14804" width="9.1796875" customWidth="1"/>
    <col min="14805" max="14805" width="8.81640625" customWidth="1"/>
    <col min="14806" max="14806" width="8.7265625" customWidth="1"/>
    <col min="14807" max="14807" width="9" customWidth="1"/>
    <col min="14808" max="14808" width="9.1796875" customWidth="1"/>
    <col min="14809" max="14809" width="9.26953125" customWidth="1"/>
    <col min="14810" max="14810" width="10" customWidth="1"/>
    <col min="14811" max="14811" width="11" customWidth="1"/>
    <col min="15056" max="15056" width="3.7265625" bestFit="1" customWidth="1"/>
    <col min="15057" max="15057" width="52.81640625" customWidth="1"/>
    <col min="15058" max="15058" width="6.7265625" customWidth="1"/>
    <col min="15059" max="15059" width="5.54296875" customWidth="1"/>
    <col min="15060" max="15060" width="9.1796875" customWidth="1"/>
    <col min="15061" max="15061" width="8.81640625" customWidth="1"/>
    <col min="15062" max="15062" width="8.7265625" customWidth="1"/>
    <col min="15063" max="15063" width="9" customWidth="1"/>
    <col min="15064" max="15064" width="9.1796875" customWidth="1"/>
    <col min="15065" max="15065" width="9.26953125" customWidth="1"/>
    <col min="15066" max="15066" width="10" customWidth="1"/>
    <col min="15067" max="15067" width="11" customWidth="1"/>
    <col min="15312" max="15312" width="3.7265625" bestFit="1" customWidth="1"/>
    <col min="15313" max="15313" width="52.81640625" customWidth="1"/>
    <col min="15314" max="15314" width="6.7265625" customWidth="1"/>
    <col min="15315" max="15315" width="5.54296875" customWidth="1"/>
    <col min="15316" max="15316" width="9.1796875" customWidth="1"/>
    <col min="15317" max="15317" width="8.81640625" customWidth="1"/>
    <col min="15318" max="15318" width="8.7265625" customWidth="1"/>
    <col min="15319" max="15319" width="9" customWidth="1"/>
    <col min="15320" max="15320" width="9.1796875" customWidth="1"/>
    <col min="15321" max="15321" width="9.26953125" customWidth="1"/>
    <col min="15322" max="15322" width="10" customWidth="1"/>
    <col min="15323" max="15323" width="11" customWidth="1"/>
    <col min="15568" max="15568" width="3.7265625" bestFit="1" customWidth="1"/>
    <col min="15569" max="15569" width="52.81640625" customWidth="1"/>
    <col min="15570" max="15570" width="6.7265625" customWidth="1"/>
    <col min="15571" max="15571" width="5.54296875" customWidth="1"/>
    <col min="15572" max="15572" width="9.1796875" customWidth="1"/>
    <col min="15573" max="15573" width="8.81640625" customWidth="1"/>
    <col min="15574" max="15574" width="8.7265625" customWidth="1"/>
    <col min="15575" max="15575" width="9" customWidth="1"/>
    <col min="15576" max="15576" width="9.1796875" customWidth="1"/>
    <col min="15577" max="15577" width="9.26953125" customWidth="1"/>
    <col min="15578" max="15578" width="10" customWidth="1"/>
    <col min="15579" max="15579" width="11" customWidth="1"/>
    <col min="15824" max="15824" width="3.7265625" bestFit="1" customWidth="1"/>
    <col min="15825" max="15825" width="52.81640625" customWidth="1"/>
    <col min="15826" max="15826" width="6.7265625" customWidth="1"/>
    <col min="15827" max="15827" width="5.54296875" customWidth="1"/>
    <col min="15828" max="15828" width="9.1796875" customWidth="1"/>
    <col min="15829" max="15829" width="8.81640625" customWidth="1"/>
    <col min="15830" max="15830" width="8.7265625" customWidth="1"/>
    <col min="15831" max="15831" width="9" customWidth="1"/>
    <col min="15832" max="15832" width="9.1796875" customWidth="1"/>
    <col min="15833" max="15833" width="9.26953125" customWidth="1"/>
    <col min="15834" max="15834" width="10" customWidth="1"/>
    <col min="15835" max="15835" width="11" customWidth="1"/>
    <col min="16080" max="16080" width="3.7265625" bestFit="1" customWidth="1"/>
    <col min="16081" max="16081" width="52.81640625" customWidth="1"/>
    <col min="16082" max="16082" width="6.7265625" customWidth="1"/>
    <col min="16083" max="16083" width="5.54296875" customWidth="1"/>
    <col min="16084" max="16084" width="9.1796875" customWidth="1"/>
    <col min="16085" max="16085" width="8.81640625" customWidth="1"/>
    <col min="16086" max="16086" width="8.7265625" customWidth="1"/>
    <col min="16087" max="16087" width="9" customWidth="1"/>
    <col min="16088" max="16088" width="9.1796875" customWidth="1"/>
    <col min="16089" max="16089" width="9.26953125" customWidth="1"/>
    <col min="16090" max="16090" width="10" customWidth="1"/>
    <col min="16091" max="16091" width="11" customWidth="1"/>
  </cols>
  <sheetData>
    <row r="1" spans="1:13" ht="21" customHeight="1" thickBot="1" x14ac:dyDescent="0.3">
      <c r="A1" s="492" t="s">
        <v>288</v>
      </c>
      <c r="B1" s="493"/>
      <c r="C1" s="493"/>
      <c r="D1" s="493"/>
      <c r="E1" s="493"/>
      <c r="F1" s="493"/>
      <c r="G1" s="493"/>
      <c r="H1" s="493"/>
      <c r="I1" s="493"/>
      <c r="J1" s="493"/>
      <c r="K1" s="493"/>
      <c r="L1" s="494"/>
    </row>
    <row r="2" spans="1:13" ht="13" x14ac:dyDescent="0.25">
      <c r="A2" s="297" t="s">
        <v>52</v>
      </c>
      <c r="B2" s="600"/>
      <c r="C2" s="495"/>
      <c r="D2" s="495"/>
      <c r="E2" s="261" t="s">
        <v>254</v>
      </c>
      <c r="F2" s="601"/>
      <c r="G2" s="602"/>
      <c r="H2" s="602"/>
      <c r="I2" s="602"/>
      <c r="J2" s="261" t="s">
        <v>255</v>
      </c>
      <c r="K2" s="495" t="s">
        <v>289</v>
      </c>
      <c r="L2" s="496"/>
    </row>
    <row r="3" spans="1:13" ht="13" x14ac:dyDescent="0.25">
      <c r="A3" s="298" t="s">
        <v>53</v>
      </c>
      <c r="B3" s="603"/>
      <c r="C3" s="501"/>
      <c r="D3" s="501"/>
      <c r="E3" s="263" t="s">
        <v>254</v>
      </c>
      <c r="F3" s="503"/>
      <c r="G3" s="508"/>
      <c r="H3" s="508"/>
      <c r="I3" s="508"/>
      <c r="J3" s="263" t="s">
        <v>255</v>
      </c>
      <c r="K3" s="501" t="s">
        <v>257</v>
      </c>
      <c r="L3" s="502"/>
    </row>
    <row r="4" spans="1:13" ht="13" x14ac:dyDescent="0.25">
      <c r="A4" s="299" t="s">
        <v>54</v>
      </c>
      <c r="B4" s="594"/>
      <c r="C4" s="499"/>
      <c r="D4" s="499"/>
      <c r="E4" s="265" t="s">
        <v>254</v>
      </c>
      <c r="F4" s="505"/>
      <c r="G4" s="595"/>
      <c r="H4" s="595"/>
      <c r="I4" s="595"/>
      <c r="J4" s="265" t="s">
        <v>255</v>
      </c>
      <c r="K4" s="499" t="s">
        <v>290</v>
      </c>
      <c r="L4" s="500"/>
    </row>
    <row r="5" spans="1:13" ht="13" x14ac:dyDescent="0.25">
      <c r="A5" s="211" t="s">
        <v>64</v>
      </c>
      <c r="B5" s="596"/>
      <c r="C5" s="597"/>
      <c r="D5" s="597"/>
      <c r="E5" s="192" t="s">
        <v>254</v>
      </c>
      <c r="F5" s="503"/>
      <c r="G5" s="598"/>
      <c r="H5" s="598"/>
      <c r="I5" s="598"/>
      <c r="J5" s="192" t="s">
        <v>255</v>
      </c>
      <c r="K5" s="597"/>
      <c r="L5" s="599"/>
    </row>
    <row r="6" spans="1:13" ht="13" x14ac:dyDescent="0.25">
      <c r="A6" s="212" t="s">
        <v>98</v>
      </c>
      <c r="B6" s="585"/>
      <c r="C6" s="586"/>
      <c r="D6" s="586"/>
      <c r="E6" s="193" t="s">
        <v>254</v>
      </c>
      <c r="F6" s="505"/>
      <c r="G6" s="586"/>
      <c r="H6" s="586"/>
      <c r="I6" s="586"/>
      <c r="J6" s="193" t="s">
        <v>255</v>
      </c>
      <c r="K6" s="586"/>
      <c r="L6" s="587"/>
    </row>
    <row r="7" spans="1:13" ht="13.5" thickBot="1" x14ac:dyDescent="0.3">
      <c r="A7" s="213" t="s">
        <v>100</v>
      </c>
      <c r="B7" s="588"/>
      <c r="C7" s="589"/>
      <c r="D7" s="589"/>
      <c r="E7" s="194" t="s">
        <v>254</v>
      </c>
      <c r="F7" s="590"/>
      <c r="G7" s="591"/>
      <c r="H7" s="591"/>
      <c r="I7" s="592"/>
      <c r="J7" s="195" t="s">
        <v>255</v>
      </c>
      <c r="K7" s="589"/>
      <c r="L7" s="593"/>
    </row>
    <row r="8" spans="1:13" ht="13" x14ac:dyDescent="0.25">
      <c r="A8" s="513" t="s">
        <v>260</v>
      </c>
      <c r="B8" s="516" t="s">
        <v>291</v>
      </c>
      <c r="C8" s="519" t="s">
        <v>262</v>
      </c>
      <c r="D8" s="522" t="s">
        <v>263</v>
      </c>
      <c r="E8" s="525" t="s">
        <v>264</v>
      </c>
      <c r="F8" s="526"/>
      <c r="G8" s="526"/>
      <c r="H8" s="526"/>
      <c r="I8" s="526"/>
      <c r="J8" s="527"/>
      <c r="K8" s="528" t="s">
        <v>265</v>
      </c>
      <c r="L8" s="529"/>
    </row>
    <row r="9" spans="1:13" ht="13.5" x14ac:dyDescent="0.25">
      <c r="A9" s="514"/>
      <c r="B9" s="581"/>
      <c r="C9" s="520"/>
      <c r="D9" s="523"/>
      <c r="E9" s="196" t="s">
        <v>52</v>
      </c>
      <c r="F9" s="197" t="s">
        <v>53</v>
      </c>
      <c r="G9" s="197" t="s">
        <v>54</v>
      </c>
      <c r="H9" s="197" t="s">
        <v>64</v>
      </c>
      <c r="I9" s="197" t="s">
        <v>98</v>
      </c>
      <c r="J9" s="198" t="s">
        <v>100</v>
      </c>
      <c r="K9" s="530" t="s">
        <v>266</v>
      </c>
      <c r="L9" s="532" t="s">
        <v>267</v>
      </c>
    </row>
    <row r="10" spans="1:13" x14ac:dyDescent="0.25">
      <c r="A10" s="580"/>
      <c r="B10" s="582"/>
      <c r="C10" s="583"/>
      <c r="D10" s="584"/>
      <c r="E10" s="223" t="s">
        <v>268</v>
      </c>
      <c r="F10" s="224" t="s">
        <v>268</v>
      </c>
      <c r="G10" s="224" t="s">
        <v>268</v>
      </c>
      <c r="H10" s="224" t="s">
        <v>268</v>
      </c>
      <c r="I10" s="224" t="s">
        <v>268</v>
      </c>
      <c r="J10" s="225" t="s">
        <v>268</v>
      </c>
      <c r="K10" s="578"/>
      <c r="L10" s="579"/>
    </row>
    <row r="11" spans="1:13" s="203" customFormat="1" x14ac:dyDescent="0.25">
      <c r="A11" s="300">
        <v>1</v>
      </c>
      <c r="B11" s="301" t="s">
        <v>329</v>
      </c>
      <c r="C11" s="301" t="s">
        <v>302</v>
      </c>
      <c r="D11" s="341">
        <v>3</v>
      </c>
      <c r="E11" s="278">
        <v>0</v>
      </c>
      <c r="F11" s="278">
        <v>0</v>
      </c>
      <c r="G11" s="278">
        <v>0</v>
      </c>
      <c r="H11" s="278">
        <v>0</v>
      </c>
      <c r="I11" s="278">
        <v>0</v>
      </c>
      <c r="J11" s="244"/>
      <c r="K11" s="245">
        <f t="shared" ref="K11:K13" si="0">AVERAGE(E11:J11)</f>
        <v>0</v>
      </c>
      <c r="L11" s="246">
        <f t="shared" ref="L11:L13" si="1">K11*D11</f>
        <v>0</v>
      </c>
      <c r="M11" s="237"/>
    </row>
    <row r="12" spans="1:13" s="203" customFormat="1" x14ac:dyDescent="0.25">
      <c r="A12" s="300">
        <v>2</v>
      </c>
      <c r="B12" s="301" t="s">
        <v>330</v>
      </c>
      <c r="C12" s="301" t="s">
        <v>302</v>
      </c>
      <c r="D12" s="341">
        <v>3</v>
      </c>
      <c r="E12" s="278">
        <v>0</v>
      </c>
      <c r="F12" s="278">
        <v>0</v>
      </c>
      <c r="G12" s="278">
        <v>0</v>
      </c>
      <c r="H12" s="278">
        <v>0</v>
      </c>
      <c r="I12" s="278">
        <v>0</v>
      </c>
      <c r="J12" s="244"/>
      <c r="K12" s="245">
        <f t="shared" si="0"/>
        <v>0</v>
      </c>
      <c r="L12" s="246">
        <f t="shared" si="1"/>
        <v>0</v>
      </c>
      <c r="M12" s="237"/>
    </row>
    <row r="13" spans="1:13" s="203" customFormat="1" x14ac:dyDescent="0.25">
      <c r="A13" s="300">
        <v>3</v>
      </c>
      <c r="B13" s="301" t="s">
        <v>331</v>
      </c>
      <c r="C13" s="301" t="s">
        <v>302</v>
      </c>
      <c r="D13" s="341">
        <v>3</v>
      </c>
      <c r="E13" s="278">
        <v>0</v>
      </c>
      <c r="F13" s="278">
        <v>0</v>
      </c>
      <c r="G13" s="278">
        <v>0</v>
      </c>
      <c r="H13" s="278">
        <v>0</v>
      </c>
      <c r="I13" s="278">
        <v>0</v>
      </c>
      <c r="J13" s="244"/>
      <c r="K13" s="245">
        <f t="shared" si="0"/>
        <v>0</v>
      </c>
      <c r="L13" s="246">
        <f t="shared" si="1"/>
        <v>0</v>
      </c>
      <c r="M13" s="237"/>
    </row>
    <row r="14" spans="1:13" s="203" customFormat="1" x14ac:dyDescent="0.25">
      <c r="A14" s="204"/>
      <c r="B14" s="302"/>
      <c r="C14" s="303"/>
      <c r="D14" s="303"/>
      <c r="E14" s="244"/>
      <c r="F14" s="244"/>
      <c r="G14" s="244"/>
      <c r="H14" s="244"/>
      <c r="I14" s="244"/>
      <c r="J14" s="244"/>
      <c r="K14" s="245"/>
      <c r="L14" s="246"/>
      <c r="M14" s="237"/>
    </row>
    <row r="15" spans="1:13" s="203" customFormat="1" x14ac:dyDescent="0.25">
      <c r="A15" s="204"/>
      <c r="B15" s="302"/>
      <c r="C15" s="303"/>
      <c r="D15" s="303"/>
      <c r="E15" s="244"/>
      <c r="F15" s="244"/>
      <c r="G15" s="244"/>
      <c r="H15" s="244"/>
      <c r="I15" s="244"/>
      <c r="J15" s="244"/>
      <c r="K15" s="245"/>
      <c r="L15" s="246"/>
      <c r="M15" s="237"/>
    </row>
    <row r="16" spans="1:13" s="203" customFormat="1" x14ac:dyDescent="0.25">
      <c r="A16" s="204"/>
      <c r="B16" s="302"/>
      <c r="C16" s="303"/>
      <c r="D16" s="303"/>
      <c r="E16" s="244"/>
      <c r="F16" s="244"/>
      <c r="G16" s="244"/>
      <c r="H16" s="244"/>
      <c r="I16" s="244"/>
      <c r="J16" s="244"/>
      <c r="K16" s="245"/>
      <c r="L16" s="246"/>
      <c r="M16" s="237"/>
    </row>
    <row r="17" spans="1:13" s="203" customFormat="1" x14ac:dyDescent="0.25">
      <c r="A17" s="204"/>
      <c r="B17" s="302"/>
      <c r="C17" s="303"/>
      <c r="D17" s="303"/>
      <c r="E17" s="244"/>
      <c r="F17" s="244"/>
      <c r="G17" s="244"/>
      <c r="H17" s="244"/>
      <c r="I17" s="244"/>
      <c r="J17" s="244"/>
      <c r="K17" s="245"/>
      <c r="L17" s="246"/>
      <c r="M17" s="237"/>
    </row>
    <row r="18" spans="1:13" s="203" customFormat="1" x14ac:dyDescent="0.25">
      <c r="A18" s="204"/>
      <c r="B18" s="302"/>
      <c r="C18" s="303"/>
      <c r="D18" s="303"/>
      <c r="E18" s="244"/>
      <c r="F18" s="244"/>
      <c r="G18" s="244"/>
      <c r="H18" s="244"/>
      <c r="I18" s="244"/>
      <c r="J18" s="244"/>
      <c r="K18" s="245"/>
      <c r="L18" s="246"/>
      <c r="M18" s="237"/>
    </row>
    <row r="19" spans="1:13" s="203" customFormat="1" ht="12.75" customHeight="1" x14ac:dyDescent="0.25">
      <c r="A19" s="204"/>
      <c r="B19" s="304"/>
      <c r="C19" s="192"/>
      <c r="D19" s="192"/>
      <c r="E19" s="244"/>
      <c r="F19" s="244"/>
      <c r="G19" s="244"/>
      <c r="H19" s="244"/>
      <c r="I19" s="244"/>
      <c r="J19" s="244"/>
      <c r="K19" s="245"/>
      <c r="L19" s="246"/>
    </row>
    <row r="20" spans="1:13" ht="13.5" thickBot="1" x14ac:dyDescent="0.3">
      <c r="A20" s="604" t="s">
        <v>332</v>
      </c>
      <c r="B20" s="605"/>
      <c r="C20" s="605"/>
      <c r="D20" s="605"/>
      <c r="E20" s="605"/>
      <c r="F20" s="605"/>
      <c r="G20" s="605"/>
      <c r="H20" s="605"/>
      <c r="I20" s="605"/>
      <c r="J20" s="606"/>
      <c r="K20" s="607">
        <f>SUM(L11:L19)</f>
        <v>0</v>
      </c>
      <c r="L20" s="608"/>
    </row>
    <row r="21" spans="1:13" ht="13" thickBot="1" x14ac:dyDescent="0.3"/>
    <row r="22" spans="1:13" ht="13.5" thickBot="1" x14ac:dyDescent="0.35">
      <c r="A22" s="481" t="s">
        <v>333</v>
      </c>
      <c r="B22" s="482"/>
      <c r="C22" s="482"/>
      <c r="D22" s="482"/>
      <c r="E22" s="482"/>
      <c r="F22" s="482"/>
      <c r="G22" s="482"/>
      <c r="H22" s="482"/>
      <c r="I22" s="482"/>
      <c r="J22" s="483"/>
      <c r="K22" s="609">
        <f>K20</f>
        <v>0</v>
      </c>
      <c r="L22" s="610"/>
    </row>
    <row r="23" spans="1:13" ht="13" x14ac:dyDescent="0.3">
      <c r="A23" s="231"/>
      <c r="B23" s="231"/>
      <c r="C23" s="231"/>
      <c r="D23" s="231"/>
      <c r="E23" s="231"/>
      <c r="F23" s="231"/>
      <c r="G23" s="231"/>
      <c r="H23" s="231"/>
      <c r="I23" s="231"/>
      <c r="J23" s="231"/>
      <c r="K23" s="232"/>
      <c r="L23" s="232"/>
    </row>
    <row r="25" spans="1:13" ht="13" thickBot="1" x14ac:dyDescent="0.3"/>
    <row r="26" spans="1:13" ht="13" x14ac:dyDescent="0.25">
      <c r="A26" s="513" t="s">
        <v>260</v>
      </c>
      <c r="B26" s="516" t="s">
        <v>334</v>
      </c>
      <c r="C26" s="519" t="s">
        <v>262</v>
      </c>
      <c r="D26" s="522" t="s">
        <v>263</v>
      </c>
      <c r="E26" s="525" t="s">
        <v>264</v>
      </c>
      <c r="F26" s="526"/>
      <c r="G26" s="526"/>
      <c r="H26" s="526"/>
      <c r="I26" s="526"/>
      <c r="J26" s="527"/>
      <c r="K26" s="528" t="s">
        <v>265</v>
      </c>
      <c r="L26" s="529"/>
    </row>
    <row r="27" spans="1:13" ht="13.5" x14ac:dyDescent="0.25">
      <c r="A27" s="514"/>
      <c r="B27" s="581"/>
      <c r="C27" s="520"/>
      <c r="D27" s="523"/>
      <c r="E27" s="196" t="s">
        <v>52</v>
      </c>
      <c r="F27" s="197" t="s">
        <v>53</v>
      </c>
      <c r="G27" s="197" t="s">
        <v>54</v>
      </c>
      <c r="H27" s="197" t="s">
        <v>64</v>
      </c>
      <c r="I27" s="197" t="s">
        <v>98</v>
      </c>
      <c r="J27" s="198" t="s">
        <v>100</v>
      </c>
      <c r="K27" s="530" t="s">
        <v>266</v>
      </c>
      <c r="L27" s="532" t="s">
        <v>267</v>
      </c>
    </row>
    <row r="28" spans="1:13" ht="13" thickBot="1" x14ac:dyDescent="0.3">
      <c r="A28" s="515"/>
      <c r="B28" s="611"/>
      <c r="C28" s="521"/>
      <c r="D28" s="524"/>
      <c r="E28" s="199" t="s">
        <v>268</v>
      </c>
      <c r="F28" s="200" t="s">
        <v>268</v>
      </c>
      <c r="G28" s="200" t="s">
        <v>268</v>
      </c>
      <c r="H28" s="200" t="s">
        <v>268</v>
      </c>
      <c r="I28" s="200" t="s">
        <v>268</v>
      </c>
      <c r="J28" s="201" t="s">
        <v>268</v>
      </c>
      <c r="K28" s="531"/>
      <c r="L28" s="533"/>
    </row>
    <row r="29" spans="1:13" ht="13" x14ac:dyDescent="0.25">
      <c r="A29" s="305">
        <v>1</v>
      </c>
      <c r="B29" s="294" t="s">
        <v>337</v>
      </c>
      <c r="C29" s="295" t="s">
        <v>274</v>
      </c>
      <c r="D29" s="344">
        <v>1</v>
      </c>
      <c r="E29" s="293">
        <v>0</v>
      </c>
      <c r="F29" s="293">
        <v>0</v>
      </c>
      <c r="G29" s="293">
        <v>0</v>
      </c>
      <c r="H29" s="293">
        <v>0</v>
      </c>
      <c r="I29" s="293">
        <v>0</v>
      </c>
      <c r="J29" s="293"/>
      <c r="K29" s="291">
        <f t="shared" ref="K29:K32" si="2">AVERAGE(E29:J29)</f>
        <v>0</v>
      </c>
      <c r="L29" s="292">
        <f t="shared" ref="L29:L32" si="3">K29*D29</f>
        <v>0</v>
      </c>
    </row>
    <row r="30" spans="1:13" ht="39" x14ac:dyDescent="0.25">
      <c r="A30" s="300">
        <v>2</v>
      </c>
      <c r="B30" s="294" t="s">
        <v>344</v>
      </c>
      <c r="C30" s="295" t="s">
        <v>345</v>
      </c>
      <c r="D30" s="344">
        <v>2</v>
      </c>
      <c r="E30" s="293">
        <v>0</v>
      </c>
      <c r="F30" s="293">
        <v>0</v>
      </c>
      <c r="G30" s="293">
        <v>0</v>
      </c>
      <c r="H30" s="293">
        <v>0</v>
      </c>
      <c r="I30" s="293">
        <v>0</v>
      </c>
      <c r="J30" s="293"/>
      <c r="K30" s="291">
        <f t="shared" si="2"/>
        <v>0</v>
      </c>
      <c r="L30" s="292">
        <f t="shared" si="3"/>
        <v>0</v>
      </c>
    </row>
    <row r="31" spans="1:13" ht="13" x14ac:dyDescent="0.25">
      <c r="A31" s="300">
        <v>3</v>
      </c>
      <c r="B31" s="294" t="s">
        <v>346</v>
      </c>
      <c r="C31" s="295" t="s">
        <v>274</v>
      </c>
      <c r="D31" s="344">
        <v>1</v>
      </c>
      <c r="E31" s="293">
        <v>0</v>
      </c>
      <c r="F31" s="293">
        <v>0</v>
      </c>
      <c r="G31" s="293">
        <v>0</v>
      </c>
      <c r="H31" s="293">
        <v>0</v>
      </c>
      <c r="I31" s="293">
        <v>0</v>
      </c>
      <c r="J31" s="293"/>
      <c r="K31" s="291">
        <f t="shared" si="2"/>
        <v>0</v>
      </c>
      <c r="L31" s="292">
        <f t="shared" si="3"/>
        <v>0</v>
      </c>
    </row>
    <row r="32" spans="1:13" ht="13" x14ac:dyDescent="0.25">
      <c r="A32" s="300">
        <v>4</v>
      </c>
      <c r="B32" s="294" t="s">
        <v>347</v>
      </c>
      <c r="C32" s="295" t="s">
        <v>274</v>
      </c>
      <c r="D32" s="344">
        <v>2</v>
      </c>
      <c r="E32" s="293">
        <v>0</v>
      </c>
      <c r="F32" s="293">
        <v>0</v>
      </c>
      <c r="G32" s="293">
        <v>0</v>
      </c>
      <c r="H32" s="293">
        <v>0</v>
      </c>
      <c r="I32" s="293">
        <v>0</v>
      </c>
      <c r="J32" s="293"/>
      <c r="K32" s="291">
        <f t="shared" si="2"/>
        <v>0</v>
      </c>
      <c r="L32" s="292">
        <f t="shared" si="3"/>
        <v>0</v>
      </c>
    </row>
    <row r="33" spans="1:12" ht="13" x14ac:dyDescent="0.25">
      <c r="A33" s="305">
        <v>5</v>
      </c>
      <c r="B33" s="296" t="s">
        <v>471</v>
      </c>
      <c r="C33" s="295" t="s">
        <v>274</v>
      </c>
      <c r="D33" s="344">
        <v>3</v>
      </c>
      <c r="E33" s="293">
        <v>0</v>
      </c>
      <c r="F33" s="293">
        <v>0</v>
      </c>
      <c r="G33" s="293">
        <v>0</v>
      </c>
      <c r="H33" s="293">
        <v>0</v>
      </c>
      <c r="I33" s="293">
        <v>0</v>
      </c>
      <c r="J33" s="293"/>
      <c r="K33" s="291"/>
      <c r="L33" s="292"/>
    </row>
    <row r="34" spans="1:12" ht="26" x14ac:dyDescent="0.25">
      <c r="A34" s="300">
        <v>6</v>
      </c>
      <c r="B34" s="296" t="s">
        <v>354</v>
      </c>
      <c r="C34" s="295" t="s">
        <v>274</v>
      </c>
      <c r="D34" s="344">
        <v>1</v>
      </c>
      <c r="E34" s="293">
        <v>0</v>
      </c>
      <c r="F34" s="293">
        <v>0</v>
      </c>
      <c r="G34" s="293">
        <v>0</v>
      </c>
      <c r="H34" s="293">
        <v>0</v>
      </c>
      <c r="I34" s="293">
        <v>0</v>
      </c>
      <c r="J34" s="293"/>
      <c r="K34" s="291">
        <f t="shared" ref="K34" si="4">AVERAGE(E34:J34)</f>
        <v>0</v>
      </c>
      <c r="L34" s="292">
        <f t="shared" ref="L34" si="5">K34*D34</f>
        <v>0</v>
      </c>
    </row>
    <row r="35" spans="1:12" x14ac:dyDescent="0.25">
      <c r="A35" s="300">
        <v>7</v>
      </c>
      <c r="B35" s="301"/>
      <c r="C35" s="306"/>
      <c r="D35" s="263"/>
      <c r="E35" s="278"/>
      <c r="F35" s="278"/>
      <c r="G35" s="278"/>
      <c r="H35" s="244"/>
      <c r="I35" s="244"/>
      <c r="J35" s="244"/>
      <c r="K35" s="250"/>
      <c r="L35" s="251"/>
    </row>
    <row r="36" spans="1:12" x14ac:dyDescent="0.25">
      <c r="A36" s="300">
        <v>18</v>
      </c>
      <c r="B36" s="301"/>
      <c r="C36" s="306"/>
      <c r="D36" s="263"/>
      <c r="E36" s="278"/>
      <c r="F36" s="278"/>
      <c r="G36" s="278"/>
      <c r="H36" s="244"/>
      <c r="I36" s="244"/>
      <c r="J36" s="244"/>
      <c r="K36" s="250"/>
      <c r="L36" s="251"/>
    </row>
    <row r="37" spans="1:12" x14ac:dyDescent="0.25">
      <c r="A37" s="300">
        <v>19</v>
      </c>
      <c r="B37" s="301"/>
      <c r="C37" s="306"/>
      <c r="D37" s="263"/>
      <c r="E37" s="283"/>
      <c r="F37" s="283"/>
      <c r="G37" s="283"/>
      <c r="H37" s="244"/>
      <c r="I37" s="244"/>
      <c r="J37" s="244"/>
      <c r="K37" s="250"/>
      <c r="L37" s="251"/>
    </row>
    <row r="38" spans="1:12" x14ac:dyDescent="0.25">
      <c r="A38" s="300">
        <v>20</v>
      </c>
      <c r="B38" s="307"/>
      <c r="C38" s="308"/>
      <c r="D38" s="347"/>
      <c r="E38" s="278"/>
      <c r="F38" s="278"/>
      <c r="G38" s="278"/>
      <c r="H38" s="244"/>
      <c r="I38" s="244"/>
      <c r="J38" s="244"/>
      <c r="K38" s="250"/>
      <c r="L38" s="251"/>
    </row>
    <row r="39" spans="1:12" ht="13.5" thickBot="1" x14ac:dyDescent="0.3">
      <c r="A39" s="226"/>
      <c r="B39" s="210"/>
      <c r="C39" s="205"/>
      <c r="D39" s="228"/>
      <c r="E39" s="227"/>
      <c r="F39" s="227"/>
      <c r="G39" s="227"/>
      <c r="H39" s="227"/>
      <c r="I39" s="227"/>
      <c r="J39" s="227"/>
      <c r="K39" s="214"/>
      <c r="L39" s="215"/>
    </row>
    <row r="40" spans="1:12" ht="13.5" thickBot="1" x14ac:dyDescent="0.3">
      <c r="A40" s="481" t="s">
        <v>355</v>
      </c>
      <c r="B40" s="482"/>
      <c r="C40" s="482"/>
      <c r="D40" s="482"/>
      <c r="E40" s="482"/>
      <c r="F40" s="482"/>
      <c r="G40" s="482"/>
      <c r="H40" s="482"/>
      <c r="I40" s="482"/>
      <c r="J40" s="483"/>
      <c r="K40" s="612">
        <f>SUM(L29:L39)</f>
        <v>0</v>
      </c>
      <c r="L40" s="613"/>
    </row>
    <row r="41" spans="1:12" ht="13.5" thickBot="1" x14ac:dyDescent="0.3">
      <c r="A41" s="188"/>
      <c r="B41" s="188"/>
      <c r="C41" s="233"/>
      <c r="D41" s="234"/>
      <c r="E41" s="235"/>
      <c r="F41" s="235"/>
      <c r="G41" s="235"/>
      <c r="H41" s="235"/>
      <c r="I41" s="235"/>
      <c r="J41" s="235"/>
      <c r="K41" s="236"/>
      <c r="L41" s="236"/>
    </row>
    <row r="42" spans="1:12" ht="13.5" thickBot="1" x14ac:dyDescent="0.35">
      <c r="A42" s="614" t="s">
        <v>356</v>
      </c>
      <c r="B42" s="615"/>
      <c r="C42" s="615"/>
      <c r="D42" s="615"/>
      <c r="E42" s="615"/>
      <c r="F42" s="615"/>
      <c r="G42" s="615"/>
      <c r="H42" s="615"/>
      <c r="I42" s="615"/>
      <c r="J42" s="616"/>
      <c r="K42" s="609">
        <f>K40/12</f>
        <v>0</v>
      </c>
      <c r="L42" s="610"/>
    </row>
    <row r="43" spans="1:12" ht="13.5" thickBot="1" x14ac:dyDescent="0.35">
      <c r="A43" s="231"/>
      <c r="B43" s="231"/>
      <c r="C43" s="231"/>
      <c r="D43" s="231"/>
      <c r="E43" s="231"/>
      <c r="F43" s="231"/>
      <c r="G43" s="231"/>
      <c r="H43" s="231"/>
      <c r="I43" s="231"/>
      <c r="J43" s="231"/>
      <c r="K43" s="232"/>
      <c r="L43" s="232"/>
    </row>
    <row r="44" spans="1:12" ht="13.5" thickBot="1" x14ac:dyDescent="0.35">
      <c r="A44" s="617" t="s">
        <v>357</v>
      </c>
      <c r="B44" s="618"/>
      <c r="C44" s="618"/>
      <c r="D44" s="618"/>
      <c r="E44" s="618"/>
      <c r="F44" s="618"/>
      <c r="G44" s="618"/>
      <c r="H44" s="618"/>
      <c r="I44" s="618"/>
      <c r="J44" s="619"/>
      <c r="K44" s="620" t="s">
        <v>358</v>
      </c>
      <c r="L44" s="621"/>
    </row>
    <row r="45" spans="1:12" ht="13" x14ac:dyDescent="0.3">
      <c r="A45" s="631" t="s">
        <v>359</v>
      </c>
      <c r="B45" s="632"/>
      <c r="C45" s="632"/>
      <c r="D45" s="632"/>
      <c r="E45" s="632"/>
      <c r="F45" s="632"/>
      <c r="G45" s="632"/>
      <c r="H45" s="632"/>
      <c r="I45" s="632"/>
      <c r="J45" s="632"/>
      <c r="K45" s="622">
        <f>K22</f>
        <v>0</v>
      </c>
      <c r="L45" s="623"/>
    </row>
    <row r="46" spans="1:12" ht="13.5" thickBot="1" x14ac:dyDescent="0.35">
      <c r="A46" s="629" t="s">
        <v>360</v>
      </c>
      <c r="B46" s="630"/>
      <c r="C46" s="630"/>
      <c r="D46" s="630"/>
      <c r="E46" s="630"/>
      <c r="F46" s="630"/>
      <c r="G46" s="630"/>
      <c r="H46" s="630"/>
      <c r="I46" s="630"/>
      <c r="J46" s="630"/>
      <c r="K46" s="633">
        <f>K42</f>
        <v>0</v>
      </c>
      <c r="L46" s="634"/>
    </row>
    <row r="47" spans="1:12" ht="13.5" thickBot="1" x14ac:dyDescent="0.35">
      <c r="A47" s="624" t="s">
        <v>361</v>
      </c>
      <c r="B47" s="625"/>
      <c r="C47" s="625"/>
      <c r="D47" s="625"/>
      <c r="E47" s="625"/>
      <c r="F47" s="625"/>
      <c r="G47" s="625"/>
      <c r="H47" s="625"/>
      <c r="I47" s="625"/>
      <c r="J47" s="626"/>
      <c r="K47" s="627">
        <f>SUM(K45:L46)</f>
        <v>0</v>
      </c>
      <c r="L47" s="628"/>
    </row>
    <row r="49" spans="1:12" ht="13" thickBot="1" x14ac:dyDescent="0.3"/>
    <row r="50" spans="1:12" ht="20.25" customHeight="1" x14ac:dyDescent="0.25">
      <c r="A50" s="540"/>
      <c r="B50" s="541"/>
      <c r="C50" s="546" t="s">
        <v>285</v>
      </c>
      <c r="D50" s="549"/>
      <c r="E50" s="550"/>
      <c r="F50" s="550"/>
      <c r="G50" s="550"/>
      <c r="H50" s="550"/>
      <c r="I50" s="550"/>
      <c r="J50" s="550"/>
      <c r="K50" s="550"/>
      <c r="L50" s="551"/>
    </row>
    <row r="51" spans="1:12" ht="28.5" customHeight="1" x14ac:dyDescent="0.25">
      <c r="A51" s="542"/>
      <c r="B51" s="543"/>
      <c r="C51" s="547"/>
      <c r="D51" s="552"/>
      <c r="E51" s="553"/>
      <c r="F51" s="553"/>
      <c r="G51" s="553"/>
      <c r="H51" s="553"/>
      <c r="I51" s="553"/>
      <c r="J51" s="553"/>
      <c r="K51" s="553"/>
      <c r="L51" s="554"/>
    </row>
    <row r="52" spans="1:12" ht="14.25" customHeight="1" x14ac:dyDescent="0.25">
      <c r="A52" s="542"/>
      <c r="B52" s="543"/>
      <c r="C52" s="547"/>
      <c r="D52" s="552"/>
      <c r="E52" s="553"/>
      <c r="F52" s="553"/>
      <c r="G52" s="553"/>
      <c r="H52" s="553"/>
      <c r="I52" s="553"/>
      <c r="J52" s="553"/>
      <c r="K52" s="553"/>
      <c r="L52" s="554"/>
    </row>
    <row r="53" spans="1:12" ht="13" thickBot="1" x14ac:dyDescent="0.3">
      <c r="A53" s="544"/>
      <c r="B53" s="545"/>
      <c r="C53" s="548"/>
      <c r="D53" s="555"/>
      <c r="E53" s="556"/>
      <c r="F53" s="556"/>
      <c r="G53" s="556"/>
      <c r="H53" s="556"/>
      <c r="I53" s="556"/>
      <c r="J53" s="556"/>
      <c r="K53" s="556"/>
      <c r="L53" s="557"/>
    </row>
  </sheetData>
  <mergeCells count="54">
    <mergeCell ref="A50:B53"/>
    <mergeCell ref="C50:C53"/>
    <mergeCell ref="D50:L53"/>
    <mergeCell ref="A45:J45"/>
    <mergeCell ref="K45:L45"/>
    <mergeCell ref="A46:J46"/>
    <mergeCell ref="K46:L46"/>
    <mergeCell ref="A47:J47"/>
    <mergeCell ref="K47:L47"/>
    <mergeCell ref="A40:J40"/>
    <mergeCell ref="K40:L40"/>
    <mergeCell ref="A42:J42"/>
    <mergeCell ref="K42:L42"/>
    <mergeCell ref="A44:J44"/>
    <mergeCell ref="K44:L44"/>
    <mergeCell ref="A20:J20"/>
    <mergeCell ref="K20:L20"/>
    <mergeCell ref="A22:J22"/>
    <mergeCell ref="K22:L22"/>
    <mergeCell ref="A26:A28"/>
    <mergeCell ref="B26:B28"/>
    <mergeCell ref="C26:C28"/>
    <mergeCell ref="D26:D28"/>
    <mergeCell ref="E26:J26"/>
    <mergeCell ref="K26:L26"/>
    <mergeCell ref="K27:K28"/>
    <mergeCell ref="L27:L28"/>
    <mergeCell ref="A8:A10"/>
    <mergeCell ref="B8:B10"/>
    <mergeCell ref="C8:C10"/>
    <mergeCell ref="D8:D10"/>
    <mergeCell ref="E8:J8"/>
    <mergeCell ref="K8:L8"/>
    <mergeCell ref="K9:K10"/>
    <mergeCell ref="L9:L10"/>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s>
  <pageMargins left="0.511811024" right="0.511811024" top="0.78740157499999996" bottom="0.78740157499999996" header="0.31496062000000002" footer="0.31496062000000002"/>
  <pageSetup paperSize="9" orientation="landscape" verticalDpi="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D7FE9D-ADEF-48D1-BCCD-8F5DC25C73F8}">
  <sheetPr>
    <tabColor rgb="FF92D050"/>
  </sheetPr>
  <dimension ref="A1:L36"/>
  <sheetViews>
    <sheetView zoomScale="120" zoomScaleNormal="120" workbookViewId="0">
      <selection activeCell="F2" sqref="F2:I5"/>
    </sheetView>
  </sheetViews>
  <sheetFormatPr defaultRowHeight="12.5" x14ac:dyDescent="0.25"/>
  <cols>
    <col min="1" max="1" width="3.7265625" style="209" bestFit="1" customWidth="1"/>
    <col min="2" max="2" width="47.7265625" customWidth="1"/>
    <col min="3" max="3" width="6.7265625" customWidth="1"/>
    <col min="4" max="4" width="5.54296875" customWidth="1"/>
    <col min="5" max="6" width="10.26953125" bestFit="1" customWidth="1"/>
    <col min="7" max="7" width="11.7265625" bestFit="1" customWidth="1"/>
    <col min="8" max="8" width="9" customWidth="1"/>
    <col min="9" max="9" width="9.1796875" customWidth="1"/>
    <col min="10" max="10" width="9.26953125" customWidth="1"/>
    <col min="11" max="11" width="10" customWidth="1"/>
    <col min="12" max="12" width="11" customWidth="1"/>
    <col min="257" max="257" width="3.7265625" bestFit="1" customWidth="1"/>
    <col min="258" max="258" width="52.81640625" customWidth="1"/>
    <col min="259" max="259" width="6.7265625" customWidth="1"/>
    <col min="260" max="260" width="5.54296875" customWidth="1"/>
    <col min="261" max="261" width="9.1796875" customWidth="1"/>
    <col min="262" max="262" width="8.81640625" customWidth="1"/>
    <col min="263" max="263" width="8.7265625" customWidth="1"/>
    <col min="264" max="264" width="9" customWidth="1"/>
    <col min="265" max="265" width="9.1796875" customWidth="1"/>
    <col min="266" max="266" width="9.26953125" customWidth="1"/>
    <col min="267" max="267" width="10" customWidth="1"/>
    <col min="268" max="268" width="11" customWidth="1"/>
    <col min="513" max="513" width="3.7265625" bestFit="1" customWidth="1"/>
    <col min="514" max="514" width="52.81640625" customWidth="1"/>
    <col min="515" max="515" width="6.7265625" customWidth="1"/>
    <col min="516" max="516" width="5.54296875" customWidth="1"/>
    <col min="517" max="517" width="9.1796875" customWidth="1"/>
    <col min="518" max="518" width="8.81640625" customWidth="1"/>
    <col min="519" max="519" width="8.7265625" customWidth="1"/>
    <col min="520" max="520" width="9" customWidth="1"/>
    <col min="521" max="521" width="9.1796875" customWidth="1"/>
    <col min="522" max="522" width="9.26953125" customWidth="1"/>
    <col min="523" max="523" width="10" customWidth="1"/>
    <col min="524" max="524" width="11" customWidth="1"/>
    <col min="769" max="769" width="3.7265625" bestFit="1" customWidth="1"/>
    <col min="770" max="770" width="52.81640625" customWidth="1"/>
    <col min="771" max="771" width="6.7265625" customWidth="1"/>
    <col min="772" max="772" width="5.54296875" customWidth="1"/>
    <col min="773" max="773" width="9.1796875" customWidth="1"/>
    <col min="774" max="774" width="8.81640625" customWidth="1"/>
    <col min="775" max="775" width="8.7265625" customWidth="1"/>
    <col min="776" max="776" width="9" customWidth="1"/>
    <col min="777" max="777" width="9.1796875" customWidth="1"/>
    <col min="778" max="778" width="9.26953125" customWidth="1"/>
    <col min="779" max="779" width="10" customWidth="1"/>
    <col min="780" max="780" width="11" customWidth="1"/>
    <col min="1025" max="1025" width="3.7265625" bestFit="1" customWidth="1"/>
    <col min="1026" max="1026" width="52.81640625" customWidth="1"/>
    <col min="1027" max="1027" width="6.7265625" customWidth="1"/>
    <col min="1028" max="1028" width="5.54296875" customWidth="1"/>
    <col min="1029" max="1029" width="9.1796875" customWidth="1"/>
    <col min="1030" max="1030" width="8.81640625" customWidth="1"/>
    <col min="1031" max="1031" width="8.7265625" customWidth="1"/>
    <col min="1032" max="1032" width="9" customWidth="1"/>
    <col min="1033" max="1033" width="9.1796875" customWidth="1"/>
    <col min="1034" max="1034" width="9.26953125" customWidth="1"/>
    <col min="1035" max="1035" width="10" customWidth="1"/>
    <col min="1036" max="1036" width="11" customWidth="1"/>
    <col min="1281" max="1281" width="3.7265625" bestFit="1" customWidth="1"/>
    <col min="1282" max="1282" width="52.81640625" customWidth="1"/>
    <col min="1283" max="1283" width="6.7265625" customWidth="1"/>
    <col min="1284" max="1284" width="5.54296875" customWidth="1"/>
    <col min="1285" max="1285" width="9.1796875" customWidth="1"/>
    <col min="1286" max="1286" width="8.81640625" customWidth="1"/>
    <col min="1287" max="1287" width="8.7265625" customWidth="1"/>
    <col min="1288" max="1288" width="9" customWidth="1"/>
    <col min="1289" max="1289" width="9.1796875" customWidth="1"/>
    <col min="1290" max="1290" width="9.26953125" customWidth="1"/>
    <col min="1291" max="1291" width="10" customWidth="1"/>
    <col min="1292" max="1292" width="11" customWidth="1"/>
    <col min="1537" max="1537" width="3.7265625" bestFit="1" customWidth="1"/>
    <col min="1538" max="1538" width="52.81640625" customWidth="1"/>
    <col min="1539" max="1539" width="6.7265625" customWidth="1"/>
    <col min="1540" max="1540" width="5.54296875" customWidth="1"/>
    <col min="1541" max="1541" width="9.1796875" customWidth="1"/>
    <col min="1542" max="1542" width="8.81640625" customWidth="1"/>
    <col min="1543" max="1543" width="8.7265625" customWidth="1"/>
    <col min="1544" max="1544" width="9" customWidth="1"/>
    <col min="1545" max="1545" width="9.1796875" customWidth="1"/>
    <col min="1546" max="1546" width="9.26953125" customWidth="1"/>
    <col min="1547" max="1547" width="10" customWidth="1"/>
    <col min="1548" max="1548" width="11" customWidth="1"/>
    <col min="1793" max="1793" width="3.7265625" bestFit="1" customWidth="1"/>
    <col min="1794" max="1794" width="52.81640625" customWidth="1"/>
    <col min="1795" max="1795" width="6.7265625" customWidth="1"/>
    <col min="1796" max="1796" width="5.54296875" customWidth="1"/>
    <col min="1797" max="1797" width="9.1796875" customWidth="1"/>
    <col min="1798" max="1798" width="8.81640625" customWidth="1"/>
    <col min="1799" max="1799" width="8.7265625" customWidth="1"/>
    <col min="1800" max="1800" width="9" customWidth="1"/>
    <col min="1801" max="1801" width="9.1796875" customWidth="1"/>
    <col min="1802" max="1802" width="9.26953125" customWidth="1"/>
    <col min="1803" max="1803" width="10" customWidth="1"/>
    <col min="1804" max="1804" width="11" customWidth="1"/>
    <col min="2049" max="2049" width="3.7265625" bestFit="1" customWidth="1"/>
    <col min="2050" max="2050" width="52.81640625" customWidth="1"/>
    <col min="2051" max="2051" width="6.7265625" customWidth="1"/>
    <col min="2052" max="2052" width="5.54296875" customWidth="1"/>
    <col min="2053" max="2053" width="9.1796875" customWidth="1"/>
    <col min="2054" max="2054" width="8.81640625" customWidth="1"/>
    <col min="2055" max="2055" width="8.7265625" customWidth="1"/>
    <col min="2056" max="2056" width="9" customWidth="1"/>
    <col min="2057" max="2057" width="9.1796875" customWidth="1"/>
    <col min="2058" max="2058" width="9.26953125" customWidth="1"/>
    <col min="2059" max="2059" width="10" customWidth="1"/>
    <col min="2060" max="2060" width="11" customWidth="1"/>
    <col min="2305" max="2305" width="3.7265625" bestFit="1" customWidth="1"/>
    <col min="2306" max="2306" width="52.81640625" customWidth="1"/>
    <col min="2307" max="2307" width="6.7265625" customWidth="1"/>
    <col min="2308" max="2308" width="5.54296875" customWidth="1"/>
    <col min="2309" max="2309" width="9.1796875" customWidth="1"/>
    <col min="2310" max="2310" width="8.81640625" customWidth="1"/>
    <col min="2311" max="2311" width="8.7265625" customWidth="1"/>
    <col min="2312" max="2312" width="9" customWidth="1"/>
    <col min="2313" max="2313" width="9.1796875" customWidth="1"/>
    <col min="2314" max="2314" width="9.26953125" customWidth="1"/>
    <col min="2315" max="2315" width="10" customWidth="1"/>
    <col min="2316" max="2316" width="11" customWidth="1"/>
    <col min="2561" max="2561" width="3.7265625" bestFit="1" customWidth="1"/>
    <col min="2562" max="2562" width="52.81640625" customWidth="1"/>
    <col min="2563" max="2563" width="6.7265625" customWidth="1"/>
    <col min="2564" max="2564" width="5.54296875" customWidth="1"/>
    <col min="2565" max="2565" width="9.1796875" customWidth="1"/>
    <col min="2566" max="2566" width="8.81640625" customWidth="1"/>
    <col min="2567" max="2567" width="8.7265625" customWidth="1"/>
    <col min="2568" max="2568" width="9" customWidth="1"/>
    <col min="2569" max="2569" width="9.1796875" customWidth="1"/>
    <col min="2570" max="2570" width="9.26953125" customWidth="1"/>
    <col min="2571" max="2571" width="10" customWidth="1"/>
    <col min="2572" max="2572" width="11" customWidth="1"/>
    <col min="2817" max="2817" width="3.7265625" bestFit="1" customWidth="1"/>
    <col min="2818" max="2818" width="52.81640625" customWidth="1"/>
    <col min="2819" max="2819" width="6.7265625" customWidth="1"/>
    <col min="2820" max="2820" width="5.54296875" customWidth="1"/>
    <col min="2821" max="2821" width="9.1796875" customWidth="1"/>
    <col min="2822" max="2822" width="8.81640625" customWidth="1"/>
    <col min="2823" max="2823" width="8.7265625" customWidth="1"/>
    <col min="2824" max="2824" width="9" customWidth="1"/>
    <col min="2825" max="2825" width="9.1796875" customWidth="1"/>
    <col min="2826" max="2826" width="9.26953125" customWidth="1"/>
    <col min="2827" max="2827" width="10" customWidth="1"/>
    <col min="2828" max="2828" width="11" customWidth="1"/>
    <col min="3073" max="3073" width="3.7265625" bestFit="1" customWidth="1"/>
    <col min="3074" max="3074" width="52.81640625" customWidth="1"/>
    <col min="3075" max="3075" width="6.7265625" customWidth="1"/>
    <col min="3076" max="3076" width="5.54296875" customWidth="1"/>
    <col min="3077" max="3077" width="9.1796875" customWidth="1"/>
    <col min="3078" max="3078" width="8.81640625" customWidth="1"/>
    <col min="3079" max="3079" width="8.7265625" customWidth="1"/>
    <col min="3080" max="3080" width="9" customWidth="1"/>
    <col min="3081" max="3081" width="9.1796875" customWidth="1"/>
    <col min="3082" max="3082" width="9.26953125" customWidth="1"/>
    <col min="3083" max="3083" width="10" customWidth="1"/>
    <col min="3084" max="3084" width="11" customWidth="1"/>
    <col min="3329" max="3329" width="3.7265625" bestFit="1" customWidth="1"/>
    <col min="3330" max="3330" width="52.81640625" customWidth="1"/>
    <col min="3331" max="3331" width="6.7265625" customWidth="1"/>
    <col min="3332" max="3332" width="5.54296875" customWidth="1"/>
    <col min="3333" max="3333" width="9.1796875" customWidth="1"/>
    <col min="3334" max="3334" width="8.81640625" customWidth="1"/>
    <col min="3335" max="3335" width="8.7265625" customWidth="1"/>
    <col min="3336" max="3336" width="9" customWidth="1"/>
    <col min="3337" max="3337" width="9.1796875" customWidth="1"/>
    <col min="3338" max="3338" width="9.26953125" customWidth="1"/>
    <col min="3339" max="3339" width="10" customWidth="1"/>
    <col min="3340" max="3340" width="11" customWidth="1"/>
    <col min="3585" max="3585" width="3.7265625" bestFit="1" customWidth="1"/>
    <col min="3586" max="3586" width="52.81640625" customWidth="1"/>
    <col min="3587" max="3587" width="6.7265625" customWidth="1"/>
    <col min="3588" max="3588" width="5.54296875" customWidth="1"/>
    <col min="3589" max="3589" width="9.1796875" customWidth="1"/>
    <col min="3590" max="3590" width="8.81640625" customWidth="1"/>
    <col min="3591" max="3591" width="8.7265625" customWidth="1"/>
    <col min="3592" max="3592" width="9" customWidth="1"/>
    <col min="3593" max="3593" width="9.1796875" customWidth="1"/>
    <col min="3594" max="3594" width="9.26953125" customWidth="1"/>
    <col min="3595" max="3595" width="10" customWidth="1"/>
    <col min="3596" max="3596" width="11" customWidth="1"/>
    <col min="3841" max="3841" width="3.7265625" bestFit="1" customWidth="1"/>
    <col min="3842" max="3842" width="52.81640625" customWidth="1"/>
    <col min="3843" max="3843" width="6.7265625" customWidth="1"/>
    <col min="3844" max="3844" width="5.54296875" customWidth="1"/>
    <col min="3845" max="3845" width="9.1796875" customWidth="1"/>
    <col min="3846" max="3846" width="8.81640625" customWidth="1"/>
    <col min="3847" max="3847" width="8.7265625" customWidth="1"/>
    <col min="3848" max="3848" width="9" customWidth="1"/>
    <col min="3849" max="3849" width="9.1796875" customWidth="1"/>
    <col min="3850" max="3850" width="9.26953125" customWidth="1"/>
    <col min="3851" max="3851" width="10" customWidth="1"/>
    <col min="3852" max="3852" width="11" customWidth="1"/>
    <col min="4097" max="4097" width="3.7265625" bestFit="1" customWidth="1"/>
    <col min="4098" max="4098" width="52.81640625" customWidth="1"/>
    <col min="4099" max="4099" width="6.7265625" customWidth="1"/>
    <col min="4100" max="4100" width="5.54296875" customWidth="1"/>
    <col min="4101" max="4101" width="9.1796875" customWidth="1"/>
    <col min="4102" max="4102" width="8.81640625" customWidth="1"/>
    <col min="4103" max="4103" width="8.7265625" customWidth="1"/>
    <col min="4104" max="4104" width="9" customWidth="1"/>
    <col min="4105" max="4105" width="9.1796875" customWidth="1"/>
    <col min="4106" max="4106" width="9.26953125" customWidth="1"/>
    <col min="4107" max="4107" width="10" customWidth="1"/>
    <col min="4108" max="4108" width="11" customWidth="1"/>
    <col min="4353" max="4353" width="3.7265625" bestFit="1" customWidth="1"/>
    <col min="4354" max="4354" width="52.81640625" customWidth="1"/>
    <col min="4355" max="4355" width="6.7265625" customWidth="1"/>
    <col min="4356" max="4356" width="5.54296875" customWidth="1"/>
    <col min="4357" max="4357" width="9.1796875" customWidth="1"/>
    <col min="4358" max="4358" width="8.81640625" customWidth="1"/>
    <col min="4359" max="4359" width="8.7265625" customWidth="1"/>
    <col min="4360" max="4360" width="9" customWidth="1"/>
    <col min="4361" max="4361" width="9.1796875" customWidth="1"/>
    <col min="4362" max="4362" width="9.26953125" customWidth="1"/>
    <col min="4363" max="4363" width="10" customWidth="1"/>
    <col min="4364" max="4364" width="11" customWidth="1"/>
    <col min="4609" max="4609" width="3.7265625" bestFit="1" customWidth="1"/>
    <col min="4610" max="4610" width="52.81640625" customWidth="1"/>
    <col min="4611" max="4611" width="6.7265625" customWidth="1"/>
    <col min="4612" max="4612" width="5.54296875" customWidth="1"/>
    <col min="4613" max="4613" width="9.1796875" customWidth="1"/>
    <col min="4614" max="4614" width="8.81640625" customWidth="1"/>
    <col min="4615" max="4615" width="8.7265625" customWidth="1"/>
    <col min="4616" max="4616" width="9" customWidth="1"/>
    <col min="4617" max="4617" width="9.1796875" customWidth="1"/>
    <col min="4618" max="4618" width="9.26953125" customWidth="1"/>
    <col min="4619" max="4619" width="10" customWidth="1"/>
    <col min="4620" max="4620" width="11" customWidth="1"/>
    <col min="4865" max="4865" width="3.7265625" bestFit="1" customWidth="1"/>
    <col min="4866" max="4866" width="52.81640625" customWidth="1"/>
    <col min="4867" max="4867" width="6.7265625" customWidth="1"/>
    <col min="4868" max="4868" width="5.54296875" customWidth="1"/>
    <col min="4869" max="4869" width="9.1796875" customWidth="1"/>
    <col min="4870" max="4870" width="8.81640625" customWidth="1"/>
    <col min="4871" max="4871" width="8.7265625" customWidth="1"/>
    <col min="4872" max="4872" width="9" customWidth="1"/>
    <col min="4873" max="4873" width="9.1796875" customWidth="1"/>
    <col min="4874" max="4874" width="9.26953125" customWidth="1"/>
    <col min="4875" max="4875" width="10" customWidth="1"/>
    <col min="4876" max="4876" width="11" customWidth="1"/>
    <col min="5121" max="5121" width="3.7265625" bestFit="1" customWidth="1"/>
    <col min="5122" max="5122" width="52.81640625" customWidth="1"/>
    <col min="5123" max="5123" width="6.7265625" customWidth="1"/>
    <col min="5124" max="5124" width="5.54296875" customWidth="1"/>
    <col min="5125" max="5125" width="9.1796875" customWidth="1"/>
    <col min="5126" max="5126" width="8.81640625" customWidth="1"/>
    <col min="5127" max="5127" width="8.7265625" customWidth="1"/>
    <col min="5128" max="5128" width="9" customWidth="1"/>
    <col min="5129" max="5129" width="9.1796875" customWidth="1"/>
    <col min="5130" max="5130" width="9.26953125" customWidth="1"/>
    <col min="5131" max="5131" width="10" customWidth="1"/>
    <col min="5132" max="5132" width="11" customWidth="1"/>
    <col min="5377" max="5377" width="3.7265625" bestFit="1" customWidth="1"/>
    <col min="5378" max="5378" width="52.81640625" customWidth="1"/>
    <col min="5379" max="5379" width="6.7265625" customWidth="1"/>
    <col min="5380" max="5380" width="5.54296875" customWidth="1"/>
    <col min="5381" max="5381" width="9.1796875" customWidth="1"/>
    <col min="5382" max="5382" width="8.81640625" customWidth="1"/>
    <col min="5383" max="5383" width="8.7265625" customWidth="1"/>
    <col min="5384" max="5384" width="9" customWidth="1"/>
    <col min="5385" max="5385" width="9.1796875" customWidth="1"/>
    <col min="5386" max="5386" width="9.26953125" customWidth="1"/>
    <col min="5387" max="5387" width="10" customWidth="1"/>
    <col min="5388" max="5388" width="11" customWidth="1"/>
    <col min="5633" max="5633" width="3.7265625" bestFit="1" customWidth="1"/>
    <col min="5634" max="5634" width="52.81640625" customWidth="1"/>
    <col min="5635" max="5635" width="6.7265625" customWidth="1"/>
    <col min="5636" max="5636" width="5.54296875" customWidth="1"/>
    <col min="5637" max="5637" width="9.1796875" customWidth="1"/>
    <col min="5638" max="5638" width="8.81640625" customWidth="1"/>
    <col min="5639" max="5639" width="8.7265625" customWidth="1"/>
    <col min="5640" max="5640" width="9" customWidth="1"/>
    <col min="5641" max="5641" width="9.1796875" customWidth="1"/>
    <col min="5642" max="5642" width="9.26953125" customWidth="1"/>
    <col min="5643" max="5643" width="10" customWidth="1"/>
    <col min="5644" max="5644" width="11" customWidth="1"/>
    <col min="5889" max="5889" width="3.7265625" bestFit="1" customWidth="1"/>
    <col min="5890" max="5890" width="52.81640625" customWidth="1"/>
    <col min="5891" max="5891" width="6.7265625" customWidth="1"/>
    <col min="5892" max="5892" width="5.54296875" customWidth="1"/>
    <col min="5893" max="5893" width="9.1796875" customWidth="1"/>
    <col min="5894" max="5894" width="8.81640625" customWidth="1"/>
    <col min="5895" max="5895" width="8.7265625" customWidth="1"/>
    <col min="5896" max="5896" width="9" customWidth="1"/>
    <col min="5897" max="5897" width="9.1796875" customWidth="1"/>
    <col min="5898" max="5898" width="9.26953125" customWidth="1"/>
    <col min="5899" max="5899" width="10" customWidth="1"/>
    <col min="5900" max="5900" width="11" customWidth="1"/>
    <col min="6145" max="6145" width="3.7265625" bestFit="1" customWidth="1"/>
    <col min="6146" max="6146" width="52.81640625" customWidth="1"/>
    <col min="6147" max="6147" width="6.7265625" customWidth="1"/>
    <col min="6148" max="6148" width="5.54296875" customWidth="1"/>
    <col min="6149" max="6149" width="9.1796875" customWidth="1"/>
    <col min="6150" max="6150" width="8.81640625" customWidth="1"/>
    <col min="6151" max="6151" width="8.7265625" customWidth="1"/>
    <col min="6152" max="6152" width="9" customWidth="1"/>
    <col min="6153" max="6153" width="9.1796875" customWidth="1"/>
    <col min="6154" max="6154" width="9.26953125" customWidth="1"/>
    <col min="6155" max="6155" width="10" customWidth="1"/>
    <col min="6156" max="6156" width="11" customWidth="1"/>
    <col min="6401" max="6401" width="3.7265625" bestFit="1" customWidth="1"/>
    <col min="6402" max="6402" width="52.81640625" customWidth="1"/>
    <col min="6403" max="6403" width="6.7265625" customWidth="1"/>
    <col min="6404" max="6404" width="5.54296875" customWidth="1"/>
    <col min="6405" max="6405" width="9.1796875" customWidth="1"/>
    <col min="6406" max="6406" width="8.81640625" customWidth="1"/>
    <col min="6407" max="6407" width="8.7265625" customWidth="1"/>
    <col min="6408" max="6408" width="9" customWidth="1"/>
    <col min="6409" max="6409" width="9.1796875" customWidth="1"/>
    <col min="6410" max="6410" width="9.26953125" customWidth="1"/>
    <col min="6411" max="6411" width="10" customWidth="1"/>
    <col min="6412" max="6412" width="11" customWidth="1"/>
    <col min="6657" max="6657" width="3.7265625" bestFit="1" customWidth="1"/>
    <col min="6658" max="6658" width="52.81640625" customWidth="1"/>
    <col min="6659" max="6659" width="6.7265625" customWidth="1"/>
    <col min="6660" max="6660" width="5.54296875" customWidth="1"/>
    <col min="6661" max="6661" width="9.1796875" customWidth="1"/>
    <col min="6662" max="6662" width="8.81640625" customWidth="1"/>
    <col min="6663" max="6663" width="8.7265625" customWidth="1"/>
    <col min="6664" max="6664" width="9" customWidth="1"/>
    <col min="6665" max="6665" width="9.1796875" customWidth="1"/>
    <col min="6666" max="6666" width="9.26953125" customWidth="1"/>
    <col min="6667" max="6667" width="10" customWidth="1"/>
    <col min="6668" max="6668" width="11" customWidth="1"/>
    <col min="6913" max="6913" width="3.7265625" bestFit="1" customWidth="1"/>
    <col min="6914" max="6914" width="52.81640625" customWidth="1"/>
    <col min="6915" max="6915" width="6.7265625" customWidth="1"/>
    <col min="6916" max="6916" width="5.54296875" customWidth="1"/>
    <col min="6917" max="6917" width="9.1796875" customWidth="1"/>
    <col min="6918" max="6918" width="8.81640625" customWidth="1"/>
    <col min="6919" max="6919" width="8.7265625" customWidth="1"/>
    <col min="6920" max="6920" width="9" customWidth="1"/>
    <col min="6921" max="6921" width="9.1796875" customWidth="1"/>
    <col min="6922" max="6922" width="9.26953125" customWidth="1"/>
    <col min="6923" max="6923" width="10" customWidth="1"/>
    <col min="6924" max="6924" width="11" customWidth="1"/>
    <col min="7169" max="7169" width="3.7265625" bestFit="1" customWidth="1"/>
    <col min="7170" max="7170" width="52.81640625" customWidth="1"/>
    <col min="7171" max="7171" width="6.7265625" customWidth="1"/>
    <col min="7172" max="7172" width="5.54296875" customWidth="1"/>
    <col min="7173" max="7173" width="9.1796875" customWidth="1"/>
    <col min="7174" max="7174" width="8.81640625" customWidth="1"/>
    <col min="7175" max="7175" width="8.7265625" customWidth="1"/>
    <col min="7176" max="7176" width="9" customWidth="1"/>
    <col min="7177" max="7177" width="9.1796875" customWidth="1"/>
    <col min="7178" max="7178" width="9.26953125" customWidth="1"/>
    <col min="7179" max="7179" width="10" customWidth="1"/>
    <col min="7180" max="7180" width="11" customWidth="1"/>
    <col min="7425" max="7425" width="3.7265625" bestFit="1" customWidth="1"/>
    <col min="7426" max="7426" width="52.81640625" customWidth="1"/>
    <col min="7427" max="7427" width="6.7265625" customWidth="1"/>
    <col min="7428" max="7428" width="5.54296875" customWidth="1"/>
    <col min="7429" max="7429" width="9.1796875" customWidth="1"/>
    <col min="7430" max="7430" width="8.81640625" customWidth="1"/>
    <col min="7431" max="7431" width="8.7265625" customWidth="1"/>
    <col min="7432" max="7432" width="9" customWidth="1"/>
    <col min="7433" max="7433" width="9.1796875" customWidth="1"/>
    <col min="7434" max="7434" width="9.26953125" customWidth="1"/>
    <col min="7435" max="7435" width="10" customWidth="1"/>
    <col min="7436" max="7436" width="11" customWidth="1"/>
    <col min="7681" max="7681" width="3.7265625" bestFit="1" customWidth="1"/>
    <col min="7682" max="7682" width="52.81640625" customWidth="1"/>
    <col min="7683" max="7683" width="6.7265625" customWidth="1"/>
    <col min="7684" max="7684" width="5.54296875" customWidth="1"/>
    <col min="7685" max="7685" width="9.1796875" customWidth="1"/>
    <col min="7686" max="7686" width="8.81640625" customWidth="1"/>
    <col min="7687" max="7687" width="8.7265625" customWidth="1"/>
    <col min="7688" max="7688" width="9" customWidth="1"/>
    <col min="7689" max="7689" width="9.1796875" customWidth="1"/>
    <col min="7690" max="7690" width="9.26953125" customWidth="1"/>
    <col min="7691" max="7691" width="10" customWidth="1"/>
    <col min="7692" max="7692" width="11" customWidth="1"/>
    <col min="7937" max="7937" width="3.7265625" bestFit="1" customWidth="1"/>
    <col min="7938" max="7938" width="52.81640625" customWidth="1"/>
    <col min="7939" max="7939" width="6.7265625" customWidth="1"/>
    <col min="7940" max="7940" width="5.54296875" customWidth="1"/>
    <col min="7941" max="7941" width="9.1796875" customWidth="1"/>
    <col min="7942" max="7942" width="8.81640625" customWidth="1"/>
    <col min="7943" max="7943" width="8.7265625" customWidth="1"/>
    <col min="7944" max="7944" width="9" customWidth="1"/>
    <col min="7945" max="7945" width="9.1796875" customWidth="1"/>
    <col min="7946" max="7946" width="9.26953125" customWidth="1"/>
    <col min="7947" max="7947" width="10" customWidth="1"/>
    <col min="7948" max="7948" width="11" customWidth="1"/>
    <col min="8193" max="8193" width="3.7265625" bestFit="1" customWidth="1"/>
    <col min="8194" max="8194" width="52.81640625" customWidth="1"/>
    <col min="8195" max="8195" width="6.7265625" customWidth="1"/>
    <col min="8196" max="8196" width="5.54296875" customWidth="1"/>
    <col min="8197" max="8197" width="9.1796875" customWidth="1"/>
    <col min="8198" max="8198" width="8.81640625" customWidth="1"/>
    <col min="8199" max="8199" width="8.7265625" customWidth="1"/>
    <col min="8200" max="8200" width="9" customWidth="1"/>
    <col min="8201" max="8201" width="9.1796875" customWidth="1"/>
    <col min="8202" max="8202" width="9.26953125" customWidth="1"/>
    <col min="8203" max="8203" width="10" customWidth="1"/>
    <col min="8204" max="8204" width="11" customWidth="1"/>
    <col min="8449" max="8449" width="3.7265625" bestFit="1" customWidth="1"/>
    <col min="8450" max="8450" width="52.81640625" customWidth="1"/>
    <col min="8451" max="8451" width="6.7265625" customWidth="1"/>
    <col min="8452" max="8452" width="5.54296875" customWidth="1"/>
    <col min="8453" max="8453" width="9.1796875" customWidth="1"/>
    <col min="8454" max="8454" width="8.81640625" customWidth="1"/>
    <col min="8455" max="8455" width="8.7265625" customWidth="1"/>
    <col min="8456" max="8456" width="9" customWidth="1"/>
    <col min="8457" max="8457" width="9.1796875" customWidth="1"/>
    <col min="8458" max="8458" width="9.26953125" customWidth="1"/>
    <col min="8459" max="8459" width="10" customWidth="1"/>
    <col min="8460" max="8460" width="11" customWidth="1"/>
    <col min="8705" max="8705" width="3.7265625" bestFit="1" customWidth="1"/>
    <col min="8706" max="8706" width="52.81640625" customWidth="1"/>
    <col min="8707" max="8707" width="6.7265625" customWidth="1"/>
    <col min="8708" max="8708" width="5.54296875" customWidth="1"/>
    <col min="8709" max="8709" width="9.1796875" customWidth="1"/>
    <col min="8710" max="8710" width="8.81640625" customWidth="1"/>
    <col min="8711" max="8711" width="8.7265625" customWidth="1"/>
    <col min="8712" max="8712" width="9" customWidth="1"/>
    <col min="8713" max="8713" width="9.1796875" customWidth="1"/>
    <col min="8714" max="8714" width="9.26953125" customWidth="1"/>
    <col min="8715" max="8715" width="10" customWidth="1"/>
    <col min="8716" max="8716" width="11" customWidth="1"/>
    <col min="8961" max="8961" width="3.7265625" bestFit="1" customWidth="1"/>
    <col min="8962" max="8962" width="52.81640625" customWidth="1"/>
    <col min="8963" max="8963" width="6.7265625" customWidth="1"/>
    <col min="8964" max="8964" width="5.54296875" customWidth="1"/>
    <col min="8965" max="8965" width="9.1796875" customWidth="1"/>
    <col min="8966" max="8966" width="8.81640625" customWidth="1"/>
    <col min="8967" max="8967" width="8.7265625" customWidth="1"/>
    <col min="8968" max="8968" width="9" customWidth="1"/>
    <col min="8969" max="8969" width="9.1796875" customWidth="1"/>
    <col min="8970" max="8970" width="9.26953125" customWidth="1"/>
    <col min="8971" max="8971" width="10" customWidth="1"/>
    <col min="8972" max="8972" width="11" customWidth="1"/>
    <col min="9217" max="9217" width="3.7265625" bestFit="1" customWidth="1"/>
    <col min="9218" max="9218" width="52.81640625" customWidth="1"/>
    <col min="9219" max="9219" width="6.7265625" customWidth="1"/>
    <col min="9220" max="9220" width="5.54296875" customWidth="1"/>
    <col min="9221" max="9221" width="9.1796875" customWidth="1"/>
    <col min="9222" max="9222" width="8.81640625" customWidth="1"/>
    <col min="9223" max="9223" width="8.7265625" customWidth="1"/>
    <col min="9224" max="9224" width="9" customWidth="1"/>
    <col min="9225" max="9225" width="9.1796875" customWidth="1"/>
    <col min="9226" max="9226" width="9.26953125" customWidth="1"/>
    <col min="9227" max="9227" width="10" customWidth="1"/>
    <col min="9228" max="9228" width="11" customWidth="1"/>
    <col min="9473" max="9473" width="3.7265625" bestFit="1" customWidth="1"/>
    <col min="9474" max="9474" width="52.81640625" customWidth="1"/>
    <col min="9475" max="9475" width="6.7265625" customWidth="1"/>
    <col min="9476" max="9476" width="5.54296875" customWidth="1"/>
    <col min="9477" max="9477" width="9.1796875" customWidth="1"/>
    <col min="9478" max="9478" width="8.81640625" customWidth="1"/>
    <col min="9479" max="9479" width="8.7265625" customWidth="1"/>
    <col min="9480" max="9480" width="9" customWidth="1"/>
    <col min="9481" max="9481" width="9.1796875" customWidth="1"/>
    <col min="9482" max="9482" width="9.26953125" customWidth="1"/>
    <col min="9483" max="9483" width="10" customWidth="1"/>
    <col min="9484" max="9484" width="11" customWidth="1"/>
    <col min="9729" max="9729" width="3.7265625" bestFit="1" customWidth="1"/>
    <col min="9730" max="9730" width="52.81640625" customWidth="1"/>
    <col min="9731" max="9731" width="6.7265625" customWidth="1"/>
    <col min="9732" max="9732" width="5.54296875" customWidth="1"/>
    <col min="9733" max="9733" width="9.1796875" customWidth="1"/>
    <col min="9734" max="9734" width="8.81640625" customWidth="1"/>
    <col min="9735" max="9735" width="8.7265625" customWidth="1"/>
    <col min="9736" max="9736" width="9" customWidth="1"/>
    <col min="9737" max="9737" width="9.1796875" customWidth="1"/>
    <col min="9738" max="9738" width="9.26953125" customWidth="1"/>
    <col min="9739" max="9739" width="10" customWidth="1"/>
    <col min="9740" max="9740" width="11" customWidth="1"/>
    <col min="9985" max="9985" width="3.7265625" bestFit="1" customWidth="1"/>
    <col min="9986" max="9986" width="52.81640625" customWidth="1"/>
    <col min="9987" max="9987" width="6.7265625" customWidth="1"/>
    <col min="9988" max="9988" width="5.54296875" customWidth="1"/>
    <col min="9989" max="9989" width="9.1796875" customWidth="1"/>
    <col min="9990" max="9990" width="8.81640625" customWidth="1"/>
    <col min="9991" max="9991" width="8.7265625" customWidth="1"/>
    <col min="9992" max="9992" width="9" customWidth="1"/>
    <col min="9993" max="9993" width="9.1796875" customWidth="1"/>
    <col min="9994" max="9994" width="9.26953125" customWidth="1"/>
    <col min="9995" max="9995" width="10" customWidth="1"/>
    <col min="9996" max="9996" width="11" customWidth="1"/>
    <col min="10241" max="10241" width="3.7265625" bestFit="1" customWidth="1"/>
    <col min="10242" max="10242" width="52.81640625" customWidth="1"/>
    <col min="10243" max="10243" width="6.7265625" customWidth="1"/>
    <col min="10244" max="10244" width="5.54296875" customWidth="1"/>
    <col min="10245" max="10245" width="9.1796875" customWidth="1"/>
    <col min="10246" max="10246" width="8.81640625" customWidth="1"/>
    <col min="10247" max="10247" width="8.7265625" customWidth="1"/>
    <col min="10248" max="10248" width="9" customWidth="1"/>
    <col min="10249" max="10249" width="9.1796875" customWidth="1"/>
    <col min="10250" max="10250" width="9.26953125" customWidth="1"/>
    <col min="10251" max="10251" width="10" customWidth="1"/>
    <col min="10252" max="10252" width="11" customWidth="1"/>
    <col min="10497" max="10497" width="3.7265625" bestFit="1" customWidth="1"/>
    <col min="10498" max="10498" width="52.81640625" customWidth="1"/>
    <col min="10499" max="10499" width="6.7265625" customWidth="1"/>
    <col min="10500" max="10500" width="5.54296875" customWidth="1"/>
    <col min="10501" max="10501" width="9.1796875" customWidth="1"/>
    <col min="10502" max="10502" width="8.81640625" customWidth="1"/>
    <col min="10503" max="10503" width="8.7265625" customWidth="1"/>
    <col min="10504" max="10504" width="9" customWidth="1"/>
    <col min="10505" max="10505" width="9.1796875" customWidth="1"/>
    <col min="10506" max="10506" width="9.26953125" customWidth="1"/>
    <col min="10507" max="10507" width="10" customWidth="1"/>
    <col min="10508" max="10508" width="11" customWidth="1"/>
    <col min="10753" max="10753" width="3.7265625" bestFit="1" customWidth="1"/>
    <col min="10754" max="10754" width="52.81640625" customWidth="1"/>
    <col min="10755" max="10755" width="6.7265625" customWidth="1"/>
    <col min="10756" max="10756" width="5.54296875" customWidth="1"/>
    <col min="10757" max="10757" width="9.1796875" customWidth="1"/>
    <col min="10758" max="10758" width="8.81640625" customWidth="1"/>
    <col min="10759" max="10759" width="8.7265625" customWidth="1"/>
    <col min="10760" max="10760" width="9" customWidth="1"/>
    <col min="10761" max="10761" width="9.1796875" customWidth="1"/>
    <col min="10762" max="10762" width="9.26953125" customWidth="1"/>
    <col min="10763" max="10763" width="10" customWidth="1"/>
    <col min="10764" max="10764" width="11" customWidth="1"/>
    <col min="11009" max="11009" width="3.7265625" bestFit="1" customWidth="1"/>
    <col min="11010" max="11010" width="52.81640625" customWidth="1"/>
    <col min="11011" max="11011" width="6.7265625" customWidth="1"/>
    <col min="11012" max="11012" width="5.54296875" customWidth="1"/>
    <col min="11013" max="11013" width="9.1796875" customWidth="1"/>
    <col min="11014" max="11014" width="8.81640625" customWidth="1"/>
    <col min="11015" max="11015" width="8.7265625" customWidth="1"/>
    <col min="11016" max="11016" width="9" customWidth="1"/>
    <col min="11017" max="11017" width="9.1796875" customWidth="1"/>
    <col min="11018" max="11018" width="9.26953125" customWidth="1"/>
    <col min="11019" max="11019" width="10" customWidth="1"/>
    <col min="11020" max="11020" width="11" customWidth="1"/>
    <col min="11265" max="11265" width="3.7265625" bestFit="1" customWidth="1"/>
    <col min="11266" max="11266" width="52.81640625" customWidth="1"/>
    <col min="11267" max="11267" width="6.7265625" customWidth="1"/>
    <col min="11268" max="11268" width="5.54296875" customWidth="1"/>
    <col min="11269" max="11269" width="9.1796875" customWidth="1"/>
    <col min="11270" max="11270" width="8.81640625" customWidth="1"/>
    <col min="11271" max="11271" width="8.7265625" customWidth="1"/>
    <col min="11272" max="11272" width="9" customWidth="1"/>
    <col min="11273" max="11273" width="9.1796875" customWidth="1"/>
    <col min="11274" max="11274" width="9.26953125" customWidth="1"/>
    <col min="11275" max="11275" width="10" customWidth="1"/>
    <col min="11276" max="11276" width="11" customWidth="1"/>
    <col min="11521" max="11521" width="3.7265625" bestFit="1" customWidth="1"/>
    <col min="11522" max="11522" width="52.81640625" customWidth="1"/>
    <col min="11523" max="11523" width="6.7265625" customWidth="1"/>
    <col min="11524" max="11524" width="5.54296875" customWidth="1"/>
    <col min="11525" max="11525" width="9.1796875" customWidth="1"/>
    <col min="11526" max="11526" width="8.81640625" customWidth="1"/>
    <col min="11527" max="11527" width="8.7265625" customWidth="1"/>
    <col min="11528" max="11528" width="9" customWidth="1"/>
    <col min="11529" max="11529" width="9.1796875" customWidth="1"/>
    <col min="11530" max="11530" width="9.26953125" customWidth="1"/>
    <col min="11531" max="11531" width="10" customWidth="1"/>
    <col min="11532" max="11532" width="11" customWidth="1"/>
    <col min="11777" max="11777" width="3.7265625" bestFit="1" customWidth="1"/>
    <col min="11778" max="11778" width="52.81640625" customWidth="1"/>
    <col min="11779" max="11779" width="6.7265625" customWidth="1"/>
    <col min="11780" max="11780" width="5.54296875" customWidth="1"/>
    <col min="11781" max="11781" width="9.1796875" customWidth="1"/>
    <col min="11782" max="11782" width="8.81640625" customWidth="1"/>
    <col min="11783" max="11783" width="8.7265625" customWidth="1"/>
    <col min="11784" max="11784" width="9" customWidth="1"/>
    <col min="11785" max="11785" width="9.1796875" customWidth="1"/>
    <col min="11786" max="11786" width="9.26953125" customWidth="1"/>
    <col min="11787" max="11787" width="10" customWidth="1"/>
    <col min="11788" max="11788" width="11" customWidth="1"/>
    <col min="12033" max="12033" width="3.7265625" bestFit="1" customWidth="1"/>
    <col min="12034" max="12034" width="52.81640625" customWidth="1"/>
    <col min="12035" max="12035" width="6.7265625" customWidth="1"/>
    <col min="12036" max="12036" width="5.54296875" customWidth="1"/>
    <col min="12037" max="12037" width="9.1796875" customWidth="1"/>
    <col min="12038" max="12038" width="8.81640625" customWidth="1"/>
    <col min="12039" max="12039" width="8.7265625" customWidth="1"/>
    <col min="12040" max="12040" width="9" customWidth="1"/>
    <col min="12041" max="12041" width="9.1796875" customWidth="1"/>
    <col min="12042" max="12042" width="9.26953125" customWidth="1"/>
    <col min="12043" max="12043" width="10" customWidth="1"/>
    <col min="12044" max="12044" width="11" customWidth="1"/>
    <col min="12289" max="12289" width="3.7265625" bestFit="1" customWidth="1"/>
    <col min="12290" max="12290" width="52.81640625" customWidth="1"/>
    <col min="12291" max="12291" width="6.7265625" customWidth="1"/>
    <col min="12292" max="12292" width="5.54296875" customWidth="1"/>
    <col min="12293" max="12293" width="9.1796875" customWidth="1"/>
    <col min="12294" max="12294" width="8.81640625" customWidth="1"/>
    <col min="12295" max="12295" width="8.7265625" customWidth="1"/>
    <col min="12296" max="12296" width="9" customWidth="1"/>
    <col min="12297" max="12297" width="9.1796875" customWidth="1"/>
    <col min="12298" max="12298" width="9.26953125" customWidth="1"/>
    <col min="12299" max="12299" width="10" customWidth="1"/>
    <col min="12300" max="12300" width="11" customWidth="1"/>
    <col min="12545" max="12545" width="3.7265625" bestFit="1" customWidth="1"/>
    <col min="12546" max="12546" width="52.81640625" customWidth="1"/>
    <col min="12547" max="12547" width="6.7265625" customWidth="1"/>
    <col min="12548" max="12548" width="5.54296875" customWidth="1"/>
    <col min="12549" max="12549" width="9.1796875" customWidth="1"/>
    <col min="12550" max="12550" width="8.81640625" customWidth="1"/>
    <col min="12551" max="12551" width="8.7265625" customWidth="1"/>
    <col min="12552" max="12552" width="9" customWidth="1"/>
    <col min="12553" max="12553" width="9.1796875" customWidth="1"/>
    <col min="12554" max="12554" width="9.26953125" customWidth="1"/>
    <col min="12555" max="12555" width="10" customWidth="1"/>
    <col min="12556" max="12556" width="11" customWidth="1"/>
    <col min="12801" max="12801" width="3.7265625" bestFit="1" customWidth="1"/>
    <col min="12802" max="12802" width="52.81640625" customWidth="1"/>
    <col min="12803" max="12803" width="6.7265625" customWidth="1"/>
    <col min="12804" max="12804" width="5.54296875" customWidth="1"/>
    <col min="12805" max="12805" width="9.1796875" customWidth="1"/>
    <col min="12806" max="12806" width="8.81640625" customWidth="1"/>
    <col min="12807" max="12807" width="8.7265625" customWidth="1"/>
    <col min="12808" max="12808" width="9" customWidth="1"/>
    <col min="12809" max="12809" width="9.1796875" customWidth="1"/>
    <col min="12810" max="12810" width="9.26953125" customWidth="1"/>
    <col min="12811" max="12811" width="10" customWidth="1"/>
    <col min="12812" max="12812" width="11" customWidth="1"/>
    <col min="13057" max="13057" width="3.7265625" bestFit="1" customWidth="1"/>
    <col min="13058" max="13058" width="52.81640625" customWidth="1"/>
    <col min="13059" max="13059" width="6.7265625" customWidth="1"/>
    <col min="13060" max="13060" width="5.54296875" customWidth="1"/>
    <col min="13061" max="13061" width="9.1796875" customWidth="1"/>
    <col min="13062" max="13062" width="8.81640625" customWidth="1"/>
    <col min="13063" max="13063" width="8.7265625" customWidth="1"/>
    <col min="13064" max="13064" width="9" customWidth="1"/>
    <col min="13065" max="13065" width="9.1796875" customWidth="1"/>
    <col min="13066" max="13066" width="9.26953125" customWidth="1"/>
    <col min="13067" max="13067" width="10" customWidth="1"/>
    <col min="13068" max="13068" width="11" customWidth="1"/>
    <col min="13313" max="13313" width="3.7265625" bestFit="1" customWidth="1"/>
    <col min="13314" max="13314" width="52.81640625" customWidth="1"/>
    <col min="13315" max="13315" width="6.7265625" customWidth="1"/>
    <col min="13316" max="13316" width="5.54296875" customWidth="1"/>
    <col min="13317" max="13317" width="9.1796875" customWidth="1"/>
    <col min="13318" max="13318" width="8.81640625" customWidth="1"/>
    <col min="13319" max="13319" width="8.7265625" customWidth="1"/>
    <col min="13320" max="13320" width="9" customWidth="1"/>
    <col min="13321" max="13321" width="9.1796875" customWidth="1"/>
    <col min="13322" max="13322" width="9.26953125" customWidth="1"/>
    <col min="13323" max="13323" width="10" customWidth="1"/>
    <col min="13324" max="13324" width="11" customWidth="1"/>
    <col min="13569" max="13569" width="3.7265625" bestFit="1" customWidth="1"/>
    <col min="13570" max="13570" width="52.81640625" customWidth="1"/>
    <col min="13571" max="13571" width="6.7265625" customWidth="1"/>
    <col min="13572" max="13572" width="5.54296875" customWidth="1"/>
    <col min="13573" max="13573" width="9.1796875" customWidth="1"/>
    <col min="13574" max="13574" width="8.81640625" customWidth="1"/>
    <col min="13575" max="13575" width="8.7265625" customWidth="1"/>
    <col min="13576" max="13576" width="9" customWidth="1"/>
    <col min="13577" max="13577" width="9.1796875" customWidth="1"/>
    <col min="13578" max="13578" width="9.26953125" customWidth="1"/>
    <col min="13579" max="13579" width="10" customWidth="1"/>
    <col min="13580" max="13580" width="11" customWidth="1"/>
    <col min="13825" max="13825" width="3.7265625" bestFit="1" customWidth="1"/>
    <col min="13826" max="13826" width="52.81640625" customWidth="1"/>
    <col min="13827" max="13827" width="6.7265625" customWidth="1"/>
    <col min="13828" max="13828" width="5.54296875" customWidth="1"/>
    <col min="13829" max="13829" width="9.1796875" customWidth="1"/>
    <col min="13830" max="13830" width="8.81640625" customWidth="1"/>
    <col min="13831" max="13831" width="8.7265625" customWidth="1"/>
    <col min="13832" max="13832" width="9" customWidth="1"/>
    <col min="13833" max="13833" width="9.1796875" customWidth="1"/>
    <col min="13834" max="13834" width="9.26953125" customWidth="1"/>
    <col min="13835" max="13835" width="10" customWidth="1"/>
    <col min="13836" max="13836" width="11" customWidth="1"/>
    <col min="14081" max="14081" width="3.7265625" bestFit="1" customWidth="1"/>
    <col min="14082" max="14082" width="52.81640625" customWidth="1"/>
    <col min="14083" max="14083" width="6.7265625" customWidth="1"/>
    <col min="14084" max="14084" width="5.54296875" customWidth="1"/>
    <col min="14085" max="14085" width="9.1796875" customWidth="1"/>
    <col min="14086" max="14086" width="8.81640625" customWidth="1"/>
    <col min="14087" max="14087" width="8.7265625" customWidth="1"/>
    <col min="14088" max="14088" width="9" customWidth="1"/>
    <col min="14089" max="14089" width="9.1796875" customWidth="1"/>
    <col min="14090" max="14090" width="9.26953125" customWidth="1"/>
    <col min="14091" max="14091" width="10" customWidth="1"/>
    <col min="14092" max="14092" width="11" customWidth="1"/>
    <col min="14337" max="14337" width="3.7265625" bestFit="1" customWidth="1"/>
    <col min="14338" max="14338" width="52.81640625" customWidth="1"/>
    <col min="14339" max="14339" width="6.7265625" customWidth="1"/>
    <col min="14340" max="14340" width="5.54296875" customWidth="1"/>
    <col min="14341" max="14341" width="9.1796875" customWidth="1"/>
    <col min="14342" max="14342" width="8.81640625" customWidth="1"/>
    <col min="14343" max="14343" width="8.7265625" customWidth="1"/>
    <col min="14344" max="14344" width="9" customWidth="1"/>
    <col min="14345" max="14345" width="9.1796875" customWidth="1"/>
    <col min="14346" max="14346" width="9.26953125" customWidth="1"/>
    <col min="14347" max="14347" width="10" customWidth="1"/>
    <col min="14348" max="14348" width="11" customWidth="1"/>
    <col min="14593" max="14593" width="3.7265625" bestFit="1" customWidth="1"/>
    <col min="14594" max="14594" width="52.81640625" customWidth="1"/>
    <col min="14595" max="14595" width="6.7265625" customWidth="1"/>
    <col min="14596" max="14596" width="5.54296875" customWidth="1"/>
    <col min="14597" max="14597" width="9.1796875" customWidth="1"/>
    <col min="14598" max="14598" width="8.81640625" customWidth="1"/>
    <col min="14599" max="14599" width="8.7265625" customWidth="1"/>
    <col min="14600" max="14600" width="9" customWidth="1"/>
    <col min="14601" max="14601" width="9.1796875" customWidth="1"/>
    <col min="14602" max="14602" width="9.26953125" customWidth="1"/>
    <col min="14603" max="14603" width="10" customWidth="1"/>
    <col min="14604" max="14604" width="11" customWidth="1"/>
    <col min="14849" max="14849" width="3.7265625" bestFit="1" customWidth="1"/>
    <col min="14850" max="14850" width="52.81640625" customWidth="1"/>
    <col min="14851" max="14851" width="6.7265625" customWidth="1"/>
    <col min="14852" max="14852" width="5.54296875" customWidth="1"/>
    <col min="14853" max="14853" width="9.1796875" customWidth="1"/>
    <col min="14854" max="14854" width="8.81640625" customWidth="1"/>
    <col min="14855" max="14855" width="8.7265625" customWidth="1"/>
    <col min="14856" max="14856" width="9" customWidth="1"/>
    <col min="14857" max="14857" width="9.1796875" customWidth="1"/>
    <col min="14858" max="14858" width="9.26953125" customWidth="1"/>
    <col min="14859" max="14859" width="10" customWidth="1"/>
    <col min="14860" max="14860" width="11" customWidth="1"/>
    <col min="15105" max="15105" width="3.7265625" bestFit="1" customWidth="1"/>
    <col min="15106" max="15106" width="52.81640625" customWidth="1"/>
    <col min="15107" max="15107" width="6.7265625" customWidth="1"/>
    <col min="15108" max="15108" width="5.54296875" customWidth="1"/>
    <col min="15109" max="15109" width="9.1796875" customWidth="1"/>
    <col min="15110" max="15110" width="8.81640625" customWidth="1"/>
    <col min="15111" max="15111" width="8.7265625" customWidth="1"/>
    <col min="15112" max="15112" width="9" customWidth="1"/>
    <col min="15113" max="15113" width="9.1796875" customWidth="1"/>
    <col min="15114" max="15114" width="9.26953125" customWidth="1"/>
    <col min="15115" max="15115" width="10" customWidth="1"/>
    <col min="15116" max="15116" width="11" customWidth="1"/>
    <col min="15361" max="15361" width="3.7265625" bestFit="1" customWidth="1"/>
    <col min="15362" max="15362" width="52.81640625" customWidth="1"/>
    <col min="15363" max="15363" width="6.7265625" customWidth="1"/>
    <col min="15364" max="15364" width="5.54296875" customWidth="1"/>
    <col min="15365" max="15365" width="9.1796875" customWidth="1"/>
    <col min="15366" max="15366" width="8.81640625" customWidth="1"/>
    <col min="15367" max="15367" width="8.7265625" customWidth="1"/>
    <col min="15368" max="15368" width="9" customWidth="1"/>
    <col min="15369" max="15369" width="9.1796875" customWidth="1"/>
    <col min="15370" max="15370" width="9.26953125" customWidth="1"/>
    <col min="15371" max="15371" width="10" customWidth="1"/>
    <col min="15372" max="15372" width="11" customWidth="1"/>
    <col min="15617" max="15617" width="3.7265625" bestFit="1" customWidth="1"/>
    <col min="15618" max="15618" width="52.81640625" customWidth="1"/>
    <col min="15619" max="15619" width="6.7265625" customWidth="1"/>
    <col min="15620" max="15620" width="5.54296875" customWidth="1"/>
    <col min="15621" max="15621" width="9.1796875" customWidth="1"/>
    <col min="15622" max="15622" width="8.81640625" customWidth="1"/>
    <col min="15623" max="15623" width="8.7265625" customWidth="1"/>
    <col min="15624" max="15624" width="9" customWidth="1"/>
    <col min="15625" max="15625" width="9.1796875" customWidth="1"/>
    <col min="15626" max="15626" width="9.26953125" customWidth="1"/>
    <col min="15627" max="15627" width="10" customWidth="1"/>
    <col min="15628" max="15628" width="11" customWidth="1"/>
    <col min="15873" max="15873" width="3.7265625" bestFit="1" customWidth="1"/>
    <col min="15874" max="15874" width="52.81640625" customWidth="1"/>
    <col min="15875" max="15875" width="6.7265625" customWidth="1"/>
    <col min="15876" max="15876" width="5.54296875" customWidth="1"/>
    <col min="15877" max="15877" width="9.1796875" customWidth="1"/>
    <col min="15878" max="15878" width="8.81640625" customWidth="1"/>
    <col min="15879" max="15879" width="8.7265625" customWidth="1"/>
    <col min="15880" max="15880" width="9" customWidth="1"/>
    <col min="15881" max="15881" width="9.1796875" customWidth="1"/>
    <col min="15882" max="15882" width="9.26953125" customWidth="1"/>
    <col min="15883" max="15883" width="10" customWidth="1"/>
    <col min="15884" max="15884" width="11" customWidth="1"/>
    <col min="16129" max="16129" width="3.7265625" bestFit="1" customWidth="1"/>
    <col min="16130" max="16130" width="52.81640625" customWidth="1"/>
    <col min="16131" max="16131" width="6.7265625" customWidth="1"/>
    <col min="16132" max="16132" width="5.54296875" customWidth="1"/>
    <col min="16133" max="16133" width="9.1796875" customWidth="1"/>
    <col min="16134" max="16134" width="8.81640625" customWidth="1"/>
    <col min="16135" max="16135" width="8.7265625" customWidth="1"/>
    <col min="16136" max="16136" width="9" customWidth="1"/>
    <col min="16137" max="16137" width="9.1796875" customWidth="1"/>
    <col min="16138" max="16138" width="9.26953125" customWidth="1"/>
    <col min="16139" max="16139" width="10" customWidth="1"/>
    <col min="16140" max="16140" width="11" customWidth="1"/>
  </cols>
  <sheetData>
    <row r="1" spans="1:12" ht="21.75" customHeight="1" thickBot="1" x14ac:dyDescent="0.3">
      <c r="A1" s="647" t="s">
        <v>362</v>
      </c>
      <c r="B1" s="648"/>
      <c r="C1" s="648"/>
      <c r="D1" s="648"/>
      <c r="E1" s="648"/>
      <c r="F1" s="648"/>
      <c r="G1" s="648"/>
      <c r="H1" s="648"/>
      <c r="I1" s="648"/>
      <c r="J1" s="648"/>
      <c r="K1" s="648"/>
      <c r="L1" s="649"/>
    </row>
    <row r="2" spans="1:12" ht="13" x14ac:dyDescent="0.25">
      <c r="A2" s="286" t="s">
        <v>52</v>
      </c>
      <c r="B2" s="495"/>
      <c r="C2" s="495"/>
      <c r="D2" s="495"/>
      <c r="E2" s="261" t="s">
        <v>254</v>
      </c>
      <c r="F2" s="507"/>
      <c r="G2" s="495"/>
      <c r="H2" s="495"/>
      <c r="I2" s="495"/>
      <c r="J2" s="261" t="s">
        <v>255</v>
      </c>
      <c r="K2" s="495" t="s">
        <v>257</v>
      </c>
      <c r="L2" s="496"/>
    </row>
    <row r="3" spans="1:12" ht="13" x14ac:dyDescent="0.25">
      <c r="A3" s="287" t="s">
        <v>53</v>
      </c>
      <c r="B3" s="501"/>
      <c r="C3" s="501"/>
      <c r="D3" s="501"/>
      <c r="E3" s="288" t="s">
        <v>254</v>
      </c>
      <c r="F3" s="503"/>
      <c r="G3" s="504"/>
      <c r="H3" s="504"/>
      <c r="I3" s="504"/>
      <c r="J3" s="263" t="s">
        <v>255</v>
      </c>
      <c r="K3" s="650" t="s">
        <v>290</v>
      </c>
      <c r="L3" s="502"/>
    </row>
    <row r="4" spans="1:12" ht="13" x14ac:dyDescent="0.25">
      <c r="A4" s="289" t="s">
        <v>54</v>
      </c>
      <c r="B4" s="499"/>
      <c r="C4" s="499"/>
      <c r="D4" s="499"/>
      <c r="E4" s="265" t="s">
        <v>254</v>
      </c>
      <c r="F4" s="505"/>
      <c r="G4" s="595"/>
      <c r="H4" s="595"/>
      <c r="I4" s="595"/>
      <c r="J4" s="265" t="s">
        <v>255</v>
      </c>
      <c r="K4" s="499" t="s">
        <v>363</v>
      </c>
      <c r="L4" s="500"/>
    </row>
    <row r="5" spans="1:12" ht="13" x14ac:dyDescent="0.25">
      <c r="A5" s="217" t="s">
        <v>64</v>
      </c>
      <c r="B5" s="597"/>
      <c r="C5" s="597"/>
      <c r="D5" s="597"/>
      <c r="E5" s="192" t="s">
        <v>254</v>
      </c>
      <c r="F5" s="503"/>
      <c r="G5" s="598"/>
      <c r="H5" s="598"/>
      <c r="I5" s="598"/>
      <c r="J5" s="192" t="s">
        <v>255</v>
      </c>
      <c r="K5" s="646"/>
      <c r="L5" s="599"/>
    </row>
    <row r="6" spans="1:12" ht="13" x14ac:dyDescent="0.25">
      <c r="A6" s="218" t="s">
        <v>98</v>
      </c>
      <c r="B6" s="586"/>
      <c r="C6" s="586"/>
      <c r="D6" s="586"/>
      <c r="E6" s="193" t="s">
        <v>254</v>
      </c>
      <c r="F6" s="505"/>
      <c r="G6" s="586"/>
      <c r="H6" s="586"/>
      <c r="I6" s="586"/>
      <c r="J6" s="193" t="s">
        <v>255</v>
      </c>
      <c r="K6" s="586"/>
      <c r="L6" s="587"/>
    </row>
    <row r="7" spans="1:12" ht="13.5" thickBot="1" x14ac:dyDescent="0.3">
      <c r="A7" s="219" t="s">
        <v>100</v>
      </c>
      <c r="B7" s="630"/>
      <c r="C7" s="630"/>
      <c r="D7" s="630"/>
      <c r="E7" s="220" t="s">
        <v>254</v>
      </c>
      <c r="F7" s="643"/>
      <c r="G7" s="644"/>
      <c r="H7" s="644"/>
      <c r="I7" s="644"/>
      <c r="J7" s="221" t="s">
        <v>255</v>
      </c>
      <c r="K7" s="630"/>
      <c r="L7" s="645"/>
    </row>
    <row r="8" spans="1:12" ht="13" x14ac:dyDescent="0.25">
      <c r="A8" s="513" t="s">
        <v>260</v>
      </c>
      <c r="B8" s="516" t="s">
        <v>364</v>
      </c>
      <c r="C8" s="519" t="s">
        <v>262</v>
      </c>
      <c r="D8" s="519" t="s">
        <v>263</v>
      </c>
      <c r="E8" s="638" t="s">
        <v>264</v>
      </c>
      <c r="F8" s="638"/>
      <c r="G8" s="638"/>
      <c r="H8" s="638"/>
      <c r="I8" s="638"/>
      <c r="J8" s="638"/>
      <c r="K8" s="639" t="s">
        <v>265</v>
      </c>
      <c r="L8" s="640"/>
    </row>
    <row r="9" spans="1:12" ht="13.5" x14ac:dyDescent="0.25">
      <c r="A9" s="514"/>
      <c r="B9" s="517"/>
      <c r="C9" s="520"/>
      <c r="D9" s="520"/>
      <c r="E9" s="222" t="s">
        <v>52</v>
      </c>
      <c r="F9" s="197" t="s">
        <v>53</v>
      </c>
      <c r="G9" s="197" t="s">
        <v>54</v>
      </c>
      <c r="H9" s="197" t="s">
        <v>64</v>
      </c>
      <c r="I9" s="197" t="s">
        <v>98</v>
      </c>
      <c r="J9" s="197" t="s">
        <v>100</v>
      </c>
      <c r="K9" s="517" t="s">
        <v>266</v>
      </c>
      <c r="L9" s="641" t="s">
        <v>267</v>
      </c>
    </row>
    <row r="10" spans="1:12" ht="13" thickBot="1" x14ac:dyDescent="0.3">
      <c r="A10" s="515"/>
      <c r="B10" s="518"/>
      <c r="C10" s="521"/>
      <c r="D10" s="521"/>
      <c r="E10" s="200" t="s">
        <v>268</v>
      </c>
      <c r="F10" s="200" t="s">
        <v>268</v>
      </c>
      <c r="G10" s="200" t="s">
        <v>268</v>
      </c>
      <c r="H10" s="200" t="s">
        <v>268</v>
      </c>
      <c r="I10" s="200" t="s">
        <v>268</v>
      </c>
      <c r="J10" s="200" t="s">
        <v>268</v>
      </c>
      <c r="K10" s="518"/>
      <c r="L10" s="642"/>
    </row>
    <row r="11" spans="1:12" s="203" customFormat="1" ht="13" x14ac:dyDescent="0.25">
      <c r="A11" s="202">
        <v>1</v>
      </c>
      <c r="B11" s="294" t="s">
        <v>472</v>
      </c>
      <c r="C11" s="294" t="s">
        <v>306</v>
      </c>
      <c r="D11" s="339">
        <v>1</v>
      </c>
      <c r="E11" s="293">
        <v>0</v>
      </c>
      <c r="F11" s="293">
        <v>0</v>
      </c>
      <c r="G11" s="293">
        <v>0</v>
      </c>
      <c r="H11" s="293"/>
      <c r="I11" s="293"/>
      <c r="J11" s="293"/>
      <c r="K11" s="291">
        <f t="shared" ref="K11:K16" si="0">AVERAGE(E11:J11)</f>
        <v>0</v>
      </c>
      <c r="L11" s="292">
        <f t="shared" ref="L11:L16" si="1">K11*D11</f>
        <v>0</v>
      </c>
    </row>
    <row r="12" spans="1:12" s="203" customFormat="1" ht="13" x14ac:dyDescent="0.25">
      <c r="A12" s="204">
        <v>2</v>
      </c>
      <c r="B12" s="294" t="s">
        <v>473</v>
      </c>
      <c r="C12" s="294" t="s">
        <v>306</v>
      </c>
      <c r="D12" s="339">
        <v>1</v>
      </c>
      <c r="E12" s="293">
        <v>0</v>
      </c>
      <c r="F12" s="293">
        <v>0</v>
      </c>
      <c r="G12" s="293">
        <v>0</v>
      </c>
      <c r="H12" s="293"/>
      <c r="I12" s="293"/>
      <c r="J12" s="293"/>
      <c r="K12" s="291">
        <f t="shared" si="0"/>
        <v>0</v>
      </c>
      <c r="L12" s="292">
        <f t="shared" si="1"/>
        <v>0</v>
      </c>
    </row>
    <row r="13" spans="1:12" s="203" customFormat="1" ht="13" x14ac:dyDescent="0.25">
      <c r="A13" s="204">
        <v>3</v>
      </c>
      <c r="B13" s="294" t="s">
        <v>474</v>
      </c>
      <c r="C13" s="294" t="s">
        <v>306</v>
      </c>
      <c r="D13" s="339">
        <v>1</v>
      </c>
      <c r="E13" s="293">
        <v>0</v>
      </c>
      <c r="F13" s="293">
        <v>0</v>
      </c>
      <c r="G13" s="293">
        <v>0</v>
      </c>
      <c r="H13" s="293"/>
      <c r="I13" s="293"/>
      <c r="J13" s="293"/>
      <c r="K13" s="291">
        <f t="shared" si="0"/>
        <v>0</v>
      </c>
      <c r="L13" s="292">
        <f t="shared" si="1"/>
        <v>0</v>
      </c>
    </row>
    <row r="14" spans="1:12" s="203" customFormat="1" ht="13" x14ac:dyDescent="0.25">
      <c r="A14" s="204">
        <v>4</v>
      </c>
      <c r="B14" s="294" t="s">
        <v>475</v>
      </c>
      <c r="C14" s="294" t="s">
        <v>306</v>
      </c>
      <c r="D14" s="339">
        <v>1</v>
      </c>
      <c r="E14" s="293">
        <v>0</v>
      </c>
      <c r="F14" s="293">
        <v>0</v>
      </c>
      <c r="G14" s="293">
        <v>0</v>
      </c>
      <c r="H14" s="293"/>
      <c r="I14" s="293"/>
      <c r="J14" s="293"/>
      <c r="K14" s="291">
        <f t="shared" si="0"/>
        <v>0</v>
      </c>
      <c r="L14" s="292">
        <f t="shared" si="1"/>
        <v>0</v>
      </c>
    </row>
    <row r="15" spans="1:12" s="203" customFormat="1" ht="13" x14ac:dyDescent="0.25">
      <c r="A15" s="204">
        <v>5</v>
      </c>
      <c r="B15" s="294" t="s">
        <v>476</v>
      </c>
      <c r="C15" s="294" t="s">
        <v>306</v>
      </c>
      <c r="D15" s="339">
        <v>1</v>
      </c>
      <c r="E15" s="293">
        <v>0</v>
      </c>
      <c r="F15" s="293">
        <v>0</v>
      </c>
      <c r="G15" s="293">
        <v>0</v>
      </c>
      <c r="H15" s="293"/>
      <c r="I15" s="293"/>
      <c r="J15" s="293"/>
      <c r="K15" s="291">
        <f t="shared" si="0"/>
        <v>0</v>
      </c>
      <c r="L15" s="292">
        <f t="shared" si="1"/>
        <v>0</v>
      </c>
    </row>
    <row r="16" spans="1:12" s="203" customFormat="1" ht="26" x14ac:dyDescent="0.25">
      <c r="A16" s="204">
        <v>6</v>
      </c>
      <c r="B16" s="294" t="s">
        <v>477</v>
      </c>
      <c r="C16" s="294" t="s">
        <v>306</v>
      </c>
      <c r="D16" s="339">
        <v>1</v>
      </c>
      <c r="E16" s="293">
        <v>0</v>
      </c>
      <c r="F16" s="293">
        <v>0</v>
      </c>
      <c r="G16" s="293">
        <v>0</v>
      </c>
      <c r="H16" s="293"/>
      <c r="I16" s="293"/>
      <c r="J16" s="293"/>
      <c r="K16" s="291">
        <f t="shared" si="0"/>
        <v>0</v>
      </c>
      <c r="L16" s="292">
        <f t="shared" si="1"/>
        <v>0</v>
      </c>
    </row>
    <row r="17" spans="1:12" s="203" customFormat="1" ht="13" x14ac:dyDescent="0.25">
      <c r="A17" s="204">
        <v>7</v>
      </c>
      <c r="B17" s="294"/>
      <c r="C17" s="295"/>
      <c r="D17" s="344"/>
      <c r="E17" s="293"/>
      <c r="F17" s="293"/>
      <c r="G17" s="293"/>
      <c r="H17" s="293"/>
      <c r="I17" s="293"/>
      <c r="J17" s="293"/>
      <c r="K17" s="291"/>
      <c r="L17" s="292"/>
    </row>
    <row r="18" spans="1:12" s="203" customFormat="1" ht="13" x14ac:dyDescent="0.25">
      <c r="A18" s="204"/>
      <c r="B18" s="294"/>
      <c r="C18" s="295"/>
      <c r="D18" s="344"/>
      <c r="E18" s="293"/>
      <c r="F18" s="293"/>
      <c r="G18" s="293"/>
      <c r="H18" s="293"/>
      <c r="I18" s="293"/>
      <c r="J18" s="293"/>
      <c r="K18" s="291"/>
      <c r="L18" s="292"/>
    </row>
    <row r="19" spans="1:12" s="203" customFormat="1" ht="13" x14ac:dyDescent="0.25">
      <c r="A19" s="204"/>
      <c r="B19" s="294"/>
      <c r="C19" s="295"/>
      <c r="D19" s="344"/>
      <c r="E19" s="293"/>
      <c r="F19" s="293"/>
      <c r="G19" s="293"/>
      <c r="H19" s="293"/>
      <c r="I19" s="293"/>
      <c r="J19" s="293"/>
      <c r="K19" s="291"/>
      <c r="L19" s="292"/>
    </row>
    <row r="20" spans="1:12" s="203" customFormat="1" ht="13" x14ac:dyDescent="0.25">
      <c r="A20" s="204"/>
      <c r="B20" s="294"/>
      <c r="C20" s="295"/>
      <c r="D20" s="344"/>
      <c r="E20" s="293"/>
      <c r="F20" s="293"/>
      <c r="G20" s="293"/>
      <c r="H20" s="293"/>
      <c r="I20" s="293"/>
      <c r="J20" s="293"/>
      <c r="K20" s="291"/>
      <c r="L20" s="292"/>
    </row>
    <row r="21" spans="1:12" s="203" customFormat="1" ht="13" x14ac:dyDescent="0.25">
      <c r="A21" s="204"/>
      <c r="B21" s="296"/>
      <c r="C21" s="295"/>
      <c r="D21" s="344"/>
      <c r="E21" s="293"/>
      <c r="F21" s="293"/>
      <c r="G21" s="293"/>
      <c r="H21" s="293"/>
      <c r="I21" s="293"/>
      <c r="J21" s="293"/>
      <c r="K21" s="291"/>
      <c r="L21" s="292"/>
    </row>
    <row r="22" spans="1:12" s="203" customFormat="1" ht="13.5" thickBot="1" x14ac:dyDescent="0.3">
      <c r="A22" s="204"/>
      <c r="B22" s="296"/>
      <c r="C22" s="295"/>
      <c r="D22" s="344"/>
      <c r="E22" s="293"/>
      <c r="F22" s="293"/>
      <c r="G22" s="293"/>
      <c r="H22" s="293"/>
      <c r="I22" s="293"/>
      <c r="J22" s="293"/>
      <c r="K22" s="291"/>
      <c r="L22" s="292"/>
    </row>
    <row r="23" spans="1:12" ht="13.5" thickBot="1" x14ac:dyDescent="0.3">
      <c r="A23" s="481" t="s">
        <v>372</v>
      </c>
      <c r="B23" s="482"/>
      <c r="C23" s="482"/>
      <c r="D23" s="482"/>
      <c r="E23" s="482"/>
      <c r="F23" s="482"/>
      <c r="G23" s="482"/>
      <c r="H23" s="482"/>
      <c r="I23" s="482"/>
      <c r="J23" s="483"/>
      <c r="K23" s="636">
        <f>SUM(L11:L22)</f>
        <v>0</v>
      </c>
      <c r="L23" s="637"/>
    </row>
    <row r="24" spans="1:12" ht="13.5" thickBot="1" x14ac:dyDescent="0.3">
      <c r="A24" s="188"/>
      <c r="B24" s="188"/>
      <c r="C24" s="188"/>
      <c r="D24" s="188"/>
      <c r="E24" s="188"/>
      <c r="F24" s="188"/>
      <c r="G24" s="188"/>
      <c r="H24" s="188"/>
      <c r="I24" s="188"/>
      <c r="J24" s="188"/>
      <c r="K24" s="252"/>
      <c r="L24" s="252"/>
    </row>
    <row r="25" spans="1:12" ht="13.5" thickBot="1" x14ac:dyDescent="0.35">
      <c r="A25" s="481" t="s">
        <v>373</v>
      </c>
      <c r="B25" s="482"/>
      <c r="C25" s="482"/>
      <c r="D25" s="482"/>
      <c r="E25" s="482"/>
      <c r="F25" s="482"/>
      <c r="G25" s="482"/>
      <c r="H25" s="482"/>
      <c r="I25" s="482"/>
      <c r="J25" s="483"/>
      <c r="K25" s="486">
        <f>(K23*10%)/12</f>
        <v>0</v>
      </c>
      <c r="L25" s="487"/>
    </row>
    <row r="26" spans="1:12" ht="13.5" thickBot="1" x14ac:dyDescent="0.3">
      <c r="A26" s="188"/>
      <c r="B26" s="188"/>
      <c r="C26" s="188"/>
      <c r="D26" s="188"/>
      <c r="E26" s="188"/>
      <c r="F26" s="188"/>
      <c r="G26" s="188"/>
      <c r="H26" s="188"/>
      <c r="I26" s="188"/>
      <c r="J26" s="188"/>
      <c r="K26" s="236"/>
      <c r="L26" s="236"/>
    </row>
    <row r="27" spans="1:12" ht="20.25" customHeight="1" x14ac:dyDescent="0.25">
      <c r="A27" s="540"/>
      <c r="B27" s="541"/>
      <c r="C27" s="546" t="s">
        <v>285</v>
      </c>
      <c r="D27" s="549"/>
      <c r="E27" s="550"/>
      <c r="F27" s="550"/>
      <c r="G27" s="550"/>
      <c r="H27" s="550"/>
      <c r="I27" s="550"/>
      <c r="J27" s="550"/>
      <c r="K27" s="550"/>
      <c r="L27" s="551"/>
    </row>
    <row r="28" spans="1:12" x14ac:dyDescent="0.25">
      <c r="A28" s="542"/>
      <c r="B28" s="543"/>
      <c r="C28" s="547"/>
      <c r="D28" s="552"/>
      <c r="E28" s="553"/>
      <c r="F28" s="553"/>
      <c r="G28" s="553"/>
      <c r="H28" s="553"/>
      <c r="I28" s="553"/>
      <c r="J28" s="553"/>
      <c r="K28" s="553"/>
      <c r="L28" s="554"/>
    </row>
    <row r="29" spans="1:12" ht="14.25" customHeight="1" x14ac:dyDescent="0.25">
      <c r="A29" s="542"/>
      <c r="B29" s="543"/>
      <c r="C29" s="547"/>
      <c r="D29" s="552"/>
      <c r="E29" s="553"/>
      <c r="F29" s="553"/>
      <c r="G29" s="553"/>
      <c r="H29" s="553"/>
      <c r="I29" s="553"/>
      <c r="J29" s="553"/>
      <c r="K29" s="553"/>
      <c r="L29" s="554"/>
    </row>
    <row r="30" spans="1:12" ht="13" thickBot="1" x14ac:dyDescent="0.3">
      <c r="A30" s="544"/>
      <c r="B30" s="545"/>
      <c r="C30" s="548"/>
      <c r="D30" s="555"/>
      <c r="E30" s="556"/>
      <c r="F30" s="556"/>
      <c r="G30" s="556"/>
      <c r="H30" s="556"/>
      <c r="I30" s="556"/>
      <c r="J30" s="556"/>
      <c r="K30" s="556"/>
      <c r="L30" s="557"/>
    </row>
    <row r="31" spans="1:12" ht="13" thickBot="1" x14ac:dyDescent="0.3"/>
    <row r="32" spans="1:12" x14ac:dyDescent="0.25">
      <c r="A32" s="635" t="s">
        <v>374</v>
      </c>
      <c r="B32" s="559"/>
      <c r="C32" s="559"/>
      <c r="D32" s="559"/>
      <c r="E32" s="559"/>
      <c r="F32" s="559"/>
      <c r="G32" s="559"/>
      <c r="H32" s="559"/>
      <c r="I32" s="559"/>
      <c r="J32" s="559"/>
      <c r="K32" s="559"/>
      <c r="L32" s="560"/>
    </row>
    <row r="33" spans="1:12" x14ac:dyDescent="0.25">
      <c r="A33" s="561"/>
      <c r="B33" s="562"/>
      <c r="C33" s="562"/>
      <c r="D33" s="562"/>
      <c r="E33" s="562"/>
      <c r="F33" s="562"/>
      <c r="G33" s="562"/>
      <c r="H33" s="562"/>
      <c r="I33" s="562"/>
      <c r="J33" s="562"/>
      <c r="K33" s="562"/>
      <c r="L33" s="563"/>
    </row>
    <row r="34" spans="1:12" x14ac:dyDescent="0.25">
      <c r="A34" s="561"/>
      <c r="B34" s="562"/>
      <c r="C34" s="562"/>
      <c r="D34" s="562"/>
      <c r="E34" s="562"/>
      <c r="F34" s="562"/>
      <c r="G34" s="562"/>
      <c r="H34" s="562"/>
      <c r="I34" s="562"/>
      <c r="J34" s="562"/>
      <c r="K34" s="562"/>
      <c r="L34" s="563"/>
    </row>
    <row r="35" spans="1:12" x14ac:dyDescent="0.25">
      <c r="A35" s="561"/>
      <c r="B35" s="562"/>
      <c r="C35" s="562"/>
      <c r="D35" s="562"/>
      <c r="E35" s="562"/>
      <c r="F35" s="562"/>
      <c r="G35" s="562"/>
      <c r="H35" s="562"/>
      <c r="I35" s="562"/>
      <c r="J35" s="562"/>
      <c r="K35" s="562"/>
      <c r="L35" s="563"/>
    </row>
    <row r="36" spans="1:12" ht="13" thickBot="1" x14ac:dyDescent="0.3">
      <c r="A36" s="564"/>
      <c r="B36" s="565"/>
      <c r="C36" s="565"/>
      <c r="D36" s="565"/>
      <c r="E36" s="565"/>
      <c r="F36" s="565"/>
      <c r="G36" s="565"/>
      <c r="H36" s="565"/>
      <c r="I36" s="565"/>
      <c r="J36" s="565"/>
      <c r="K36" s="565"/>
      <c r="L36" s="566"/>
    </row>
  </sheetData>
  <mergeCells count="35">
    <mergeCell ref="A32:L36"/>
    <mergeCell ref="A23:J23"/>
    <mergeCell ref="K23:L23"/>
    <mergeCell ref="A25:J25"/>
    <mergeCell ref="K25:L25"/>
    <mergeCell ref="A27:B30"/>
    <mergeCell ref="C27:C30"/>
    <mergeCell ref="D27:L30"/>
    <mergeCell ref="A8:A10"/>
    <mergeCell ref="B8:B10"/>
    <mergeCell ref="C8:C10"/>
    <mergeCell ref="D8:D10"/>
    <mergeCell ref="E8:J8"/>
    <mergeCell ref="K8:L8"/>
    <mergeCell ref="K9:K10"/>
    <mergeCell ref="L9:L10"/>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s>
  <pageMargins left="0.511811024" right="0.511811024" top="0.78740157499999996" bottom="0.78740157499999996" header="0.31496062000000002" footer="0.31496062000000002"/>
  <pageSetup paperSize="9" orientation="landscape" verticalDpi="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B3" sqref="B3"/>
    </sheetView>
  </sheetViews>
  <sheetFormatPr defaultRowHeight="12.5" x14ac:dyDescent="0.25"/>
  <cols>
    <col min="1" max="1" width="10.81640625" customWidth="1"/>
  </cols>
  <sheetData>
    <row r="1" spans="1:4" x14ac:dyDescent="0.25">
      <c r="A1" t="s">
        <v>478</v>
      </c>
    </row>
    <row r="3" spans="1:4" ht="13" x14ac:dyDescent="0.3">
      <c r="A3" s="10" t="s">
        <v>479</v>
      </c>
      <c r="B3" t="e">
        <f>'Item 1 - Servente'!I172/'Item 1 - Servente'!I39</f>
        <v>#DIV/0!</v>
      </c>
    </row>
    <row r="5" spans="1:4" x14ac:dyDescent="0.25">
      <c r="A5" t="s">
        <v>480</v>
      </c>
    </row>
    <row r="7" spans="1:4" x14ac:dyDescent="0.25">
      <c r="A7" t="s">
        <v>481</v>
      </c>
    </row>
    <row r="9" spans="1:4" x14ac:dyDescent="0.25">
      <c r="A9" s="40">
        <v>2.2799999999999998</v>
      </c>
      <c r="B9" t="s">
        <v>482</v>
      </c>
      <c r="D9" s="161" t="s">
        <v>483</v>
      </c>
    </row>
    <row r="10" spans="1:4" x14ac:dyDescent="0.25">
      <c r="A10" s="40" t="s">
        <v>484</v>
      </c>
      <c r="B10" t="s">
        <v>485</v>
      </c>
      <c r="D10" t="s">
        <v>486</v>
      </c>
    </row>
    <row r="11" spans="1:4" x14ac:dyDescent="0.25">
      <c r="A11" s="40" t="s">
        <v>487</v>
      </c>
      <c r="B11" t="s">
        <v>488</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8"/>
  <sheetViews>
    <sheetView zoomScale="140" zoomScaleNormal="140" workbookViewId="0">
      <selection activeCell="A8" sqref="A8:I8"/>
    </sheetView>
  </sheetViews>
  <sheetFormatPr defaultRowHeight="12.5" x14ac:dyDescent="0.25"/>
  <cols>
    <col min="1" max="1" width="7.7265625" customWidth="1"/>
    <col min="2" max="2" width="14.54296875" customWidth="1"/>
    <col min="3" max="3" width="12.54296875" customWidth="1"/>
    <col min="5" max="5" width="10.81640625" bestFit="1" customWidth="1"/>
    <col min="6" max="6" width="10.26953125" customWidth="1"/>
    <col min="7" max="7" width="20.1796875" customWidth="1"/>
    <col min="8" max="8" width="9" customWidth="1"/>
    <col min="9" max="9" width="16.1796875" customWidth="1"/>
    <col min="10" max="10" width="5" customWidth="1"/>
    <col min="11" max="11" width="17.26953125" customWidth="1"/>
    <col min="12" max="12" width="15.81640625" customWidth="1"/>
    <col min="13" max="13" width="9.54296875" bestFit="1" customWidth="1"/>
  </cols>
  <sheetData>
    <row r="1" spans="1:9" ht="13.5" thickBot="1" x14ac:dyDescent="0.35">
      <c r="A1" s="417" t="s">
        <v>489</v>
      </c>
      <c r="B1" s="418"/>
      <c r="C1" s="418"/>
      <c r="D1" s="418"/>
      <c r="E1" s="418"/>
      <c r="F1" s="418"/>
      <c r="G1" s="418"/>
      <c r="H1" s="418"/>
      <c r="I1" s="419"/>
    </row>
    <row r="2" spans="1:9" ht="13" x14ac:dyDescent="0.25">
      <c r="A2" s="37"/>
      <c r="B2" s="37"/>
      <c r="C2" s="37"/>
      <c r="D2" s="37"/>
      <c r="E2" s="37"/>
      <c r="F2" s="37"/>
      <c r="G2" s="37"/>
      <c r="H2" s="37"/>
      <c r="I2" s="37"/>
    </row>
    <row r="3" spans="1:9" ht="13" x14ac:dyDescent="0.25">
      <c r="A3" s="37" t="s">
        <v>490</v>
      </c>
      <c r="B3" s="37"/>
      <c r="C3" s="37"/>
      <c r="D3" s="37"/>
      <c r="E3" s="37"/>
      <c r="F3" s="37"/>
      <c r="G3" s="37"/>
      <c r="H3" s="37"/>
      <c r="I3" s="37"/>
    </row>
    <row r="4" spans="1:9" ht="15" customHeight="1" x14ac:dyDescent="0.25">
      <c r="A4" s="682" t="s">
        <v>491</v>
      </c>
      <c r="B4" s="682"/>
      <c r="C4" s="682"/>
      <c r="D4" s="682"/>
      <c r="E4" s="682"/>
      <c r="F4" s="682"/>
      <c r="G4" s="682"/>
      <c r="H4" s="682"/>
      <c r="I4" s="682"/>
    </row>
    <row r="5" spans="1:9" ht="15" customHeight="1" x14ac:dyDescent="0.25">
      <c r="A5" s="682" t="s">
        <v>492</v>
      </c>
      <c r="B5" s="682"/>
      <c r="C5" s="682"/>
      <c r="D5" s="682"/>
      <c r="E5" s="682"/>
      <c r="F5" s="682"/>
      <c r="G5" s="682"/>
      <c r="H5" s="682"/>
      <c r="I5" s="682"/>
    </row>
    <row r="6" spans="1:9" ht="15" customHeight="1" x14ac:dyDescent="0.25">
      <c r="A6" s="682" t="s">
        <v>493</v>
      </c>
      <c r="B6" s="682"/>
      <c r="C6" s="682"/>
      <c r="D6" s="682"/>
      <c r="E6" s="682"/>
      <c r="F6" s="682"/>
      <c r="G6" s="682"/>
      <c r="H6" s="682"/>
      <c r="I6" s="682"/>
    </row>
    <row r="7" spans="1:9" ht="15" customHeight="1" x14ac:dyDescent="0.25">
      <c r="A7" s="682"/>
      <c r="B7" s="682"/>
      <c r="C7" s="682"/>
      <c r="D7" s="682"/>
      <c r="E7" s="682"/>
      <c r="F7" s="682"/>
      <c r="G7" s="682"/>
      <c r="H7" s="682"/>
      <c r="I7" s="682"/>
    </row>
    <row r="8" spans="1:9" ht="27" customHeight="1" x14ac:dyDescent="0.25">
      <c r="A8" s="682" t="s">
        <v>494</v>
      </c>
      <c r="B8" s="682"/>
      <c r="C8" s="682"/>
      <c r="D8" s="682"/>
      <c r="E8" s="682"/>
      <c r="F8" s="682"/>
      <c r="G8" s="682"/>
      <c r="H8" s="682"/>
      <c r="I8" s="682"/>
    </row>
    <row r="9" spans="1:9" ht="15" customHeight="1" x14ac:dyDescent="0.25">
      <c r="A9" s="688" t="s">
        <v>495</v>
      </c>
      <c r="B9" s="688"/>
      <c r="C9" s="688"/>
      <c r="D9" s="688"/>
      <c r="E9" s="688"/>
      <c r="F9" s="688"/>
      <c r="G9" s="688"/>
      <c r="H9" s="688"/>
      <c r="I9" s="688"/>
    </row>
    <row r="10" spans="1:9" ht="15" customHeight="1" x14ac:dyDescent="0.25">
      <c r="A10" s="688"/>
      <c r="B10" s="688"/>
      <c r="C10" s="688"/>
      <c r="D10" s="688"/>
      <c r="E10" s="688"/>
      <c r="F10" s="688"/>
      <c r="G10" s="688"/>
      <c r="H10" s="688"/>
      <c r="I10" s="688"/>
    </row>
    <row r="11" spans="1:9" ht="30" customHeight="1" x14ac:dyDescent="0.25">
      <c r="A11" s="682" t="s">
        <v>496</v>
      </c>
      <c r="B11" s="682"/>
      <c r="C11" s="682"/>
      <c r="D11" s="682"/>
      <c r="E11" s="682"/>
      <c r="F11" s="682"/>
      <c r="G11" s="682"/>
      <c r="H11" s="682"/>
      <c r="I11" s="682"/>
    </row>
    <row r="12" spans="1:9" ht="30" customHeight="1" x14ac:dyDescent="0.25">
      <c r="A12" s="682" t="s">
        <v>497</v>
      </c>
      <c r="B12" s="682"/>
      <c r="C12" s="682"/>
      <c r="D12" s="682"/>
      <c r="E12" s="682"/>
      <c r="F12" s="682"/>
      <c r="G12" s="682"/>
      <c r="H12" s="682"/>
      <c r="I12" s="682"/>
    </row>
    <row r="13" spans="1:9" ht="30" customHeight="1" x14ac:dyDescent="0.25">
      <c r="A13" s="682" t="s">
        <v>498</v>
      </c>
      <c r="B13" s="682"/>
      <c r="C13" s="682"/>
      <c r="D13" s="682"/>
      <c r="E13" s="682"/>
      <c r="F13" s="682"/>
      <c r="G13" s="682"/>
      <c r="H13" s="682"/>
      <c r="I13" s="682"/>
    </row>
    <row r="14" spans="1:9" ht="30" customHeight="1" x14ac:dyDescent="0.25">
      <c r="A14" s="682" t="s">
        <v>499</v>
      </c>
      <c r="B14" s="682"/>
      <c r="C14" s="682"/>
      <c r="D14" s="682"/>
      <c r="E14" s="682"/>
      <c r="F14" s="682"/>
      <c r="G14" s="682"/>
      <c r="H14" s="682"/>
      <c r="I14" s="682"/>
    </row>
    <row r="15" spans="1:9" ht="30" customHeight="1" x14ac:dyDescent="0.25">
      <c r="A15" s="683" t="s">
        <v>500</v>
      </c>
      <c r="B15" s="683"/>
      <c r="C15" s="683"/>
      <c r="D15" s="683"/>
      <c r="E15" s="683"/>
      <c r="F15" s="683"/>
      <c r="G15" s="683"/>
      <c r="H15" s="683"/>
      <c r="I15" s="683"/>
    </row>
    <row r="16" spans="1:9" ht="12.75" customHeight="1" thickBot="1" x14ac:dyDescent="0.3">
      <c r="A16" s="683"/>
      <c r="B16" s="683"/>
      <c r="C16" s="683"/>
      <c r="D16" s="683"/>
      <c r="E16" s="683"/>
      <c r="F16" s="683"/>
      <c r="G16" s="683"/>
      <c r="H16" s="683"/>
      <c r="I16" s="683"/>
    </row>
    <row r="17" spans="1:9" ht="13.5" thickBot="1" x14ac:dyDescent="0.3">
      <c r="A17" s="689" t="s">
        <v>501</v>
      </c>
      <c r="B17" s="690"/>
      <c r="C17" s="690"/>
      <c r="D17" s="690"/>
      <c r="E17" s="690"/>
      <c r="F17" s="690"/>
      <c r="G17" s="690"/>
      <c r="H17" s="690"/>
      <c r="I17" s="691"/>
    </row>
    <row r="19" spans="1:9" ht="13" x14ac:dyDescent="0.3">
      <c r="A19" s="410" t="s">
        <v>105</v>
      </c>
      <c r="B19" s="410"/>
      <c r="C19" s="410"/>
      <c r="D19" s="410"/>
      <c r="E19" s="410"/>
      <c r="F19" s="410"/>
      <c r="G19" s="410"/>
      <c r="H19" s="410"/>
      <c r="I19" s="410"/>
    </row>
    <row r="20" spans="1:9" ht="13" x14ac:dyDescent="0.3">
      <c r="A20" s="46" t="s">
        <v>106</v>
      </c>
      <c r="B20" s="402" t="s">
        <v>107</v>
      </c>
      <c r="C20" s="403"/>
      <c r="D20" s="403"/>
      <c r="E20" s="403"/>
      <c r="F20" s="403"/>
      <c r="G20" s="403"/>
      <c r="H20" s="404"/>
      <c r="I20" s="8" t="s">
        <v>91</v>
      </c>
    </row>
    <row r="21" spans="1:9" ht="24.75" customHeight="1" x14ac:dyDescent="0.25">
      <c r="A21" s="46" t="s">
        <v>52</v>
      </c>
      <c r="B21" s="684" t="s">
        <v>502</v>
      </c>
      <c r="C21" s="450"/>
      <c r="D21" s="450"/>
      <c r="E21" s="450"/>
      <c r="F21" s="450"/>
      <c r="G21" s="450"/>
      <c r="H21" s="451"/>
      <c r="I21" s="162">
        <f>1/12</f>
        <v>8.3333333333333329E-2</v>
      </c>
    </row>
    <row r="22" spans="1:9" ht="24.75" customHeight="1" x14ac:dyDescent="0.3">
      <c r="A22" s="8" t="s">
        <v>53</v>
      </c>
      <c r="B22" s="684" t="s">
        <v>503</v>
      </c>
      <c r="C22" s="685"/>
      <c r="D22" s="685"/>
      <c r="E22" s="685"/>
      <c r="F22" s="685"/>
      <c r="G22" s="685"/>
      <c r="H22" s="686"/>
      <c r="I22" s="24">
        <v>0.121</v>
      </c>
    </row>
    <row r="23" spans="1:9" ht="13" x14ac:dyDescent="0.3">
      <c r="A23" s="401" t="s">
        <v>110</v>
      </c>
      <c r="B23" s="401"/>
      <c r="C23" s="401"/>
      <c r="D23" s="401"/>
      <c r="E23" s="401"/>
      <c r="F23" s="401"/>
      <c r="G23" s="401"/>
      <c r="H23" s="41"/>
      <c r="I23" s="41">
        <f>TRUNC(SUM(I21:I22),4)</f>
        <v>0.20430000000000001</v>
      </c>
    </row>
    <row r="24" spans="1:9" ht="37.5" customHeight="1" x14ac:dyDescent="0.25">
      <c r="A24" s="46" t="s">
        <v>54</v>
      </c>
      <c r="B24" s="684" t="s">
        <v>504</v>
      </c>
      <c r="C24" s="685"/>
      <c r="D24" s="685"/>
      <c r="E24" s="685"/>
      <c r="F24" s="685"/>
      <c r="G24" s="685"/>
      <c r="H24" s="686"/>
      <c r="I24" s="162">
        <v>7.8200000000000006E-2</v>
      </c>
    </row>
    <row r="25" spans="1:9" ht="13" x14ac:dyDescent="0.3">
      <c r="A25" s="401" t="s">
        <v>112</v>
      </c>
      <c r="B25" s="401"/>
      <c r="C25" s="401"/>
      <c r="D25" s="401"/>
      <c r="E25" s="401"/>
      <c r="F25" s="401"/>
      <c r="G25" s="401"/>
      <c r="H25" s="41"/>
      <c r="I25" s="41">
        <f>TRUNC(SUM(I23:I24),4)</f>
        <v>0.28249999999999997</v>
      </c>
    </row>
    <row r="26" spans="1:9" ht="13" x14ac:dyDescent="0.3">
      <c r="A26" s="170" t="s">
        <v>505</v>
      </c>
      <c r="B26" s="8"/>
      <c r="C26" s="8"/>
      <c r="D26" s="8"/>
      <c r="E26" s="8"/>
      <c r="F26" s="8"/>
      <c r="G26" s="8"/>
      <c r="H26" s="169"/>
      <c r="I26" s="169"/>
    </row>
    <row r="27" spans="1:9" s="10" customFormat="1" ht="13" x14ac:dyDescent="0.3">
      <c r="A27" s="36"/>
    </row>
    <row r="28" spans="1:9" s="10" customFormat="1" ht="13" x14ac:dyDescent="0.3">
      <c r="A28" s="36"/>
    </row>
    <row r="29" spans="1:9" ht="13" x14ac:dyDescent="0.3">
      <c r="A29" s="3"/>
      <c r="B29" s="3"/>
      <c r="C29" s="3"/>
      <c r="D29" s="3"/>
      <c r="E29" s="3"/>
      <c r="F29" s="3"/>
      <c r="G29" s="3"/>
      <c r="H29" s="3"/>
      <c r="I29" s="4"/>
    </row>
    <row r="30" spans="1:9" s="10" customFormat="1" ht="13" x14ac:dyDescent="0.3">
      <c r="A30" s="410" t="s">
        <v>156</v>
      </c>
      <c r="B30" s="410"/>
      <c r="C30" s="410"/>
      <c r="D30" s="410"/>
      <c r="E30" s="410"/>
      <c r="F30" s="410"/>
      <c r="G30" s="410"/>
      <c r="H30" s="410"/>
      <c r="I30" s="410"/>
    </row>
    <row r="31" spans="1:9" ht="13" x14ac:dyDescent="0.3">
      <c r="A31" s="8">
        <v>3</v>
      </c>
      <c r="B31" s="411" t="s">
        <v>157</v>
      </c>
      <c r="C31" s="411"/>
      <c r="D31" s="411"/>
      <c r="E31" s="411"/>
      <c r="F31" s="411"/>
      <c r="G31" s="411"/>
      <c r="H31" s="8" t="s">
        <v>91</v>
      </c>
      <c r="I31" s="8" t="s">
        <v>51</v>
      </c>
    </row>
    <row r="32" spans="1:9" ht="13" x14ac:dyDescent="0.3">
      <c r="A32" s="8" t="s">
        <v>52</v>
      </c>
      <c r="B32" s="399" t="s">
        <v>158</v>
      </c>
      <c r="C32" s="399"/>
      <c r="D32" s="399"/>
      <c r="E32" s="399"/>
      <c r="F32" s="399"/>
      <c r="G32" s="399"/>
      <c r="H32" s="1">
        <v>4.1999999999999997E-3</v>
      </c>
      <c r="I32" s="25"/>
    </row>
    <row r="33" spans="1:11" ht="13" x14ac:dyDescent="0.25">
      <c r="A33" s="46" t="s">
        <v>53</v>
      </c>
      <c r="B33" s="408" t="s">
        <v>159</v>
      </c>
      <c r="C33" s="408"/>
      <c r="D33" s="408"/>
      <c r="E33" s="408"/>
      <c r="F33" s="408"/>
      <c r="G33" s="408"/>
      <c r="H33" s="162">
        <v>0.08</v>
      </c>
      <c r="I33" s="163"/>
    </row>
    <row r="34" spans="1:11" ht="39" customHeight="1" x14ac:dyDescent="0.25">
      <c r="A34" s="46" t="s">
        <v>54</v>
      </c>
      <c r="B34" s="408" t="s">
        <v>506</v>
      </c>
      <c r="C34" s="408"/>
      <c r="D34" s="408"/>
      <c r="E34" s="408"/>
      <c r="F34" s="408"/>
      <c r="G34" s="408"/>
      <c r="H34" s="162">
        <v>2E-3</v>
      </c>
      <c r="I34" s="163"/>
      <c r="K34" s="86"/>
    </row>
    <row r="35" spans="1:11" ht="13" x14ac:dyDescent="0.3">
      <c r="A35" s="8" t="s">
        <v>64</v>
      </c>
      <c r="B35" s="399" t="s">
        <v>161</v>
      </c>
      <c r="C35" s="399"/>
      <c r="D35" s="399"/>
      <c r="E35" s="399"/>
      <c r="F35" s="399"/>
      <c r="G35" s="399"/>
      <c r="H35" s="1">
        <v>1.9400000000000001E-2</v>
      </c>
      <c r="I35" s="25"/>
    </row>
    <row r="36" spans="1:11" ht="13" x14ac:dyDescent="0.3">
      <c r="A36" s="8" t="s">
        <v>98</v>
      </c>
      <c r="B36" s="428" t="s">
        <v>162</v>
      </c>
      <c r="C36" s="428"/>
      <c r="D36" s="428"/>
      <c r="E36" s="428"/>
      <c r="F36" s="428"/>
      <c r="G36" s="428"/>
      <c r="H36" s="24">
        <v>0.36799999999999999</v>
      </c>
      <c r="I36" s="25"/>
    </row>
    <row r="37" spans="1:11" ht="37.5" customHeight="1" x14ac:dyDescent="0.25">
      <c r="A37" s="46" t="s">
        <v>100</v>
      </c>
      <c r="B37" s="408" t="s">
        <v>507</v>
      </c>
      <c r="C37" s="408"/>
      <c r="D37" s="408"/>
      <c r="E37" s="408"/>
      <c r="F37" s="408"/>
      <c r="G37" s="408"/>
      <c r="H37" s="162">
        <v>3.7999999999999999E-2</v>
      </c>
      <c r="I37" s="163"/>
    </row>
    <row r="38" spans="1:11" ht="13" x14ac:dyDescent="0.3">
      <c r="A38" s="409" t="s">
        <v>164</v>
      </c>
      <c r="B38" s="409"/>
      <c r="C38" s="409"/>
      <c r="D38" s="409"/>
      <c r="E38" s="409"/>
      <c r="F38" s="409"/>
      <c r="G38" s="409"/>
      <c r="H38" s="41"/>
      <c r="I38" s="128"/>
    </row>
    <row r="39" spans="1:11" ht="13" x14ac:dyDescent="0.3">
      <c r="A39" s="3"/>
      <c r="B39" s="3"/>
      <c r="C39" s="3"/>
      <c r="D39" s="3"/>
      <c r="E39" s="3"/>
      <c r="F39" s="3"/>
      <c r="G39" s="3"/>
      <c r="H39" s="43"/>
      <c r="I39" s="4"/>
    </row>
    <row r="40" spans="1:11" ht="13" x14ac:dyDescent="0.3">
      <c r="A40" s="671" t="s">
        <v>508</v>
      </c>
      <c r="B40" s="10" t="s">
        <v>509</v>
      </c>
      <c r="C40" s="3"/>
      <c r="D40" s="3"/>
      <c r="E40" s="3"/>
      <c r="F40" s="3"/>
      <c r="G40" s="3"/>
      <c r="H40" s="43"/>
      <c r="I40" s="4"/>
    </row>
    <row r="41" spans="1:11" ht="13" x14ac:dyDescent="0.3">
      <c r="A41" s="671"/>
      <c r="B41" s="171" t="s">
        <v>510</v>
      </c>
      <c r="C41" s="3"/>
      <c r="D41" s="3"/>
      <c r="E41" s="3"/>
      <c r="F41" s="3"/>
      <c r="G41" s="3"/>
      <c r="H41" s="43"/>
      <c r="I41" s="4"/>
    </row>
    <row r="42" spans="1:11" ht="13" x14ac:dyDescent="0.3">
      <c r="A42" s="671"/>
      <c r="B42" t="s">
        <v>511</v>
      </c>
      <c r="C42" s="3"/>
      <c r="D42" s="3"/>
      <c r="E42" s="3"/>
      <c r="F42" s="3"/>
      <c r="G42" s="3"/>
      <c r="H42" s="43"/>
      <c r="I42" s="4"/>
    </row>
    <row r="43" spans="1:11" ht="13" x14ac:dyDescent="0.3">
      <c r="A43" s="671"/>
      <c r="B43" s="171" t="s">
        <v>512</v>
      </c>
      <c r="C43" s="3"/>
      <c r="D43" s="3"/>
      <c r="E43" s="3"/>
      <c r="F43" s="3"/>
      <c r="G43" s="3"/>
      <c r="H43" s="43"/>
      <c r="I43" s="4"/>
    </row>
    <row r="44" spans="1:11" ht="13" x14ac:dyDescent="0.3">
      <c r="A44" s="671"/>
      <c r="B44" s="171" t="s">
        <v>513</v>
      </c>
      <c r="C44" s="3"/>
      <c r="D44" s="3"/>
      <c r="E44" s="3"/>
      <c r="F44" s="3"/>
      <c r="G44" s="3"/>
      <c r="H44" s="43"/>
      <c r="I44" s="4"/>
    </row>
    <row r="45" spans="1:11" ht="13" x14ac:dyDescent="0.3">
      <c r="A45" s="671"/>
      <c r="B45" s="171" t="s">
        <v>514</v>
      </c>
      <c r="C45" s="3"/>
      <c r="D45" s="3"/>
      <c r="E45" s="3"/>
      <c r="F45" s="3"/>
      <c r="G45" s="3"/>
      <c r="H45" s="43"/>
      <c r="I45" s="4"/>
    </row>
    <row r="46" spans="1:11" ht="13" x14ac:dyDescent="0.3">
      <c r="A46" s="671"/>
      <c r="B46" s="172" t="s">
        <v>515</v>
      </c>
      <c r="C46" s="3"/>
      <c r="D46" s="3"/>
      <c r="E46" s="3"/>
      <c r="F46" s="3"/>
      <c r="G46" s="3"/>
      <c r="H46" s="43"/>
      <c r="I46" s="4"/>
    </row>
    <row r="47" spans="1:11" ht="13" x14ac:dyDescent="0.3">
      <c r="A47" s="3"/>
      <c r="C47" s="3"/>
      <c r="D47" s="3"/>
      <c r="E47" s="3"/>
      <c r="F47" s="3"/>
      <c r="G47" s="3"/>
      <c r="H47" s="43"/>
      <c r="I47" s="4"/>
    </row>
    <row r="48" spans="1:11" ht="13" x14ac:dyDescent="0.3">
      <c r="A48" s="671" t="s">
        <v>516</v>
      </c>
      <c r="B48" s="171" t="s">
        <v>517</v>
      </c>
      <c r="C48" s="3"/>
      <c r="D48" s="3"/>
      <c r="E48" s="3"/>
      <c r="F48" s="3"/>
      <c r="G48" s="3"/>
      <c r="H48" s="43"/>
      <c r="I48" s="4"/>
    </row>
    <row r="49" spans="1:10" ht="13" x14ac:dyDescent="0.3">
      <c r="A49" s="671"/>
      <c r="B49" s="171" t="s">
        <v>518</v>
      </c>
      <c r="C49" s="3"/>
      <c r="D49" s="3"/>
      <c r="E49" s="3"/>
      <c r="F49" s="3"/>
      <c r="G49" s="3"/>
      <c r="H49" s="43"/>
      <c r="I49" s="4"/>
    </row>
    <row r="50" spans="1:10" ht="13" x14ac:dyDescent="0.3">
      <c r="A50" s="3"/>
      <c r="B50" s="172"/>
      <c r="C50" s="3"/>
      <c r="D50" s="3"/>
      <c r="E50" s="3"/>
      <c r="F50" s="3"/>
      <c r="G50" s="3"/>
      <c r="H50" s="43"/>
      <c r="I50" s="4"/>
    </row>
    <row r="51" spans="1:10" ht="27" customHeight="1" x14ac:dyDescent="0.25">
      <c r="A51" s="671" t="s">
        <v>519</v>
      </c>
      <c r="B51" s="687" t="s">
        <v>520</v>
      </c>
      <c r="C51" s="687"/>
      <c r="D51" s="687"/>
      <c r="E51" s="687"/>
      <c r="F51" s="687"/>
      <c r="G51" s="687"/>
      <c r="H51" s="687"/>
      <c r="I51" s="687"/>
    </row>
    <row r="52" spans="1:10" ht="13" x14ac:dyDescent="0.3">
      <c r="A52" s="671"/>
      <c r="B52" s="171" t="s">
        <v>521</v>
      </c>
      <c r="C52" s="3"/>
      <c r="D52" s="3"/>
      <c r="E52" s="3"/>
      <c r="F52" s="3"/>
      <c r="G52" s="3"/>
      <c r="H52" s="43"/>
      <c r="I52" s="4"/>
    </row>
    <row r="53" spans="1:10" ht="13" x14ac:dyDescent="0.3">
      <c r="A53" s="3"/>
      <c r="B53" s="172"/>
      <c r="C53" s="3"/>
      <c r="D53" s="3"/>
      <c r="E53" s="3"/>
      <c r="F53" s="3"/>
      <c r="G53" s="3"/>
      <c r="H53" s="43"/>
      <c r="I53" s="4"/>
    </row>
    <row r="54" spans="1:10" ht="13" x14ac:dyDescent="0.3">
      <c r="A54" s="3" t="s">
        <v>522</v>
      </c>
      <c r="B54" s="85" t="s">
        <v>402</v>
      </c>
      <c r="C54" s="3"/>
      <c r="D54" s="3"/>
      <c r="E54" s="3"/>
      <c r="F54" s="3"/>
      <c r="G54" s="3"/>
      <c r="H54" s="43"/>
      <c r="I54" s="4"/>
    </row>
    <row r="56" spans="1:10" ht="12.75" customHeight="1" x14ac:dyDescent="0.25">
      <c r="A56" s="562" t="s">
        <v>403</v>
      </c>
      <c r="B56" s="562"/>
      <c r="C56" s="562"/>
      <c r="D56" s="562"/>
      <c r="E56" s="562"/>
      <c r="F56" s="562"/>
      <c r="G56" s="562"/>
      <c r="H56" s="562"/>
      <c r="I56" s="562"/>
      <c r="J56" s="562"/>
    </row>
    <row r="57" spans="1:10" x14ac:dyDescent="0.25">
      <c r="A57" s="562"/>
      <c r="B57" s="562"/>
      <c r="C57" s="562"/>
      <c r="D57" s="562"/>
      <c r="E57" s="562"/>
      <c r="F57" s="562"/>
      <c r="G57" s="562"/>
      <c r="H57" s="562"/>
      <c r="I57" s="562"/>
      <c r="J57" s="562"/>
    </row>
    <row r="58" spans="1:10" x14ac:dyDescent="0.25">
      <c r="A58" s="562"/>
      <c r="B58" s="562"/>
      <c r="C58" s="562"/>
      <c r="D58" s="562"/>
      <c r="E58" s="562"/>
      <c r="F58" s="562"/>
      <c r="G58" s="562"/>
      <c r="H58" s="562"/>
      <c r="I58" s="562"/>
      <c r="J58" s="562"/>
    </row>
    <row r="59" spans="1:10" x14ac:dyDescent="0.25">
      <c r="A59" s="562"/>
      <c r="B59" s="562"/>
      <c r="C59" s="562"/>
      <c r="D59" s="562"/>
      <c r="E59" s="562"/>
      <c r="F59" s="562"/>
      <c r="G59" s="562"/>
      <c r="H59" s="562"/>
      <c r="I59" s="562"/>
      <c r="J59" s="562"/>
    </row>
    <row r="60" spans="1:10" x14ac:dyDescent="0.25">
      <c r="A60" s="562"/>
      <c r="B60" s="562"/>
      <c r="C60" s="562"/>
      <c r="D60" s="562"/>
      <c r="E60" s="562"/>
      <c r="F60" s="562"/>
      <c r="G60" s="562"/>
      <c r="H60" s="562"/>
      <c r="I60" s="562"/>
      <c r="J60" s="562"/>
    </row>
    <row r="61" spans="1:10" x14ac:dyDescent="0.25">
      <c r="A61" s="164"/>
      <c r="B61" s="164"/>
      <c r="C61" s="164"/>
      <c r="D61" s="164"/>
      <c r="E61" s="164"/>
      <c r="F61" s="164"/>
      <c r="G61" s="164"/>
      <c r="H61" s="164"/>
      <c r="I61" s="164"/>
      <c r="J61" s="164"/>
    </row>
    <row r="62" spans="1:10" ht="13" x14ac:dyDescent="0.3">
      <c r="A62" s="671" t="s">
        <v>523</v>
      </c>
      <c r="B62" s="171" t="s">
        <v>524</v>
      </c>
      <c r="C62" s="3"/>
      <c r="D62" s="3"/>
      <c r="E62" s="3"/>
      <c r="F62" s="3"/>
      <c r="G62" s="164"/>
      <c r="H62" s="164"/>
      <c r="I62" s="164"/>
      <c r="J62" s="164"/>
    </row>
    <row r="63" spans="1:10" ht="13" x14ac:dyDescent="0.3">
      <c r="A63" s="671"/>
      <c r="B63" s="171" t="s">
        <v>525</v>
      </c>
      <c r="C63" s="3"/>
      <c r="D63" s="3"/>
      <c r="E63" s="3"/>
      <c r="F63" s="3"/>
      <c r="G63" s="164"/>
      <c r="H63" s="164"/>
      <c r="I63" s="164"/>
      <c r="J63" s="164"/>
    </row>
    <row r="64" spans="1:10" x14ac:dyDescent="0.25">
      <c r="A64" s="164"/>
      <c r="B64" s="164"/>
      <c r="C64" s="164"/>
      <c r="D64" s="164"/>
      <c r="E64" s="164"/>
      <c r="F64" s="164"/>
      <c r="G64" s="164"/>
      <c r="H64" s="164"/>
      <c r="I64" s="164"/>
      <c r="J64" s="164"/>
    </row>
    <row r="65" spans="1:10" x14ac:dyDescent="0.25">
      <c r="A65" s="671" t="s">
        <v>526</v>
      </c>
      <c r="B65" s="687" t="s">
        <v>520</v>
      </c>
      <c r="C65" s="687"/>
      <c r="D65" s="687"/>
      <c r="E65" s="687"/>
      <c r="F65" s="687"/>
      <c r="G65" s="687"/>
      <c r="H65" s="687"/>
      <c r="I65" s="687"/>
      <c r="J65" s="164"/>
    </row>
    <row r="66" spans="1:10" ht="13" x14ac:dyDescent="0.3">
      <c r="A66" s="671"/>
      <c r="B66" s="171" t="s">
        <v>527</v>
      </c>
      <c r="C66" s="3"/>
      <c r="D66" s="3"/>
      <c r="E66" s="3"/>
      <c r="F66" s="3"/>
      <c r="G66" s="3"/>
      <c r="H66" s="43"/>
      <c r="I66" s="4"/>
      <c r="J66" s="164"/>
    </row>
    <row r="67" spans="1:10" x14ac:dyDescent="0.25">
      <c r="A67" s="164"/>
      <c r="B67" s="164"/>
      <c r="C67" s="164"/>
      <c r="D67" s="164"/>
      <c r="E67" s="164"/>
      <c r="F67" s="164"/>
      <c r="G67" s="164"/>
      <c r="H67" s="164"/>
      <c r="I67" s="164"/>
      <c r="J67" s="164"/>
    </row>
    <row r="68" spans="1:10" x14ac:dyDescent="0.25">
      <c r="A68" s="164"/>
      <c r="B68" s="164"/>
      <c r="C68" s="164"/>
      <c r="D68" s="164"/>
      <c r="E68" s="164"/>
      <c r="F68" s="164"/>
      <c r="G68" s="164"/>
      <c r="H68" s="164"/>
      <c r="I68" s="164"/>
      <c r="J68" s="164"/>
    </row>
    <row r="69" spans="1:10" ht="13" x14ac:dyDescent="0.3">
      <c r="A69" s="48" t="s">
        <v>168</v>
      </c>
      <c r="B69" s="401" t="s">
        <v>169</v>
      </c>
      <c r="C69" s="401"/>
      <c r="D69" s="401"/>
      <c r="E69" s="401"/>
      <c r="F69" s="401"/>
      <c r="G69" s="401"/>
      <c r="H69" s="33" t="s">
        <v>91</v>
      </c>
      <c r="I69" s="33" t="s">
        <v>51</v>
      </c>
      <c r="J69" s="164"/>
    </row>
    <row r="70" spans="1:10" ht="13" x14ac:dyDescent="0.3">
      <c r="A70" s="48" t="s">
        <v>52</v>
      </c>
      <c r="B70" s="399" t="s">
        <v>170</v>
      </c>
      <c r="C70" s="399"/>
      <c r="D70" s="399"/>
      <c r="E70" s="399"/>
      <c r="F70" s="399"/>
      <c r="G70" s="399"/>
      <c r="H70" s="42"/>
      <c r="I70" s="42"/>
      <c r="J70" s="164"/>
    </row>
    <row r="71" spans="1:10" ht="24" customHeight="1" x14ac:dyDescent="0.25">
      <c r="A71" s="55" t="s">
        <v>53</v>
      </c>
      <c r="B71" s="477" t="s">
        <v>528</v>
      </c>
      <c r="C71" s="477"/>
      <c r="D71" s="477"/>
      <c r="E71" s="477"/>
      <c r="F71" s="477"/>
      <c r="G71" s="477"/>
      <c r="H71" s="173">
        <v>1.67E-2</v>
      </c>
      <c r="I71" s="163">
        <f>H71*$I$45</f>
        <v>0</v>
      </c>
      <c r="J71" s="164"/>
    </row>
    <row r="72" spans="1:10" ht="36" customHeight="1" x14ac:dyDescent="0.25">
      <c r="A72" s="55" t="s">
        <v>54</v>
      </c>
      <c r="B72" s="696" t="s">
        <v>529</v>
      </c>
      <c r="C72" s="696"/>
      <c r="D72" s="696"/>
      <c r="E72" s="696"/>
      <c r="F72" s="696"/>
      <c r="G72" s="696"/>
      <c r="H72" s="173">
        <v>2.0000000000000001E-4</v>
      </c>
      <c r="I72" s="163">
        <f>H72*$I$45</f>
        <v>0</v>
      </c>
      <c r="J72" s="164"/>
    </row>
    <row r="73" spans="1:10" ht="42.75" customHeight="1" x14ac:dyDescent="0.25">
      <c r="A73" s="55" t="s">
        <v>64</v>
      </c>
      <c r="B73" s="696" t="s">
        <v>530</v>
      </c>
      <c r="C73" s="696"/>
      <c r="D73" s="696"/>
      <c r="E73" s="696"/>
      <c r="F73" s="696"/>
      <c r="G73" s="696"/>
      <c r="H73" s="162">
        <v>6.9999999999999999E-4</v>
      </c>
      <c r="I73" s="163">
        <f>H73*$I$45</f>
        <v>0</v>
      </c>
      <c r="J73" s="164"/>
    </row>
    <row r="74" spans="1:10" ht="35.25" customHeight="1" x14ac:dyDescent="0.25">
      <c r="A74" s="46" t="s">
        <v>98</v>
      </c>
      <c r="B74" s="696" t="s">
        <v>531</v>
      </c>
      <c r="C74" s="696"/>
      <c r="D74" s="696"/>
      <c r="E74" s="696"/>
      <c r="F74" s="696"/>
      <c r="G74" s="696"/>
      <c r="H74" s="173">
        <v>2.8999999999999998E-3</v>
      </c>
      <c r="I74" s="163">
        <f>H74*$I$45</f>
        <v>0</v>
      </c>
      <c r="J74" s="164"/>
    </row>
    <row r="75" spans="1:10" ht="13" x14ac:dyDescent="0.3">
      <c r="A75" s="8" t="s">
        <v>100</v>
      </c>
      <c r="B75" s="399" t="s">
        <v>176</v>
      </c>
      <c r="C75" s="399"/>
      <c r="D75" s="399"/>
      <c r="E75" s="399"/>
      <c r="F75" s="399"/>
      <c r="G75" s="399"/>
      <c r="H75" s="174"/>
      <c r="I75" s="25">
        <f t="shared" ref="I75" si="0">H75*$I$45</f>
        <v>0</v>
      </c>
      <c r="J75" s="164"/>
    </row>
    <row r="76" spans="1:10" ht="13" x14ac:dyDescent="0.3">
      <c r="A76" s="401" t="s">
        <v>177</v>
      </c>
      <c r="B76" s="401"/>
      <c r="C76" s="401"/>
      <c r="D76" s="401"/>
      <c r="E76" s="401"/>
      <c r="F76" s="401"/>
      <c r="G76" s="401"/>
      <c r="H76" s="41"/>
      <c r="I76" s="42">
        <f>SUM(I71:I75)</f>
        <v>0</v>
      </c>
      <c r="J76" s="164"/>
    </row>
    <row r="77" spans="1:10" ht="13" x14ac:dyDescent="0.3">
      <c r="A77" s="8" t="s">
        <v>127</v>
      </c>
      <c r="B77" s="399" t="s">
        <v>178</v>
      </c>
      <c r="C77" s="399"/>
      <c r="D77" s="399"/>
      <c r="E77" s="399"/>
      <c r="F77" s="399"/>
      <c r="G77" s="399"/>
      <c r="H77" s="1">
        <v>0.36799999999999999</v>
      </c>
      <c r="I77" s="25">
        <f>I76*H77</f>
        <v>0</v>
      </c>
      <c r="J77" s="164"/>
    </row>
    <row r="78" spans="1:10" ht="13" x14ac:dyDescent="0.3">
      <c r="A78" s="401" t="s">
        <v>179</v>
      </c>
      <c r="B78" s="401"/>
      <c r="C78" s="401"/>
      <c r="D78" s="401"/>
      <c r="E78" s="401"/>
      <c r="F78" s="401"/>
      <c r="G78" s="401"/>
      <c r="H78" s="41"/>
      <c r="I78" s="42">
        <f>SUM(I76:I77)</f>
        <v>0</v>
      </c>
    </row>
    <row r="79" spans="1:10" ht="13" x14ac:dyDescent="0.3">
      <c r="A79" s="8"/>
      <c r="B79" s="416"/>
      <c r="C79" s="416"/>
      <c r="D79" s="416"/>
      <c r="E79" s="416"/>
      <c r="F79" s="416"/>
      <c r="G79" s="416"/>
      <c r="H79" s="416"/>
      <c r="I79" s="25"/>
    </row>
    <row r="80" spans="1:10" ht="13" x14ac:dyDescent="0.3">
      <c r="A80" s="3"/>
      <c r="B80" s="36"/>
      <c r="C80" s="36"/>
      <c r="D80" s="36"/>
      <c r="E80" s="36"/>
      <c r="F80" s="36"/>
      <c r="G80" s="36"/>
      <c r="H80" s="36"/>
      <c r="I80" s="7"/>
    </row>
    <row r="81" spans="1:9" x14ac:dyDescent="0.25">
      <c r="A81" s="692" t="s">
        <v>532</v>
      </c>
      <c r="B81" s="692"/>
      <c r="C81" s="692"/>
      <c r="D81" s="692"/>
      <c r="E81" s="692"/>
      <c r="F81" s="692"/>
      <c r="G81" s="692"/>
      <c r="H81" s="692"/>
      <c r="I81" s="692"/>
    </row>
    <row r="82" spans="1:9" x14ac:dyDescent="0.25">
      <c r="A82" s="692"/>
      <c r="B82" s="692"/>
      <c r="C82" s="692"/>
      <c r="D82" s="692"/>
      <c r="E82" s="692"/>
      <c r="F82" s="692"/>
      <c r="G82" s="692"/>
      <c r="H82" s="692"/>
      <c r="I82" s="692"/>
    </row>
    <row r="83" spans="1:9" x14ac:dyDescent="0.25">
      <c r="A83" s="692"/>
      <c r="B83" s="692"/>
      <c r="C83" s="692"/>
      <c r="D83" s="692"/>
      <c r="E83" s="692"/>
      <c r="F83" s="692"/>
      <c r="G83" s="692"/>
      <c r="H83" s="692"/>
      <c r="I83" s="692"/>
    </row>
    <row r="84" spans="1:9" x14ac:dyDescent="0.25">
      <c r="A84" s="692"/>
      <c r="B84" s="692"/>
      <c r="C84" s="692"/>
      <c r="D84" s="692"/>
      <c r="E84" s="692"/>
      <c r="F84" s="692"/>
      <c r="G84" s="692"/>
      <c r="H84" s="692"/>
      <c r="I84" s="692"/>
    </row>
    <row r="85" spans="1:9" x14ac:dyDescent="0.25">
      <c r="A85" s="692"/>
      <c r="B85" s="692"/>
      <c r="C85" s="692"/>
      <c r="D85" s="692"/>
      <c r="E85" s="692"/>
      <c r="F85" s="692"/>
      <c r="G85" s="692"/>
      <c r="H85" s="692"/>
      <c r="I85" s="692"/>
    </row>
    <row r="86" spans="1:9" ht="13" x14ac:dyDescent="0.3">
      <c r="A86" s="254"/>
      <c r="B86" s="254"/>
      <c r="C86" s="254"/>
      <c r="D86" s="254"/>
      <c r="E86" s="254"/>
      <c r="F86" s="254"/>
      <c r="G86" s="254"/>
      <c r="H86" s="254"/>
      <c r="I86" s="254"/>
    </row>
    <row r="87" spans="1:9" ht="16" thickBot="1" x14ac:dyDescent="0.35">
      <c r="A87" s="253"/>
      <c r="D87" s="254"/>
      <c r="E87" s="254"/>
      <c r="F87" s="254"/>
      <c r="G87" s="254"/>
      <c r="H87" s="254"/>
      <c r="I87" s="254"/>
    </row>
    <row r="88" spans="1:9" ht="26.5" thickBot="1" x14ac:dyDescent="0.35">
      <c r="A88" s="182" t="s">
        <v>260</v>
      </c>
      <c r="B88" s="183" t="s">
        <v>533</v>
      </c>
      <c r="C88" s="183" t="s">
        <v>534</v>
      </c>
      <c r="D88" s="254"/>
      <c r="E88" s="254"/>
      <c r="F88" s="254"/>
      <c r="G88" s="254"/>
      <c r="H88" s="254"/>
      <c r="I88" s="254"/>
    </row>
    <row r="89" spans="1:9" ht="13.5" thickBot="1" x14ac:dyDescent="0.35">
      <c r="A89" s="184" t="s">
        <v>438</v>
      </c>
      <c r="B89" s="185">
        <v>8.3299999999999999E-2</v>
      </c>
      <c r="C89" s="185">
        <v>6.9410000000000001E-3</v>
      </c>
      <c r="D89" s="254"/>
      <c r="E89" s="254"/>
      <c r="F89" s="254"/>
      <c r="G89" s="254"/>
      <c r="H89" s="254"/>
      <c r="I89" s="254"/>
    </row>
    <row r="90" spans="1:9" ht="38" thickBot="1" x14ac:dyDescent="0.35">
      <c r="A90" s="184" t="s">
        <v>535</v>
      </c>
      <c r="B90" s="185">
        <v>2.7799999999999998E-2</v>
      </c>
      <c r="C90" s="185">
        <v>2.3159999999999999E-3</v>
      </c>
      <c r="D90" s="254"/>
      <c r="E90" s="254"/>
      <c r="F90" s="254"/>
      <c r="G90" s="254"/>
      <c r="H90" s="254"/>
      <c r="I90" s="254"/>
    </row>
    <row r="91" spans="1:9" ht="26.5" thickBot="1" x14ac:dyDescent="0.35">
      <c r="A91" s="186" t="s">
        <v>536</v>
      </c>
      <c r="B91" s="187">
        <v>0.1111</v>
      </c>
      <c r="C91" s="187">
        <v>9.2569999999999996E-3</v>
      </c>
      <c r="D91" s="254"/>
      <c r="E91" s="254"/>
      <c r="F91" s="254"/>
      <c r="G91" s="254"/>
      <c r="H91" s="254"/>
      <c r="I91" s="254"/>
    </row>
    <row r="92" spans="1:9" ht="84.75" customHeight="1" thickBot="1" x14ac:dyDescent="0.35">
      <c r="A92" s="186" t="s">
        <v>5</v>
      </c>
      <c r="B92" s="693">
        <v>0.12039999999999999</v>
      </c>
      <c r="C92" s="694"/>
      <c r="D92" s="254"/>
      <c r="E92" s="254"/>
      <c r="F92" s="254"/>
      <c r="G92" s="254"/>
      <c r="H92" s="254"/>
      <c r="I92" s="254"/>
    </row>
    <row r="93" spans="1:9" ht="69" customHeight="1" x14ac:dyDescent="0.3">
      <c r="A93" s="181"/>
      <c r="D93" s="254"/>
      <c r="E93" s="254"/>
      <c r="F93" s="254"/>
      <c r="G93" s="254"/>
      <c r="H93" s="254"/>
      <c r="I93" s="254"/>
    </row>
    <row r="94" spans="1:9" ht="15.5" x14ac:dyDescent="0.25">
      <c r="A94" s="695" t="s">
        <v>537</v>
      </c>
      <c r="B94" s="695"/>
      <c r="C94" s="695"/>
      <c r="D94" s="695"/>
      <c r="E94" s="695"/>
      <c r="F94" s="695"/>
      <c r="G94" s="695"/>
      <c r="H94" s="695"/>
      <c r="I94" s="695"/>
    </row>
    <row r="95" spans="1:9" ht="15.5" x14ac:dyDescent="0.25">
      <c r="A95" s="695" t="s">
        <v>538</v>
      </c>
      <c r="B95" s="695"/>
      <c r="C95" s="695"/>
      <c r="D95" s="695"/>
      <c r="E95" s="695"/>
      <c r="F95" s="695"/>
      <c r="G95" s="695"/>
      <c r="H95" s="695"/>
      <c r="I95" s="695"/>
    </row>
    <row r="96" spans="1:9" ht="13" x14ac:dyDescent="0.3">
      <c r="A96" s="3"/>
      <c r="B96" s="36"/>
      <c r="C96" s="36"/>
      <c r="D96" s="36"/>
      <c r="E96" s="36"/>
      <c r="F96" s="36"/>
      <c r="G96" s="36"/>
      <c r="H96" s="36"/>
      <c r="I96" s="7"/>
    </row>
    <row r="97" spans="1:9" ht="13" x14ac:dyDescent="0.3">
      <c r="A97" s="3"/>
      <c r="B97" s="36"/>
      <c r="C97" s="36"/>
      <c r="D97" s="36"/>
      <c r="E97" s="36"/>
      <c r="F97" s="36"/>
      <c r="G97" s="36"/>
      <c r="H97" s="36"/>
      <c r="I97" s="7"/>
    </row>
    <row r="98" spans="1:9" x14ac:dyDescent="0.25">
      <c r="A98" s="161" t="s">
        <v>539</v>
      </c>
    </row>
  </sheetData>
  <mergeCells count="52">
    <mergeCell ref="A81:I85"/>
    <mergeCell ref="B92:C92"/>
    <mergeCell ref="A94:I94"/>
    <mergeCell ref="A95:I95"/>
    <mergeCell ref="B65:I65"/>
    <mergeCell ref="B74:G74"/>
    <mergeCell ref="B77:G77"/>
    <mergeCell ref="A78:G78"/>
    <mergeCell ref="B79:H79"/>
    <mergeCell ref="B69:G69"/>
    <mergeCell ref="B70:G70"/>
    <mergeCell ref="B71:G71"/>
    <mergeCell ref="B72:G72"/>
    <mergeCell ref="B73:G73"/>
    <mergeCell ref="B75:G75"/>
    <mergeCell ref="A76:G76"/>
    <mergeCell ref="A25:G25"/>
    <mergeCell ref="B36:G36"/>
    <mergeCell ref="B37:G37"/>
    <mergeCell ref="A9:I10"/>
    <mergeCell ref="A16:I16"/>
    <mergeCell ref="A19:I19"/>
    <mergeCell ref="B21:H21"/>
    <mergeCell ref="B24:H24"/>
    <mergeCell ref="A17:I17"/>
    <mergeCell ref="A12:I12"/>
    <mergeCell ref="B20:H20"/>
    <mergeCell ref="A56:J60"/>
    <mergeCell ref="A62:A63"/>
    <mergeCell ref="A65:A66"/>
    <mergeCell ref="B22:H22"/>
    <mergeCell ref="B32:G32"/>
    <mergeCell ref="B34:G34"/>
    <mergeCell ref="B35:G35"/>
    <mergeCell ref="B31:G31"/>
    <mergeCell ref="B33:G33"/>
    <mergeCell ref="A38:G38"/>
    <mergeCell ref="A40:A46"/>
    <mergeCell ref="A48:A49"/>
    <mergeCell ref="A51:A52"/>
    <mergeCell ref="B51:I51"/>
    <mergeCell ref="A30:I30"/>
    <mergeCell ref="A23:G23"/>
    <mergeCell ref="A1:I1"/>
    <mergeCell ref="A13:I13"/>
    <mergeCell ref="A14:I14"/>
    <mergeCell ref="A15:I15"/>
    <mergeCell ref="A4:I4"/>
    <mergeCell ref="A5:I5"/>
    <mergeCell ref="A11:I11"/>
    <mergeCell ref="A6:I7"/>
    <mergeCell ref="A8:I8"/>
  </mergeCells>
  <hyperlinks>
    <hyperlink ref="A98"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456664-E17F-4C1C-B42F-1A45E7CEC74E}">
  <sheetPr>
    <tabColor rgb="FF00B0F0"/>
  </sheetPr>
  <dimension ref="A1:M180"/>
  <sheetViews>
    <sheetView tabSelected="1" topLeftCell="A5" zoomScaleNormal="100" workbookViewId="0">
      <selection activeCell="D8" sqref="D8:F8"/>
    </sheetView>
  </sheetViews>
  <sheetFormatPr defaultRowHeight="12.5" x14ac:dyDescent="0.25"/>
  <cols>
    <col min="1" max="1" width="7.7265625" customWidth="1"/>
    <col min="2" max="2" width="15.26953125" customWidth="1"/>
    <col min="3" max="3" width="17.1796875" customWidth="1"/>
    <col min="4" max="4" width="20.54296875" customWidth="1"/>
    <col min="5" max="5" width="17.7265625" customWidth="1"/>
    <col min="6" max="6" width="12.81640625" customWidth="1"/>
    <col min="7" max="7" width="13.08984375" bestFit="1" customWidth="1"/>
    <col min="8" max="8" width="11.81640625" customWidth="1"/>
    <col min="9" max="9" width="17.08984375" bestFit="1" customWidth="1"/>
    <col min="10" max="10" width="21" customWidth="1"/>
    <col min="11" max="11" width="17.26953125" customWidth="1"/>
    <col min="12" max="12" width="15.81640625" customWidth="1"/>
    <col min="13" max="13" width="9.54296875" bestFit="1" customWidth="1"/>
  </cols>
  <sheetData>
    <row r="1" spans="1:11" ht="21" customHeight="1" x14ac:dyDescent="0.25">
      <c r="A1" s="360" t="s">
        <v>12</v>
      </c>
      <c r="B1" s="361"/>
      <c r="C1" s="361"/>
      <c r="D1" s="361"/>
      <c r="E1" s="361"/>
      <c r="F1" s="361"/>
      <c r="G1" s="361"/>
      <c r="H1" s="361"/>
      <c r="I1" s="362"/>
    </row>
    <row r="2" spans="1:11" ht="21" customHeight="1" thickBot="1" x14ac:dyDescent="0.3">
      <c r="A2" s="363" t="s">
        <v>13</v>
      </c>
      <c r="B2" s="364"/>
      <c r="C2" s="364"/>
      <c r="D2" s="364"/>
      <c r="E2" s="364"/>
      <c r="F2" s="364"/>
      <c r="G2" s="364"/>
      <c r="H2" s="364"/>
      <c r="I2" s="365"/>
    </row>
    <row r="3" spans="1:11" ht="13.5" thickBot="1" x14ac:dyDescent="0.3">
      <c r="A3" s="388"/>
      <c r="B3" s="388"/>
      <c r="C3" s="388"/>
      <c r="D3" s="388"/>
      <c r="E3" s="388"/>
      <c r="F3" s="388"/>
      <c r="G3" s="388"/>
      <c r="H3" s="388"/>
      <c r="I3" s="388"/>
    </row>
    <row r="4" spans="1:11" x14ac:dyDescent="0.25">
      <c r="A4" s="389" t="s">
        <v>545</v>
      </c>
      <c r="B4" s="390"/>
      <c r="C4" s="390"/>
      <c r="D4" s="390"/>
      <c r="E4" s="390"/>
      <c r="F4" s="390"/>
      <c r="G4" s="390"/>
      <c r="H4" s="390"/>
      <c r="I4" s="391"/>
    </row>
    <row r="5" spans="1:11" ht="13" thickBot="1" x14ac:dyDescent="0.3">
      <c r="A5" s="392"/>
      <c r="B5" s="393"/>
      <c r="C5" s="393"/>
      <c r="D5" s="393"/>
      <c r="E5" s="393"/>
      <c r="F5" s="393"/>
      <c r="G5" s="393"/>
      <c r="H5" s="393"/>
      <c r="I5" s="394"/>
      <c r="K5" s="31"/>
    </row>
    <row r="6" spans="1:11" ht="59.15" customHeight="1" x14ac:dyDescent="0.25">
      <c r="A6" s="373" t="s">
        <v>38</v>
      </c>
      <c r="B6" s="374"/>
      <c r="C6" s="375"/>
      <c r="D6" s="366" t="s">
        <v>540</v>
      </c>
      <c r="E6" s="367"/>
      <c r="F6" s="367"/>
      <c r="G6" s="55" t="s">
        <v>40</v>
      </c>
      <c r="H6" s="55" t="s">
        <v>46</v>
      </c>
      <c r="I6" s="331" t="s">
        <v>47</v>
      </c>
    </row>
    <row r="7" spans="1:11" s="49" customFormat="1" ht="36" customHeight="1" x14ac:dyDescent="0.25">
      <c r="A7" s="376" t="s">
        <v>548</v>
      </c>
      <c r="B7" s="377"/>
      <c r="C7" s="378"/>
      <c r="D7" s="369">
        <f>'Item 1 - Servente'!D223</f>
        <v>800</v>
      </c>
      <c r="E7" s="369"/>
      <c r="F7" s="369"/>
      <c r="G7" s="322">
        <v>3288</v>
      </c>
      <c r="H7" s="322"/>
      <c r="I7" s="332">
        <f>G7/D7</f>
        <v>4.1100000000000003</v>
      </c>
      <c r="J7" s="309"/>
      <c r="K7" s="323"/>
    </row>
    <row r="8" spans="1:11" ht="30" customHeight="1" x14ac:dyDescent="0.25">
      <c r="A8" s="379" t="s">
        <v>549</v>
      </c>
      <c r="B8" s="380"/>
      <c r="C8" s="381"/>
      <c r="D8" s="369">
        <f>'Item 2 - Jardineiro'!D199</f>
        <v>1800</v>
      </c>
      <c r="E8" s="369"/>
      <c r="F8" s="369"/>
      <c r="G8" s="322">
        <v>1800</v>
      </c>
      <c r="H8" s="322">
        <v>1</v>
      </c>
      <c r="I8" s="332"/>
      <c r="J8" s="309"/>
    </row>
    <row r="9" spans="1:11" ht="13.5" thickBot="1" x14ac:dyDescent="0.35">
      <c r="A9" s="370" t="s">
        <v>22</v>
      </c>
      <c r="B9" s="371"/>
      <c r="C9" s="371"/>
      <c r="D9" s="371"/>
      <c r="E9" s="371"/>
      <c r="F9" s="371"/>
      <c r="G9" s="372"/>
      <c r="H9" s="333">
        <f>SUM(H7:H8)</f>
        <v>1</v>
      </c>
      <c r="I9" s="334">
        <f>ROUND(SUM(I7:I8),2)</f>
        <v>4.1100000000000003</v>
      </c>
    </row>
    <row r="10" spans="1:11" ht="14.5" customHeight="1" thickBot="1" x14ac:dyDescent="0.3">
      <c r="A10" s="368"/>
      <c r="B10" s="368"/>
      <c r="C10" s="368"/>
      <c r="D10" s="368"/>
      <c r="E10" s="368"/>
      <c r="F10" s="368"/>
      <c r="G10" s="368"/>
      <c r="H10" s="368"/>
      <c r="I10" s="368"/>
      <c r="K10" s="21"/>
    </row>
    <row r="11" spans="1:11" ht="36" customHeight="1" x14ac:dyDescent="0.25">
      <c r="A11" s="395" t="s">
        <v>48</v>
      </c>
      <c r="B11" s="396"/>
      <c r="C11" s="396"/>
      <c r="D11" s="396"/>
      <c r="E11" s="396"/>
      <c r="F11" s="396"/>
      <c r="G11" s="396"/>
      <c r="H11" s="396"/>
      <c r="I11" s="397"/>
      <c r="K11" s="21"/>
    </row>
    <row r="12" spans="1:11" ht="52" x14ac:dyDescent="0.25">
      <c r="A12" s="382" t="s">
        <v>38</v>
      </c>
      <c r="B12" s="383"/>
      <c r="C12" s="384"/>
      <c r="D12" s="55" t="s">
        <v>40</v>
      </c>
      <c r="E12" s="55" t="s">
        <v>39</v>
      </c>
      <c r="F12" s="55" t="s">
        <v>42</v>
      </c>
      <c r="G12" s="55" t="s">
        <v>49</v>
      </c>
      <c r="H12" s="55" t="s">
        <v>50</v>
      </c>
      <c r="I12" s="331" t="s">
        <v>547</v>
      </c>
    </row>
    <row r="13" spans="1:11" s="40" customFormat="1" ht="37" customHeight="1" x14ac:dyDescent="0.25">
      <c r="A13" s="376" t="s">
        <v>548</v>
      </c>
      <c r="B13" s="377"/>
      <c r="C13" s="378"/>
      <c r="D13" s="327">
        <f>'Item 1 - Servente'!H223</f>
        <v>3288</v>
      </c>
      <c r="E13" s="328">
        <f>'Item 1 - Servente'!E223</f>
        <v>0</v>
      </c>
      <c r="F13" s="324">
        <f>ROUND(D13*E13,2)</f>
        <v>0</v>
      </c>
      <c r="G13" s="329">
        <v>24</v>
      </c>
      <c r="H13" s="330">
        <f>D13*G13</f>
        <v>78912</v>
      </c>
      <c r="I13" s="335">
        <f>ROUND(F13*G13,2)</f>
        <v>0</v>
      </c>
      <c r="K13" s="325"/>
    </row>
    <row r="14" spans="1:11" ht="30" customHeight="1" x14ac:dyDescent="0.25">
      <c r="A14" s="376" t="s">
        <v>551</v>
      </c>
      <c r="B14" s="377"/>
      <c r="C14" s="378"/>
      <c r="D14" s="327">
        <f>'Item 2 - Jardineiro'!G199</f>
        <v>1800</v>
      </c>
      <c r="E14" s="328">
        <f>'Item 2 - Jardineiro'!E199</f>
        <v>0</v>
      </c>
      <c r="F14" s="324">
        <f>ROUND(D14*E14,2)</f>
        <v>0</v>
      </c>
      <c r="G14" s="329">
        <f>G13</f>
        <v>24</v>
      </c>
      <c r="H14" s="330">
        <f>D14*G14</f>
        <v>43200</v>
      </c>
      <c r="I14" s="335">
        <f>ROUND(F14*G14,2)</f>
        <v>0</v>
      </c>
      <c r="K14" s="21"/>
    </row>
    <row r="15" spans="1:11" ht="30" customHeight="1" thickBot="1" x14ac:dyDescent="0.3">
      <c r="A15" s="385" t="s">
        <v>22</v>
      </c>
      <c r="B15" s="386"/>
      <c r="C15" s="387"/>
      <c r="D15" s="350"/>
      <c r="E15" s="350"/>
      <c r="F15" s="351">
        <f>SUM(F13:F14)</f>
        <v>0</v>
      </c>
      <c r="G15" s="350"/>
      <c r="H15" s="352">
        <f>SUM(H13:H14)</f>
        <v>122112</v>
      </c>
      <c r="I15" s="353">
        <f>SUM(I13:I14)</f>
        <v>0</v>
      </c>
    </row>
    <row r="16" spans="1:11" x14ac:dyDescent="0.25">
      <c r="F16" s="21"/>
      <c r="I16" s="21"/>
    </row>
    <row r="21" spans="11:11" x14ac:dyDescent="0.25">
      <c r="K21" s="7"/>
    </row>
    <row r="29" spans="11:11" ht="25.5" customHeight="1" x14ac:dyDescent="0.25">
      <c r="K29" s="7"/>
    </row>
    <row r="39" spans="10:11" x14ac:dyDescent="0.25">
      <c r="J39" s="31"/>
      <c r="K39" s="165"/>
    </row>
    <row r="40" spans="10:11" x14ac:dyDescent="0.25">
      <c r="J40" s="31"/>
      <c r="K40" s="165"/>
    </row>
    <row r="41" spans="10:11" x14ac:dyDescent="0.25">
      <c r="J41" s="31"/>
    </row>
    <row r="42" spans="10:11" x14ac:dyDescent="0.25">
      <c r="J42" s="31"/>
    </row>
    <row r="43" spans="10:11" x14ac:dyDescent="0.25">
      <c r="J43" s="31"/>
    </row>
    <row r="44" spans="10:11" x14ac:dyDescent="0.25">
      <c r="J44" s="31"/>
    </row>
    <row r="64" spans="11:11" x14ac:dyDescent="0.25">
      <c r="K64" s="165"/>
    </row>
    <row r="70" spans="10:13" x14ac:dyDescent="0.25">
      <c r="J70" s="31"/>
    </row>
    <row r="71" spans="10:13" x14ac:dyDescent="0.25">
      <c r="J71" s="31"/>
    </row>
    <row r="73" spans="10:13" x14ac:dyDescent="0.25">
      <c r="J73" s="31"/>
      <c r="K73" s="7"/>
    </row>
    <row r="74" spans="10:13" x14ac:dyDescent="0.25">
      <c r="J74" s="31"/>
      <c r="K74" s="7"/>
    </row>
    <row r="75" spans="10:13" x14ac:dyDescent="0.25">
      <c r="J75" s="31"/>
      <c r="K75" s="7"/>
    </row>
    <row r="76" spans="10:13" x14ac:dyDescent="0.25">
      <c r="K76" s="7"/>
      <c r="M76" s="7"/>
    </row>
    <row r="81" spans="11:11" ht="13" x14ac:dyDescent="0.3">
      <c r="K81" s="9"/>
    </row>
    <row r="85" spans="11:11" ht="13" x14ac:dyDescent="0.3">
      <c r="K85" s="9"/>
    </row>
    <row r="86" spans="11:11" ht="13" x14ac:dyDescent="0.3">
      <c r="K86" s="9"/>
    </row>
    <row r="88" spans="11:11" x14ac:dyDescent="0.25">
      <c r="K88" s="7"/>
    </row>
    <row r="103" ht="55.5" customHeight="1" x14ac:dyDescent="0.25"/>
    <row r="104" ht="24" customHeight="1" x14ac:dyDescent="0.25"/>
    <row r="113" ht="25.5" customHeight="1" x14ac:dyDescent="0.25"/>
    <row r="122" ht="24.65" customHeight="1" x14ac:dyDescent="0.25"/>
    <row r="131" ht="27.65" customHeight="1" x14ac:dyDescent="0.25"/>
    <row r="145" spans="1:9" s="209" customFormat="1" ht="59.25" customHeight="1" x14ac:dyDescent="0.25">
      <c r="A145"/>
      <c r="B145"/>
      <c r="C145"/>
      <c r="D145"/>
      <c r="E145"/>
      <c r="F145"/>
      <c r="G145"/>
      <c r="H145"/>
      <c r="I145"/>
    </row>
    <row r="154" spans="1:9" ht="40" customHeight="1" x14ac:dyDescent="0.25"/>
    <row r="161" spans="1:9" ht="42" customHeight="1" x14ac:dyDescent="0.25"/>
    <row r="169" spans="1:9" ht="44.25" customHeight="1" x14ac:dyDescent="0.25"/>
    <row r="170" spans="1:9" ht="44.25" customHeight="1" x14ac:dyDescent="0.25"/>
    <row r="172" spans="1:9" s="255" customFormat="1" x14ac:dyDescent="0.25">
      <c r="A172"/>
      <c r="B172"/>
      <c r="C172"/>
      <c r="D172"/>
      <c r="E172"/>
      <c r="F172"/>
      <c r="G172"/>
      <c r="H172"/>
      <c r="I172"/>
    </row>
    <row r="173" spans="1:9" s="255" customFormat="1" x14ac:dyDescent="0.25">
      <c r="A173"/>
      <c r="B173"/>
      <c r="C173"/>
      <c r="D173"/>
      <c r="E173"/>
      <c r="F173"/>
      <c r="G173"/>
      <c r="H173"/>
      <c r="I173"/>
    </row>
    <row r="174" spans="1:9" s="255" customFormat="1" x14ac:dyDescent="0.25">
      <c r="A174"/>
      <c r="B174"/>
      <c r="C174"/>
      <c r="D174"/>
      <c r="E174"/>
      <c r="F174"/>
      <c r="G174"/>
      <c r="H174"/>
      <c r="I174"/>
    </row>
    <row r="175" spans="1:9" s="255" customFormat="1" x14ac:dyDescent="0.25">
      <c r="A175"/>
      <c r="B175"/>
      <c r="C175"/>
      <c r="D175"/>
      <c r="E175"/>
      <c r="F175"/>
      <c r="G175"/>
      <c r="H175"/>
      <c r="I175"/>
    </row>
    <row r="176" spans="1:9" s="255" customFormat="1" x14ac:dyDescent="0.25">
      <c r="A176"/>
      <c r="B176"/>
      <c r="C176"/>
      <c r="D176"/>
      <c r="E176"/>
      <c r="F176"/>
      <c r="G176"/>
      <c r="H176"/>
      <c r="I176"/>
    </row>
    <row r="177" spans="1:11" s="255" customFormat="1" x14ac:dyDescent="0.25">
      <c r="A177"/>
      <c r="B177"/>
      <c r="C177"/>
      <c r="D177"/>
      <c r="E177"/>
      <c r="F177"/>
      <c r="G177"/>
      <c r="H177"/>
      <c r="I177"/>
    </row>
    <row r="178" spans="1:11" s="255" customFormat="1" x14ac:dyDescent="0.25">
      <c r="A178"/>
      <c r="B178"/>
      <c r="C178"/>
      <c r="D178"/>
      <c r="E178"/>
      <c r="F178"/>
      <c r="G178"/>
      <c r="H178"/>
      <c r="I178"/>
    </row>
    <row r="179" spans="1:11" s="10" customFormat="1" ht="13" x14ac:dyDescent="0.3">
      <c r="A179"/>
      <c r="B179"/>
      <c r="C179"/>
      <c r="D179"/>
      <c r="E179"/>
      <c r="F179"/>
      <c r="G179"/>
      <c r="H179"/>
      <c r="I179"/>
      <c r="K179" s="259"/>
    </row>
    <row r="180" spans="1:11" x14ac:dyDescent="0.25">
      <c r="K180" s="21"/>
    </row>
  </sheetData>
  <mergeCells count="17">
    <mergeCell ref="A12:C12"/>
    <mergeCell ref="A15:C15"/>
    <mergeCell ref="D7:F7"/>
    <mergeCell ref="A3:I3"/>
    <mergeCell ref="A4:I5"/>
    <mergeCell ref="A13:C13"/>
    <mergeCell ref="A14:C14"/>
    <mergeCell ref="A11:I11"/>
    <mergeCell ref="A1:I1"/>
    <mergeCell ref="A2:I2"/>
    <mergeCell ref="D6:F6"/>
    <mergeCell ref="A10:I10"/>
    <mergeCell ref="D8:F8"/>
    <mergeCell ref="A9:G9"/>
    <mergeCell ref="A6:C6"/>
    <mergeCell ref="A7:C7"/>
    <mergeCell ref="A8:C8"/>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M232"/>
  <sheetViews>
    <sheetView topLeftCell="A90" zoomScaleNormal="100" workbookViewId="0">
      <selection activeCell="H152" sqref="H152:H157"/>
    </sheetView>
  </sheetViews>
  <sheetFormatPr defaultRowHeight="12.5" outlineLevelRow="1" x14ac:dyDescent="0.25"/>
  <cols>
    <col min="1" max="1" width="7.7265625" customWidth="1"/>
    <col min="2" max="2" width="15.26953125" customWidth="1"/>
    <col min="3" max="3" width="12.08984375" customWidth="1"/>
    <col min="4" max="4" width="20.54296875" customWidth="1"/>
    <col min="5" max="5" width="17.7265625" customWidth="1"/>
    <col min="6" max="6" width="12.81640625" customWidth="1"/>
    <col min="7" max="7" width="15.7265625" customWidth="1"/>
    <col min="8" max="8" width="11.81640625" customWidth="1"/>
    <col min="9" max="9" width="17.54296875" customWidth="1"/>
    <col min="10" max="10" width="122.26953125" bestFit="1" customWidth="1"/>
    <col min="11" max="11" width="17.26953125" customWidth="1"/>
    <col min="12" max="12" width="15.81640625" customWidth="1"/>
    <col min="13" max="13" width="9.54296875" bestFit="1" customWidth="1"/>
  </cols>
  <sheetData>
    <row r="1" spans="1:9" ht="13.5" thickBot="1" x14ac:dyDescent="0.35">
      <c r="A1" s="417" t="s">
        <v>55</v>
      </c>
      <c r="B1" s="418"/>
      <c r="C1" s="418"/>
      <c r="D1" s="418"/>
      <c r="E1" s="418"/>
      <c r="F1" s="418"/>
      <c r="G1" s="418"/>
      <c r="H1" s="418"/>
      <c r="I1" s="419"/>
    </row>
    <row r="2" spans="1:9" x14ac:dyDescent="0.25">
      <c r="A2" s="311"/>
      <c r="B2" s="311"/>
      <c r="C2" s="311"/>
      <c r="D2" s="311"/>
      <c r="E2" s="311"/>
      <c r="F2" s="311"/>
      <c r="G2" s="311"/>
      <c r="H2" s="311"/>
      <c r="I2" s="311"/>
    </row>
    <row r="3" spans="1:9" ht="15" customHeight="1" x14ac:dyDescent="0.25">
      <c r="A3" s="426" t="s">
        <v>56</v>
      </c>
      <c r="B3" s="426"/>
      <c r="C3" s="426"/>
      <c r="D3" s="426"/>
      <c r="E3" s="426"/>
      <c r="F3" s="426"/>
      <c r="G3" s="311"/>
      <c r="H3" s="311"/>
      <c r="I3" s="311"/>
    </row>
    <row r="4" spans="1:9" ht="15" customHeight="1" x14ac:dyDescent="0.25">
      <c r="A4" s="426" t="s">
        <v>57</v>
      </c>
      <c r="B4" s="426"/>
      <c r="C4" s="426"/>
      <c r="D4" s="426"/>
      <c r="E4" s="426"/>
      <c r="F4" s="426"/>
      <c r="G4" s="311"/>
      <c r="H4" s="311"/>
      <c r="I4" s="311"/>
    </row>
    <row r="5" spans="1:9" ht="13" x14ac:dyDescent="0.3">
      <c r="A5" s="10"/>
      <c r="B5" s="10"/>
      <c r="C5" s="10"/>
      <c r="D5" s="10"/>
      <c r="E5" s="10"/>
      <c r="F5" s="10"/>
      <c r="G5" s="10"/>
      <c r="H5" s="10"/>
      <c r="I5" s="10"/>
    </row>
    <row r="6" spans="1:9" ht="13" x14ac:dyDescent="0.3">
      <c r="A6" s="426" t="s">
        <v>58</v>
      </c>
      <c r="B6" s="426"/>
      <c r="C6" s="426"/>
      <c r="D6" s="426"/>
      <c r="E6" s="426"/>
      <c r="F6" s="426"/>
      <c r="G6" s="10"/>
      <c r="H6" s="10"/>
      <c r="I6" s="10"/>
    </row>
    <row r="7" spans="1:9" x14ac:dyDescent="0.25">
      <c r="A7" s="312"/>
      <c r="B7" s="312"/>
      <c r="C7" s="312"/>
      <c r="D7" s="312"/>
      <c r="E7" s="312"/>
      <c r="F7" s="312"/>
      <c r="G7" s="312"/>
      <c r="H7" s="312"/>
      <c r="I7" s="312"/>
    </row>
    <row r="8" spans="1:9" ht="13" x14ac:dyDescent="0.3">
      <c r="A8" s="401" t="s">
        <v>59</v>
      </c>
      <c r="B8" s="401"/>
      <c r="C8" s="401"/>
      <c r="D8" s="401"/>
      <c r="E8" s="401"/>
      <c r="F8" s="401"/>
      <c r="G8" s="401"/>
      <c r="H8" s="401"/>
      <c r="I8" s="401"/>
    </row>
    <row r="9" spans="1:9" x14ac:dyDescent="0.25">
      <c r="A9" s="313" t="s">
        <v>52</v>
      </c>
      <c r="B9" s="399" t="s">
        <v>60</v>
      </c>
      <c r="C9" s="400"/>
      <c r="D9" s="400"/>
      <c r="E9" s="400"/>
      <c r="F9" s="400"/>
      <c r="G9" s="400"/>
      <c r="H9" s="400"/>
      <c r="I9" s="130"/>
    </row>
    <row r="10" spans="1:9" x14ac:dyDescent="0.25">
      <c r="A10" s="313" t="s">
        <v>53</v>
      </c>
      <c r="B10" s="399" t="s">
        <v>61</v>
      </c>
      <c r="C10" s="400"/>
      <c r="D10" s="400"/>
      <c r="E10" s="400"/>
      <c r="F10" s="400"/>
      <c r="G10" s="400"/>
      <c r="H10" s="400"/>
      <c r="I10" s="189" t="s">
        <v>62</v>
      </c>
    </row>
    <row r="11" spans="1:9" x14ac:dyDescent="0.25">
      <c r="A11" s="313" t="s">
        <v>54</v>
      </c>
      <c r="B11" s="399" t="s">
        <v>63</v>
      </c>
      <c r="C11" s="399"/>
      <c r="D11" s="399"/>
      <c r="E11" s="399"/>
      <c r="F11" s="399"/>
      <c r="G11" s="399"/>
      <c r="H11" s="399"/>
      <c r="I11" s="189"/>
    </row>
    <row r="12" spans="1:9" x14ac:dyDescent="0.25">
      <c r="A12" s="313" t="s">
        <v>64</v>
      </c>
      <c r="B12" s="399" t="s">
        <v>65</v>
      </c>
      <c r="C12" s="400"/>
      <c r="D12" s="400"/>
      <c r="E12" s="400"/>
      <c r="F12" s="400"/>
      <c r="G12" s="400"/>
      <c r="H12" s="400"/>
      <c r="I12" s="190">
        <v>24</v>
      </c>
    </row>
    <row r="13" spans="1:9" x14ac:dyDescent="0.25">
      <c r="A13" s="311"/>
      <c r="B13" s="312"/>
      <c r="C13" s="312"/>
      <c r="D13" s="312"/>
      <c r="E13" s="312"/>
      <c r="F13" s="312"/>
      <c r="G13" s="312"/>
      <c r="H13" s="311"/>
      <c r="I13" s="311"/>
    </row>
    <row r="14" spans="1:9" ht="13" x14ac:dyDescent="0.3">
      <c r="A14" s="401" t="s">
        <v>66</v>
      </c>
      <c r="B14" s="401"/>
      <c r="C14" s="401"/>
      <c r="D14" s="401"/>
      <c r="E14" s="401"/>
      <c r="F14" s="401"/>
      <c r="G14" s="401"/>
      <c r="H14" s="401"/>
      <c r="I14" s="401"/>
    </row>
    <row r="15" spans="1:9" ht="13" x14ac:dyDescent="0.3">
      <c r="A15" s="411" t="s">
        <v>67</v>
      </c>
      <c r="B15" s="411"/>
      <c r="C15" s="411" t="s">
        <v>68</v>
      </c>
      <c r="D15" s="411"/>
      <c r="E15" s="411" t="s">
        <v>69</v>
      </c>
      <c r="F15" s="411"/>
      <c r="G15" s="411"/>
      <c r="H15" s="411"/>
      <c r="I15" s="411"/>
    </row>
    <row r="16" spans="1:9" ht="25.5" customHeight="1" x14ac:dyDescent="0.25">
      <c r="A16" s="420" t="s">
        <v>70</v>
      </c>
      <c r="B16" s="421"/>
      <c r="C16" s="422" t="s">
        <v>71</v>
      </c>
      <c r="D16" s="423"/>
      <c r="E16" s="424"/>
      <c r="F16" s="425"/>
      <c r="G16" s="425"/>
      <c r="H16" s="425"/>
      <c r="I16" s="425"/>
    </row>
    <row r="17" spans="1:9" ht="15" customHeight="1" x14ac:dyDescent="0.25">
      <c r="A17" s="38"/>
      <c r="B17" s="316"/>
      <c r="C17" s="39"/>
      <c r="D17" s="317"/>
      <c r="E17" s="40"/>
      <c r="F17" s="318"/>
      <c r="G17" s="318"/>
      <c r="H17" s="318"/>
      <c r="I17" s="318"/>
    </row>
    <row r="18" spans="1:9" ht="15" customHeight="1" x14ac:dyDescent="0.25">
      <c r="A18" s="36" t="s">
        <v>72</v>
      </c>
      <c r="B18" s="316"/>
      <c r="C18" s="39"/>
      <c r="D18" s="317"/>
      <c r="E18" s="40"/>
      <c r="F18" s="318"/>
      <c r="G18" s="318"/>
      <c r="H18" s="318"/>
      <c r="I18" s="318"/>
    </row>
    <row r="19" spans="1:9" ht="15" customHeight="1" x14ac:dyDescent="0.25">
      <c r="A19" s="36" t="s">
        <v>73</v>
      </c>
      <c r="B19" s="316"/>
      <c r="C19" s="39"/>
      <c r="D19" s="317"/>
      <c r="E19" s="40"/>
      <c r="F19" s="318"/>
      <c r="G19" s="318"/>
      <c r="H19" s="318"/>
      <c r="I19" s="318"/>
    </row>
    <row r="20" spans="1:9" ht="15" customHeight="1" x14ac:dyDescent="0.25">
      <c r="A20" s="36" t="s">
        <v>74</v>
      </c>
      <c r="B20" s="316"/>
      <c r="C20" s="39"/>
      <c r="D20" s="317"/>
      <c r="E20" s="40"/>
      <c r="F20" s="318"/>
      <c r="G20" s="318"/>
      <c r="H20" s="318"/>
      <c r="I20" s="318"/>
    </row>
    <row r="21" spans="1:9" ht="15" customHeight="1" x14ac:dyDescent="0.25">
      <c r="A21" s="36" t="s">
        <v>75</v>
      </c>
      <c r="B21" s="316"/>
      <c r="C21" s="39"/>
      <c r="D21" s="317"/>
      <c r="E21" s="40"/>
      <c r="F21" s="318"/>
      <c r="G21" s="318"/>
      <c r="H21" s="318"/>
      <c r="I21" s="318"/>
    </row>
    <row r="22" spans="1:9" ht="15" customHeight="1" x14ac:dyDescent="0.25">
      <c r="A22" s="54"/>
      <c r="B22" s="316"/>
      <c r="C22" s="39"/>
      <c r="D22" s="317"/>
      <c r="E22" s="40"/>
      <c r="F22" s="318"/>
      <c r="G22" s="318"/>
      <c r="H22" s="318"/>
      <c r="I22" s="318"/>
    </row>
    <row r="23" spans="1:9" ht="15" customHeight="1" x14ac:dyDescent="0.25">
      <c r="A23" s="37" t="s">
        <v>76</v>
      </c>
      <c r="B23" s="316"/>
      <c r="C23" s="39"/>
      <c r="D23" s="317"/>
      <c r="E23" s="40"/>
      <c r="F23" s="318"/>
      <c r="G23" s="318"/>
      <c r="H23" s="318"/>
      <c r="I23" s="318"/>
    </row>
    <row r="24" spans="1:9" ht="15" customHeight="1" x14ac:dyDescent="0.25">
      <c r="A24" s="38"/>
      <c r="B24" s="316"/>
      <c r="C24" s="39"/>
      <c r="D24" s="317"/>
      <c r="E24" s="40"/>
      <c r="F24" s="318"/>
      <c r="G24" s="318"/>
      <c r="H24" s="318"/>
      <c r="I24" s="318"/>
    </row>
    <row r="25" spans="1:9" ht="15" customHeight="1" x14ac:dyDescent="0.25">
      <c r="A25" s="37" t="s">
        <v>77</v>
      </c>
      <c r="B25" s="316"/>
      <c r="C25" s="39"/>
      <c r="D25" s="317"/>
      <c r="E25" s="40"/>
      <c r="F25" s="318"/>
      <c r="G25" s="318"/>
      <c r="H25" s="318"/>
      <c r="I25" s="318"/>
    </row>
    <row r="26" spans="1:9" ht="15" customHeight="1" x14ac:dyDescent="0.25">
      <c r="A26" s="36" t="s">
        <v>78</v>
      </c>
      <c r="B26" s="316"/>
      <c r="C26" s="39"/>
      <c r="D26" s="317"/>
      <c r="E26" s="40"/>
      <c r="F26" s="318"/>
      <c r="G26" s="318"/>
      <c r="H26" s="318"/>
      <c r="I26" s="318"/>
    </row>
    <row r="27" spans="1:9" ht="13" x14ac:dyDescent="0.3">
      <c r="A27" s="401" t="s">
        <v>79</v>
      </c>
      <c r="B27" s="401"/>
      <c r="C27" s="401"/>
      <c r="D27" s="401"/>
      <c r="E27" s="401"/>
      <c r="F27" s="401"/>
      <c r="G27" s="401"/>
      <c r="H27" s="401"/>
      <c r="I27" s="401"/>
    </row>
    <row r="28" spans="1:9" ht="25" x14ac:dyDescent="0.25">
      <c r="A28" s="315">
        <v>1</v>
      </c>
      <c r="B28" s="398" t="s">
        <v>80</v>
      </c>
      <c r="C28" s="398"/>
      <c r="D28" s="398"/>
      <c r="E28" s="398"/>
      <c r="F28" s="398"/>
      <c r="G28" s="398"/>
      <c r="H28" s="398"/>
      <c r="I28" s="314" t="str">
        <f>A16</f>
        <v>Limpeza e Conservação</v>
      </c>
    </row>
    <row r="29" spans="1:9" x14ac:dyDescent="0.25">
      <c r="A29" s="313">
        <v>2</v>
      </c>
      <c r="B29" s="399" t="s">
        <v>81</v>
      </c>
      <c r="C29" s="399"/>
      <c r="D29" s="399"/>
      <c r="E29" s="399"/>
      <c r="F29" s="399"/>
      <c r="G29" s="399"/>
      <c r="H29" s="399"/>
      <c r="I29" s="23" t="s">
        <v>82</v>
      </c>
    </row>
    <row r="30" spans="1:9" x14ac:dyDescent="0.25">
      <c r="A30" s="313">
        <v>3</v>
      </c>
      <c r="B30" s="400" t="s">
        <v>83</v>
      </c>
      <c r="C30" s="400"/>
      <c r="D30" s="400"/>
      <c r="E30" s="400"/>
      <c r="F30" s="400"/>
      <c r="G30" s="400"/>
      <c r="H30" s="400"/>
      <c r="I30" s="129"/>
    </row>
    <row r="31" spans="1:9" ht="25" x14ac:dyDescent="0.25">
      <c r="A31" s="315">
        <v>4</v>
      </c>
      <c r="B31" s="398" t="s">
        <v>84</v>
      </c>
      <c r="C31" s="398"/>
      <c r="D31" s="398"/>
      <c r="E31" s="398"/>
      <c r="F31" s="398"/>
      <c r="G31" s="398"/>
      <c r="H31" s="398"/>
      <c r="I31" s="258" t="s">
        <v>85</v>
      </c>
    </row>
    <row r="32" spans="1:9" x14ac:dyDescent="0.25">
      <c r="A32" s="313">
        <v>5</v>
      </c>
      <c r="B32" s="399" t="s">
        <v>86</v>
      </c>
      <c r="C32" s="400"/>
      <c r="D32" s="400"/>
      <c r="E32" s="400"/>
      <c r="F32" s="400"/>
      <c r="G32" s="400"/>
      <c r="H32" s="400"/>
      <c r="I32" s="130">
        <v>44927</v>
      </c>
    </row>
    <row r="33" spans="1:10" x14ac:dyDescent="0.25">
      <c r="A33" s="311"/>
      <c r="B33" s="312"/>
      <c r="C33" s="312"/>
      <c r="D33" s="312"/>
      <c r="E33" s="312"/>
      <c r="F33" s="312"/>
      <c r="G33" s="312"/>
      <c r="H33" s="312"/>
      <c r="I33" s="319"/>
    </row>
    <row r="34" spans="1:10" ht="13" x14ac:dyDescent="0.25">
      <c r="A34" s="36" t="s">
        <v>87</v>
      </c>
      <c r="B34" s="312"/>
      <c r="C34" s="312"/>
      <c r="D34" s="312"/>
      <c r="E34" s="312"/>
      <c r="F34" s="312"/>
      <c r="G34" s="312"/>
      <c r="H34" s="312"/>
      <c r="I34" s="319"/>
    </row>
    <row r="35" spans="1:10" ht="13" x14ac:dyDescent="0.25">
      <c r="A35" s="36" t="s">
        <v>88</v>
      </c>
      <c r="B35" s="312"/>
      <c r="C35" s="312"/>
      <c r="D35" s="312"/>
      <c r="E35" s="312"/>
      <c r="F35" s="312"/>
      <c r="G35" s="312"/>
      <c r="H35" s="312"/>
      <c r="I35" s="319"/>
    </row>
    <row r="37" spans="1:10" ht="13" x14ac:dyDescent="0.3">
      <c r="A37" s="410" t="s">
        <v>89</v>
      </c>
      <c r="B37" s="410"/>
      <c r="C37" s="410"/>
      <c r="D37" s="410"/>
      <c r="E37" s="410"/>
      <c r="F37" s="410"/>
      <c r="G37" s="410"/>
      <c r="H37" s="410"/>
      <c r="I37" s="410"/>
    </row>
    <row r="38" spans="1:10" ht="13" x14ac:dyDescent="0.3">
      <c r="A38" s="8">
        <v>1</v>
      </c>
      <c r="B38" s="411" t="s">
        <v>90</v>
      </c>
      <c r="C38" s="411"/>
      <c r="D38" s="411"/>
      <c r="E38" s="411"/>
      <c r="F38" s="411"/>
      <c r="G38" s="411"/>
      <c r="H38" s="8" t="s">
        <v>91</v>
      </c>
      <c r="I38" s="8" t="s">
        <v>51</v>
      </c>
    </row>
    <row r="39" spans="1:10" ht="13" x14ac:dyDescent="0.3">
      <c r="A39" s="8" t="s">
        <v>52</v>
      </c>
      <c r="B39" s="399" t="s">
        <v>92</v>
      </c>
      <c r="C39" s="399"/>
      <c r="D39" s="399"/>
      <c r="E39" s="399"/>
      <c r="F39" s="399"/>
      <c r="G39" s="399"/>
      <c r="H39" s="22"/>
      <c r="I39" s="166">
        <f>I30</f>
        <v>0</v>
      </c>
    </row>
    <row r="40" spans="1:10" ht="13" x14ac:dyDescent="0.3">
      <c r="A40" s="8" t="s">
        <v>53</v>
      </c>
      <c r="B40" s="399" t="s">
        <v>93</v>
      </c>
      <c r="C40" s="399"/>
      <c r="D40" s="399"/>
      <c r="E40" s="399"/>
      <c r="F40" s="399"/>
      <c r="G40" s="399"/>
      <c r="H40" s="2"/>
      <c r="I40" s="166">
        <f>I39*H40</f>
        <v>0</v>
      </c>
      <c r="J40" s="31" t="s">
        <v>94</v>
      </c>
    </row>
    <row r="41" spans="1:10" ht="13" x14ac:dyDescent="0.3">
      <c r="A41" s="8" t="s">
        <v>54</v>
      </c>
      <c r="B41" s="399" t="s">
        <v>95</v>
      </c>
      <c r="C41" s="399"/>
      <c r="D41" s="399"/>
      <c r="E41" s="399"/>
      <c r="F41" s="399"/>
      <c r="G41" s="399"/>
      <c r="H41" s="2"/>
      <c r="I41" s="166">
        <f>H41*I39</f>
        <v>0</v>
      </c>
    </row>
    <row r="42" spans="1:10" ht="13" x14ac:dyDescent="0.3">
      <c r="A42" s="8" t="s">
        <v>64</v>
      </c>
      <c r="B42" s="399" t="s">
        <v>96</v>
      </c>
      <c r="C42" s="399"/>
      <c r="D42" s="399"/>
      <c r="E42" s="399"/>
      <c r="F42" s="399"/>
      <c r="G42" s="399"/>
      <c r="H42" s="2"/>
      <c r="I42" s="166">
        <v>0</v>
      </c>
      <c r="J42" s="31" t="s">
        <v>97</v>
      </c>
    </row>
    <row r="43" spans="1:10" ht="13" x14ac:dyDescent="0.3">
      <c r="A43" s="8" t="s">
        <v>98</v>
      </c>
      <c r="B43" s="399" t="s">
        <v>99</v>
      </c>
      <c r="C43" s="399"/>
      <c r="D43" s="399"/>
      <c r="E43" s="399"/>
      <c r="F43" s="399"/>
      <c r="G43" s="399"/>
      <c r="H43" s="5"/>
      <c r="I43" s="166">
        <v>0</v>
      </c>
      <c r="J43" s="31" t="s">
        <v>97</v>
      </c>
    </row>
    <row r="44" spans="1:10" ht="13" x14ac:dyDescent="0.3">
      <c r="A44" s="8" t="s">
        <v>100</v>
      </c>
      <c r="B44" s="399" t="s">
        <v>101</v>
      </c>
      <c r="C44" s="399"/>
      <c r="D44" s="399"/>
      <c r="E44" s="399"/>
      <c r="F44" s="399"/>
      <c r="G44" s="399"/>
      <c r="H44" s="2"/>
      <c r="I44" s="166">
        <v>0</v>
      </c>
    </row>
    <row r="45" spans="1:10" ht="13" x14ac:dyDescent="0.3">
      <c r="A45" s="409" t="s">
        <v>102</v>
      </c>
      <c r="B45" s="401"/>
      <c r="C45" s="401"/>
      <c r="D45" s="401"/>
      <c r="E45" s="401"/>
      <c r="F45" s="401"/>
      <c r="G45" s="401"/>
      <c r="H45" s="401"/>
      <c r="I45" s="167">
        <f>SUM(I39:I44)</f>
        <v>0</v>
      </c>
    </row>
    <row r="46" spans="1:10" s="10" customFormat="1" ht="13" x14ac:dyDescent="0.3"/>
    <row r="47" spans="1:10" s="10" customFormat="1" ht="13" x14ac:dyDescent="0.3">
      <c r="A47" s="36" t="s">
        <v>103</v>
      </c>
    </row>
    <row r="48" spans="1:10" s="10" customFormat="1" ht="13" x14ac:dyDescent="0.3">
      <c r="A48" s="36" t="s">
        <v>104</v>
      </c>
    </row>
    <row r="49" spans="1:11" ht="13" x14ac:dyDescent="0.3">
      <c r="A49" s="3"/>
      <c r="B49" s="3"/>
      <c r="C49" s="3"/>
      <c r="D49" s="3"/>
      <c r="E49" s="3"/>
      <c r="F49" s="3"/>
      <c r="G49" s="3"/>
      <c r="H49" s="3"/>
      <c r="I49" s="4"/>
    </row>
    <row r="50" spans="1:11" ht="13" x14ac:dyDescent="0.3">
      <c r="A50" s="410" t="s">
        <v>105</v>
      </c>
      <c r="B50" s="410"/>
      <c r="C50" s="410"/>
      <c r="D50" s="410"/>
      <c r="E50" s="410"/>
      <c r="F50" s="410"/>
      <c r="G50" s="410"/>
      <c r="H50" s="410"/>
      <c r="I50" s="410"/>
    </row>
    <row r="51" spans="1:11" ht="13" x14ac:dyDescent="0.3">
      <c r="A51" s="46" t="s">
        <v>106</v>
      </c>
      <c r="B51" s="402" t="s">
        <v>107</v>
      </c>
      <c r="C51" s="403"/>
      <c r="D51" s="403"/>
      <c r="E51" s="403"/>
      <c r="F51" s="403"/>
      <c r="G51" s="404"/>
      <c r="H51" s="8" t="s">
        <v>91</v>
      </c>
      <c r="I51" s="8" t="s">
        <v>51</v>
      </c>
    </row>
    <row r="52" spans="1:11" ht="13" x14ac:dyDescent="0.3">
      <c r="A52" s="8" t="s">
        <v>52</v>
      </c>
      <c r="B52" s="399" t="s">
        <v>108</v>
      </c>
      <c r="C52" s="399"/>
      <c r="D52" s="399"/>
      <c r="E52" s="399"/>
      <c r="F52" s="399"/>
      <c r="G52" s="399"/>
      <c r="H52" s="1">
        <f>1/12</f>
        <v>8.3333333333333329E-2</v>
      </c>
      <c r="I52" s="25">
        <f>$I$45*H52</f>
        <v>0</v>
      </c>
      <c r="K52" s="86"/>
    </row>
    <row r="53" spans="1:11" ht="13" x14ac:dyDescent="0.3">
      <c r="A53" s="8" t="s">
        <v>53</v>
      </c>
      <c r="B53" s="399" t="s">
        <v>109</v>
      </c>
      <c r="C53" s="399"/>
      <c r="D53" s="399"/>
      <c r="E53" s="399"/>
      <c r="F53" s="399"/>
      <c r="G53" s="399"/>
      <c r="H53" s="24">
        <v>0.121</v>
      </c>
      <c r="I53" s="25">
        <f>$I$45*H53</f>
        <v>0</v>
      </c>
    </row>
    <row r="54" spans="1:11" ht="13" x14ac:dyDescent="0.3">
      <c r="A54" s="401" t="s">
        <v>110</v>
      </c>
      <c r="B54" s="401"/>
      <c r="C54" s="401"/>
      <c r="D54" s="401"/>
      <c r="E54" s="401"/>
      <c r="F54" s="401"/>
      <c r="G54" s="401"/>
      <c r="H54" s="41">
        <f>TRUNC(SUM(H52:H53),4)</f>
        <v>0.20430000000000001</v>
      </c>
      <c r="I54" s="42">
        <f>SUM(I52:I53)</f>
        <v>0</v>
      </c>
    </row>
    <row r="55" spans="1:11" ht="22" customHeight="1" x14ac:dyDescent="0.25">
      <c r="A55" s="46" t="s">
        <v>54</v>
      </c>
      <c r="B55" s="408" t="s">
        <v>111</v>
      </c>
      <c r="C55" s="408"/>
      <c r="D55" s="408"/>
      <c r="E55" s="408"/>
      <c r="F55" s="408"/>
      <c r="G55" s="408"/>
      <c r="H55" s="162">
        <f>H54*H75</f>
        <v>7.518240000000001E-2</v>
      </c>
      <c r="I55" s="163">
        <f>$I$45*H55</f>
        <v>0</v>
      </c>
    </row>
    <row r="56" spans="1:11" ht="13" x14ac:dyDescent="0.3">
      <c r="A56" s="401" t="s">
        <v>112</v>
      </c>
      <c r="B56" s="401"/>
      <c r="C56" s="401"/>
      <c r="D56" s="401"/>
      <c r="E56" s="401"/>
      <c r="F56" s="401"/>
      <c r="G56" s="401"/>
      <c r="H56" s="41">
        <f>TRUNC(SUM(H54:H55),4)</f>
        <v>0.27939999999999998</v>
      </c>
      <c r="I56" s="42">
        <f>SUM(I54:I55)</f>
        <v>0</v>
      </c>
    </row>
    <row r="57" spans="1:11" ht="13" x14ac:dyDescent="0.3">
      <c r="A57" s="3"/>
      <c r="B57" s="3"/>
      <c r="C57" s="3"/>
      <c r="D57" s="3"/>
      <c r="E57" s="3"/>
      <c r="F57" s="3"/>
      <c r="G57" s="3"/>
      <c r="H57" s="43"/>
      <c r="I57" s="4"/>
    </row>
    <row r="58" spans="1:11" ht="13" x14ac:dyDescent="0.3">
      <c r="A58" s="36" t="s">
        <v>113</v>
      </c>
      <c r="B58" s="3"/>
      <c r="C58" s="3"/>
      <c r="D58" s="3"/>
      <c r="E58" s="3"/>
      <c r="F58" s="3"/>
      <c r="G58" s="3"/>
      <c r="H58" s="43"/>
      <c r="I58" s="4"/>
    </row>
    <row r="59" spans="1:11" ht="13" x14ac:dyDescent="0.3">
      <c r="A59" s="36" t="s">
        <v>114</v>
      </c>
      <c r="B59" s="3"/>
      <c r="C59" s="3"/>
      <c r="D59" s="3"/>
      <c r="E59" s="3"/>
      <c r="F59" s="3"/>
      <c r="G59" s="3"/>
      <c r="H59" s="43"/>
      <c r="I59" s="4"/>
    </row>
    <row r="60" spans="1:11" ht="13" x14ac:dyDescent="0.3">
      <c r="A60" s="36" t="s">
        <v>115</v>
      </c>
      <c r="B60" s="3"/>
      <c r="C60" s="3"/>
      <c r="D60" s="3"/>
      <c r="E60" s="3"/>
      <c r="F60" s="3"/>
      <c r="G60" s="3"/>
      <c r="H60" s="43"/>
      <c r="I60" s="4"/>
    </row>
    <row r="61" spans="1:11" ht="13" x14ac:dyDescent="0.3">
      <c r="A61" s="36" t="s">
        <v>116</v>
      </c>
      <c r="B61" s="10"/>
      <c r="C61" s="10"/>
      <c r="D61" s="10"/>
      <c r="E61" s="10"/>
      <c r="F61" s="10"/>
      <c r="G61" s="10"/>
      <c r="H61" s="10"/>
      <c r="I61" s="10"/>
    </row>
    <row r="62" spans="1:11" ht="13" x14ac:dyDescent="0.3">
      <c r="A62" s="36" t="s">
        <v>117</v>
      </c>
      <c r="B62" s="10"/>
      <c r="C62" s="10"/>
      <c r="D62" s="10"/>
      <c r="E62" s="10"/>
      <c r="F62" s="10"/>
      <c r="G62" s="10"/>
      <c r="H62" s="10"/>
      <c r="I62" s="10"/>
    </row>
    <row r="63" spans="1:11" ht="13" x14ac:dyDescent="0.3">
      <c r="A63" s="36"/>
      <c r="B63" s="10"/>
      <c r="C63" s="10"/>
      <c r="D63" s="10"/>
      <c r="E63" s="10"/>
      <c r="F63" s="10"/>
      <c r="G63" s="10"/>
      <c r="H63" s="10"/>
      <c r="I63" s="10"/>
    </row>
    <row r="64" spans="1:11" ht="13" x14ac:dyDescent="0.3">
      <c r="A64" s="36"/>
      <c r="B64" s="10"/>
      <c r="C64" s="10"/>
      <c r="D64" s="10"/>
      <c r="E64" s="10"/>
      <c r="F64" s="10"/>
      <c r="G64" s="10"/>
      <c r="H64" s="10"/>
      <c r="I64" s="10"/>
    </row>
    <row r="65" spans="1:12" ht="13" x14ac:dyDescent="0.3">
      <c r="A65" s="44"/>
      <c r="B65" s="44"/>
      <c r="C65" s="44"/>
      <c r="D65" s="44"/>
      <c r="E65" s="44"/>
      <c r="F65" s="44"/>
      <c r="G65" s="44"/>
      <c r="H65" s="44"/>
      <c r="I65" s="44"/>
    </row>
    <row r="66" spans="1:12" ht="13" x14ac:dyDescent="0.3">
      <c r="A66" s="48" t="s">
        <v>118</v>
      </c>
      <c r="B66" s="405" t="s">
        <v>119</v>
      </c>
      <c r="C66" s="406"/>
      <c r="D66" s="406"/>
      <c r="E66" s="406"/>
      <c r="F66" s="406"/>
      <c r="G66" s="407"/>
      <c r="H66" s="33" t="s">
        <v>91</v>
      </c>
      <c r="I66" s="33" t="s">
        <v>51</v>
      </c>
      <c r="K66" s="31"/>
      <c r="L66" s="30"/>
    </row>
    <row r="67" spans="1:12" ht="13" x14ac:dyDescent="0.3">
      <c r="A67" s="8" t="s">
        <v>52</v>
      </c>
      <c r="B67" s="399" t="s">
        <v>120</v>
      </c>
      <c r="C67" s="399"/>
      <c r="D67" s="399"/>
      <c r="E67" s="399"/>
      <c r="F67" s="399"/>
      <c r="G67" s="399"/>
      <c r="H67" s="1">
        <v>0.2</v>
      </c>
      <c r="I67" s="25">
        <f t="shared" ref="I67:I74" si="0">H67*($I$45)</f>
        <v>0</v>
      </c>
      <c r="K67" s="32"/>
      <c r="L67" s="30"/>
    </row>
    <row r="68" spans="1:12" ht="13" x14ac:dyDescent="0.3">
      <c r="A68" s="8" t="s">
        <v>53</v>
      </c>
      <c r="B68" s="399" t="s">
        <v>121</v>
      </c>
      <c r="C68" s="399"/>
      <c r="D68" s="399"/>
      <c r="E68" s="399"/>
      <c r="F68" s="399"/>
      <c r="G68" s="399"/>
      <c r="H68" s="1">
        <v>2.5000000000000001E-2</v>
      </c>
      <c r="I68" s="25">
        <f t="shared" si="0"/>
        <v>0</v>
      </c>
      <c r="K68" s="31"/>
    </row>
    <row r="69" spans="1:12" ht="13" x14ac:dyDescent="0.3">
      <c r="A69" s="8" t="s">
        <v>54</v>
      </c>
      <c r="B69" s="399" t="s">
        <v>122</v>
      </c>
      <c r="C69" s="399"/>
      <c r="D69" s="399"/>
      <c r="E69" s="399"/>
      <c r="F69" s="399"/>
      <c r="G69" s="399"/>
      <c r="H69" s="1">
        <v>0.03</v>
      </c>
      <c r="I69" s="25">
        <f t="shared" si="0"/>
        <v>0</v>
      </c>
      <c r="J69" s="31" t="s">
        <v>123</v>
      </c>
      <c r="K69" s="31"/>
    </row>
    <row r="70" spans="1:12" ht="13" x14ac:dyDescent="0.3">
      <c r="A70" s="8" t="s">
        <v>64</v>
      </c>
      <c r="B70" s="399" t="s">
        <v>124</v>
      </c>
      <c r="C70" s="399"/>
      <c r="D70" s="399"/>
      <c r="E70" s="399"/>
      <c r="F70" s="399"/>
      <c r="G70" s="399"/>
      <c r="H70" s="1">
        <v>1.4999999999999999E-2</v>
      </c>
      <c r="I70" s="25">
        <f t="shared" si="0"/>
        <v>0</v>
      </c>
    </row>
    <row r="71" spans="1:12" ht="13" x14ac:dyDescent="0.3">
      <c r="A71" s="8" t="s">
        <v>98</v>
      </c>
      <c r="B71" s="399" t="s">
        <v>125</v>
      </c>
      <c r="C71" s="399"/>
      <c r="D71" s="399"/>
      <c r="E71" s="399"/>
      <c r="F71" s="399"/>
      <c r="G71" s="399"/>
      <c r="H71" s="1">
        <v>0.01</v>
      </c>
      <c r="I71" s="25">
        <f t="shared" si="0"/>
        <v>0</v>
      </c>
    </row>
    <row r="72" spans="1:12" ht="13" x14ac:dyDescent="0.3">
      <c r="A72" s="8" t="s">
        <v>100</v>
      </c>
      <c r="B72" s="399" t="s">
        <v>126</v>
      </c>
      <c r="C72" s="399"/>
      <c r="D72" s="399"/>
      <c r="E72" s="399"/>
      <c r="F72" s="399"/>
      <c r="G72" s="399"/>
      <c r="H72" s="1">
        <v>6.0000000000000001E-3</v>
      </c>
      <c r="I72" s="25">
        <f t="shared" si="0"/>
        <v>0</v>
      </c>
    </row>
    <row r="73" spans="1:12" ht="13" x14ac:dyDescent="0.3">
      <c r="A73" s="8" t="s">
        <v>127</v>
      </c>
      <c r="B73" s="399" t="s">
        <v>128</v>
      </c>
      <c r="C73" s="399"/>
      <c r="D73" s="399"/>
      <c r="E73" s="399"/>
      <c r="F73" s="399"/>
      <c r="G73" s="399"/>
      <c r="H73" s="1">
        <v>2E-3</v>
      </c>
      <c r="I73" s="25">
        <f t="shared" si="0"/>
        <v>0</v>
      </c>
    </row>
    <row r="74" spans="1:12" ht="13" x14ac:dyDescent="0.3">
      <c r="A74" s="8" t="s">
        <v>129</v>
      </c>
      <c r="B74" s="399" t="s">
        <v>130</v>
      </c>
      <c r="C74" s="399"/>
      <c r="D74" s="399"/>
      <c r="E74" s="399"/>
      <c r="F74" s="399"/>
      <c r="G74" s="399"/>
      <c r="H74" s="1">
        <v>0.08</v>
      </c>
      <c r="I74" s="25">
        <f t="shared" si="0"/>
        <v>0</v>
      </c>
    </row>
    <row r="75" spans="1:12" ht="13" x14ac:dyDescent="0.3">
      <c r="A75" s="401" t="s">
        <v>11</v>
      </c>
      <c r="B75" s="401"/>
      <c r="C75" s="401"/>
      <c r="D75" s="401"/>
      <c r="E75" s="401"/>
      <c r="F75" s="401"/>
      <c r="G75" s="401"/>
      <c r="H75" s="41">
        <f>SUM(H67:H74)</f>
        <v>0.36800000000000005</v>
      </c>
      <c r="I75" s="42">
        <f>SUM(I67:I74)</f>
        <v>0</v>
      </c>
      <c r="K75" s="21"/>
    </row>
    <row r="76" spans="1:12" ht="13" x14ac:dyDescent="0.3">
      <c r="A76" s="3"/>
      <c r="B76" s="3"/>
      <c r="C76" s="3"/>
      <c r="D76" s="3"/>
      <c r="E76" s="3"/>
      <c r="F76" s="3"/>
      <c r="G76" s="3"/>
      <c r="H76" s="43"/>
      <c r="I76" s="4"/>
      <c r="K76" s="21"/>
    </row>
    <row r="77" spans="1:12" ht="13" x14ac:dyDescent="0.3">
      <c r="A77" s="36" t="s">
        <v>131</v>
      </c>
      <c r="B77" s="3"/>
      <c r="C77" s="3"/>
      <c r="D77" s="3"/>
      <c r="E77" s="3"/>
      <c r="F77" s="3"/>
      <c r="G77" s="3"/>
      <c r="H77" s="43"/>
      <c r="I77" s="4"/>
      <c r="K77" s="21"/>
    </row>
    <row r="78" spans="1:12" ht="13" x14ac:dyDescent="0.3">
      <c r="A78" s="36" t="s">
        <v>132</v>
      </c>
      <c r="B78" s="3"/>
      <c r="C78" s="3"/>
      <c r="D78" s="3"/>
      <c r="E78" s="3"/>
      <c r="F78" s="3"/>
      <c r="G78" s="3"/>
      <c r="H78" s="43"/>
      <c r="I78" s="4"/>
      <c r="K78" s="21"/>
    </row>
    <row r="79" spans="1:12" ht="13" x14ac:dyDescent="0.3">
      <c r="A79" s="36" t="s">
        <v>133</v>
      </c>
      <c r="B79" s="3"/>
      <c r="C79" s="3"/>
      <c r="D79" s="3"/>
      <c r="E79" s="3"/>
      <c r="F79" s="3"/>
      <c r="G79" s="3"/>
      <c r="H79" s="43"/>
      <c r="I79" s="4"/>
      <c r="K79" s="21"/>
    </row>
    <row r="80" spans="1:12" ht="13" x14ac:dyDescent="0.3">
      <c r="A80" s="36" t="s">
        <v>134</v>
      </c>
      <c r="B80" s="3"/>
      <c r="C80" s="3"/>
      <c r="D80" s="3"/>
      <c r="E80" s="3"/>
      <c r="F80" s="3"/>
      <c r="G80" s="3"/>
      <c r="H80" s="43"/>
      <c r="I80" s="4"/>
      <c r="K80" s="21"/>
    </row>
    <row r="81" spans="1:11" ht="13" x14ac:dyDescent="0.3">
      <c r="A81" s="36" t="s">
        <v>135</v>
      </c>
      <c r="B81" s="3"/>
      <c r="C81" s="3"/>
      <c r="D81" s="3"/>
      <c r="E81" s="3"/>
      <c r="F81" s="3"/>
      <c r="G81" s="3"/>
      <c r="H81" s="43"/>
      <c r="I81" s="4"/>
      <c r="K81" s="21"/>
    </row>
    <row r="82" spans="1:11" ht="13" x14ac:dyDescent="0.3">
      <c r="A82" s="10"/>
      <c r="B82" s="10"/>
      <c r="C82" s="10"/>
      <c r="D82" s="10"/>
      <c r="E82" s="10"/>
      <c r="F82" s="10"/>
      <c r="G82" s="10"/>
      <c r="H82" s="10"/>
      <c r="I82" s="10"/>
    </row>
    <row r="83" spans="1:11" ht="13" x14ac:dyDescent="0.3">
      <c r="A83" s="48" t="s">
        <v>136</v>
      </c>
      <c r="B83" s="413" t="s">
        <v>137</v>
      </c>
      <c r="C83" s="414"/>
      <c r="D83" s="414"/>
      <c r="E83" s="414"/>
      <c r="F83" s="414"/>
      <c r="G83" s="415"/>
      <c r="H83" s="41"/>
      <c r="I83" s="33" t="s">
        <v>51</v>
      </c>
    </row>
    <row r="84" spans="1:11" ht="13" x14ac:dyDescent="0.3">
      <c r="A84" s="8" t="s">
        <v>52</v>
      </c>
      <c r="B84" s="412" t="s">
        <v>138</v>
      </c>
      <c r="C84" s="412"/>
      <c r="D84" s="412"/>
      <c r="E84" s="412"/>
      <c r="F84" s="412"/>
      <c r="G84" s="412"/>
      <c r="H84" s="23" t="s">
        <v>139</v>
      </c>
      <c r="I84" s="27">
        <f>'Mód2.3 Serv e Jard.'!E12</f>
        <v>0</v>
      </c>
    </row>
    <row r="85" spans="1:11" ht="13" x14ac:dyDescent="0.3">
      <c r="A85" s="8" t="s">
        <v>53</v>
      </c>
      <c r="B85" s="412" t="s">
        <v>140</v>
      </c>
      <c r="C85" s="412"/>
      <c r="D85" s="412"/>
      <c r="E85" s="412"/>
      <c r="F85" s="412"/>
      <c r="G85" s="412"/>
      <c r="H85" s="23" t="s">
        <v>139</v>
      </c>
      <c r="I85" s="27">
        <f>'Mód2.3 Serv e Jard.'!E25</f>
        <v>0</v>
      </c>
    </row>
    <row r="86" spans="1:11" ht="13" x14ac:dyDescent="0.3">
      <c r="A86" s="8" t="s">
        <v>54</v>
      </c>
      <c r="B86" s="412" t="s">
        <v>141</v>
      </c>
      <c r="C86" s="412"/>
      <c r="D86" s="412"/>
      <c r="E86" s="412"/>
      <c r="F86" s="412"/>
      <c r="G86" s="412"/>
      <c r="H86" s="23" t="s">
        <v>139</v>
      </c>
      <c r="I86" s="27">
        <f>'Mód2.3 Serv e Jard.'!E33</f>
        <v>0</v>
      </c>
    </row>
    <row r="87" spans="1:11" ht="25.5" customHeight="1" x14ac:dyDescent="0.25">
      <c r="A87" s="46" t="s">
        <v>64</v>
      </c>
      <c r="B87" s="427" t="s">
        <v>142</v>
      </c>
      <c r="C87" s="427"/>
      <c r="D87" s="427"/>
      <c r="E87" s="427"/>
      <c r="F87" s="427"/>
      <c r="G87" s="427"/>
      <c r="H87" s="35" t="s">
        <v>139</v>
      </c>
      <c r="I87" s="168">
        <f>'Mód2.3 Serv e Jard.'!E42</f>
        <v>0</v>
      </c>
    </row>
    <row r="88" spans="1:11" ht="13" x14ac:dyDescent="0.3">
      <c r="A88" s="8" t="s">
        <v>98</v>
      </c>
      <c r="B88" s="412" t="s">
        <v>143</v>
      </c>
      <c r="C88" s="412"/>
      <c r="D88" s="412"/>
      <c r="E88" s="412"/>
      <c r="F88" s="412"/>
      <c r="G88" s="412"/>
      <c r="H88" s="23" t="s">
        <v>139</v>
      </c>
      <c r="I88" s="27">
        <f>'Mód2.3 Serv e Jard.'!E52</f>
        <v>0</v>
      </c>
    </row>
    <row r="89" spans="1:11" ht="13" x14ac:dyDescent="0.3">
      <c r="A89" s="8" t="s">
        <v>100</v>
      </c>
      <c r="B89" s="412" t="s">
        <v>144</v>
      </c>
      <c r="C89" s="412"/>
      <c r="D89" s="412"/>
      <c r="E89" s="412"/>
      <c r="F89" s="412"/>
      <c r="G89" s="412"/>
      <c r="H89" s="23" t="s">
        <v>139</v>
      </c>
      <c r="I89" s="27">
        <f>'Mód2.3 Serv e Jard.'!E60</f>
        <v>0</v>
      </c>
    </row>
    <row r="90" spans="1:11" ht="13" x14ac:dyDescent="0.3">
      <c r="A90" s="401" t="s">
        <v>145</v>
      </c>
      <c r="B90" s="401"/>
      <c r="C90" s="401"/>
      <c r="D90" s="401"/>
      <c r="E90" s="401"/>
      <c r="F90" s="401"/>
      <c r="G90" s="401"/>
      <c r="H90" s="401"/>
      <c r="I90" s="42">
        <f>SUM(I84:I89)</f>
        <v>0</v>
      </c>
    </row>
    <row r="91" spans="1:11" ht="13" x14ac:dyDescent="0.3">
      <c r="A91" s="3"/>
      <c r="B91" s="3"/>
      <c r="C91" s="3"/>
      <c r="D91" s="3"/>
      <c r="E91" s="3"/>
      <c r="F91" s="3"/>
      <c r="G91" s="3"/>
      <c r="H91" s="3"/>
      <c r="I91" s="4"/>
    </row>
    <row r="92" spans="1:11" ht="13" x14ac:dyDescent="0.3">
      <c r="A92" s="36" t="s">
        <v>146</v>
      </c>
      <c r="B92" s="3"/>
      <c r="C92" s="3"/>
      <c r="D92" s="3"/>
      <c r="E92" s="3"/>
      <c r="F92" s="3"/>
      <c r="G92" s="3"/>
      <c r="H92" s="3"/>
      <c r="I92" s="4"/>
    </row>
    <row r="93" spans="1:11" ht="13" x14ac:dyDescent="0.3">
      <c r="A93" s="36" t="s">
        <v>147</v>
      </c>
      <c r="B93" s="3"/>
      <c r="C93" s="3"/>
      <c r="D93" s="3"/>
      <c r="E93" s="3"/>
      <c r="F93" s="3"/>
      <c r="G93" s="3"/>
      <c r="H93" s="3"/>
      <c r="I93" s="4"/>
    </row>
    <row r="94" spans="1:11" ht="13" x14ac:dyDescent="0.3">
      <c r="A94" s="36" t="s">
        <v>148</v>
      </c>
      <c r="B94" s="3"/>
      <c r="C94" s="3"/>
      <c r="D94" s="3"/>
      <c r="E94" s="3"/>
      <c r="F94" s="3"/>
      <c r="G94" s="3"/>
      <c r="H94" s="3"/>
      <c r="I94" s="4"/>
    </row>
    <row r="95" spans="1:11" ht="13" x14ac:dyDescent="0.3">
      <c r="A95" s="36" t="s">
        <v>149</v>
      </c>
      <c r="B95" s="3"/>
      <c r="C95" s="3"/>
      <c r="D95" s="3"/>
      <c r="E95" s="3"/>
      <c r="F95" s="3"/>
      <c r="G95" s="3"/>
      <c r="H95" s="3"/>
      <c r="I95" s="4"/>
    </row>
    <row r="96" spans="1:11" ht="13" x14ac:dyDescent="0.3">
      <c r="A96" s="10"/>
      <c r="B96" s="10"/>
      <c r="C96" s="10"/>
      <c r="D96" s="10"/>
      <c r="E96" s="10"/>
      <c r="F96" s="10"/>
      <c r="G96" s="10"/>
      <c r="H96" s="10"/>
      <c r="I96" s="10"/>
    </row>
    <row r="97" spans="1:11" ht="13" x14ac:dyDescent="0.3">
      <c r="A97" s="48">
        <v>2</v>
      </c>
      <c r="B97" s="47" t="s">
        <v>150</v>
      </c>
      <c r="C97" s="47"/>
      <c r="D97" s="47"/>
      <c r="E97" s="47"/>
      <c r="F97" s="47"/>
      <c r="G97" s="47"/>
      <c r="H97" s="47"/>
      <c r="I97" s="47"/>
    </row>
    <row r="98" spans="1:11" ht="13" x14ac:dyDescent="0.3">
      <c r="A98" s="411" t="s">
        <v>151</v>
      </c>
      <c r="B98" s="411"/>
      <c r="C98" s="411"/>
      <c r="D98" s="411"/>
      <c r="E98" s="411"/>
      <c r="F98" s="411"/>
      <c r="G98" s="411"/>
      <c r="H98" s="411"/>
      <c r="I98" s="8" t="s">
        <v>51</v>
      </c>
    </row>
    <row r="99" spans="1:11" ht="13" x14ac:dyDescent="0.3">
      <c r="A99" s="8" t="s">
        <v>106</v>
      </c>
      <c r="B99" s="416" t="s">
        <v>152</v>
      </c>
      <c r="C99" s="416"/>
      <c r="D99" s="416"/>
      <c r="E99" s="416"/>
      <c r="F99" s="416"/>
      <c r="G99" s="416"/>
      <c r="H99" s="416"/>
      <c r="I99" s="25">
        <f>I56</f>
        <v>0</v>
      </c>
    </row>
    <row r="100" spans="1:11" ht="13" x14ac:dyDescent="0.3">
      <c r="A100" s="8" t="s">
        <v>118</v>
      </c>
      <c r="B100" s="416" t="s">
        <v>153</v>
      </c>
      <c r="C100" s="416"/>
      <c r="D100" s="416"/>
      <c r="E100" s="416"/>
      <c r="F100" s="416"/>
      <c r="G100" s="416"/>
      <c r="H100" s="416"/>
      <c r="I100" s="25">
        <f>I75</f>
        <v>0</v>
      </c>
    </row>
    <row r="101" spans="1:11" ht="13" x14ac:dyDescent="0.3">
      <c r="A101" s="8" t="s">
        <v>136</v>
      </c>
      <c r="B101" s="416" t="s">
        <v>154</v>
      </c>
      <c r="C101" s="416"/>
      <c r="D101" s="416"/>
      <c r="E101" s="416"/>
      <c r="F101" s="416"/>
      <c r="G101" s="416"/>
      <c r="H101" s="416"/>
      <c r="I101" s="25">
        <f>I90</f>
        <v>0</v>
      </c>
    </row>
    <row r="102" spans="1:11" ht="13" x14ac:dyDescent="0.3">
      <c r="A102" s="409" t="s">
        <v>155</v>
      </c>
      <c r="B102" s="409"/>
      <c r="C102" s="409"/>
      <c r="D102" s="409"/>
      <c r="E102" s="409"/>
      <c r="F102" s="409"/>
      <c r="G102" s="409"/>
      <c r="H102" s="409"/>
      <c r="I102" s="128">
        <f>SUM(I99:I101)</f>
        <v>0</v>
      </c>
      <c r="K102" s="7"/>
    </row>
    <row r="103" spans="1:11" ht="13" x14ac:dyDescent="0.3">
      <c r="A103" s="431"/>
      <c r="B103" s="432"/>
      <c r="C103" s="432"/>
      <c r="D103" s="432"/>
      <c r="E103" s="432"/>
      <c r="F103" s="432"/>
      <c r="G103" s="432"/>
      <c r="H103" s="432"/>
      <c r="I103" s="432"/>
    </row>
    <row r="104" spans="1:11" ht="13" x14ac:dyDescent="0.3">
      <c r="A104" s="410" t="s">
        <v>156</v>
      </c>
      <c r="B104" s="410"/>
      <c r="C104" s="410"/>
      <c r="D104" s="410"/>
      <c r="E104" s="410"/>
      <c r="F104" s="410"/>
      <c r="G104" s="410"/>
      <c r="H104" s="410"/>
      <c r="I104" s="410"/>
    </row>
    <row r="105" spans="1:11" ht="13" x14ac:dyDescent="0.3">
      <c r="A105" s="8">
        <v>3</v>
      </c>
      <c r="B105" s="411" t="s">
        <v>157</v>
      </c>
      <c r="C105" s="411"/>
      <c r="D105" s="411"/>
      <c r="E105" s="411"/>
      <c r="F105" s="411"/>
      <c r="G105" s="411"/>
      <c r="H105" s="8" t="s">
        <v>91</v>
      </c>
      <c r="I105" s="8" t="s">
        <v>51</v>
      </c>
    </row>
    <row r="106" spans="1:11" ht="13" x14ac:dyDescent="0.3">
      <c r="A106" s="8" t="s">
        <v>52</v>
      </c>
      <c r="B106" s="399" t="s">
        <v>158</v>
      </c>
      <c r="C106" s="399"/>
      <c r="D106" s="399"/>
      <c r="E106" s="399"/>
      <c r="F106" s="399"/>
      <c r="G106" s="399"/>
      <c r="H106" s="1">
        <v>4.1999999999999997E-3</v>
      </c>
      <c r="I106" s="25">
        <f>H106*I45</f>
        <v>0</v>
      </c>
    </row>
    <row r="107" spans="1:11" ht="13" x14ac:dyDescent="0.25">
      <c r="A107" s="46" t="s">
        <v>53</v>
      </c>
      <c r="B107" s="408" t="s">
        <v>159</v>
      </c>
      <c r="C107" s="408"/>
      <c r="D107" s="408"/>
      <c r="E107" s="408"/>
      <c r="F107" s="408"/>
      <c r="G107" s="408"/>
      <c r="H107" s="162">
        <f>H74</f>
        <v>0.08</v>
      </c>
      <c r="I107" s="163">
        <f>I106*H107</f>
        <v>0</v>
      </c>
    </row>
    <row r="108" spans="1:11" ht="24.75" customHeight="1" x14ac:dyDescent="0.25">
      <c r="A108" s="46" t="s">
        <v>54</v>
      </c>
      <c r="B108" s="408" t="s">
        <v>160</v>
      </c>
      <c r="C108" s="408"/>
      <c r="D108" s="408"/>
      <c r="E108" s="408"/>
      <c r="F108" s="408"/>
      <c r="G108" s="408"/>
      <c r="H108" s="162">
        <v>2E-3</v>
      </c>
      <c r="I108" s="163">
        <f>H108*I45</f>
        <v>0</v>
      </c>
    </row>
    <row r="109" spans="1:11" ht="13" x14ac:dyDescent="0.3">
      <c r="A109" s="8" t="s">
        <v>64</v>
      </c>
      <c r="B109" s="399" t="s">
        <v>161</v>
      </c>
      <c r="C109" s="399"/>
      <c r="D109" s="399"/>
      <c r="E109" s="399"/>
      <c r="F109" s="399"/>
      <c r="G109" s="399"/>
      <c r="H109" s="1">
        <v>1.9400000000000001E-2</v>
      </c>
      <c r="I109" s="25">
        <f>H109*I45</f>
        <v>0</v>
      </c>
    </row>
    <row r="110" spans="1:11" ht="13" x14ac:dyDescent="0.3">
      <c r="A110" s="8" t="s">
        <v>98</v>
      </c>
      <c r="B110" s="428" t="s">
        <v>162</v>
      </c>
      <c r="C110" s="428"/>
      <c r="D110" s="428"/>
      <c r="E110" s="428"/>
      <c r="F110" s="428"/>
      <c r="G110" s="428"/>
      <c r="H110" s="24">
        <f>H75</f>
        <v>0.36800000000000005</v>
      </c>
      <c r="I110" s="25">
        <f>I109*H110</f>
        <v>0</v>
      </c>
    </row>
    <row r="111" spans="1:11" ht="25.5" customHeight="1" x14ac:dyDescent="0.25">
      <c r="A111" s="46" t="s">
        <v>100</v>
      </c>
      <c r="B111" s="408" t="s">
        <v>163</v>
      </c>
      <c r="C111" s="408"/>
      <c r="D111" s="408"/>
      <c r="E111" s="408"/>
      <c r="F111" s="408"/>
      <c r="G111" s="408"/>
      <c r="H111" s="162">
        <v>3.7999999999999999E-2</v>
      </c>
      <c r="I111" s="163">
        <f>H111*I45</f>
        <v>0</v>
      </c>
      <c r="K111" s="7"/>
    </row>
    <row r="112" spans="1:11" ht="13" x14ac:dyDescent="0.3">
      <c r="A112" s="409" t="s">
        <v>164</v>
      </c>
      <c r="B112" s="409"/>
      <c r="C112" s="409"/>
      <c r="D112" s="409"/>
      <c r="E112" s="409"/>
      <c r="F112" s="409"/>
      <c r="G112" s="409"/>
      <c r="H112" s="41"/>
      <c r="I112" s="128">
        <f>SUM(I106:I111)</f>
        <v>0</v>
      </c>
    </row>
    <row r="113" spans="1:11" ht="13" x14ac:dyDescent="0.3">
      <c r="A113" s="429"/>
      <c r="B113" s="430"/>
      <c r="C113" s="430"/>
      <c r="D113" s="430"/>
      <c r="E113" s="430"/>
      <c r="F113" s="430"/>
      <c r="G113" s="430"/>
      <c r="H113" s="430"/>
      <c r="I113" s="430"/>
    </row>
    <row r="114" spans="1:11" ht="13" x14ac:dyDescent="0.3">
      <c r="A114" s="410" t="s">
        <v>165</v>
      </c>
      <c r="B114" s="410"/>
      <c r="C114" s="410"/>
      <c r="D114" s="410"/>
      <c r="E114" s="410"/>
      <c r="F114" s="410"/>
      <c r="G114" s="410"/>
      <c r="H114" s="410"/>
      <c r="I114" s="410"/>
    </row>
    <row r="115" spans="1:11" ht="13" x14ac:dyDescent="0.3">
      <c r="A115" s="3"/>
      <c r="B115" s="3"/>
      <c r="C115" s="3"/>
      <c r="D115" s="3"/>
      <c r="E115" s="3"/>
      <c r="F115" s="3"/>
      <c r="G115" s="3"/>
      <c r="H115" s="3"/>
      <c r="I115" s="3"/>
    </row>
    <row r="116" spans="1:11" ht="13" x14ac:dyDescent="0.3">
      <c r="A116" s="36" t="s">
        <v>166</v>
      </c>
      <c r="B116" s="3"/>
      <c r="C116" s="3"/>
      <c r="D116" s="3"/>
      <c r="E116" s="3"/>
      <c r="F116" s="3"/>
      <c r="G116" s="3"/>
      <c r="H116" s="3"/>
      <c r="I116" s="3"/>
    </row>
    <row r="117" spans="1:11" ht="13" x14ac:dyDescent="0.3">
      <c r="A117" s="36" t="s">
        <v>167</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8" t="s">
        <v>168</v>
      </c>
      <c r="B119" s="401" t="s">
        <v>169</v>
      </c>
      <c r="C119" s="401"/>
      <c r="D119" s="401"/>
      <c r="E119" s="401"/>
      <c r="F119" s="401"/>
      <c r="G119" s="401"/>
      <c r="H119" s="33" t="s">
        <v>91</v>
      </c>
      <c r="I119" s="33" t="s">
        <v>51</v>
      </c>
    </row>
    <row r="120" spans="1:11" ht="13" x14ac:dyDescent="0.3">
      <c r="A120" s="48" t="s">
        <v>52</v>
      </c>
      <c r="B120" s="399" t="s">
        <v>170</v>
      </c>
      <c r="C120" s="399"/>
      <c r="D120" s="399"/>
      <c r="E120" s="399"/>
      <c r="F120" s="399"/>
      <c r="G120" s="399"/>
      <c r="H120" s="42"/>
      <c r="I120" s="42"/>
    </row>
    <row r="121" spans="1:11" ht="13" x14ac:dyDescent="0.3">
      <c r="A121" s="8" t="s">
        <v>53</v>
      </c>
      <c r="B121" s="399" t="s">
        <v>171</v>
      </c>
      <c r="C121" s="399"/>
      <c r="D121" s="399"/>
      <c r="E121" s="399"/>
      <c r="F121" s="399"/>
      <c r="G121" s="399"/>
      <c r="H121" s="174">
        <v>1.67E-2</v>
      </c>
      <c r="I121" s="25">
        <f>H121*$I$45</f>
        <v>0</v>
      </c>
      <c r="J121" s="31" t="s">
        <v>172</v>
      </c>
      <c r="K121" s="165"/>
    </row>
    <row r="122" spans="1:11" ht="13" x14ac:dyDescent="0.3">
      <c r="A122" s="8" t="s">
        <v>54</v>
      </c>
      <c r="B122" s="399" t="s">
        <v>173</v>
      </c>
      <c r="C122" s="399"/>
      <c r="D122" s="399"/>
      <c r="E122" s="399"/>
      <c r="F122" s="399"/>
      <c r="G122" s="399"/>
      <c r="H122" s="174">
        <v>2.0000000000000001E-4</v>
      </c>
      <c r="I122" s="25">
        <f>H122*$I$45</f>
        <v>0</v>
      </c>
      <c r="J122" s="31" t="s">
        <v>172</v>
      </c>
      <c r="K122" s="165"/>
    </row>
    <row r="123" spans="1:11" ht="13.5" x14ac:dyDescent="0.25">
      <c r="A123" s="46" t="s">
        <v>64</v>
      </c>
      <c r="B123" s="408" t="s">
        <v>174</v>
      </c>
      <c r="C123" s="408"/>
      <c r="D123" s="408"/>
      <c r="E123" s="408"/>
      <c r="F123" s="408"/>
      <c r="G123" s="408"/>
      <c r="H123" s="162">
        <v>6.9999999999999999E-4</v>
      </c>
      <c r="I123" s="163">
        <f>H123*$I$45</f>
        <v>0</v>
      </c>
      <c r="J123" s="31" t="s">
        <v>172</v>
      </c>
    </row>
    <row r="124" spans="1:11" ht="13" x14ac:dyDescent="0.3">
      <c r="A124" s="8" t="s">
        <v>98</v>
      </c>
      <c r="B124" s="399" t="s">
        <v>175</v>
      </c>
      <c r="C124" s="399"/>
      <c r="D124" s="399"/>
      <c r="E124" s="399"/>
      <c r="F124" s="399"/>
      <c r="G124" s="399"/>
      <c r="H124" s="174">
        <v>2.8999999999999998E-3</v>
      </c>
      <c r="I124" s="25">
        <f>H124*$I$45</f>
        <v>0</v>
      </c>
      <c r="J124" s="31" t="s">
        <v>172</v>
      </c>
    </row>
    <row r="125" spans="1:11" ht="13" x14ac:dyDescent="0.3">
      <c r="A125" s="8" t="s">
        <v>100</v>
      </c>
      <c r="B125" s="399" t="s">
        <v>176</v>
      </c>
      <c r="C125" s="399"/>
      <c r="D125" s="399"/>
      <c r="E125" s="399"/>
      <c r="F125" s="399"/>
      <c r="G125" s="399"/>
      <c r="H125" s="174"/>
      <c r="I125" s="25">
        <f t="shared" ref="I125" si="1">H125*$I$45</f>
        <v>0</v>
      </c>
      <c r="J125" s="31" t="s">
        <v>172</v>
      </c>
    </row>
    <row r="126" spans="1:11" ht="13" x14ac:dyDescent="0.3">
      <c r="A126" s="401" t="s">
        <v>177</v>
      </c>
      <c r="B126" s="401"/>
      <c r="C126" s="401"/>
      <c r="D126" s="401"/>
      <c r="E126" s="401"/>
      <c r="F126" s="401"/>
      <c r="G126" s="401"/>
      <c r="H126" s="41"/>
      <c r="I126" s="42">
        <f>SUM(I121:I125)</f>
        <v>0</v>
      </c>
      <c r="J126" s="31"/>
    </row>
    <row r="127" spans="1:11" ht="13" x14ac:dyDescent="0.3">
      <c r="A127" s="8" t="s">
        <v>100</v>
      </c>
      <c r="B127" s="399" t="s">
        <v>178</v>
      </c>
      <c r="C127" s="399"/>
      <c r="D127" s="399"/>
      <c r="E127" s="399"/>
      <c r="F127" s="399"/>
      <c r="G127" s="399"/>
      <c r="H127" s="1">
        <f>H75</f>
        <v>0.36800000000000005</v>
      </c>
      <c r="I127" s="25">
        <f>I126*H127</f>
        <v>0</v>
      </c>
    </row>
    <row r="128" spans="1:11" ht="13" x14ac:dyDescent="0.3">
      <c r="A128" s="401" t="s">
        <v>179</v>
      </c>
      <c r="B128" s="401"/>
      <c r="C128" s="401"/>
      <c r="D128" s="401"/>
      <c r="E128" s="401"/>
      <c r="F128" s="401"/>
      <c r="G128" s="401"/>
      <c r="H128" s="41"/>
      <c r="I128" s="42">
        <f>SUM(I126:I127)</f>
        <v>0</v>
      </c>
    </row>
    <row r="129" spans="1:9" ht="13" x14ac:dyDescent="0.3">
      <c r="A129" s="3"/>
      <c r="B129" s="3"/>
      <c r="C129" s="3"/>
      <c r="D129" s="3"/>
      <c r="E129" s="3"/>
      <c r="F129" s="3"/>
      <c r="G129" s="3"/>
      <c r="H129" s="3"/>
      <c r="I129" s="3"/>
    </row>
    <row r="130" spans="1:9" ht="13" x14ac:dyDescent="0.3">
      <c r="A130" s="48" t="s">
        <v>180</v>
      </c>
      <c r="B130" s="413" t="s">
        <v>181</v>
      </c>
      <c r="C130" s="414"/>
      <c r="D130" s="414"/>
      <c r="E130" s="414"/>
      <c r="F130" s="414"/>
      <c r="G130" s="415"/>
      <c r="H130" s="33" t="s">
        <v>91</v>
      </c>
      <c r="I130" s="33" t="s">
        <v>51</v>
      </c>
    </row>
    <row r="131" spans="1:9" ht="13" x14ac:dyDescent="0.3">
      <c r="A131" s="8" t="s">
        <v>52</v>
      </c>
      <c r="B131" s="449" t="s">
        <v>182</v>
      </c>
      <c r="C131" s="450"/>
      <c r="D131" s="450"/>
      <c r="E131" s="450"/>
      <c r="F131" s="450"/>
      <c r="G131" s="451"/>
      <c r="H131" s="174">
        <v>0</v>
      </c>
      <c r="I131" s="25">
        <v>0</v>
      </c>
    </row>
    <row r="132" spans="1:9" ht="13" x14ac:dyDescent="0.3">
      <c r="A132" s="413" t="s">
        <v>183</v>
      </c>
      <c r="B132" s="414"/>
      <c r="C132" s="414"/>
      <c r="D132" s="414"/>
      <c r="E132" s="414"/>
      <c r="F132" s="414"/>
      <c r="G132" s="415"/>
      <c r="H132" s="41">
        <f>TRUNC(SUM(H131),4)</f>
        <v>0</v>
      </c>
      <c r="I132" s="42">
        <f>SUM(I131)</f>
        <v>0</v>
      </c>
    </row>
    <row r="133" spans="1:9" ht="13" x14ac:dyDescent="0.3">
      <c r="A133" s="50"/>
      <c r="B133" s="44"/>
      <c r="C133" s="44"/>
      <c r="D133" s="44"/>
      <c r="E133" s="44"/>
      <c r="F133" s="44"/>
      <c r="G133" s="44"/>
      <c r="H133" s="44"/>
      <c r="I133" s="44"/>
    </row>
    <row r="134" spans="1:9" ht="13" x14ac:dyDescent="0.3">
      <c r="A134" s="401" t="s">
        <v>184</v>
      </c>
      <c r="B134" s="401"/>
      <c r="C134" s="401"/>
      <c r="D134" s="401"/>
      <c r="E134" s="401"/>
      <c r="F134" s="401"/>
      <c r="G134" s="401"/>
      <c r="H134" s="401"/>
      <c r="I134" s="401"/>
    </row>
    <row r="135" spans="1:9" ht="13" x14ac:dyDescent="0.3">
      <c r="A135" s="46">
        <v>4</v>
      </c>
      <c r="B135" s="433" t="s">
        <v>185</v>
      </c>
      <c r="C135" s="383"/>
      <c r="D135" s="383"/>
      <c r="E135" s="383"/>
      <c r="F135" s="383"/>
      <c r="G135" s="384"/>
      <c r="H135" s="45"/>
      <c r="I135" s="8" t="s">
        <v>51</v>
      </c>
    </row>
    <row r="136" spans="1:9" ht="13" x14ac:dyDescent="0.3">
      <c r="A136" s="8" t="s">
        <v>168</v>
      </c>
      <c r="B136" s="434" t="s">
        <v>186</v>
      </c>
      <c r="C136" s="435"/>
      <c r="D136" s="435"/>
      <c r="E136" s="435"/>
      <c r="F136" s="435"/>
      <c r="G136" s="436"/>
      <c r="H136" s="22"/>
      <c r="I136" s="25">
        <f>I128</f>
        <v>0</v>
      </c>
    </row>
    <row r="137" spans="1:9" ht="13" x14ac:dyDescent="0.3">
      <c r="A137" s="8" t="s">
        <v>180</v>
      </c>
      <c r="B137" s="434" t="s">
        <v>187</v>
      </c>
      <c r="C137" s="435"/>
      <c r="D137" s="435"/>
      <c r="E137" s="435"/>
      <c r="F137" s="435"/>
      <c r="G137" s="436"/>
      <c r="H137" s="22"/>
      <c r="I137" s="25">
        <f>I132</f>
        <v>0</v>
      </c>
    </row>
    <row r="138" spans="1:9" ht="13" x14ac:dyDescent="0.3">
      <c r="A138" s="409" t="s">
        <v>188</v>
      </c>
      <c r="B138" s="409"/>
      <c r="C138" s="409"/>
      <c r="D138" s="409"/>
      <c r="E138" s="409"/>
      <c r="F138" s="409"/>
      <c r="G138" s="409"/>
      <c r="H138" s="409"/>
      <c r="I138" s="128">
        <f>SUM(I136:I137)</f>
        <v>0</v>
      </c>
    </row>
    <row r="139" spans="1:9" ht="13" x14ac:dyDescent="0.3">
      <c r="A139" s="431"/>
      <c r="B139" s="432"/>
      <c r="C139" s="432"/>
      <c r="D139" s="432"/>
      <c r="E139" s="432"/>
      <c r="F139" s="432"/>
      <c r="G139" s="432"/>
      <c r="H139" s="432"/>
      <c r="I139" s="432"/>
    </row>
    <row r="140" spans="1:9" ht="13" x14ac:dyDescent="0.3">
      <c r="A140" s="410" t="s">
        <v>189</v>
      </c>
      <c r="B140" s="410"/>
      <c r="C140" s="410"/>
      <c r="D140" s="410"/>
      <c r="E140" s="410"/>
      <c r="F140" s="410"/>
      <c r="G140" s="410"/>
      <c r="H140" s="410"/>
      <c r="I140" s="410"/>
    </row>
    <row r="141" spans="1:9" ht="13" x14ac:dyDescent="0.3">
      <c r="A141" s="8">
        <v>5</v>
      </c>
      <c r="B141" s="411" t="s">
        <v>190</v>
      </c>
      <c r="C141" s="411"/>
      <c r="D141" s="411"/>
      <c r="E141" s="411"/>
      <c r="F141" s="411"/>
      <c r="G141" s="411"/>
      <c r="H141" s="8"/>
      <c r="I141" s="8" t="s">
        <v>51</v>
      </c>
    </row>
    <row r="142" spans="1:9" ht="13" x14ac:dyDescent="0.3">
      <c r="A142" s="8" t="s">
        <v>52</v>
      </c>
      <c r="B142" s="412" t="s">
        <v>191</v>
      </c>
      <c r="C142" s="412"/>
      <c r="D142" s="412"/>
      <c r="E142" s="412"/>
      <c r="F142" s="412"/>
      <c r="G142" s="412"/>
      <c r="H142" s="23" t="s">
        <v>139</v>
      </c>
      <c r="I142" s="25">
        <f>'Uniform&amp;EPIs Serv e Jard.'!K26</f>
        <v>0</v>
      </c>
    </row>
    <row r="143" spans="1:9" ht="13" x14ac:dyDescent="0.3">
      <c r="A143" s="8" t="s">
        <v>53</v>
      </c>
      <c r="B143" s="412" t="s">
        <v>192</v>
      </c>
      <c r="C143" s="412"/>
      <c r="D143" s="412"/>
      <c r="E143" s="412"/>
      <c r="F143" s="412"/>
      <c r="G143" s="412"/>
      <c r="H143" s="23" t="s">
        <v>139</v>
      </c>
      <c r="I143" s="25">
        <f>'Materiais Servente'!K83</f>
        <v>0</v>
      </c>
    </row>
    <row r="144" spans="1:9" ht="13" x14ac:dyDescent="0.3">
      <c r="A144" s="28" t="s">
        <v>54</v>
      </c>
      <c r="B144" s="412" t="s">
        <v>193</v>
      </c>
      <c r="C144" s="412"/>
      <c r="D144" s="412"/>
      <c r="E144" s="412"/>
      <c r="F144" s="412"/>
      <c r="G144" s="412"/>
      <c r="H144" s="23" t="s">
        <v>139</v>
      </c>
      <c r="I144" s="25">
        <f>'Eqp Servente'!K26</f>
        <v>0</v>
      </c>
    </row>
    <row r="145" spans="1:13" ht="13" x14ac:dyDescent="0.3">
      <c r="A145" s="28" t="s">
        <v>64</v>
      </c>
      <c r="B145" s="412" t="s">
        <v>101</v>
      </c>
      <c r="C145" s="412"/>
      <c r="D145" s="412"/>
      <c r="E145" s="412"/>
      <c r="F145" s="412"/>
      <c r="G145" s="412"/>
      <c r="H145" s="23" t="s">
        <v>139</v>
      </c>
      <c r="I145" s="25">
        <v>0</v>
      </c>
    </row>
    <row r="146" spans="1:13" ht="13" x14ac:dyDescent="0.3">
      <c r="A146" s="409" t="s">
        <v>194</v>
      </c>
      <c r="B146" s="409"/>
      <c r="C146" s="409"/>
      <c r="D146" s="409"/>
      <c r="E146" s="409"/>
      <c r="F146" s="409"/>
      <c r="G146" s="409"/>
      <c r="H146" s="41" t="s">
        <v>139</v>
      </c>
      <c r="I146" s="128">
        <f>SUM(I142:I145)</f>
        <v>0</v>
      </c>
      <c r="K146" s="165"/>
    </row>
    <row r="147" spans="1:13" ht="13" x14ac:dyDescent="0.25">
      <c r="A147" s="52"/>
      <c r="B147" s="52"/>
      <c r="C147" s="52"/>
      <c r="D147" s="52"/>
      <c r="E147" s="52"/>
      <c r="F147" s="52"/>
      <c r="G147" s="52"/>
      <c r="H147" s="52"/>
      <c r="I147" s="52"/>
    </row>
    <row r="148" spans="1:13" ht="13" x14ac:dyDescent="0.3">
      <c r="A148" s="36" t="s">
        <v>195</v>
      </c>
      <c r="B148" s="3"/>
      <c r="C148" s="3"/>
      <c r="D148" s="3"/>
      <c r="E148" s="3"/>
      <c r="F148" s="3"/>
      <c r="G148" s="3"/>
      <c r="H148" s="3"/>
      <c r="I148" s="3"/>
    </row>
    <row r="149" spans="1:13" ht="13" x14ac:dyDescent="0.3">
      <c r="A149" s="51"/>
      <c r="B149" s="3"/>
      <c r="C149" s="3"/>
      <c r="D149" s="3"/>
      <c r="E149" s="3"/>
      <c r="F149" s="3"/>
      <c r="G149" s="3"/>
      <c r="H149" s="3"/>
      <c r="I149" s="3"/>
    </row>
    <row r="150" spans="1:13" ht="13" x14ac:dyDescent="0.3">
      <c r="A150" s="410" t="s">
        <v>196</v>
      </c>
      <c r="B150" s="410"/>
      <c r="C150" s="410"/>
      <c r="D150" s="410"/>
      <c r="E150" s="410"/>
      <c r="F150" s="410"/>
      <c r="G150" s="410"/>
      <c r="H150" s="410"/>
      <c r="I150" s="410"/>
    </row>
    <row r="151" spans="1:13" ht="13" x14ac:dyDescent="0.3">
      <c r="A151" s="8">
        <v>6</v>
      </c>
      <c r="B151" s="411" t="s">
        <v>197</v>
      </c>
      <c r="C151" s="411"/>
      <c r="D151" s="411"/>
      <c r="E151" s="411"/>
      <c r="F151" s="411"/>
      <c r="G151" s="411"/>
      <c r="H151" s="8" t="s">
        <v>91</v>
      </c>
      <c r="I151" s="8" t="s">
        <v>51</v>
      </c>
    </row>
    <row r="152" spans="1:13" ht="13" x14ac:dyDescent="0.3">
      <c r="A152" s="8" t="s">
        <v>52</v>
      </c>
      <c r="B152" s="399" t="s">
        <v>198</v>
      </c>
      <c r="C152" s="399"/>
      <c r="D152" s="399"/>
      <c r="E152" s="399"/>
      <c r="F152" s="399"/>
      <c r="G152" s="399"/>
      <c r="H152" s="336"/>
      <c r="I152" s="320">
        <f>H152*I170</f>
        <v>0</v>
      </c>
      <c r="J152" s="31" t="s">
        <v>199</v>
      </c>
    </row>
    <row r="153" spans="1:13" ht="13" x14ac:dyDescent="0.3">
      <c r="A153" s="8" t="s">
        <v>53</v>
      </c>
      <c r="B153" s="399" t="s">
        <v>200</v>
      </c>
      <c r="C153" s="399"/>
      <c r="D153" s="399"/>
      <c r="E153" s="399"/>
      <c r="F153" s="399"/>
      <c r="G153" s="399"/>
      <c r="H153" s="336"/>
      <c r="I153" s="320">
        <f>H153*(I152+I170)</f>
        <v>0</v>
      </c>
      <c r="J153" s="31" t="s">
        <v>199</v>
      </c>
    </row>
    <row r="154" spans="1:13" ht="13" x14ac:dyDescent="0.3">
      <c r="A154" s="8" t="s">
        <v>54</v>
      </c>
      <c r="B154" s="437" t="s">
        <v>201</v>
      </c>
      <c r="C154" s="437"/>
      <c r="D154" s="437"/>
      <c r="E154" s="437"/>
      <c r="F154" s="437"/>
      <c r="G154" s="437"/>
      <c r="H154" s="2"/>
      <c r="I154" s="29"/>
    </row>
    <row r="155" spans="1:13" ht="13" x14ac:dyDescent="0.3">
      <c r="A155" s="8" t="s">
        <v>202</v>
      </c>
      <c r="B155" s="399" t="s">
        <v>203</v>
      </c>
      <c r="C155" s="399"/>
      <c r="D155" s="399"/>
      <c r="E155" s="399"/>
      <c r="F155" s="399"/>
      <c r="G155" s="399"/>
      <c r="H155" s="6"/>
      <c r="I155" s="320">
        <f>H155*$I$172</f>
        <v>0</v>
      </c>
      <c r="J155" s="31" t="s">
        <v>204</v>
      </c>
      <c r="K155" s="7"/>
    </row>
    <row r="156" spans="1:13" ht="13" x14ac:dyDescent="0.3">
      <c r="A156" s="8" t="s">
        <v>205</v>
      </c>
      <c r="B156" s="399" t="s">
        <v>206</v>
      </c>
      <c r="C156" s="399"/>
      <c r="D156" s="399"/>
      <c r="E156" s="399"/>
      <c r="F156" s="399"/>
      <c r="G156" s="399"/>
      <c r="H156" s="6"/>
      <c r="I156" s="320">
        <f t="shared" ref="I156:I157" si="2">H156*$I$172</f>
        <v>0</v>
      </c>
      <c r="J156" s="31" t="s">
        <v>204</v>
      </c>
      <c r="K156" s="7"/>
    </row>
    <row r="157" spans="1:13" ht="13" x14ac:dyDescent="0.3">
      <c r="A157" s="8" t="s">
        <v>207</v>
      </c>
      <c r="B157" s="399" t="s">
        <v>208</v>
      </c>
      <c r="C157" s="399"/>
      <c r="D157" s="399"/>
      <c r="E157" s="399"/>
      <c r="F157" s="399"/>
      <c r="G157" s="399"/>
      <c r="H157" s="6"/>
      <c r="I157" s="320">
        <f t="shared" si="2"/>
        <v>0</v>
      </c>
      <c r="J157" s="31" t="s">
        <v>204</v>
      </c>
      <c r="K157" s="7"/>
    </row>
    <row r="158" spans="1:13" ht="13" x14ac:dyDescent="0.3">
      <c r="A158" s="409" t="s">
        <v>209</v>
      </c>
      <c r="B158" s="409"/>
      <c r="C158" s="409"/>
      <c r="D158" s="409"/>
      <c r="E158" s="409"/>
      <c r="F158" s="409"/>
      <c r="G158" s="409"/>
      <c r="H158" s="53">
        <f>SUM(H152:H157)</f>
        <v>0</v>
      </c>
      <c r="I158" s="128">
        <f>SUM(I152:I157)</f>
        <v>0</v>
      </c>
      <c r="K158" s="7"/>
      <c r="M158" s="7"/>
    </row>
    <row r="159" spans="1:13" x14ac:dyDescent="0.25">
      <c r="A159" s="311"/>
      <c r="B159" s="321"/>
      <c r="C159" s="321"/>
      <c r="D159" s="321"/>
      <c r="E159" s="321"/>
      <c r="F159" s="321"/>
      <c r="G159" s="321"/>
      <c r="H159" s="321"/>
      <c r="I159" s="321"/>
    </row>
    <row r="160" spans="1:13" ht="13" x14ac:dyDescent="0.25">
      <c r="A160" s="36" t="s">
        <v>210</v>
      </c>
      <c r="B160" s="321"/>
      <c r="C160" s="321"/>
      <c r="D160" s="321"/>
      <c r="E160" s="321"/>
      <c r="F160" s="321"/>
      <c r="G160" s="321"/>
      <c r="H160" s="321"/>
      <c r="I160" s="321"/>
    </row>
    <row r="161" spans="1:11" ht="13" x14ac:dyDescent="0.25">
      <c r="A161" s="36" t="s">
        <v>211</v>
      </c>
      <c r="B161" s="321"/>
      <c r="C161" s="321"/>
      <c r="D161" s="321"/>
      <c r="E161" s="321"/>
      <c r="F161" s="321"/>
      <c r="G161" s="321"/>
      <c r="H161" s="321"/>
      <c r="I161" s="321"/>
    </row>
    <row r="162" spans="1:11" ht="13" x14ac:dyDescent="0.3">
      <c r="A162" s="311"/>
      <c r="B162" s="311"/>
      <c r="C162" s="311"/>
      <c r="D162" s="311"/>
      <c r="E162" s="311"/>
      <c r="F162" s="311"/>
      <c r="G162" s="311"/>
      <c r="H162" s="311"/>
      <c r="I162" s="4"/>
    </row>
    <row r="163" spans="1:11" ht="13" x14ac:dyDescent="0.3">
      <c r="A163" s="401" t="s">
        <v>212</v>
      </c>
      <c r="B163" s="401"/>
      <c r="C163" s="401"/>
      <c r="D163" s="401"/>
      <c r="E163" s="401"/>
      <c r="F163" s="401"/>
      <c r="G163" s="401"/>
      <c r="H163" s="401"/>
      <c r="I163" s="401"/>
      <c r="K163" s="9"/>
    </row>
    <row r="164" spans="1:11" ht="13" x14ac:dyDescent="0.3">
      <c r="A164" s="411" t="s">
        <v>213</v>
      </c>
      <c r="B164" s="411"/>
      <c r="C164" s="411"/>
      <c r="D164" s="411"/>
      <c r="E164" s="411"/>
      <c r="F164" s="411"/>
      <c r="G164" s="411"/>
      <c r="H164" s="411"/>
      <c r="I164" s="8" t="s">
        <v>51</v>
      </c>
    </row>
    <row r="165" spans="1:11" x14ac:dyDescent="0.25">
      <c r="A165" s="313" t="s">
        <v>52</v>
      </c>
      <c r="B165" s="400" t="str">
        <f>A37</f>
        <v>MÓDULO 1 - COMPOSIÇÃO DA REMUNERAÇÃO</v>
      </c>
      <c r="C165" s="400"/>
      <c r="D165" s="400"/>
      <c r="E165" s="400"/>
      <c r="F165" s="400"/>
      <c r="G165" s="400"/>
      <c r="H165" s="400"/>
      <c r="I165" s="320">
        <f>I45</f>
        <v>0</v>
      </c>
    </row>
    <row r="166" spans="1:11" x14ac:dyDescent="0.25">
      <c r="A166" s="313" t="s">
        <v>53</v>
      </c>
      <c r="B166" s="400" t="str">
        <f>A50</f>
        <v>MÓDULO 2 – ENCARGOS E BENEFÍCIOS ANUAIS, MENSAIS E DIÁRIOS</v>
      </c>
      <c r="C166" s="400"/>
      <c r="D166" s="400"/>
      <c r="E166" s="400"/>
      <c r="F166" s="400"/>
      <c r="G166" s="400"/>
      <c r="H166" s="400"/>
      <c r="I166" s="320">
        <f>I102</f>
        <v>0</v>
      </c>
    </row>
    <row r="167" spans="1:11" ht="13" x14ac:dyDescent="0.3">
      <c r="A167" s="313" t="s">
        <v>54</v>
      </c>
      <c r="B167" s="400" t="str">
        <f>A104</f>
        <v>MÓDULO 3 – PROVISÃO PARA RESCISÃO</v>
      </c>
      <c r="C167" s="400"/>
      <c r="D167" s="400"/>
      <c r="E167" s="400"/>
      <c r="F167" s="400"/>
      <c r="G167" s="400"/>
      <c r="H167" s="400"/>
      <c r="I167" s="320">
        <f>I112</f>
        <v>0</v>
      </c>
      <c r="K167" s="9"/>
    </row>
    <row r="168" spans="1:11" ht="13" x14ac:dyDescent="0.3">
      <c r="A168" s="23" t="s">
        <v>64</v>
      </c>
      <c r="B168" s="400" t="str">
        <f>A114</f>
        <v>MÓDULO 4 – CUSTO DE REPOSIÇÃO DO PROFISSIONAL AUSENTE</v>
      </c>
      <c r="C168" s="400"/>
      <c r="D168" s="400"/>
      <c r="E168" s="400"/>
      <c r="F168" s="400"/>
      <c r="G168" s="400"/>
      <c r="H168" s="400"/>
      <c r="I168" s="320">
        <f>I138</f>
        <v>0</v>
      </c>
      <c r="K168" s="9"/>
    </row>
    <row r="169" spans="1:11" x14ac:dyDescent="0.25">
      <c r="A169" s="23" t="s">
        <v>98</v>
      </c>
      <c r="B169" s="400" t="str">
        <f>A140</f>
        <v>MÓDULO 5 – INSUMOS DIVERSOS</v>
      </c>
      <c r="C169" s="400"/>
      <c r="D169" s="400"/>
      <c r="E169" s="400"/>
      <c r="F169" s="400"/>
      <c r="G169" s="400"/>
      <c r="H169" s="400"/>
      <c r="I169" s="320">
        <f>I146</f>
        <v>0</v>
      </c>
    </row>
    <row r="170" spans="1:11" ht="13" x14ac:dyDescent="0.3">
      <c r="A170" s="8"/>
      <c r="B170" s="411" t="s">
        <v>214</v>
      </c>
      <c r="C170" s="411"/>
      <c r="D170" s="411"/>
      <c r="E170" s="411"/>
      <c r="F170" s="411"/>
      <c r="G170" s="411"/>
      <c r="H170" s="411"/>
      <c r="I170" s="26">
        <f>SUM(I165:I169)</f>
        <v>0</v>
      </c>
      <c r="K170" s="7"/>
    </row>
    <row r="171" spans="1:11" x14ac:dyDescent="0.25">
      <c r="A171" s="23" t="s">
        <v>100</v>
      </c>
      <c r="B171" s="400" t="str">
        <f>A150</f>
        <v>MÓDULO 6 – CUSTOS INDIRETOS, TRIBUTOS E LUCRO</v>
      </c>
      <c r="C171" s="400"/>
      <c r="D171" s="400"/>
      <c r="E171" s="400"/>
      <c r="F171" s="400"/>
      <c r="G171" s="400"/>
      <c r="H171" s="400"/>
      <c r="I171" s="25">
        <f>I158</f>
        <v>0</v>
      </c>
    </row>
    <row r="172" spans="1:11" ht="13" x14ac:dyDescent="0.3">
      <c r="A172" s="409" t="s">
        <v>215</v>
      </c>
      <c r="B172" s="409"/>
      <c r="C172" s="409"/>
      <c r="D172" s="409"/>
      <c r="E172" s="409"/>
      <c r="F172" s="409"/>
      <c r="G172" s="409"/>
      <c r="H172" s="409"/>
      <c r="I172" s="128">
        <f>SUM(I45,I102,I112,I138,I146,I152,I153)/(1-SUM(H155:H157))</f>
        <v>0</v>
      </c>
    </row>
    <row r="173" spans="1:11" ht="13" x14ac:dyDescent="0.3">
      <c r="A173" s="3"/>
      <c r="B173" s="3"/>
      <c r="C173" s="3"/>
      <c r="D173" s="3"/>
      <c r="E173" s="3"/>
      <c r="F173" s="3"/>
      <c r="G173" s="3"/>
      <c r="H173" s="3"/>
      <c r="I173" s="4"/>
    </row>
    <row r="175" spans="1:11" ht="19" hidden="1" customHeight="1" outlineLevel="1" x14ac:dyDescent="0.25">
      <c r="A175" s="405" t="s">
        <v>14</v>
      </c>
      <c r="B175" s="406"/>
      <c r="C175" s="406"/>
      <c r="D175" s="406"/>
      <c r="E175" s="406"/>
      <c r="F175" s="406"/>
      <c r="G175" s="406"/>
      <c r="H175" s="406"/>
      <c r="I175" s="407"/>
    </row>
    <row r="176" spans="1:11" ht="13" hidden="1" outlineLevel="1" x14ac:dyDescent="0.3">
      <c r="A176" s="440"/>
      <c r="B176" s="441"/>
      <c r="C176" s="441"/>
      <c r="D176" s="441"/>
      <c r="E176" s="441"/>
      <c r="F176" s="441"/>
      <c r="G176" s="441"/>
      <c r="H176" s="441"/>
      <c r="I176" s="442"/>
    </row>
    <row r="177" spans="1:10" hidden="1" outlineLevel="1" x14ac:dyDescent="0.25">
      <c r="A177" s="443" t="s">
        <v>15</v>
      </c>
      <c r="B177" s="444"/>
      <c r="C177" s="444"/>
      <c r="D177" s="444"/>
      <c r="E177" s="444"/>
      <c r="F177" s="444"/>
      <c r="G177" s="444"/>
      <c r="H177" s="444"/>
      <c r="I177" s="445"/>
    </row>
    <row r="178" spans="1:10" hidden="1" outlineLevel="1" x14ac:dyDescent="0.25">
      <c r="A178" s="446"/>
      <c r="B178" s="447"/>
      <c r="C178" s="447"/>
      <c r="D178" s="447"/>
      <c r="E178" s="447"/>
      <c r="F178" s="447"/>
      <c r="G178" s="447"/>
      <c r="H178" s="447"/>
      <c r="I178" s="448"/>
    </row>
    <row r="179" spans="1:10" hidden="1" outlineLevel="1" x14ac:dyDescent="0.25"/>
    <row r="180" spans="1:10" ht="39" hidden="1" outlineLevel="1" x14ac:dyDescent="0.3">
      <c r="A180" s="367" t="s">
        <v>16</v>
      </c>
      <c r="B180" s="367"/>
      <c r="C180" s="367"/>
      <c r="D180" s="438" t="s">
        <v>17</v>
      </c>
      <c r="E180" s="411"/>
      <c r="F180" s="411"/>
      <c r="G180" s="438" t="s">
        <v>18</v>
      </c>
      <c r="H180" s="411"/>
      <c r="I180" s="55" t="s">
        <v>19</v>
      </c>
    </row>
    <row r="181" spans="1:10" ht="31.5" hidden="1" customHeight="1" outlineLevel="1" x14ac:dyDescent="0.25">
      <c r="A181" s="424" t="s">
        <v>20</v>
      </c>
      <c r="B181" s="424"/>
      <c r="C181" s="424"/>
      <c r="D181" s="422" t="s">
        <v>21</v>
      </c>
      <c r="E181" s="424"/>
      <c r="F181" s="424"/>
      <c r="G181" s="439">
        <f>'Item 1 - Servente'!I172</f>
        <v>0</v>
      </c>
      <c r="H181" s="424"/>
      <c r="I181" s="175">
        <f>(1/D223*G181)</f>
        <v>0</v>
      </c>
    </row>
    <row r="182" spans="1:10" ht="13" hidden="1" outlineLevel="1" x14ac:dyDescent="0.3">
      <c r="A182" s="411" t="s">
        <v>22</v>
      </c>
      <c r="B182" s="411"/>
      <c r="C182" s="411"/>
      <c r="D182" s="411"/>
      <c r="E182" s="411"/>
      <c r="F182" s="411"/>
      <c r="G182" s="411"/>
      <c r="H182" s="411"/>
      <c r="I182" s="176">
        <f>SUM(I181:I181)</f>
        <v>0</v>
      </c>
    </row>
    <row r="183" spans="1:10" ht="25.5" hidden="1" customHeight="1" outlineLevel="1" x14ac:dyDescent="0.25"/>
    <row r="184" spans="1:10" ht="15" hidden="1" customHeight="1" outlineLevel="1" x14ac:dyDescent="0.3">
      <c r="A184" s="399" t="s">
        <v>23</v>
      </c>
      <c r="B184" s="399"/>
      <c r="C184" s="399"/>
      <c r="D184" s="399"/>
      <c r="E184" s="399"/>
      <c r="F184" s="399"/>
      <c r="G184" s="399"/>
      <c r="H184" s="399"/>
      <c r="I184" s="399"/>
    </row>
    <row r="185" spans="1:10" ht="15" hidden="1" customHeight="1" outlineLevel="1" x14ac:dyDescent="0.25"/>
    <row r="186" spans="1:10" ht="15" hidden="1" customHeight="1" outlineLevel="1" x14ac:dyDescent="0.25">
      <c r="A186" s="443" t="s">
        <v>24</v>
      </c>
      <c r="B186" s="444"/>
      <c r="C186" s="444"/>
      <c r="D186" s="444"/>
      <c r="E186" s="444"/>
      <c r="F186" s="444"/>
      <c r="G186" s="444"/>
      <c r="H186" s="444"/>
      <c r="I186" s="445"/>
    </row>
    <row r="187" spans="1:10" ht="15" hidden="1" customHeight="1" outlineLevel="1" x14ac:dyDescent="0.25">
      <c r="A187" s="446"/>
      <c r="B187" s="447"/>
      <c r="C187" s="447"/>
      <c r="D187" s="447"/>
      <c r="E187" s="447"/>
      <c r="F187" s="447"/>
      <c r="G187" s="447"/>
      <c r="H187" s="447"/>
      <c r="I187" s="448"/>
    </row>
    <row r="188" spans="1:10" ht="15" hidden="1" customHeight="1" outlineLevel="1" x14ac:dyDescent="0.25"/>
    <row r="189" spans="1:10" ht="39" hidden="1" outlineLevel="1" x14ac:dyDescent="0.3">
      <c r="A189" s="367" t="s">
        <v>16</v>
      </c>
      <c r="B189" s="367"/>
      <c r="C189" s="367"/>
      <c r="D189" s="438" t="s">
        <v>17</v>
      </c>
      <c r="E189" s="411"/>
      <c r="F189" s="411"/>
      <c r="G189" s="438" t="s">
        <v>18</v>
      </c>
      <c r="H189" s="411"/>
      <c r="I189" s="55" t="s">
        <v>19</v>
      </c>
    </row>
    <row r="190" spans="1:10" ht="30.65" hidden="1" customHeight="1" outlineLevel="1" x14ac:dyDescent="0.25">
      <c r="A190" s="424" t="s">
        <v>20</v>
      </c>
      <c r="B190" s="424"/>
      <c r="C190" s="424"/>
      <c r="D190" s="422" t="s">
        <v>25</v>
      </c>
      <c r="E190" s="424"/>
      <c r="F190" s="424"/>
      <c r="G190" s="439">
        <f>'Item 1 - Servente'!I172</f>
        <v>0</v>
      </c>
      <c r="H190" s="424"/>
      <c r="I190" s="175">
        <f>(1/1800)*G190</f>
        <v>0</v>
      </c>
      <c r="J190" s="309"/>
    </row>
    <row r="191" spans="1:10" ht="15" hidden="1" customHeight="1" outlineLevel="1" x14ac:dyDescent="0.3">
      <c r="A191" s="411" t="s">
        <v>22</v>
      </c>
      <c r="B191" s="411"/>
      <c r="C191" s="411"/>
      <c r="D191" s="411"/>
      <c r="E191" s="411"/>
      <c r="F191" s="411"/>
      <c r="G191" s="411"/>
      <c r="H191" s="411"/>
      <c r="I191" s="176">
        <f>SUM(I190:I190)</f>
        <v>0</v>
      </c>
    </row>
    <row r="192" spans="1:10" ht="15" hidden="1" customHeight="1" outlineLevel="1" x14ac:dyDescent="0.25"/>
    <row r="193" spans="1:10" ht="15" hidden="1" customHeight="1" outlineLevel="1" x14ac:dyDescent="0.3">
      <c r="A193" s="399" t="s">
        <v>27</v>
      </c>
      <c r="B193" s="399"/>
      <c r="C193" s="399"/>
      <c r="D193" s="399"/>
      <c r="E193" s="399"/>
      <c r="F193" s="399"/>
      <c r="G193" s="399"/>
      <c r="H193" s="399"/>
      <c r="I193" s="399"/>
    </row>
    <row r="194" spans="1:10" hidden="1" outlineLevel="1" x14ac:dyDescent="0.25"/>
    <row r="195" spans="1:10" hidden="1" outlineLevel="1" x14ac:dyDescent="0.25">
      <c r="A195" s="443" t="s">
        <v>28</v>
      </c>
      <c r="B195" s="444"/>
      <c r="C195" s="444"/>
      <c r="D195" s="444"/>
      <c r="E195" s="444"/>
      <c r="F195" s="444"/>
      <c r="G195" s="444"/>
      <c r="H195" s="444"/>
      <c r="I195" s="445"/>
    </row>
    <row r="196" spans="1:10" hidden="1" outlineLevel="1" x14ac:dyDescent="0.25">
      <c r="A196" s="446"/>
      <c r="B196" s="447"/>
      <c r="C196" s="447"/>
      <c r="D196" s="447"/>
      <c r="E196" s="447"/>
      <c r="F196" s="447"/>
      <c r="G196" s="447"/>
      <c r="H196" s="447"/>
      <c r="I196" s="448"/>
    </row>
    <row r="197" spans="1:10" hidden="1" outlineLevel="1" x14ac:dyDescent="0.25"/>
    <row r="198" spans="1:10" ht="39" hidden="1" outlineLevel="1" x14ac:dyDescent="0.3">
      <c r="A198" s="367" t="s">
        <v>16</v>
      </c>
      <c r="B198" s="367"/>
      <c r="C198" s="367"/>
      <c r="D198" s="438" t="s">
        <v>17</v>
      </c>
      <c r="E198" s="411"/>
      <c r="F198" s="411"/>
      <c r="G198" s="438" t="s">
        <v>18</v>
      </c>
      <c r="H198" s="411"/>
      <c r="I198" s="55" t="s">
        <v>19</v>
      </c>
    </row>
    <row r="199" spans="1:10" ht="29.5" hidden="1" customHeight="1" outlineLevel="1" x14ac:dyDescent="0.25">
      <c r="A199" s="424" t="s">
        <v>20</v>
      </c>
      <c r="B199" s="424"/>
      <c r="C199" s="424"/>
      <c r="D199" s="422" t="s">
        <v>29</v>
      </c>
      <c r="E199" s="424"/>
      <c r="F199" s="424"/>
      <c r="G199" s="439">
        <f>G181</f>
        <v>0</v>
      </c>
      <c r="H199" s="424"/>
      <c r="I199" s="175">
        <f>(1/300)*G199</f>
        <v>0</v>
      </c>
    </row>
    <row r="200" spans="1:10" ht="13" hidden="1" outlineLevel="1" x14ac:dyDescent="0.3">
      <c r="A200" s="411" t="s">
        <v>22</v>
      </c>
      <c r="B200" s="411"/>
      <c r="C200" s="411"/>
      <c r="D200" s="411"/>
      <c r="E200" s="411"/>
      <c r="F200" s="411"/>
      <c r="G200" s="411"/>
      <c r="H200" s="411"/>
      <c r="I200" s="176">
        <f>SUM(I199:I199)</f>
        <v>0</v>
      </c>
    </row>
    <row r="201" spans="1:10" hidden="1" outlineLevel="1" x14ac:dyDescent="0.25"/>
    <row r="202" spans="1:10" ht="13" hidden="1" outlineLevel="1" x14ac:dyDescent="0.3">
      <c r="A202" s="399" t="s">
        <v>30</v>
      </c>
      <c r="B202" s="399"/>
      <c r="C202" s="399"/>
      <c r="D202" s="399"/>
      <c r="E202" s="399"/>
      <c r="F202" s="399"/>
      <c r="G202" s="399"/>
      <c r="H202" s="399"/>
      <c r="I202" s="399"/>
    </row>
    <row r="203" spans="1:10" hidden="1" outlineLevel="1" x14ac:dyDescent="0.25"/>
    <row r="204" spans="1:10" hidden="1" outlineLevel="1" x14ac:dyDescent="0.25">
      <c r="A204" s="457" t="s">
        <v>31</v>
      </c>
      <c r="B204" s="458"/>
      <c r="C204" s="458"/>
      <c r="D204" s="458"/>
      <c r="E204" s="458"/>
      <c r="F204" s="458"/>
      <c r="G204" s="458"/>
      <c r="H204" s="458"/>
      <c r="I204" s="459"/>
    </row>
    <row r="205" spans="1:10" hidden="1" outlineLevel="1" x14ac:dyDescent="0.25">
      <c r="A205" s="460"/>
      <c r="B205" s="461"/>
      <c r="C205" s="461"/>
      <c r="D205" s="461"/>
      <c r="E205" s="461"/>
      <c r="F205" s="461"/>
      <c r="G205" s="461"/>
      <c r="H205" s="461"/>
      <c r="I205" s="462"/>
    </row>
    <row r="206" spans="1:10" hidden="1" outlineLevel="1" x14ac:dyDescent="0.25"/>
    <row r="207" spans="1:10" ht="39" hidden="1" outlineLevel="1" x14ac:dyDescent="0.3">
      <c r="A207" s="367" t="s">
        <v>16</v>
      </c>
      <c r="B207" s="367"/>
      <c r="C207" s="367"/>
      <c r="D207" s="438" t="s">
        <v>17</v>
      </c>
      <c r="E207" s="411"/>
      <c r="F207" s="411"/>
      <c r="G207" s="438" t="s">
        <v>18</v>
      </c>
      <c r="H207" s="411"/>
      <c r="I207" s="55" t="s">
        <v>19</v>
      </c>
      <c r="J207" s="31"/>
    </row>
    <row r="208" spans="1:10" ht="31" hidden="1" customHeight="1" outlineLevel="1" x14ac:dyDescent="0.25">
      <c r="A208" s="424" t="s">
        <v>20</v>
      </c>
      <c r="B208" s="424"/>
      <c r="C208" s="424"/>
      <c r="D208" s="422" t="s">
        <v>32</v>
      </c>
      <c r="E208" s="424"/>
      <c r="F208" s="424"/>
      <c r="G208" s="439">
        <f>G199</f>
        <v>0</v>
      </c>
      <c r="H208" s="424"/>
      <c r="I208" s="175">
        <f>(1/130)*G208</f>
        <v>0</v>
      </c>
    </row>
    <row r="209" spans="1:13" ht="13" hidden="1" outlineLevel="1" x14ac:dyDescent="0.3">
      <c r="A209" s="411" t="s">
        <v>22</v>
      </c>
      <c r="B209" s="411"/>
      <c r="C209" s="411"/>
      <c r="D209" s="411"/>
      <c r="E209" s="411"/>
      <c r="F209" s="411"/>
      <c r="G209" s="411"/>
      <c r="H209" s="411"/>
      <c r="I209" s="176">
        <f>SUM(I208:I208)</f>
        <v>0</v>
      </c>
      <c r="J209" s="31"/>
    </row>
    <row r="210" spans="1:13" hidden="1" outlineLevel="1" x14ac:dyDescent="0.25">
      <c r="J210" s="31"/>
    </row>
    <row r="211" spans="1:13" ht="13" hidden="1" outlineLevel="1" x14ac:dyDescent="0.3">
      <c r="A211" s="399" t="s">
        <v>33</v>
      </c>
      <c r="B211" s="399"/>
      <c r="C211" s="399"/>
      <c r="D211" s="399"/>
      <c r="E211" s="399"/>
      <c r="F211" s="399"/>
      <c r="G211" s="399"/>
      <c r="H211" s="399"/>
      <c r="I211" s="399"/>
    </row>
    <row r="212" spans="1:13" hidden="1" outlineLevel="1" x14ac:dyDescent="0.25"/>
    <row r="213" spans="1:13" s="10" customFormat="1" ht="13" hidden="1" outlineLevel="1" x14ac:dyDescent="0.3">
      <c r="A213" s="452" t="s">
        <v>34</v>
      </c>
      <c r="B213" s="453"/>
      <c r="C213" s="453"/>
      <c r="D213" s="453"/>
      <c r="E213" s="453"/>
      <c r="F213" s="453"/>
      <c r="G213" s="453"/>
      <c r="H213" s="453"/>
      <c r="I213" s="453"/>
    </row>
    <row r="214" spans="1:13" s="10" customFormat="1" ht="13" hidden="1" outlineLevel="1" x14ac:dyDescent="0.3">
      <c r="A214"/>
      <c r="B214"/>
      <c r="C214"/>
      <c r="D214"/>
      <c r="E214"/>
      <c r="F214"/>
      <c r="G214"/>
      <c r="H214"/>
      <c r="I214"/>
    </row>
    <row r="215" spans="1:13" s="10" customFormat="1" ht="13" hidden="1" outlineLevel="1" x14ac:dyDescent="0.3">
      <c r="A215" s="452" t="s">
        <v>35</v>
      </c>
      <c r="B215" s="453"/>
      <c r="C215" s="453"/>
      <c r="D215" s="453"/>
      <c r="E215" s="453"/>
      <c r="F215" s="453"/>
      <c r="G215" s="453"/>
      <c r="H215" s="453"/>
      <c r="I215" s="453"/>
    </row>
    <row r="216" spans="1:13" hidden="1" outlineLevel="1" x14ac:dyDescent="0.25"/>
    <row r="217" spans="1:13" hidden="1" outlineLevel="1" x14ac:dyDescent="0.25">
      <c r="A217" s="452" t="s">
        <v>36</v>
      </c>
      <c r="B217" s="453"/>
      <c r="C217" s="453"/>
      <c r="D217" s="453"/>
      <c r="E217" s="453"/>
      <c r="F217" s="453"/>
      <c r="G217" s="453"/>
      <c r="H217" s="453"/>
      <c r="I217" s="453"/>
    </row>
    <row r="218" spans="1:13" collapsed="1" x14ac:dyDescent="0.25"/>
    <row r="219" spans="1:13" x14ac:dyDescent="0.25">
      <c r="K219" s="86"/>
    </row>
    <row r="220" spans="1:13" ht="23" customHeight="1" x14ac:dyDescent="0.25">
      <c r="A220" s="454" t="s">
        <v>37</v>
      </c>
      <c r="B220" s="455"/>
      <c r="C220" s="455"/>
      <c r="D220" s="455"/>
      <c r="E220" s="455"/>
      <c r="F220" s="455"/>
      <c r="G220" s="455"/>
      <c r="H220" s="455"/>
      <c r="I220" s="456"/>
    </row>
    <row r="222" spans="1:13" ht="52" customHeight="1" x14ac:dyDescent="0.25">
      <c r="A222" s="433" t="s">
        <v>38</v>
      </c>
      <c r="B222" s="383"/>
      <c r="C222" s="384"/>
      <c r="D222" s="326" t="s">
        <v>541</v>
      </c>
      <c r="E222" s="471" t="s">
        <v>39</v>
      </c>
      <c r="F222" s="472"/>
      <c r="G222" s="55" t="s">
        <v>40</v>
      </c>
      <c r="H222" s="55" t="s">
        <v>41</v>
      </c>
      <c r="I222" s="55" t="s">
        <v>42</v>
      </c>
    </row>
    <row r="223" spans="1:13" ht="43" customHeight="1" x14ac:dyDescent="0.25">
      <c r="A223" s="477" t="s">
        <v>543</v>
      </c>
      <c r="B223" s="477"/>
      <c r="C223" s="477"/>
      <c r="D223" s="349">
        <v>800</v>
      </c>
      <c r="E223" s="473">
        <f>I182</f>
        <v>0</v>
      </c>
      <c r="F223" s="474"/>
      <c r="G223" s="322">
        <f>Resumo!G7</f>
        <v>3288</v>
      </c>
      <c r="H223" s="322">
        <f>G223</f>
        <v>3288</v>
      </c>
      <c r="I223" s="177">
        <f>ROUND(H223*E223,2)</f>
        <v>0</v>
      </c>
      <c r="J223" s="309" t="s">
        <v>546</v>
      </c>
    </row>
    <row r="224" spans="1:13" s="49" customFormat="1" x14ac:dyDescent="0.25">
      <c r="A224" s="477" t="s">
        <v>542</v>
      </c>
      <c r="B224" s="477"/>
      <c r="C224" s="477"/>
      <c r="D224" s="322">
        <v>1800</v>
      </c>
      <c r="E224" s="473">
        <f>I191</f>
        <v>0</v>
      </c>
      <c r="F224" s="474"/>
      <c r="G224" s="322">
        <v>0</v>
      </c>
      <c r="H224" s="322">
        <f>G224</f>
        <v>0</v>
      </c>
      <c r="I224" s="177">
        <f>ROUND(H224*E224,2)</f>
        <v>0</v>
      </c>
      <c r="M224"/>
    </row>
    <row r="225" spans="1:9" ht="12.65" customHeight="1" x14ac:dyDescent="0.25">
      <c r="A225" s="452" t="s">
        <v>43</v>
      </c>
      <c r="B225" s="453"/>
      <c r="C225" s="453"/>
      <c r="D225" s="22">
        <v>300</v>
      </c>
      <c r="E225" s="475">
        <f>I200</f>
        <v>0</v>
      </c>
      <c r="F225" s="476"/>
      <c r="G225" s="256">
        <v>0</v>
      </c>
      <c r="H225" s="256">
        <f>G225</f>
        <v>0</v>
      </c>
      <c r="I225" s="177">
        <f>ROUND(H225*E225,2)</f>
        <v>0</v>
      </c>
    </row>
    <row r="226" spans="1:9" ht="12.65" customHeight="1" x14ac:dyDescent="0.25">
      <c r="A226" s="453" t="s">
        <v>44</v>
      </c>
      <c r="B226" s="453"/>
      <c r="C226" s="453"/>
      <c r="D226" s="22">
        <v>130</v>
      </c>
      <c r="E226" s="475">
        <f>I209</f>
        <v>0</v>
      </c>
      <c r="F226" s="476"/>
      <c r="G226" s="256">
        <v>0</v>
      </c>
      <c r="H226" s="256">
        <f>G226</f>
        <v>0</v>
      </c>
      <c r="I226" s="177">
        <f>ROUND(H226*E226,2)</f>
        <v>0</v>
      </c>
    </row>
    <row r="227" spans="1:9" x14ac:dyDescent="0.25">
      <c r="A227" s="453"/>
      <c r="B227" s="453"/>
      <c r="C227" s="453"/>
      <c r="D227" s="22"/>
      <c r="E227" s="463"/>
      <c r="F227" s="464"/>
      <c r="G227" s="256"/>
      <c r="H227" s="256"/>
      <c r="I227" s="177">
        <f>H227*D227</f>
        <v>0</v>
      </c>
    </row>
    <row r="228" spans="1:9" x14ac:dyDescent="0.25">
      <c r="A228" s="452"/>
      <c r="B228" s="453"/>
      <c r="C228" s="453"/>
      <c r="D228" s="22"/>
      <c r="E228" s="463"/>
      <c r="F228" s="464"/>
      <c r="G228" s="256"/>
      <c r="H228" s="256"/>
      <c r="I228" s="177">
        <f>H228*D228</f>
        <v>0</v>
      </c>
    </row>
    <row r="229" spans="1:9" ht="13" x14ac:dyDescent="0.3">
      <c r="A229" s="465" t="s">
        <v>45</v>
      </c>
      <c r="B229" s="466"/>
      <c r="C229" s="466"/>
      <c r="D229" s="466"/>
      <c r="E229" s="466"/>
      <c r="F229" s="467"/>
      <c r="G229" s="257">
        <f>SUM(G223:G228)</f>
        <v>3288</v>
      </c>
      <c r="H229" s="257">
        <f>SUM(H223:H228)</f>
        <v>3288</v>
      </c>
      <c r="I229" s="178">
        <f>SUM(I223:I228)</f>
        <v>0</v>
      </c>
    </row>
    <row r="231" spans="1:9" ht="13" thickBot="1" x14ac:dyDescent="0.3"/>
    <row r="232" spans="1:9" ht="20.5" thickBot="1" x14ac:dyDescent="0.45">
      <c r="A232" s="468" t="s">
        <v>544</v>
      </c>
      <c r="B232" s="469"/>
      <c r="C232" s="469"/>
      <c r="D232" s="469"/>
      <c r="E232" s="469"/>
      <c r="F232" s="469"/>
      <c r="G232" s="469"/>
      <c r="H232" s="469"/>
      <c r="I232" s="470"/>
    </row>
  </sheetData>
  <mergeCells count="176">
    <mergeCell ref="E228:F228"/>
    <mergeCell ref="A228:C228"/>
    <mergeCell ref="A229:F229"/>
    <mergeCell ref="A232:I232"/>
    <mergeCell ref="A225:C225"/>
    <mergeCell ref="A226:C226"/>
    <mergeCell ref="A227:C227"/>
    <mergeCell ref="E222:F222"/>
    <mergeCell ref="E223:F223"/>
    <mergeCell ref="E224:F224"/>
    <mergeCell ref="E225:F225"/>
    <mergeCell ref="E226:F226"/>
    <mergeCell ref="E227:F227"/>
    <mergeCell ref="A222:C222"/>
    <mergeCell ref="A223:C223"/>
    <mergeCell ref="A224:C224"/>
    <mergeCell ref="A209:H209"/>
    <mergeCell ref="A211:I211"/>
    <mergeCell ref="A213:I213"/>
    <mergeCell ref="A215:I215"/>
    <mergeCell ref="A217:I217"/>
    <mergeCell ref="A220:I220"/>
    <mergeCell ref="A191:H191"/>
    <mergeCell ref="A193:I193"/>
    <mergeCell ref="A189:C189"/>
    <mergeCell ref="D189:F189"/>
    <mergeCell ref="G189:H189"/>
    <mergeCell ref="A190:C190"/>
    <mergeCell ref="D190:F190"/>
    <mergeCell ref="G190:H190"/>
    <mergeCell ref="A204:I205"/>
    <mergeCell ref="A195:I196"/>
    <mergeCell ref="A198:C198"/>
    <mergeCell ref="D198:F198"/>
    <mergeCell ref="G198:H198"/>
    <mergeCell ref="A199:C199"/>
    <mergeCell ref="D199:F199"/>
    <mergeCell ref="G199:H199"/>
    <mergeCell ref="A200:H200"/>
    <mergeCell ref="A202:I202"/>
    <mergeCell ref="A208:C208"/>
    <mergeCell ref="D208:F208"/>
    <mergeCell ref="G208:H208"/>
    <mergeCell ref="B119:G119"/>
    <mergeCell ref="B121:G121"/>
    <mergeCell ref="B122:G122"/>
    <mergeCell ref="B171:H171"/>
    <mergeCell ref="B130:G130"/>
    <mergeCell ref="B125:G125"/>
    <mergeCell ref="B124:G124"/>
    <mergeCell ref="A126:G126"/>
    <mergeCell ref="B120:G120"/>
    <mergeCell ref="B131:G131"/>
    <mergeCell ref="B127:G127"/>
    <mergeCell ref="A128:G128"/>
    <mergeCell ref="A146:G146"/>
    <mergeCell ref="A150:I150"/>
    <mergeCell ref="B141:G141"/>
    <mergeCell ref="B144:G144"/>
    <mergeCell ref="A172:H172"/>
    <mergeCell ref="A158:G158"/>
    <mergeCell ref="A182:H182"/>
    <mergeCell ref="A184:I184"/>
    <mergeCell ref="A186:I187"/>
    <mergeCell ref="B156:G156"/>
    <mergeCell ref="B145:G145"/>
    <mergeCell ref="B143:G143"/>
    <mergeCell ref="B142:G142"/>
    <mergeCell ref="B153:G153"/>
    <mergeCell ref="B154:G154"/>
    <mergeCell ref="A163:I163"/>
    <mergeCell ref="A207:C207"/>
    <mergeCell ref="D207:F207"/>
    <mergeCell ref="G207:H207"/>
    <mergeCell ref="A181:C181"/>
    <mergeCell ref="D181:F181"/>
    <mergeCell ref="G181:H181"/>
    <mergeCell ref="A175:I175"/>
    <mergeCell ref="A176:I176"/>
    <mergeCell ref="A177:I178"/>
    <mergeCell ref="A180:C180"/>
    <mergeCell ref="D180:F180"/>
    <mergeCell ref="G180:H180"/>
    <mergeCell ref="B168:H168"/>
    <mergeCell ref="B151:G151"/>
    <mergeCell ref="B152:G152"/>
    <mergeCell ref="A139:I139"/>
    <mergeCell ref="A140:I140"/>
    <mergeCell ref="B135:G135"/>
    <mergeCell ref="B136:G136"/>
    <mergeCell ref="B137:G137"/>
    <mergeCell ref="B155:G155"/>
    <mergeCell ref="A112:G112"/>
    <mergeCell ref="B89:G89"/>
    <mergeCell ref="A132:G132"/>
    <mergeCell ref="A138:H138"/>
    <mergeCell ref="A134:I134"/>
    <mergeCell ref="B87:G87"/>
    <mergeCell ref="B84:G84"/>
    <mergeCell ref="B85:G85"/>
    <mergeCell ref="B86:G86"/>
    <mergeCell ref="B110:G110"/>
    <mergeCell ref="B111:G111"/>
    <mergeCell ref="A113:I113"/>
    <mergeCell ref="A103:I103"/>
    <mergeCell ref="A104:I104"/>
    <mergeCell ref="B105:G105"/>
    <mergeCell ref="B106:G106"/>
    <mergeCell ref="B107:G107"/>
    <mergeCell ref="B108:G108"/>
    <mergeCell ref="B109:G109"/>
    <mergeCell ref="A1:I1"/>
    <mergeCell ref="A27:I27"/>
    <mergeCell ref="A8:I8"/>
    <mergeCell ref="A16:B16"/>
    <mergeCell ref="A15:B15"/>
    <mergeCell ref="C15:D15"/>
    <mergeCell ref="E15:I15"/>
    <mergeCell ref="A14:I14"/>
    <mergeCell ref="C16:D16"/>
    <mergeCell ref="E16:I16"/>
    <mergeCell ref="B9:H9"/>
    <mergeCell ref="B10:H10"/>
    <mergeCell ref="B11:H11"/>
    <mergeCell ref="B12:H12"/>
    <mergeCell ref="A3:F3"/>
    <mergeCell ref="A4:F4"/>
    <mergeCell ref="A6:F6"/>
    <mergeCell ref="B42:G42"/>
    <mergeCell ref="B53:G53"/>
    <mergeCell ref="A54:G54"/>
    <mergeCell ref="B88:G88"/>
    <mergeCell ref="A90:H90"/>
    <mergeCell ref="B157:G157"/>
    <mergeCell ref="A164:H164"/>
    <mergeCell ref="B169:H169"/>
    <mergeCell ref="B170:H170"/>
    <mergeCell ref="B165:H165"/>
    <mergeCell ref="B166:H166"/>
    <mergeCell ref="B167:H167"/>
    <mergeCell ref="B74:G74"/>
    <mergeCell ref="B69:G69"/>
    <mergeCell ref="B72:G72"/>
    <mergeCell ref="B52:G52"/>
    <mergeCell ref="B83:G83"/>
    <mergeCell ref="A114:I114"/>
    <mergeCell ref="A98:H98"/>
    <mergeCell ref="B99:H99"/>
    <mergeCell ref="B100:H100"/>
    <mergeCell ref="B123:G123"/>
    <mergeCell ref="B101:H101"/>
    <mergeCell ref="A102:H102"/>
    <mergeCell ref="B28:H28"/>
    <mergeCell ref="B29:H29"/>
    <mergeCell ref="B30:H30"/>
    <mergeCell ref="B31:H31"/>
    <mergeCell ref="B32:H32"/>
    <mergeCell ref="B40:G40"/>
    <mergeCell ref="B41:G41"/>
    <mergeCell ref="A75:G75"/>
    <mergeCell ref="B68:G68"/>
    <mergeCell ref="B51:G51"/>
    <mergeCell ref="B66:G66"/>
    <mergeCell ref="B55:G55"/>
    <mergeCell ref="A56:G56"/>
    <mergeCell ref="B44:G44"/>
    <mergeCell ref="A45:H45"/>
    <mergeCell ref="A50:I50"/>
    <mergeCell ref="B67:G67"/>
    <mergeCell ref="B70:G70"/>
    <mergeCell ref="B71:G71"/>
    <mergeCell ref="B73:G73"/>
    <mergeCell ref="A37:I37"/>
    <mergeCell ref="B38:G38"/>
    <mergeCell ref="B39:G39"/>
    <mergeCell ref="B43:G43"/>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243890-4FBD-439C-A1BA-BADB7EA138F9}">
  <sheetPr>
    <tabColor rgb="FF92D050"/>
  </sheetPr>
  <dimension ref="A1:M204"/>
  <sheetViews>
    <sheetView topLeftCell="A148" zoomScaleNormal="100" workbookViewId="0">
      <selection activeCell="M168" sqref="M168"/>
    </sheetView>
  </sheetViews>
  <sheetFormatPr defaultRowHeight="12.5" outlineLevelRow="1" x14ac:dyDescent="0.25"/>
  <cols>
    <col min="1" max="1" width="7.7265625" customWidth="1"/>
    <col min="2" max="2" width="15.26953125" customWidth="1"/>
    <col min="4" max="4" width="20.54296875" customWidth="1"/>
    <col min="5" max="5" width="17.7265625" customWidth="1"/>
    <col min="6" max="6" width="12.81640625" customWidth="1"/>
    <col min="7" max="7" width="15.7265625" customWidth="1"/>
    <col min="8" max="8" width="11.81640625" customWidth="1"/>
    <col min="9" max="9" width="17.54296875" customWidth="1"/>
    <col min="10" max="10" width="5" customWidth="1"/>
    <col min="11" max="11" width="17.26953125" customWidth="1"/>
    <col min="12" max="12" width="15.81640625" customWidth="1"/>
    <col min="13" max="13" width="9.54296875" bestFit="1" customWidth="1"/>
  </cols>
  <sheetData>
    <row r="1" spans="1:9" ht="13.5" thickBot="1" x14ac:dyDescent="0.35">
      <c r="A1" s="417" t="s">
        <v>55</v>
      </c>
      <c r="B1" s="418"/>
      <c r="C1" s="418"/>
      <c r="D1" s="418"/>
      <c r="E1" s="418"/>
      <c r="F1" s="418"/>
      <c r="G1" s="418"/>
      <c r="H1" s="418"/>
      <c r="I1" s="419"/>
    </row>
    <row r="2" spans="1:9" x14ac:dyDescent="0.25">
      <c r="A2" s="311"/>
      <c r="B2" s="311"/>
      <c r="C2" s="311"/>
      <c r="D2" s="311"/>
      <c r="E2" s="311"/>
      <c r="F2" s="311"/>
      <c r="G2" s="311"/>
      <c r="H2" s="311"/>
      <c r="I2" s="311"/>
    </row>
    <row r="3" spans="1:9" ht="15" customHeight="1" x14ac:dyDescent="0.25">
      <c r="A3" s="426" t="s">
        <v>56</v>
      </c>
      <c r="B3" s="426"/>
      <c r="C3" s="426"/>
      <c r="D3" s="426"/>
      <c r="E3" s="426"/>
      <c r="F3" s="426"/>
      <c r="G3" s="311"/>
      <c r="H3" s="311"/>
      <c r="I3" s="311"/>
    </row>
    <row r="4" spans="1:9" ht="15" customHeight="1" x14ac:dyDescent="0.25">
      <c r="A4" s="426" t="s">
        <v>57</v>
      </c>
      <c r="B4" s="426"/>
      <c r="C4" s="426"/>
      <c r="D4" s="426"/>
      <c r="E4" s="426"/>
      <c r="F4" s="426"/>
      <c r="G4" s="311"/>
      <c r="H4" s="311"/>
      <c r="I4" s="311"/>
    </row>
    <row r="5" spans="1:9" ht="13" x14ac:dyDescent="0.3">
      <c r="A5" s="10"/>
      <c r="B5" s="10"/>
      <c r="C5" s="10"/>
      <c r="D5" s="10"/>
      <c r="E5" s="10"/>
      <c r="F5" s="10"/>
      <c r="G5" s="10"/>
      <c r="H5" s="10"/>
      <c r="I5" s="10"/>
    </row>
    <row r="6" spans="1:9" ht="13" x14ac:dyDescent="0.3">
      <c r="A6" s="426" t="s">
        <v>58</v>
      </c>
      <c r="B6" s="426"/>
      <c r="C6" s="426"/>
      <c r="D6" s="426"/>
      <c r="E6" s="426"/>
      <c r="F6" s="426"/>
      <c r="G6" s="10"/>
      <c r="H6" s="10"/>
      <c r="I6" s="10"/>
    </row>
    <row r="7" spans="1:9" x14ac:dyDescent="0.25">
      <c r="A7" s="312"/>
      <c r="B7" s="312"/>
      <c r="C7" s="312"/>
      <c r="D7" s="312"/>
      <c r="E7" s="312"/>
      <c r="F7" s="312"/>
      <c r="G7" s="312"/>
      <c r="H7" s="312"/>
      <c r="I7" s="312"/>
    </row>
    <row r="8" spans="1:9" ht="13" x14ac:dyDescent="0.3">
      <c r="A8" s="401" t="s">
        <v>59</v>
      </c>
      <c r="B8" s="401"/>
      <c r="C8" s="401"/>
      <c r="D8" s="401"/>
      <c r="E8" s="401"/>
      <c r="F8" s="401"/>
      <c r="G8" s="401"/>
      <c r="H8" s="401"/>
      <c r="I8" s="401"/>
    </row>
    <row r="9" spans="1:9" x14ac:dyDescent="0.25">
      <c r="A9" s="313" t="s">
        <v>52</v>
      </c>
      <c r="B9" s="399" t="s">
        <v>60</v>
      </c>
      <c r="C9" s="400"/>
      <c r="D9" s="400"/>
      <c r="E9" s="400"/>
      <c r="F9" s="400"/>
      <c r="G9" s="400"/>
      <c r="H9" s="400"/>
      <c r="I9" s="130"/>
    </row>
    <row r="10" spans="1:9" x14ac:dyDescent="0.25">
      <c r="A10" s="313" t="s">
        <v>53</v>
      </c>
      <c r="B10" s="399" t="s">
        <v>61</v>
      </c>
      <c r="C10" s="400"/>
      <c r="D10" s="400"/>
      <c r="E10" s="400"/>
      <c r="F10" s="400"/>
      <c r="G10" s="400"/>
      <c r="H10" s="400"/>
      <c r="I10" s="189" t="s">
        <v>62</v>
      </c>
    </row>
    <row r="11" spans="1:9" x14ac:dyDescent="0.25">
      <c r="A11" s="313" t="s">
        <v>54</v>
      </c>
      <c r="B11" s="399" t="s">
        <v>63</v>
      </c>
      <c r="C11" s="399"/>
      <c r="D11" s="399"/>
      <c r="E11" s="399"/>
      <c r="F11" s="399"/>
      <c r="G11" s="399"/>
      <c r="H11" s="399"/>
      <c r="I11" s="189"/>
    </row>
    <row r="12" spans="1:9" x14ac:dyDescent="0.25">
      <c r="A12" s="313" t="s">
        <v>64</v>
      </c>
      <c r="B12" s="399" t="s">
        <v>65</v>
      </c>
      <c r="C12" s="400"/>
      <c r="D12" s="400"/>
      <c r="E12" s="400"/>
      <c r="F12" s="400"/>
      <c r="G12" s="400"/>
      <c r="H12" s="400"/>
      <c r="I12" s="190">
        <v>24</v>
      </c>
    </row>
    <row r="13" spans="1:9" x14ac:dyDescent="0.25">
      <c r="A13" s="311"/>
      <c r="B13" s="312"/>
      <c r="C13" s="312"/>
      <c r="D13" s="312"/>
      <c r="E13" s="312"/>
      <c r="F13" s="312"/>
      <c r="G13" s="312"/>
      <c r="H13" s="311"/>
      <c r="I13" s="311"/>
    </row>
    <row r="14" spans="1:9" ht="13" x14ac:dyDescent="0.3">
      <c r="A14" s="401" t="s">
        <v>66</v>
      </c>
      <c r="B14" s="401"/>
      <c r="C14" s="401"/>
      <c r="D14" s="401"/>
      <c r="E14" s="401"/>
      <c r="F14" s="401"/>
      <c r="G14" s="401"/>
      <c r="H14" s="401"/>
      <c r="I14" s="401"/>
    </row>
    <row r="15" spans="1:9" ht="13" x14ac:dyDescent="0.3">
      <c r="A15" s="411" t="s">
        <v>67</v>
      </c>
      <c r="B15" s="411"/>
      <c r="C15" s="411" t="s">
        <v>68</v>
      </c>
      <c r="D15" s="411"/>
      <c r="E15" s="411" t="s">
        <v>69</v>
      </c>
      <c r="F15" s="411"/>
      <c r="G15" s="411"/>
      <c r="H15" s="411"/>
      <c r="I15" s="411"/>
    </row>
    <row r="16" spans="1:9" ht="25.5" customHeight="1" x14ac:dyDescent="0.25">
      <c r="A16" s="420" t="s">
        <v>70</v>
      </c>
      <c r="B16" s="421"/>
      <c r="C16" s="422" t="s">
        <v>71</v>
      </c>
      <c r="D16" s="423"/>
      <c r="E16" s="424"/>
      <c r="F16" s="425"/>
      <c r="G16" s="425"/>
      <c r="H16" s="425"/>
      <c r="I16" s="425"/>
    </row>
    <row r="17" spans="1:9" ht="15" customHeight="1" x14ac:dyDescent="0.25">
      <c r="A17" s="38"/>
      <c r="B17" s="316"/>
      <c r="C17" s="39"/>
      <c r="D17" s="317"/>
      <c r="E17" s="40"/>
      <c r="F17" s="318"/>
      <c r="G17" s="318"/>
      <c r="H17" s="318"/>
      <c r="I17" s="318"/>
    </row>
    <row r="18" spans="1:9" ht="15" customHeight="1" x14ac:dyDescent="0.25">
      <c r="A18" s="36" t="s">
        <v>72</v>
      </c>
      <c r="B18" s="316"/>
      <c r="C18" s="39"/>
      <c r="D18" s="317"/>
      <c r="E18" s="40"/>
      <c r="F18" s="318"/>
      <c r="G18" s="318"/>
      <c r="H18" s="318"/>
      <c r="I18" s="318"/>
    </row>
    <row r="19" spans="1:9" ht="15" customHeight="1" x14ac:dyDescent="0.25">
      <c r="A19" s="36" t="s">
        <v>73</v>
      </c>
      <c r="B19" s="316"/>
      <c r="C19" s="39"/>
      <c r="D19" s="317"/>
      <c r="E19" s="40"/>
      <c r="F19" s="318"/>
      <c r="G19" s="318"/>
      <c r="H19" s="318"/>
      <c r="I19" s="318"/>
    </row>
    <row r="20" spans="1:9" ht="15" customHeight="1" x14ac:dyDescent="0.25">
      <c r="A20" s="36" t="s">
        <v>74</v>
      </c>
      <c r="B20" s="316"/>
      <c r="C20" s="39"/>
      <c r="D20" s="317"/>
      <c r="E20" s="40"/>
      <c r="F20" s="318"/>
      <c r="G20" s="318"/>
      <c r="H20" s="318"/>
      <c r="I20" s="318"/>
    </row>
    <row r="21" spans="1:9" ht="15" customHeight="1" x14ac:dyDescent="0.25">
      <c r="A21" s="36" t="s">
        <v>75</v>
      </c>
      <c r="B21" s="316"/>
      <c r="C21" s="39"/>
      <c r="D21" s="317"/>
      <c r="E21" s="40"/>
      <c r="F21" s="318"/>
      <c r="G21" s="318"/>
      <c r="H21" s="318"/>
      <c r="I21" s="318"/>
    </row>
    <row r="22" spans="1:9" ht="15" customHeight="1" x14ac:dyDescent="0.25">
      <c r="A22" s="54"/>
      <c r="B22" s="316"/>
      <c r="C22" s="39"/>
      <c r="D22" s="317"/>
      <c r="E22" s="40"/>
      <c r="F22" s="318"/>
      <c r="G22" s="318"/>
      <c r="H22" s="318"/>
      <c r="I22" s="318"/>
    </row>
    <row r="23" spans="1:9" ht="15" customHeight="1" x14ac:dyDescent="0.25">
      <c r="A23" s="37" t="s">
        <v>76</v>
      </c>
      <c r="B23" s="316"/>
      <c r="C23" s="39"/>
      <c r="D23" s="317"/>
      <c r="E23" s="40"/>
      <c r="F23" s="318"/>
      <c r="G23" s="318"/>
      <c r="H23" s="318"/>
      <c r="I23" s="318"/>
    </row>
    <row r="24" spans="1:9" ht="15" customHeight="1" x14ac:dyDescent="0.25">
      <c r="A24" s="38"/>
      <c r="B24" s="316"/>
      <c r="C24" s="39"/>
      <c r="D24" s="317"/>
      <c r="E24" s="40"/>
      <c r="F24" s="318"/>
      <c r="G24" s="318"/>
      <c r="H24" s="318"/>
      <c r="I24" s="318"/>
    </row>
    <row r="25" spans="1:9" ht="15" customHeight="1" x14ac:dyDescent="0.25">
      <c r="A25" s="37" t="s">
        <v>77</v>
      </c>
      <c r="B25" s="316"/>
      <c r="C25" s="39"/>
      <c r="D25" s="317"/>
      <c r="E25" s="40"/>
      <c r="F25" s="318"/>
      <c r="G25" s="318"/>
      <c r="H25" s="318"/>
      <c r="I25" s="318"/>
    </row>
    <row r="26" spans="1:9" ht="15" customHeight="1" x14ac:dyDescent="0.25">
      <c r="A26" s="36" t="s">
        <v>78</v>
      </c>
      <c r="B26" s="316"/>
      <c r="C26" s="39"/>
      <c r="D26" s="317"/>
      <c r="E26" s="40"/>
      <c r="F26" s="318"/>
      <c r="G26" s="318"/>
      <c r="H26" s="318"/>
      <c r="I26" s="318"/>
    </row>
    <row r="27" spans="1:9" ht="13" x14ac:dyDescent="0.3">
      <c r="A27" s="401" t="s">
        <v>79</v>
      </c>
      <c r="B27" s="401"/>
      <c r="C27" s="401"/>
      <c r="D27" s="401"/>
      <c r="E27" s="401"/>
      <c r="F27" s="401"/>
      <c r="G27" s="401"/>
      <c r="H27" s="401"/>
      <c r="I27" s="401"/>
    </row>
    <row r="28" spans="1:9" ht="25" x14ac:dyDescent="0.25">
      <c r="A28" s="315">
        <v>1</v>
      </c>
      <c r="B28" s="398" t="s">
        <v>80</v>
      </c>
      <c r="C28" s="398"/>
      <c r="D28" s="398"/>
      <c r="E28" s="398"/>
      <c r="F28" s="398"/>
      <c r="G28" s="398"/>
      <c r="H28" s="398"/>
      <c r="I28" s="314" t="str">
        <f>A16</f>
        <v>Limpeza e Conservação</v>
      </c>
    </row>
    <row r="29" spans="1:9" x14ac:dyDescent="0.25">
      <c r="A29" s="313">
        <v>2</v>
      </c>
      <c r="B29" s="399" t="s">
        <v>81</v>
      </c>
      <c r="C29" s="399"/>
      <c r="D29" s="399"/>
      <c r="E29" s="399"/>
      <c r="F29" s="399"/>
      <c r="G29" s="399"/>
      <c r="H29" s="399"/>
      <c r="I29" s="23" t="s">
        <v>216</v>
      </c>
    </row>
    <row r="30" spans="1:9" x14ac:dyDescent="0.25">
      <c r="A30" s="313">
        <v>3</v>
      </c>
      <c r="B30" s="400" t="s">
        <v>83</v>
      </c>
      <c r="C30" s="400"/>
      <c r="D30" s="400"/>
      <c r="E30" s="400"/>
      <c r="F30" s="400"/>
      <c r="G30" s="400"/>
      <c r="H30" s="400"/>
      <c r="I30" s="129"/>
    </row>
    <row r="31" spans="1:9" ht="25" x14ac:dyDescent="0.25">
      <c r="A31" s="315">
        <v>4</v>
      </c>
      <c r="B31" s="398" t="s">
        <v>84</v>
      </c>
      <c r="C31" s="398"/>
      <c r="D31" s="398"/>
      <c r="E31" s="398"/>
      <c r="F31" s="398"/>
      <c r="G31" s="398"/>
      <c r="H31" s="398"/>
      <c r="I31" s="258" t="s">
        <v>26</v>
      </c>
    </row>
    <row r="32" spans="1:9" x14ac:dyDescent="0.25">
      <c r="A32" s="313">
        <v>5</v>
      </c>
      <c r="B32" s="399" t="s">
        <v>86</v>
      </c>
      <c r="C32" s="400"/>
      <c r="D32" s="400"/>
      <c r="E32" s="400"/>
      <c r="F32" s="400"/>
      <c r="G32" s="400"/>
      <c r="H32" s="400"/>
      <c r="I32" s="130">
        <v>44927</v>
      </c>
    </row>
    <row r="33" spans="1:10" x14ac:dyDescent="0.25">
      <c r="A33" s="311"/>
      <c r="B33" s="312"/>
      <c r="C33" s="312"/>
      <c r="D33" s="312"/>
      <c r="E33" s="312"/>
      <c r="F33" s="312"/>
      <c r="G33" s="312"/>
      <c r="H33" s="312"/>
      <c r="I33" s="319"/>
    </row>
    <row r="34" spans="1:10" ht="13" x14ac:dyDescent="0.25">
      <c r="A34" s="36" t="s">
        <v>87</v>
      </c>
      <c r="B34" s="312"/>
      <c r="C34" s="312"/>
      <c r="D34" s="312"/>
      <c r="E34" s="312"/>
      <c r="F34" s="312"/>
      <c r="G34" s="312"/>
      <c r="H34" s="312"/>
      <c r="I34" s="319"/>
    </row>
    <row r="35" spans="1:10" ht="13" x14ac:dyDescent="0.25">
      <c r="A35" s="36" t="s">
        <v>88</v>
      </c>
      <c r="B35" s="312"/>
      <c r="C35" s="312"/>
      <c r="D35" s="312"/>
      <c r="E35" s="312"/>
      <c r="F35" s="312"/>
      <c r="G35" s="312"/>
      <c r="H35" s="312"/>
      <c r="I35" s="319"/>
    </row>
    <row r="37" spans="1:10" ht="13" x14ac:dyDescent="0.3">
      <c r="A37" s="410" t="s">
        <v>89</v>
      </c>
      <c r="B37" s="410"/>
      <c r="C37" s="410"/>
      <c r="D37" s="410"/>
      <c r="E37" s="410"/>
      <c r="F37" s="410"/>
      <c r="G37" s="410"/>
      <c r="H37" s="410"/>
      <c r="I37" s="410"/>
    </row>
    <row r="38" spans="1:10" ht="13" x14ac:dyDescent="0.3">
      <c r="A38" s="8">
        <v>1</v>
      </c>
      <c r="B38" s="411" t="s">
        <v>90</v>
      </c>
      <c r="C38" s="411"/>
      <c r="D38" s="411"/>
      <c r="E38" s="411"/>
      <c r="F38" s="411"/>
      <c r="G38" s="411"/>
      <c r="H38" s="8" t="s">
        <v>91</v>
      </c>
      <c r="I38" s="8" t="s">
        <v>51</v>
      </c>
    </row>
    <row r="39" spans="1:10" ht="13" x14ac:dyDescent="0.3">
      <c r="A39" s="8" t="s">
        <v>52</v>
      </c>
      <c r="B39" s="399" t="s">
        <v>92</v>
      </c>
      <c r="C39" s="399"/>
      <c r="D39" s="399"/>
      <c r="E39" s="399"/>
      <c r="F39" s="399"/>
      <c r="G39" s="399"/>
      <c r="H39" s="22"/>
      <c r="I39" s="166">
        <f>I30</f>
        <v>0</v>
      </c>
    </row>
    <row r="40" spans="1:10" ht="13" x14ac:dyDescent="0.3">
      <c r="A40" s="8" t="s">
        <v>53</v>
      </c>
      <c r="B40" s="399" t="s">
        <v>93</v>
      </c>
      <c r="C40" s="399"/>
      <c r="D40" s="399"/>
      <c r="E40" s="399"/>
      <c r="F40" s="399"/>
      <c r="G40" s="399"/>
      <c r="H40" s="2"/>
      <c r="I40" s="166">
        <f>I39*H40</f>
        <v>0</v>
      </c>
      <c r="J40" s="31" t="s">
        <v>94</v>
      </c>
    </row>
    <row r="41" spans="1:10" ht="13" x14ac:dyDescent="0.3">
      <c r="A41" s="8" t="s">
        <v>54</v>
      </c>
      <c r="B41" s="399" t="s">
        <v>95</v>
      </c>
      <c r="C41" s="399"/>
      <c r="D41" s="399"/>
      <c r="E41" s="399"/>
      <c r="F41" s="399"/>
      <c r="G41" s="399"/>
      <c r="H41" s="2"/>
      <c r="I41" s="166">
        <f>H41*I39</f>
        <v>0</v>
      </c>
    </row>
    <row r="42" spans="1:10" ht="13" x14ac:dyDescent="0.3">
      <c r="A42" s="8" t="s">
        <v>64</v>
      </c>
      <c r="B42" s="399" t="s">
        <v>96</v>
      </c>
      <c r="C42" s="399"/>
      <c r="D42" s="399"/>
      <c r="E42" s="399"/>
      <c r="F42" s="399"/>
      <c r="G42" s="399"/>
      <c r="H42" s="2"/>
      <c r="I42" s="166">
        <v>0</v>
      </c>
      <c r="J42" s="31" t="s">
        <v>97</v>
      </c>
    </row>
    <row r="43" spans="1:10" ht="13" x14ac:dyDescent="0.3">
      <c r="A43" s="8" t="s">
        <v>98</v>
      </c>
      <c r="B43" s="399" t="s">
        <v>99</v>
      </c>
      <c r="C43" s="399"/>
      <c r="D43" s="399"/>
      <c r="E43" s="399"/>
      <c r="F43" s="399"/>
      <c r="G43" s="399"/>
      <c r="H43" s="5"/>
      <c r="I43" s="166">
        <v>0</v>
      </c>
      <c r="J43" s="31" t="s">
        <v>97</v>
      </c>
    </row>
    <row r="44" spans="1:10" ht="13" x14ac:dyDescent="0.3">
      <c r="A44" s="8" t="s">
        <v>100</v>
      </c>
      <c r="B44" s="399" t="s">
        <v>101</v>
      </c>
      <c r="C44" s="399"/>
      <c r="D44" s="399"/>
      <c r="E44" s="399"/>
      <c r="F44" s="399"/>
      <c r="G44" s="399"/>
      <c r="H44" s="2"/>
      <c r="I44" s="166">
        <v>0</v>
      </c>
    </row>
    <row r="45" spans="1:10" ht="13" x14ac:dyDescent="0.3">
      <c r="A45" s="409" t="s">
        <v>102</v>
      </c>
      <c r="B45" s="401"/>
      <c r="C45" s="401"/>
      <c r="D45" s="401"/>
      <c r="E45" s="401"/>
      <c r="F45" s="401"/>
      <c r="G45" s="401"/>
      <c r="H45" s="401"/>
      <c r="I45" s="167">
        <f>SUM(I39:I44)</f>
        <v>0</v>
      </c>
    </row>
    <row r="46" spans="1:10" s="10" customFormat="1" ht="13" x14ac:dyDescent="0.3"/>
    <row r="47" spans="1:10" s="10" customFormat="1" ht="13" x14ac:dyDescent="0.3">
      <c r="A47" s="36" t="s">
        <v>103</v>
      </c>
    </row>
    <row r="48" spans="1:10" s="10" customFormat="1" ht="13" x14ac:dyDescent="0.3">
      <c r="A48" s="36" t="s">
        <v>104</v>
      </c>
    </row>
    <row r="49" spans="1:11" ht="13" x14ac:dyDescent="0.3">
      <c r="A49" s="3"/>
      <c r="B49" s="3"/>
      <c r="C49" s="3"/>
      <c r="D49" s="3"/>
      <c r="E49" s="3"/>
      <c r="F49" s="3"/>
      <c r="G49" s="3"/>
      <c r="H49" s="3"/>
      <c r="I49" s="4"/>
    </row>
    <row r="50" spans="1:11" ht="13" x14ac:dyDescent="0.3">
      <c r="A50" s="410" t="s">
        <v>105</v>
      </c>
      <c r="B50" s="410"/>
      <c r="C50" s="410"/>
      <c r="D50" s="410"/>
      <c r="E50" s="410"/>
      <c r="F50" s="410"/>
      <c r="G50" s="410"/>
      <c r="H50" s="410"/>
      <c r="I50" s="410"/>
    </row>
    <row r="51" spans="1:11" ht="13" x14ac:dyDescent="0.3">
      <c r="A51" s="46" t="s">
        <v>106</v>
      </c>
      <c r="B51" s="402" t="s">
        <v>107</v>
      </c>
      <c r="C51" s="403"/>
      <c r="D51" s="403"/>
      <c r="E51" s="403"/>
      <c r="F51" s="403"/>
      <c r="G51" s="404"/>
      <c r="H51" s="8" t="s">
        <v>91</v>
      </c>
      <c r="I51" s="8" t="s">
        <v>51</v>
      </c>
    </row>
    <row r="52" spans="1:11" ht="13" x14ac:dyDescent="0.3">
      <c r="A52" s="8" t="s">
        <v>52</v>
      </c>
      <c r="B52" s="399" t="s">
        <v>108</v>
      </c>
      <c r="C52" s="399"/>
      <c r="D52" s="399"/>
      <c r="E52" s="399"/>
      <c r="F52" s="399"/>
      <c r="G52" s="399"/>
      <c r="H52" s="1">
        <f>1/12</f>
        <v>8.3333333333333329E-2</v>
      </c>
      <c r="I52" s="25">
        <f>$I$45*H52</f>
        <v>0</v>
      </c>
      <c r="K52" s="86"/>
    </row>
    <row r="53" spans="1:11" ht="13" x14ac:dyDescent="0.3">
      <c r="A53" s="8" t="s">
        <v>53</v>
      </c>
      <c r="B53" s="399" t="s">
        <v>109</v>
      </c>
      <c r="C53" s="399"/>
      <c r="D53" s="399"/>
      <c r="E53" s="399"/>
      <c r="F53" s="399"/>
      <c r="G53" s="399"/>
      <c r="H53" s="24">
        <v>0.121</v>
      </c>
      <c r="I53" s="25">
        <f>$I$45*H53</f>
        <v>0</v>
      </c>
    </row>
    <row r="54" spans="1:11" ht="13" x14ac:dyDescent="0.3">
      <c r="A54" s="401" t="s">
        <v>110</v>
      </c>
      <c r="B54" s="401"/>
      <c r="C54" s="401"/>
      <c r="D54" s="401"/>
      <c r="E54" s="401"/>
      <c r="F54" s="401"/>
      <c r="G54" s="401"/>
      <c r="H54" s="41">
        <f>TRUNC(SUM(H52:H53),4)</f>
        <v>0.20430000000000001</v>
      </c>
      <c r="I54" s="42">
        <f>SUM(I52:I53)</f>
        <v>0</v>
      </c>
    </row>
    <row r="55" spans="1:11" ht="22" customHeight="1" x14ac:dyDescent="0.25">
      <c r="A55" s="46" t="s">
        <v>54</v>
      </c>
      <c r="B55" s="408" t="s">
        <v>111</v>
      </c>
      <c r="C55" s="408"/>
      <c r="D55" s="408"/>
      <c r="E55" s="408"/>
      <c r="F55" s="408"/>
      <c r="G55" s="408"/>
      <c r="H55" s="162">
        <f>H54*H75</f>
        <v>7.518240000000001E-2</v>
      </c>
      <c r="I55" s="163">
        <f>$I$45*H55</f>
        <v>0</v>
      </c>
    </row>
    <row r="56" spans="1:11" ht="13" x14ac:dyDescent="0.3">
      <c r="A56" s="401" t="s">
        <v>112</v>
      </c>
      <c r="B56" s="401"/>
      <c r="C56" s="401"/>
      <c r="D56" s="401"/>
      <c r="E56" s="401"/>
      <c r="F56" s="401"/>
      <c r="G56" s="401"/>
      <c r="H56" s="41">
        <f>TRUNC(SUM(H54:H55),4)</f>
        <v>0.27939999999999998</v>
      </c>
      <c r="I56" s="42">
        <f>SUM(I54:I55)</f>
        <v>0</v>
      </c>
    </row>
    <row r="57" spans="1:11" ht="13" x14ac:dyDescent="0.3">
      <c r="A57" s="3"/>
      <c r="B57" s="3"/>
      <c r="C57" s="3"/>
      <c r="D57" s="3"/>
      <c r="E57" s="3"/>
      <c r="F57" s="3"/>
      <c r="G57" s="3"/>
      <c r="H57" s="43"/>
      <c r="I57" s="4"/>
    </row>
    <row r="58" spans="1:11" ht="13" x14ac:dyDescent="0.3">
      <c r="A58" s="36" t="s">
        <v>113</v>
      </c>
      <c r="B58" s="3"/>
      <c r="C58" s="3"/>
      <c r="D58" s="3"/>
      <c r="E58" s="3"/>
      <c r="F58" s="3"/>
      <c r="G58" s="3"/>
      <c r="H58" s="43"/>
      <c r="I58" s="4"/>
    </row>
    <row r="59" spans="1:11" ht="13" x14ac:dyDescent="0.3">
      <c r="A59" s="36" t="s">
        <v>114</v>
      </c>
      <c r="B59" s="3"/>
      <c r="C59" s="3"/>
      <c r="D59" s="3"/>
      <c r="E59" s="3"/>
      <c r="F59" s="3"/>
      <c r="G59" s="3"/>
      <c r="H59" s="43"/>
      <c r="I59" s="4"/>
    </row>
    <row r="60" spans="1:11" ht="13" x14ac:dyDescent="0.3">
      <c r="A60" s="36" t="s">
        <v>115</v>
      </c>
      <c r="B60" s="3"/>
      <c r="C60" s="3"/>
      <c r="D60" s="3"/>
      <c r="E60" s="3"/>
      <c r="F60" s="3"/>
      <c r="G60" s="3"/>
      <c r="H60" s="43"/>
      <c r="I60" s="4"/>
    </row>
    <row r="61" spans="1:11" ht="13" x14ac:dyDescent="0.3">
      <c r="A61" s="36" t="s">
        <v>116</v>
      </c>
      <c r="B61" s="10"/>
      <c r="C61" s="10"/>
      <c r="D61" s="10"/>
      <c r="E61" s="10"/>
      <c r="F61" s="10"/>
      <c r="G61" s="10"/>
      <c r="H61" s="10"/>
      <c r="I61" s="10"/>
    </row>
    <row r="62" spans="1:11" ht="13" x14ac:dyDescent="0.3">
      <c r="A62" s="36" t="s">
        <v>117</v>
      </c>
      <c r="B62" s="10"/>
      <c r="C62" s="10"/>
      <c r="D62" s="10"/>
      <c r="E62" s="10"/>
      <c r="F62" s="10"/>
      <c r="G62" s="10"/>
      <c r="H62" s="10"/>
      <c r="I62" s="10"/>
    </row>
    <row r="63" spans="1:11" ht="13" x14ac:dyDescent="0.3">
      <c r="A63" s="36"/>
      <c r="B63" s="10"/>
      <c r="C63" s="10"/>
      <c r="D63" s="10"/>
      <c r="E63" s="10"/>
      <c r="F63" s="10"/>
      <c r="G63" s="10"/>
      <c r="H63" s="10"/>
      <c r="I63" s="10"/>
    </row>
    <row r="64" spans="1:11" ht="13" x14ac:dyDescent="0.3">
      <c r="A64" s="36"/>
      <c r="B64" s="10"/>
      <c r="C64" s="10"/>
      <c r="D64" s="10"/>
      <c r="E64" s="10"/>
      <c r="F64" s="10"/>
      <c r="G64" s="10"/>
      <c r="H64" s="10"/>
      <c r="I64" s="10"/>
    </row>
    <row r="65" spans="1:12" ht="13" x14ac:dyDescent="0.3">
      <c r="A65" s="44"/>
      <c r="B65" s="44"/>
      <c r="C65" s="44"/>
      <c r="D65" s="44"/>
      <c r="E65" s="44"/>
      <c r="F65" s="44"/>
      <c r="G65" s="44"/>
      <c r="H65" s="44"/>
      <c r="I65" s="44"/>
    </row>
    <row r="66" spans="1:12" ht="13" x14ac:dyDescent="0.3">
      <c r="A66" s="48" t="s">
        <v>118</v>
      </c>
      <c r="B66" s="405" t="s">
        <v>119</v>
      </c>
      <c r="C66" s="406"/>
      <c r="D66" s="406"/>
      <c r="E66" s="406"/>
      <c r="F66" s="406"/>
      <c r="G66" s="407"/>
      <c r="H66" s="33" t="s">
        <v>91</v>
      </c>
      <c r="I66" s="33" t="s">
        <v>51</v>
      </c>
      <c r="K66" s="31"/>
      <c r="L66" s="30"/>
    </row>
    <row r="67" spans="1:12" ht="13" x14ac:dyDescent="0.3">
      <c r="A67" s="8" t="s">
        <v>52</v>
      </c>
      <c r="B67" s="399" t="s">
        <v>120</v>
      </c>
      <c r="C67" s="399"/>
      <c r="D67" s="399"/>
      <c r="E67" s="399"/>
      <c r="F67" s="399"/>
      <c r="G67" s="399"/>
      <c r="H67" s="1">
        <v>0.2</v>
      </c>
      <c r="I67" s="25">
        <f t="shared" ref="I67:I74" si="0">H67*($I$45)</f>
        <v>0</v>
      </c>
      <c r="K67" s="32"/>
      <c r="L67" s="30"/>
    </row>
    <row r="68" spans="1:12" ht="13" x14ac:dyDescent="0.3">
      <c r="A68" s="8" t="s">
        <v>53</v>
      </c>
      <c r="B68" s="399" t="s">
        <v>121</v>
      </c>
      <c r="C68" s="399"/>
      <c r="D68" s="399"/>
      <c r="E68" s="399"/>
      <c r="F68" s="399"/>
      <c r="G68" s="399"/>
      <c r="H68" s="1">
        <v>2.5000000000000001E-2</v>
      </c>
      <c r="I68" s="25">
        <f t="shared" si="0"/>
        <v>0</v>
      </c>
      <c r="K68" s="31"/>
    </row>
    <row r="69" spans="1:12" ht="13" x14ac:dyDescent="0.3">
      <c r="A69" s="8" t="s">
        <v>54</v>
      </c>
      <c r="B69" s="399" t="s">
        <v>122</v>
      </c>
      <c r="C69" s="399"/>
      <c r="D69" s="399"/>
      <c r="E69" s="399"/>
      <c r="F69" s="399"/>
      <c r="G69" s="399"/>
      <c r="H69" s="1">
        <v>0.03</v>
      </c>
      <c r="I69" s="25">
        <f t="shared" si="0"/>
        <v>0</v>
      </c>
      <c r="J69" s="31" t="s">
        <v>123</v>
      </c>
      <c r="K69" s="31"/>
    </row>
    <row r="70" spans="1:12" ht="13" x14ac:dyDescent="0.3">
      <c r="A70" s="8" t="s">
        <v>64</v>
      </c>
      <c r="B70" s="399" t="s">
        <v>124</v>
      </c>
      <c r="C70" s="399"/>
      <c r="D70" s="399"/>
      <c r="E70" s="399"/>
      <c r="F70" s="399"/>
      <c r="G70" s="399"/>
      <c r="H70" s="1">
        <v>1.4999999999999999E-2</v>
      </c>
      <c r="I70" s="25">
        <f t="shared" si="0"/>
        <v>0</v>
      </c>
    </row>
    <row r="71" spans="1:12" ht="13" x14ac:dyDescent="0.3">
      <c r="A71" s="8" t="s">
        <v>98</v>
      </c>
      <c r="B71" s="399" t="s">
        <v>125</v>
      </c>
      <c r="C71" s="399"/>
      <c r="D71" s="399"/>
      <c r="E71" s="399"/>
      <c r="F71" s="399"/>
      <c r="G71" s="399"/>
      <c r="H71" s="1">
        <v>0.01</v>
      </c>
      <c r="I71" s="25">
        <f t="shared" si="0"/>
        <v>0</v>
      </c>
    </row>
    <row r="72" spans="1:12" ht="13" x14ac:dyDescent="0.3">
      <c r="A72" s="8" t="s">
        <v>100</v>
      </c>
      <c r="B72" s="399" t="s">
        <v>126</v>
      </c>
      <c r="C72" s="399"/>
      <c r="D72" s="399"/>
      <c r="E72" s="399"/>
      <c r="F72" s="399"/>
      <c r="G72" s="399"/>
      <c r="H72" s="1">
        <v>6.0000000000000001E-3</v>
      </c>
      <c r="I72" s="25">
        <f t="shared" si="0"/>
        <v>0</v>
      </c>
    </row>
    <row r="73" spans="1:12" ht="13" x14ac:dyDescent="0.3">
      <c r="A73" s="8" t="s">
        <v>127</v>
      </c>
      <c r="B73" s="399" t="s">
        <v>128</v>
      </c>
      <c r="C73" s="399"/>
      <c r="D73" s="399"/>
      <c r="E73" s="399"/>
      <c r="F73" s="399"/>
      <c r="G73" s="399"/>
      <c r="H73" s="1">
        <v>2E-3</v>
      </c>
      <c r="I73" s="25">
        <f t="shared" si="0"/>
        <v>0</v>
      </c>
    </row>
    <row r="74" spans="1:12" ht="13" x14ac:dyDescent="0.3">
      <c r="A74" s="8" t="s">
        <v>129</v>
      </c>
      <c r="B74" s="399" t="s">
        <v>130</v>
      </c>
      <c r="C74" s="399"/>
      <c r="D74" s="399"/>
      <c r="E74" s="399"/>
      <c r="F74" s="399"/>
      <c r="G74" s="399"/>
      <c r="H74" s="1">
        <v>0.08</v>
      </c>
      <c r="I74" s="25">
        <f t="shared" si="0"/>
        <v>0</v>
      </c>
    </row>
    <row r="75" spans="1:12" ht="13" x14ac:dyDescent="0.3">
      <c r="A75" s="401" t="s">
        <v>11</v>
      </c>
      <c r="B75" s="401"/>
      <c r="C75" s="401"/>
      <c r="D75" s="401"/>
      <c r="E75" s="401"/>
      <c r="F75" s="401"/>
      <c r="G75" s="401"/>
      <c r="H75" s="41">
        <f>SUM(H67:H74)</f>
        <v>0.36800000000000005</v>
      </c>
      <c r="I75" s="42">
        <f>SUM(I67:I74)</f>
        <v>0</v>
      </c>
      <c r="K75" s="21"/>
    </row>
    <row r="76" spans="1:12" ht="13" x14ac:dyDescent="0.3">
      <c r="A76" s="3"/>
      <c r="B76" s="3"/>
      <c r="C76" s="3"/>
      <c r="D76" s="3"/>
      <c r="E76" s="3"/>
      <c r="F76" s="3"/>
      <c r="G76" s="3"/>
      <c r="H76" s="43"/>
      <c r="I76" s="4"/>
      <c r="K76" s="21"/>
    </row>
    <row r="77" spans="1:12" ht="13" x14ac:dyDescent="0.3">
      <c r="A77" s="36" t="s">
        <v>131</v>
      </c>
      <c r="B77" s="3"/>
      <c r="C77" s="3"/>
      <c r="D77" s="3"/>
      <c r="E77" s="3"/>
      <c r="F77" s="3"/>
      <c r="G77" s="3"/>
      <c r="H77" s="43"/>
      <c r="I77" s="4"/>
      <c r="K77" s="21"/>
    </row>
    <row r="78" spans="1:12" ht="13" x14ac:dyDescent="0.3">
      <c r="A78" s="36" t="s">
        <v>132</v>
      </c>
      <c r="B78" s="3"/>
      <c r="C78" s="3"/>
      <c r="D78" s="3"/>
      <c r="E78" s="3"/>
      <c r="F78" s="3"/>
      <c r="G78" s="3"/>
      <c r="H78" s="43"/>
      <c r="I78" s="4"/>
      <c r="K78" s="21"/>
    </row>
    <row r="79" spans="1:12" ht="13" x14ac:dyDescent="0.3">
      <c r="A79" s="36" t="s">
        <v>133</v>
      </c>
      <c r="B79" s="3"/>
      <c r="C79" s="3"/>
      <c r="D79" s="3"/>
      <c r="E79" s="3"/>
      <c r="F79" s="3"/>
      <c r="G79" s="3"/>
      <c r="H79" s="43"/>
      <c r="I79" s="4"/>
      <c r="K79" s="21"/>
    </row>
    <row r="80" spans="1:12" ht="13" x14ac:dyDescent="0.3">
      <c r="A80" s="36" t="s">
        <v>134</v>
      </c>
      <c r="B80" s="3"/>
      <c r="C80" s="3"/>
      <c r="D80" s="3"/>
      <c r="E80" s="3"/>
      <c r="F80" s="3"/>
      <c r="G80" s="3"/>
      <c r="H80" s="43"/>
      <c r="I80" s="4"/>
      <c r="K80" s="21"/>
    </row>
    <row r="81" spans="1:11" ht="13" x14ac:dyDescent="0.3">
      <c r="A81" s="36" t="s">
        <v>135</v>
      </c>
      <c r="B81" s="3"/>
      <c r="C81" s="3"/>
      <c r="D81" s="3"/>
      <c r="E81" s="3"/>
      <c r="F81" s="3"/>
      <c r="G81" s="3"/>
      <c r="H81" s="43"/>
      <c r="I81" s="4"/>
      <c r="K81" s="21"/>
    </row>
    <row r="82" spans="1:11" ht="13" x14ac:dyDescent="0.3">
      <c r="A82" s="10"/>
      <c r="B82" s="10"/>
      <c r="C82" s="10"/>
      <c r="D82" s="10"/>
      <c r="E82" s="10"/>
      <c r="F82" s="10"/>
      <c r="G82" s="10"/>
      <c r="H82" s="10"/>
      <c r="I82" s="10"/>
    </row>
    <row r="83" spans="1:11" ht="13" x14ac:dyDescent="0.3">
      <c r="A83" s="48" t="s">
        <v>136</v>
      </c>
      <c r="B83" s="413" t="s">
        <v>137</v>
      </c>
      <c r="C83" s="414"/>
      <c r="D83" s="414"/>
      <c r="E83" s="414"/>
      <c r="F83" s="414"/>
      <c r="G83" s="415"/>
      <c r="H83" s="41"/>
      <c r="I83" s="33" t="s">
        <v>51</v>
      </c>
    </row>
    <row r="84" spans="1:11" ht="13" x14ac:dyDescent="0.3">
      <c r="A84" s="8" t="s">
        <v>52</v>
      </c>
      <c r="B84" s="412" t="s">
        <v>138</v>
      </c>
      <c r="C84" s="412"/>
      <c r="D84" s="412"/>
      <c r="E84" s="412"/>
      <c r="F84" s="412"/>
      <c r="G84" s="412"/>
      <c r="H84" s="23" t="s">
        <v>139</v>
      </c>
      <c r="I84" s="27">
        <f>'Mód2.3 Serv e Jard.'!E12</f>
        <v>0</v>
      </c>
    </row>
    <row r="85" spans="1:11" ht="13" x14ac:dyDescent="0.3">
      <c r="A85" s="8" t="s">
        <v>53</v>
      </c>
      <c r="B85" s="412" t="s">
        <v>140</v>
      </c>
      <c r="C85" s="412"/>
      <c r="D85" s="412"/>
      <c r="E85" s="412"/>
      <c r="F85" s="412"/>
      <c r="G85" s="412"/>
      <c r="H85" s="23" t="s">
        <v>139</v>
      </c>
      <c r="I85" s="27">
        <f>'Mód2.3 Serv e Jard.'!E25</f>
        <v>0</v>
      </c>
    </row>
    <row r="86" spans="1:11" ht="13" x14ac:dyDescent="0.3">
      <c r="A86" s="8" t="s">
        <v>54</v>
      </c>
      <c r="B86" s="412" t="s">
        <v>141</v>
      </c>
      <c r="C86" s="412"/>
      <c r="D86" s="412"/>
      <c r="E86" s="412"/>
      <c r="F86" s="412"/>
      <c r="G86" s="412"/>
      <c r="H86" s="23" t="s">
        <v>139</v>
      </c>
      <c r="I86" s="27">
        <f>'Mód2.3 Serv e Jard.'!E33</f>
        <v>0</v>
      </c>
    </row>
    <row r="87" spans="1:11" ht="25.5" customHeight="1" x14ac:dyDescent="0.25">
      <c r="A87" s="46" t="s">
        <v>64</v>
      </c>
      <c r="B87" s="427" t="s">
        <v>142</v>
      </c>
      <c r="C87" s="427"/>
      <c r="D87" s="427"/>
      <c r="E87" s="427"/>
      <c r="F87" s="427"/>
      <c r="G87" s="427"/>
      <c r="H87" s="35" t="s">
        <v>139</v>
      </c>
      <c r="I87" s="168">
        <f>'Mód2.3 Serv e Jard.'!E42</f>
        <v>0</v>
      </c>
    </row>
    <row r="88" spans="1:11" ht="13" x14ac:dyDescent="0.3">
      <c r="A88" s="8" t="s">
        <v>98</v>
      </c>
      <c r="B88" s="412" t="s">
        <v>143</v>
      </c>
      <c r="C88" s="412"/>
      <c r="D88" s="412"/>
      <c r="E88" s="412"/>
      <c r="F88" s="412"/>
      <c r="G88" s="412"/>
      <c r="H88" s="23" t="s">
        <v>139</v>
      </c>
      <c r="I88" s="27">
        <f>'Mód2.3 Serv e Jard.'!E52</f>
        <v>0</v>
      </c>
    </row>
    <row r="89" spans="1:11" ht="13" x14ac:dyDescent="0.3">
      <c r="A89" s="8" t="s">
        <v>100</v>
      </c>
      <c r="B89" s="412" t="s">
        <v>144</v>
      </c>
      <c r="C89" s="412"/>
      <c r="D89" s="412"/>
      <c r="E89" s="412"/>
      <c r="F89" s="412"/>
      <c r="G89" s="412"/>
      <c r="H89" s="23" t="s">
        <v>139</v>
      </c>
      <c r="I89" s="27">
        <f>'Mód2.3 Serv e Jard.'!E60</f>
        <v>0</v>
      </c>
    </row>
    <row r="90" spans="1:11" ht="13" x14ac:dyDescent="0.3">
      <c r="A90" s="401" t="s">
        <v>145</v>
      </c>
      <c r="B90" s="401"/>
      <c r="C90" s="401"/>
      <c r="D90" s="401"/>
      <c r="E90" s="401"/>
      <c r="F90" s="401"/>
      <c r="G90" s="401"/>
      <c r="H90" s="401"/>
      <c r="I90" s="42">
        <f>SUM(I84:I89)</f>
        <v>0</v>
      </c>
    </row>
    <row r="91" spans="1:11" ht="13" x14ac:dyDescent="0.3">
      <c r="A91" s="3"/>
      <c r="B91" s="3"/>
      <c r="C91" s="3"/>
      <c r="D91" s="3"/>
      <c r="E91" s="3"/>
      <c r="F91" s="3"/>
      <c r="G91" s="3"/>
      <c r="H91" s="3"/>
      <c r="I91" s="4"/>
    </row>
    <row r="92" spans="1:11" ht="13" x14ac:dyDescent="0.3">
      <c r="A92" s="36" t="s">
        <v>146</v>
      </c>
      <c r="B92" s="3"/>
      <c r="C92" s="3"/>
      <c r="D92" s="3"/>
      <c r="E92" s="3"/>
      <c r="F92" s="3"/>
      <c r="G92" s="3"/>
      <c r="H92" s="3"/>
      <c r="I92" s="4"/>
    </row>
    <row r="93" spans="1:11" ht="13" x14ac:dyDescent="0.3">
      <c r="A93" s="36" t="s">
        <v>147</v>
      </c>
      <c r="B93" s="3"/>
      <c r="C93" s="3"/>
      <c r="D93" s="3"/>
      <c r="E93" s="3"/>
      <c r="F93" s="3"/>
      <c r="G93" s="3"/>
      <c r="H93" s="3"/>
      <c r="I93" s="4"/>
    </row>
    <row r="94" spans="1:11" ht="13" x14ac:dyDescent="0.3">
      <c r="A94" s="36" t="s">
        <v>148</v>
      </c>
      <c r="B94" s="3"/>
      <c r="C94" s="3"/>
      <c r="D94" s="3"/>
      <c r="E94" s="3"/>
      <c r="F94" s="3"/>
      <c r="G94" s="3"/>
      <c r="H94" s="3"/>
      <c r="I94" s="4"/>
    </row>
    <row r="95" spans="1:11" ht="13" x14ac:dyDescent="0.3">
      <c r="A95" s="36" t="s">
        <v>149</v>
      </c>
      <c r="B95" s="3"/>
      <c r="C95" s="3"/>
      <c r="D95" s="3"/>
      <c r="E95" s="3"/>
      <c r="F95" s="3"/>
      <c r="G95" s="3"/>
      <c r="H95" s="3"/>
      <c r="I95" s="4"/>
    </row>
    <row r="96" spans="1:11" ht="13" x14ac:dyDescent="0.3">
      <c r="A96" s="10"/>
      <c r="B96" s="10"/>
      <c r="C96" s="10"/>
      <c r="D96" s="10"/>
      <c r="E96" s="10"/>
      <c r="F96" s="10"/>
      <c r="G96" s="10"/>
      <c r="H96" s="10"/>
      <c r="I96" s="10"/>
    </row>
    <row r="97" spans="1:11" ht="13" x14ac:dyDescent="0.3">
      <c r="A97" s="48">
        <v>2</v>
      </c>
      <c r="B97" s="47" t="s">
        <v>150</v>
      </c>
      <c r="C97" s="47"/>
      <c r="D97" s="47"/>
      <c r="E97" s="47"/>
      <c r="F97" s="47"/>
      <c r="G97" s="47"/>
      <c r="H97" s="47"/>
      <c r="I97" s="47"/>
    </row>
    <row r="98" spans="1:11" ht="13" x14ac:dyDescent="0.3">
      <c r="A98" s="411" t="s">
        <v>151</v>
      </c>
      <c r="B98" s="411"/>
      <c r="C98" s="411"/>
      <c r="D98" s="411"/>
      <c r="E98" s="411"/>
      <c r="F98" s="411"/>
      <c r="G98" s="411"/>
      <c r="H98" s="411"/>
      <c r="I98" s="8" t="s">
        <v>51</v>
      </c>
    </row>
    <row r="99" spans="1:11" ht="13" x14ac:dyDescent="0.3">
      <c r="A99" s="8" t="s">
        <v>106</v>
      </c>
      <c r="B99" s="416" t="s">
        <v>152</v>
      </c>
      <c r="C99" s="416"/>
      <c r="D99" s="416"/>
      <c r="E99" s="416"/>
      <c r="F99" s="416"/>
      <c r="G99" s="416"/>
      <c r="H99" s="416"/>
      <c r="I99" s="25">
        <f>I56</f>
        <v>0</v>
      </c>
    </row>
    <row r="100" spans="1:11" ht="13" x14ac:dyDescent="0.3">
      <c r="A100" s="8" t="s">
        <v>118</v>
      </c>
      <c r="B100" s="416" t="s">
        <v>153</v>
      </c>
      <c r="C100" s="416"/>
      <c r="D100" s="416"/>
      <c r="E100" s="416"/>
      <c r="F100" s="416"/>
      <c r="G100" s="416"/>
      <c r="H100" s="416"/>
      <c r="I100" s="25">
        <f>I75</f>
        <v>0</v>
      </c>
    </row>
    <row r="101" spans="1:11" ht="13" x14ac:dyDescent="0.3">
      <c r="A101" s="8" t="s">
        <v>136</v>
      </c>
      <c r="B101" s="416" t="s">
        <v>154</v>
      </c>
      <c r="C101" s="416"/>
      <c r="D101" s="416"/>
      <c r="E101" s="416"/>
      <c r="F101" s="416"/>
      <c r="G101" s="416"/>
      <c r="H101" s="416"/>
      <c r="I101" s="25">
        <f>I90</f>
        <v>0</v>
      </c>
    </row>
    <row r="102" spans="1:11" ht="13" x14ac:dyDescent="0.3">
      <c r="A102" s="409" t="s">
        <v>155</v>
      </c>
      <c r="B102" s="409"/>
      <c r="C102" s="409"/>
      <c r="D102" s="409"/>
      <c r="E102" s="409"/>
      <c r="F102" s="409"/>
      <c r="G102" s="409"/>
      <c r="H102" s="409"/>
      <c r="I102" s="128">
        <f>SUM(I99:I101)</f>
        <v>0</v>
      </c>
      <c r="K102" s="7"/>
    </row>
    <row r="103" spans="1:11" ht="13" x14ac:dyDescent="0.3">
      <c r="A103" s="431"/>
      <c r="B103" s="432"/>
      <c r="C103" s="432"/>
      <c r="D103" s="432"/>
      <c r="E103" s="432"/>
      <c r="F103" s="432"/>
      <c r="G103" s="432"/>
      <c r="H103" s="432"/>
      <c r="I103" s="432"/>
    </row>
    <row r="104" spans="1:11" ht="13" x14ac:dyDescent="0.3">
      <c r="A104" s="410" t="s">
        <v>156</v>
      </c>
      <c r="B104" s="410"/>
      <c r="C104" s="410"/>
      <c r="D104" s="410"/>
      <c r="E104" s="410"/>
      <c r="F104" s="410"/>
      <c r="G104" s="410"/>
      <c r="H104" s="410"/>
      <c r="I104" s="410"/>
    </row>
    <row r="105" spans="1:11" ht="13" x14ac:dyDescent="0.3">
      <c r="A105" s="8">
        <v>3</v>
      </c>
      <c r="B105" s="411" t="s">
        <v>157</v>
      </c>
      <c r="C105" s="411"/>
      <c r="D105" s="411"/>
      <c r="E105" s="411"/>
      <c r="F105" s="411"/>
      <c r="G105" s="411"/>
      <c r="H105" s="8" t="s">
        <v>91</v>
      </c>
      <c r="I105" s="8" t="s">
        <v>51</v>
      </c>
    </row>
    <row r="106" spans="1:11" ht="13" x14ac:dyDescent="0.3">
      <c r="A106" s="8" t="s">
        <v>52</v>
      </c>
      <c r="B106" s="399" t="s">
        <v>158</v>
      </c>
      <c r="C106" s="399"/>
      <c r="D106" s="399"/>
      <c r="E106" s="399"/>
      <c r="F106" s="399"/>
      <c r="G106" s="399"/>
      <c r="H106" s="1">
        <v>4.1999999999999997E-3</v>
      </c>
      <c r="I106" s="25">
        <f>H106*I45</f>
        <v>0</v>
      </c>
    </row>
    <row r="107" spans="1:11" ht="13" x14ac:dyDescent="0.25">
      <c r="A107" s="46" t="s">
        <v>53</v>
      </c>
      <c r="B107" s="408" t="s">
        <v>159</v>
      </c>
      <c r="C107" s="408"/>
      <c r="D107" s="408"/>
      <c r="E107" s="408"/>
      <c r="F107" s="408"/>
      <c r="G107" s="408"/>
      <c r="H107" s="162">
        <f>H74</f>
        <v>0.08</v>
      </c>
      <c r="I107" s="163">
        <f>I106*H107</f>
        <v>0</v>
      </c>
    </row>
    <row r="108" spans="1:11" ht="24.75" customHeight="1" x14ac:dyDescent="0.25">
      <c r="A108" s="46" t="s">
        <v>54</v>
      </c>
      <c r="B108" s="408" t="s">
        <v>160</v>
      </c>
      <c r="C108" s="408"/>
      <c r="D108" s="408"/>
      <c r="E108" s="408"/>
      <c r="F108" s="408"/>
      <c r="G108" s="408"/>
      <c r="H108" s="162">
        <v>2E-3</v>
      </c>
      <c r="I108" s="163">
        <f>H108*I45</f>
        <v>0</v>
      </c>
    </row>
    <row r="109" spans="1:11" ht="13" x14ac:dyDescent="0.3">
      <c r="A109" s="8" t="s">
        <v>64</v>
      </c>
      <c r="B109" s="399" t="s">
        <v>161</v>
      </c>
      <c r="C109" s="399"/>
      <c r="D109" s="399"/>
      <c r="E109" s="399"/>
      <c r="F109" s="399"/>
      <c r="G109" s="399"/>
      <c r="H109" s="1">
        <v>1.9400000000000001E-2</v>
      </c>
      <c r="I109" s="25">
        <f>H109*I45</f>
        <v>0</v>
      </c>
    </row>
    <row r="110" spans="1:11" ht="13" x14ac:dyDescent="0.3">
      <c r="A110" s="8" t="s">
        <v>98</v>
      </c>
      <c r="B110" s="428" t="s">
        <v>162</v>
      </c>
      <c r="C110" s="428"/>
      <c r="D110" s="428"/>
      <c r="E110" s="428"/>
      <c r="F110" s="428"/>
      <c r="G110" s="428"/>
      <c r="H110" s="24">
        <f>H75</f>
        <v>0.36800000000000005</v>
      </c>
      <c r="I110" s="25">
        <f>I109*H110</f>
        <v>0</v>
      </c>
    </row>
    <row r="111" spans="1:11" ht="25.5" customHeight="1" x14ac:dyDescent="0.25">
      <c r="A111" s="46" t="s">
        <v>100</v>
      </c>
      <c r="B111" s="408" t="s">
        <v>163</v>
      </c>
      <c r="C111" s="408"/>
      <c r="D111" s="408"/>
      <c r="E111" s="408"/>
      <c r="F111" s="408"/>
      <c r="G111" s="408"/>
      <c r="H111" s="162">
        <v>3.7999999999999999E-2</v>
      </c>
      <c r="I111" s="163">
        <f>H111*I45</f>
        <v>0</v>
      </c>
      <c r="K111" s="7"/>
    </row>
    <row r="112" spans="1:11" ht="13" x14ac:dyDescent="0.3">
      <c r="A112" s="409" t="s">
        <v>164</v>
      </c>
      <c r="B112" s="409"/>
      <c r="C112" s="409"/>
      <c r="D112" s="409"/>
      <c r="E112" s="409"/>
      <c r="F112" s="409"/>
      <c r="G112" s="409"/>
      <c r="H112" s="41"/>
      <c r="I112" s="128">
        <f>SUM(I106:I111)</f>
        <v>0</v>
      </c>
    </row>
    <row r="113" spans="1:11" ht="13" x14ac:dyDescent="0.3">
      <c r="A113" s="429"/>
      <c r="B113" s="430"/>
      <c r="C113" s="430"/>
      <c r="D113" s="430"/>
      <c r="E113" s="430"/>
      <c r="F113" s="430"/>
      <c r="G113" s="430"/>
      <c r="H113" s="430"/>
      <c r="I113" s="430"/>
    </row>
    <row r="114" spans="1:11" ht="13" x14ac:dyDescent="0.3">
      <c r="A114" s="410" t="s">
        <v>165</v>
      </c>
      <c r="B114" s="410"/>
      <c r="C114" s="410"/>
      <c r="D114" s="410"/>
      <c r="E114" s="410"/>
      <c r="F114" s="410"/>
      <c r="G114" s="410"/>
      <c r="H114" s="410"/>
      <c r="I114" s="410"/>
    </row>
    <row r="115" spans="1:11" ht="13" x14ac:dyDescent="0.3">
      <c r="A115" s="3"/>
      <c r="B115" s="3"/>
      <c r="C115" s="3"/>
      <c r="D115" s="3"/>
      <c r="E115" s="3"/>
      <c r="F115" s="3"/>
      <c r="G115" s="3"/>
      <c r="H115" s="3"/>
      <c r="I115" s="3"/>
    </row>
    <row r="116" spans="1:11" ht="13" x14ac:dyDescent="0.3">
      <c r="A116" s="36" t="s">
        <v>166</v>
      </c>
      <c r="B116" s="3"/>
      <c r="C116" s="3"/>
      <c r="D116" s="3"/>
      <c r="E116" s="3"/>
      <c r="F116" s="3"/>
      <c r="G116" s="3"/>
      <c r="H116" s="3"/>
      <c r="I116" s="3"/>
    </row>
    <row r="117" spans="1:11" ht="13" x14ac:dyDescent="0.3">
      <c r="A117" s="36" t="s">
        <v>167</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8" t="s">
        <v>168</v>
      </c>
      <c r="B119" s="401" t="s">
        <v>169</v>
      </c>
      <c r="C119" s="401"/>
      <c r="D119" s="401"/>
      <c r="E119" s="401"/>
      <c r="F119" s="401"/>
      <c r="G119" s="401"/>
      <c r="H119" s="33" t="s">
        <v>91</v>
      </c>
      <c r="I119" s="33" t="s">
        <v>51</v>
      </c>
    </row>
    <row r="120" spans="1:11" ht="13" x14ac:dyDescent="0.3">
      <c r="A120" s="48" t="s">
        <v>52</v>
      </c>
      <c r="B120" s="399" t="s">
        <v>170</v>
      </c>
      <c r="C120" s="399"/>
      <c r="D120" s="399"/>
      <c r="E120" s="399"/>
      <c r="F120" s="399"/>
      <c r="G120" s="399"/>
      <c r="H120" s="42"/>
      <c r="I120" s="42"/>
    </row>
    <row r="121" spans="1:11" ht="13" x14ac:dyDescent="0.3">
      <c r="A121" s="8" t="s">
        <v>53</v>
      </c>
      <c r="B121" s="399" t="s">
        <v>171</v>
      </c>
      <c r="C121" s="399"/>
      <c r="D121" s="399"/>
      <c r="E121" s="399"/>
      <c r="F121" s="399"/>
      <c r="G121" s="399"/>
      <c r="H121" s="174">
        <v>1.67E-2</v>
      </c>
      <c r="I121" s="25">
        <f>H121*$I$45</f>
        <v>0</v>
      </c>
      <c r="J121" s="31" t="s">
        <v>172</v>
      </c>
      <c r="K121" s="165"/>
    </row>
    <row r="122" spans="1:11" ht="13" x14ac:dyDescent="0.3">
      <c r="A122" s="8" t="s">
        <v>54</v>
      </c>
      <c r="B122" s="399" t="s">
        <v>173</v>
      </c>
      <c r="C122" s="399"/>
      <c r="D122" s="399"/>
      <c r="E122" s="399"/>
      <c r="F122" s="399"/>
      <c r="G122" s="399"/>
      <c r="H122" s="174">
        <v>2.0000000000000001E-4</v>
      </c>
      <c r="I122" s="25">
        <f>H122*$I$45</f>
        <v>0</v>
      </c>
      <c r="J122" s="31" t="s">
        <v>172</v>
      </c>
      <c r="K122" s="165"/>
    </row>
    <row r="123" spans="1:11" ht="13.5" x14ac:dyDescent="0.25">
      <c r="A123" s="46" t="s">
        <v>64</v>
      </c>
      <c r="B123" s="408" t="s">
        <v>174</v>
      </c>
      <c r="C123" s="408"/>
      <c r="D123" s="408"/>
      <c r="E123" s="408"/>
      <c r="F123" s="408"/>
      <c r="G123" s="408"/>
      <c r="H123" s="162">
        <v>6.9999999999999999E-4</v>
      </c>
      <c r="I123" s="163">
        <f>H123*$I$45</f>
        <v>0</v>
      </c>
      <c r="J123" s="31" t="s">
        <v>172</v>
      </c>
    </row>
    <row r="124" spans="1:11" ht="13" x14ac:dyDescent="0.3">
      <c r="A124" s="8" t="s">
        <v>98</v>
      </c>
      <c r="B124" s="399" t="s">
        <v>175</v>
      </c>
      <c r="C124" s="399"/>
      <c r="D124" s="399"/>
      <c r="E124" s="399"/>
      <c r="F124" s="399"/>
      <c r="G124" s="399"/>
      <c r="H124" s="174">
        <v>2.8999999999999998E-3</v>
      </c>
      <c r="I124" s="25">
        <f>H124*$I$45</f>
        <v>0</v>
      </c>
      <c r="J124" s="31" t="s">
        <v>172</v>
      </c>
    </row>
    <row r="125" spans="1:11" ht="13" x14ac:dyDescent="0.3">
      <c r="A125" s="8" t="s">
        <v>100</v>
      </c>
      <c r="B125" s="399" t="s">
        <v>176</v>
      </c>
      <c r="C125" s="399"/>
      <c r="D125" s="399"/>
      <c r="E125" s="399"/>
      <c r="F125" s="399"/>
      <c r="G125" s="399"/>
      <c r="H125" s="174"/>
      <c r="I125" s="25">
        <f t="shared" ref="I125" si="1">H125*$I$45</f>
        <v>0</v>
      </c>
      <c r="J125" s="31" t="s">
        <v>172</v>
      </c>
    </row>
    <row r="126" spans="1:11" ht="13" x14ac:dyDescent="0.3">
      <c r="A126" s="401" t="s">
        <v>177</v>
      </c>
      <c r="B126" s="401"/>
      <c r="C126" s="401"/>
      <c r="D126" s="401"/>
      <c r="E126" s="401"/>
      <c r="F126" s="401"/>
      <c r="G126" s="401"/>
      <c r="H126" s="41"/>
      <c r="I126" s="42">
        <f>SUM(I121:I125)</f>
        <v>0</v>
      </c>
      <c r="J126" s="31"/>
    </row>
    <row r="127" spans="1:11" ht="13" x14ac:dyDescent="0.3">
      <c r="A127" s="8" t="s">
        <v>100</v>
      </c>
      <c r="B127" s="399" t="s">
        <v>178</v>
      </c>
      <c r="C127" s="399"/>
      <c r="D127" s="399"/>
      <c r="E127" s="399"/>
      <c r="F127" s="399"/>
      <c r="G127" s="399"/>
      <c r="H127" s="1">
        <f>H75</f>
        <v>0.36800000000000005</v>
      </c>
      <c r="I127" s="25">
        <f>I126*H127</f>
        <v>0</v>
      </c>
    </row>
    <row r="128" spans="1:11" ht="13" x14ac:dyDescent="0.3">
      <c r="A128" s="401" t="s">
        <v>179</v>
      </c>
      <c r="B128" s="401"/>
      <c r="C128" s="401"/>
      <c r="D128" s="401"/>
      <c r="E128" s="401"/>
      <c r="F128" s="401"/>
      <c r="G128" s="401"/>
      <c r="H128" s="41"/>
      <c r="I128" s="42">
        <f>SUM(I126:I127)</f>
        <v>0</v>
      </c>
    </row>
    <row r="129" spans="1:10" ht="13" x14ac:dyDescent="0.3">
      <c r="A129" s="3"/>
      <c r="B129" s="3"/>
      <c r="C129" s="3"/>
      <c r="D129" s="3"/>
      <c r="E129" s="3"/>
      <c r="F129" s="3"/>
      <c r="G129" s="3"/>
      <c r="H129" s="3"/>
      <c r="I129" s="3"/>
    </row>
    <row r="130" spans="1:10" ht="13" x14ac:dyDescent="0.3">
      <c r="A130" s="48" t="s">
        <v>180</v>
      </c>
      <c r="B130" s="413" t="s">
        <v>181</v>
      </c>
      <c r="C130" s="414"/>
      <c r="D130" s="414"/>
      <c r="E130" s="414"/>
      <c r="F130" s="414"/>
      <c r="G130" s="415"/>
      <c r="H130" s="33" t="s">
        <v>91</v>
      </c>
      <c r="I130" s="33" t="s">
        <v>51</v>
      </c>
    </row>
    <row r="131" spans="1:10" ht="13" x14ac:dyDescent="0.3">
      <c r="A131" s="8" t="s">
        <v>52</v>
      </c>
      <c r="B131" s="449" t="s">
        <v>182</v>
      </c>
      <c r="C131" s="450"/>
      <c r="D131" s="450"/>
      <c r="E131" s="450"/>
      <c r="F131" s="450"/>
      <c r="G131" s="451"/>
      <c r="H131" s="174">
        <v>0</v>
      </c>
      <c r="I131" s="25">
        <v>0</v>
      </c>
    </row>
    <row r="132" spans="1:10" ht="13" x14ac:dyDescent="0.3">
      <c r="A132" s="413" t="s">
        <v>183</v>
      </c>
      <c r="B132" s="414"/>
      <c r="C132" s="414"/>
      <c r="D132" s="414"/>
      <c r="E132" s="414"/>
      <c r="F132" s="414"/>
      <c r="G132" s="415"/>
      <c r="H132" s="41">
        <f>TRUNC(SUM(H131),4)</f>
        <v>0</v>
      </c>
      <c r="I132" s="42">
        <f>SUM(I131)</f>
        <v>0</v>
      </c>
    </row>
    <row r="133" spans="1:10" ht="13" x14ac:dyDescent="0.3">
      <c r="A133" s="50"/>
      <c r="B133" s="44"/>
      <c r="C133" s="44"/>
      <c r="D133" s="44"/>
      <c r="E133" s="44"/>
      <c r="F133" s="44"/>
      <c r="G133" s="44"/>
      <c r="H133" s="44"/>
      <c r="I133" s="44"/>
    </row>
    <row r="134" spans="1:10" ht="13" x14ac:dyDescent="0.3">
      <c r="A134" s="401" t="s">
        <v>184</v>
      </c>
      <c r="B134" s="401"/>
      <c r="C134" s="401"/>
      <c r="D134" s="401"/>
      <c r="E134" s="401"/>
      <c r="F134" s="401"/>
      <c r="G134" s="401"/>
      <c r="H134" s="401"/>
      <c r="I134" s="401"/>
    </row>
    <row r="135" spans="1:10" ht="13" x14ac:dyDescent="0.3">
      <c r="A135" s="46">
        <v>4</v>
      </c>
      <c r="B135" s="433" t="s">
        <v>185</v>
      </c>
      <c r="C135" s="383"/>
      <c r="D135" s="383"/>
      <c r="E135" s="383"/>
      <c r="F135" s="383"/>
      <c r="G135" s="384"/>
      <c r="H135" s="45"/>
      <c r="I135" s="8" t="s">
        <v>51</v>
      </c>
    </row>
    <row r="136" spans="1:10" ht="13" x14ac:dyDescent="0.3">
      <c r="A136" s="8" t="s">
        <v>168</v>
      </c>
      <c r="B136" s="434" t="s">
        <v>186</v>
      </c>
      <c r="C136" s="435"/>
      <c r="D136" s="435"/>
      <c r="E136" s="435"/>
      <c r="F136" s="435"/>
      <c r="G136" s="436"/>
      <c r="H136" s="22"/>
      <c r="I136" s="25">
        <f>I128</f>
        <v>0</v>
      </c>
    </row>
    <row r="137" spans="1:10" ht="13" x14ac:dyDescent="0.3">
      <c r="A137" s="8" t="s">
        <v>180</v>
      </c>
      <c r="B137" s="434" t="s">
        <v>187</v>
      </c>
      <c r="C137" s="435"/>
      <c r="D137" s="435"/>
      <c r="E137" s="435"/>
      <c r="F137" s="435"/>
      <c r="G137" s="436"/>
      <c r="H137" s="22"/>
      <c r="I137" s="25">
        <f>I132</f>
        <v>0</v>
      </c>
    </row>
    <row r="138" spans="1:10" ht="13" x14ac:dyDescent="0.3">
      <c r="A138" s="409" t="s">
        <v>188</v>
      </c>
      <c r="B138" s="409"/>
      <c r="C138" s="409"/>
      <c r="D138" s="409"/>
      <c r="E138" s="409"/>
      <c r="F138" s="409"/>
      <c r="G138" s="409"/>
      <c r="H138" s="409"/>
      <c r="I138" s="128">
        <f>SUM(I136:I137)</f>
        <v>0</v>
      </c>
    </row>
    <row r="139" spans="1:10" ht="13" x14ac:dyDescent="0.3">
      <c r="A139" s="431"/>
      <c r="B139" s="432"/>
      <c r="C139" s="432"/>
      <c r="D139" s="432"/>
      <c r="E139" s="432"/>
      <c r="F139" s="432"/>
      <c r="G139" s="432"/>
      <c r="H139" s="432"/>
      <c r="I139" s="432"/>
    </row>
    <row r="140" spans="1:10" ht="13" x14ac:dyDescent="0.3">
      <c r="A140" s="410" t="s">
        <v>189</v>
      </c>
      <c r="B140" s="410"/>
      <c r="C140" s="410"/>
      <c r="D140" s="410"/>
      <c r="E140" s="410"/>
      <c r="F140" s="410"/>
      <c r="G140" s="410"/>
      <c r="H140" s="410"/>
      <c r="I140" s="410"/>
    </row>
    <row r="141" spans="1:10" ht="13" x14ac:dyDescent="0.3">
      <c r="A141" s="8">
        <v>5</v>
      </c>
      <c r="B141" s="411" t="s">
        <v>190</v>
      </c>
      <c r="C141" s="411"/>
      <c r="D141" s="411"/>
      <c r="E141" s="411"/>
      <c r="F141" s="411"/>
      <c r="G141" s="411"/>
      <c r="H141" s="8"/>
      <c r="I141" s="8" t="s">
        <v>51</v>
      </c>
    </row>
    <row r="142" spans="1:10" ht="13" x14ac:dyDescent="0.3">
      <c r="A142" s="8" t="s">
        <v>52</v>
      </c>
      <c r="B142" s="412" t="s">
        <v>191</v>
      </c>
      <c r="C142" s="412"/>
      <c r="D142" s="412"/>
      <c r="E142" s="412"/>
      <c r="F142" s="412"/>
      <c r="G142" s="412"/>
      <c r="H142" s="23" t="s">
        <v>139</v>
      </c>
      <c r="I142" s="25">
        <f>'Uniform&amp;EPIs Serv e Jard.'!K26</f>
        <v>0</v>
      </c>
    </row>
    <row r="143" spans="1:10" ht="13" x14ac:dyDescent="0.3">
      <c r="A143" s="8" t="s">
        <v>53</v>
      </c>
      <c r="B143" s="412" t="s">
        <v>192</v>
      </c>
      <c r="C143" s="412"/>
      <c r="D143" s="412"/>
      <c r="E143" s="412"/>
      <c r="F143" s="412"/>
      <c r="G143" s="412"/>
      <c r="H143" s="23" t="s">
        <v>139</v>
      </c>
      <c r="I143" s="25" cm="1">
        <f t="array" ref="I143:J143">'Materiais Jardineiro'!K47:L47</f>
        <v>0</v>
      </c>
      <c r="J143">
        <v>0</v>
      </c>
    </row>
    <row r="144" spans="1:10" ht="13" x14ac:dyDescent="0.3">
      <c r="A144" s="28" t="s">
        <v>54</v>
      </c>
      <c r="B144" s="412" t="s">
        <v>193</v>
      </c>
      <c r="C144" s="412"/>
      <c r="D144" s="412"/>
      <c r="E144" s="412"/>
      <c r="F144" s="412"/>
      <c r="G144" s="412"/>
      <c r="H144" s="23" t="s">
        <v>139</v>
      </c>
      <c r="I144" s="25" cm="1">
        <f t="array" ref="I144:J144">'Eqp Jardineiro'!K25:L25</f>
        <v>0</v>
      </c>
      <c r="J144">
        <v>0</v>
      </c>
    </row>
    <row r="145" spans="1:13" ht="13" x14ac:dyDescent="0.3">
      <c r="A145" s="28" t="s">
        <v>64</v>
      </c>
      <c r="B145" s="412" t="s">
        <v>101</v>
      </c>
      <c r="C145" s="412"/>
      <c r="D145" s="412"/>
      <c r="E145" s="412"/>
      <c r="F145" s="412"/>
      <c r="G145" s="412"/>
      <c r="H145" s="23" t="s">
        <v>139</v>
      </c>
      <c r="I145" s="25">
        <v>0</v>
      </c>
    </row>
    <row r="146" spans="1:13" ht="13" x14ac:dyDescent="0.3">
      <c r="A146" s="409" t="s">
        <v>194</v>
      </c>
      <c r="B146" s="409"/>
      <c r="C146" s="409"/>
      <c r="D146" s="409"/>
      <c r="E146" s="409"/>
      <c r="F146" s="409"/>
      <c r="G146" s="409"/>
      <c r="H146" s="41" t="s">
        <v>139</v>
      </c>
      <c r="I146" s="128">
        <f>SUM(I142:I145)</f>
        <v>0</v>
      </c>
      <c r="K146" s="165"/>
    </row>
    <row r="147" spans="1:13" ht="13" x14ac:dyDescent="0.25">
      <c r="A147" s="52"/>
      <c r="B147" s="52"/>
      <c r="C147" s="52"/>
      <c r="D147" s="52"/>
      <c r="E147" s="52"/>
      <c r="F147" s="52"/>
      <c r="G147" s="52"/>
      <c r="H147" s="52"/>
      <c r="I147" s="52"/>
    </row>
    <row r="148" spans="1:13" ht="13" x14ac:dyDescent="0.3">
      <c r="A148" s="36" t="s">
        <v>195</v>
      </c>
      <c r="B148" s="3"/>
      <c r="C148" s="3"/>
      <c r="D148" s="3"/>
      <c r="E148" s="3"/>
      <c r="F148" s="3"/>
      <c r="G148" s="3"/>
      <c r="H148" s="3"/>
      <c r="I148" s="3"/>
    </row>
    <row r="149" spans="1:13" ht="13" x14ac:dyDescent="0.3">
      <c r="A149" s="51"/>
      <c r="B149" s="3"/>
      <c r="C149" s="3"/>
      <c r="D149" s="3"/>
      <c r="E149" s="3"/>
      <c r="F149" s="3"/>
      <c r="G149" s="3"/>
      <c r="H149" s="3"/>
      <c r="I149" s="3"/>
    </row>
    <row r="150" spans="1:13" ht="13" x14ac:dyDescent="0.3">
      <c r="A150" s="410" t="s">
        <v>196</v>
      </c>
      <c r="B150" s="410"/>
      <c r="C150" s="410"/>
      <c r="D150" s="410"/>
      <c r="E150" s="410"/>
      <c r="F150" s="410"/>
      <c r="G150" s="410"/>
      <c r="H150" s="410"/>
      <c r="I150" s="410"/>
    </row>
    <row r="151" spans="1:13" ht="13" x14ac:dyDescent="0.3">
      <c r="A151" s="8">
        <v>6</v>
      </c>
      <c r="B151" s="411" t="s">
        <v>197</v>
      </c>
      <c r="C151" s="411"/>
      <c r="D151" s="411"/>
      <c r="E151" s="411"/>
      <c r="F151" s="411"/>
      <c r="G151" s="411"/>
      <c r="H151" s="8" t="s">
        <v>91</v>
      </c>
      <c r="I151" s="8" t="s">
        <v>51</v>
      </c>
    </row>
    <row r="152" spans="1:13" ht="13" x14ac:dyDescent="0.3">
      <c r="A152" s="8" t="s">
        <v>52</v>
      </c>
      <c r="B152" s="399" t="s">
        <v>198</v>
      </c>
      <c r="C152" s="399"/>
      <c r="D152" s="399"/>
      <c r="E152" s="399"/>
      <c r="F152" s="399"/>
      <c r="G152" s="399"/>
      <c r="H152" s="336"/>
      <c r="I152" s="320">
        <f>H152*I170</f>
        <v>0</v>
      </c>
      <c r="J152" s="31" t="s">
        <v>199</v>
      </c>
    </row>
    <row r="153" spans="1:13" ht="13" x14ac:dyDescent="0.3">
      <c r="A153" s="8" t="s">
        <v>53</v>
      </c>
      <c r="B153" s="399" t="s">
        <v>200</v>
      </c>
      <c r="C153" s="399"/>
      <c r="D153" s="399"/>
      <c r="E153" s="399"/>
      <c r="F153" s="399"/>
      <c r="G153" s="399"/>
      <c r="H153" s="336"/>
      <c r="I153" s="320">
        <f>H153*(I152+I170)</f>
        <v>0</v>
      </c>
      <c r="J153" s="31" t="s">
        <v>199</v>
      </c>
    </row>
    <row r="154" spans="1:13" ht="13" x14ac:dyDescent="0.3">
      <c r="A154" s="8" t="s">
        <v>54</v>
      </c>
      <c r="B154" s="437" t="s">
        <v>201</v>
      </c>
      <c r="C154" s="437"/>
      <c r="D154" s="437"/>
      <c r="E154" s="437"/>
      <c r="F154" s="437"/>
      <c r="G154" s="437"/>
      <c r="H154" s="2"/>
      <c r="I154" s="29"/>
    </row>
    <row r="155" spans="1:13" ht="13" x14ac:dyDescent="0.3">
      <c r="A155" s="8" t="s">
        <v>202</v>
      </c>
      <c r="B155" s="399" t="s">
        <v>203</v>
      </c>
      <c r="C155" s="399"/>
      <c r="D155" s="399"/>
      <c r="E155" s="399"/>
      <c r="F155" s="399"/>
      <c r="G155" s="399"/>
      <c r="H155" s="6"/>
      <c r="I155" s="320">
        <f>H155*$I$172</f>
        <v>0</v>
      </c>
      <c r="J155" s="31" t="s">
        <v>204</v>
      </c>
      <c r="K155" s="7"/>
    </row>
    <row r="156" spans="1:13" ht="13" x14ac:dyDescent="0.3">
      <c r="A156" s="8" t="s">
        <v>205</v>
      </c>
      <c r="B156" s="399" t="s">
        <v>206</v>
      </c>
      <c r="C156" s="399"/>
      <c r="D156" s="399"/>
      <c r="E156" s="399"/>
      <c r="F156" s="399"/>
      <c r="G156" s="399"/>
      <c r="H156" s="6"/>
      <c r="I156" s="320">
        <f t="shared" ref="I156:I157" si="2">H156*$I$172</f>
        <v>0</v>
      </c>
      <c r="J156" s="31" t="s">
        <v>204</v>
      </c>
      <c r="K156" s="7"/>
    </row>
    <row r="157" spans="1:13" ht="13" x14ac:dyDescent="0.3">
      <c r="A157" s="8" t="s">
        <v>207</v>
      </c>
      <c r="B157" s="399" t="s">
        <v>208</v>
      </c>
      <c r="C157" s="399"/>
      <c r="D157" s="399"/>
      <c r="E157" s="399"/>
      <c r="F157" s="399"/>
      <c r="G157" s="399"/>
      <c r="H157" s="6"/>
      <c r="I157" s="320">
        <f t="shared" si="2"/>
        <v>0</v>
      </c>
      <c r="J157" s="31" t="s">
        <v>204</v>
      </c>
      <c r="K157" s="7"/>
    </row>
    <row r="158" spans="1:13" ht="13" x14ac:dyDescent="0.3">
      <c r="A158" s="409" t="s">
        <v>209</v>
      </c>
      <c r="B158" s="409"/>
      <c r="C158" s="409"/>
      <c r="D158" s="409"/>
      <c r="E158" s="409"/>
      <c r="F158" s="409"/>
      <c r="G158" s="409"/>
      <c r="H158" s="53">
        <f>SUM(H152:H157)</f>
        <v>0</v>
      </c>
      <c r="I158" s="128">
        <f>SUM(I152:I157)</f>
        <v>0</v>
      </c>
      <c r="K158" s="7"/>
      <c r="M158" s="7"/>
    </row>
    <row r="159" spans="1:13" x14ac:dyDescent="0.25">
      <c r="A159" s="311"/>
      <c r="B159" s="321"/>
      <c r="C159" s="321"/>
      <c r="D159" s="321"/>
      <c r="E159" s="321"/>
      <c r="F159" s="321"/>
      <c r="G159" s="321"/>
      <c r="H159" s="321"/>
      <c r="I159" s="321"/>
    </row>
    <row r="160" spans="1:13" ht="13" x14ac:dyDescent="0.25">
      <c r="A160" s="36" t="s">
        <v>210</v>
      </c>
      <c r="B160" s="321"/>
      <c r="C160" s="321"/>
      <c r="D160" s="321"/>
      <c r="E160" s="321"/>
      <c r="F160" s="321"/>
      <c r="G160" s="321"/>
      <c r="H160" s="321"/>
      <c r="I160" s="321"/>
    </row>
    <row r="161" spans="1:11" ht="13" x14ac:dyDescent="0.25">
      <c r="A161" s="36" t="s">
        <v>211</v>
      </c>
      <c r="B161" s="321"/>
      <c r="C161" s="321"/>
      <c r="D161" s="321"/>
      <c r="E161" s="321"/>
      <c r="F161" s="321"/>
      <c r="G161" s="321"/>
      <c r="H161" s="321"/>
      <c r="I161" s="321"/>
    </row>
    <row r="162" spans="1:11" ht="13" x14ac:dyDescent="0.3">
      <c r="A162" s="311"/>
      <c r="B162" s="311"/>
      <c r="C162" s="311"/>
      <c r="D162" s="311"/>
      <c r="E162" s="311"/>
      <c r="F162" s="311"/>
      <c r="G162" s="311"/>
      <c r="H162" s="311"/>
      <c r="I162" s="4"/>
    </row>
    <row r="163" spans="1:11" ht="13" x14ac:dyDescent="0.3">
      <c r="A163" s="401" t="s">
        <v>212</v>
      </c>
      <c r="B163" s="401"/>
      <c r="C163" s="401"/>
      <c r="D163" s="401"/>
      <c r="E163" s="401"/>
      <c r="F163" s="401"/>
      <c r="G163" s="401"/>
      <c r="H163" s="401"/>
      <c r="I163" s="401"/>
      <c r="K163" s="9"/>
    </row>
    <row r="164" spans="1:11" ht="13" x14ac:dyDescent="0.3">
      <c r="A164" s="411" t="s">
        <v>213</v>
      </c>
      <c r="B164" s="411"/>
      <c r="C164" s="411"/>
      <c r="D164" s="411"/>
      <c r="E164" s="411"/>
      <c r="F164" s="411"/>
      <c r="G164" s="411"/>
      <c r="H164" s="411"/>
      <c r="I164" s="8" t="s">
        <v>51</v>
      </c>
    </row>
    <row r="165" spans="1:11" x14ac:dyDescent="0.25">
      <c r="A165" s="313" t="s">
        <v>52</v>
      </c>
      <c r="B165" s="400" t="str">
        <f>A37</f>
        <v>MÓDULO 1 - COMPOSIÇÃO DA REMUNERAÇÃO</v>
      </c>
      <c r="C165" s="400"/>
      <c r="D165" s="400"/>
      <c r="E165" s="400"/>
      <c r="F165" s="400"/>
      <c r="G165" s="400"/>
      <c r="H165" s="400"/>
      <c r="I165" s="320">
        <f>I45</f>
        <v>0</v>
      </c>
    </row>
    <row r="166" spans="1:11" x14ac:dyDescent="0.25">
      <c r="A166" s="313" t="s">
        <v>53</v>
      </c>
      <c r="B166" s="400" t="str">
        <f>A50</f>
        <v>MÓDULO 2 – ENCARGOS E BENEFÍCIOS ANUAIS, MENSAIS E DIÁRIOS</v>
      </c>
      <c r="C166" s="400"/>
      <c r="D166" s="400"/>
      <c r="E166" s="400"/>
      <c r="F166" s="400"/>
      <c r="G166" s="400"/>
      <c r="H166" s="400"/>
      <c r="I166" s="320">
        <f>I102</f>
        <v>0</v>
      </c>
    </row>
    <row r="167" spans="1:11" ht="13" x14ac:dyDescent="0.3">
      <c r="A167" s="313" t="s">
        <v>54</v>
      </c>
      <c r="B167" s="400" t="str">
        <f>A104</f>
        <v>MÓDULO 3 – PROVISÃO PARA RESCISÃO</v>
      </c>
      <c r="C167" s="400"/>
      <c r="D167" s="400"/>
      <c r="E167" s="400"/>
      <c r="F167" s="400"/>
      <c r="G167" s="400"/>
      <c r="H167" s="400"/>
      <c r="I167" s="320">
        <f>I112</f>
        <v>0</v>
      </c>
      <c r="K167" s="9"/>
    </row>
    <row r="168" spans="1:11" ht="13" x14ac:dyDescent="0.3">
      <c r="A168" s="23" t="s">
        <v>64</v>
      </c>
      <c r="B168" s="400" t="str">
        <f>A114</f>
        <v>MÓDULO 4 – CUSTO DE REPOSIÇÃO DO PROFISSIONAL AUSENTE</v>
      </c>
      <c r="C168" s="400"/>
      <c r="D168" s="400"/>
      <c r="E168" s="400"/>
      <c r="F168" s="400"/>
      <c r="G168" s="400"/>
      <c r="H168" s="400"/>
      <c r="I168" s="320">
        <f>I138</f>
        <v>0</v>
      </c>
      <c r="K168" s="9"/>
    </row>
    <row r="169" spans="1:11" x14ac:dyDescent="0.25">
      <c r="A169" s="23" t="s">
        <v>98</v>
      </c>
      <c r="B169" s="400" t="str">
        <f>A140</f>
        <v>MÓDULO 5 – INSUMOS DIVERSOS</v>
      </c>
      <c r="C169" s="400"/>
      <c r="D169" s="400"/>
      <c r="E169" s="400"/>
      <c r="F169" s="400"/>
      <c r="G169" s="400"/>
      <c r="H169" s="400"/>
      <c r="I169" s="320">
        <f>I146</f>
        <v>0</v>
      </c>
    </row>
    <row r="170" spans="1:11" ht="13" x14ac:dyDescent="0.3">
      <c r="A170" s="8"/>
      <c r="B170" s="411" t="s">
        <v>214</v>
      </c>
      <c r="C170" s="411"/>
      <c r="D170" s="411"/>
      <c r="E170" s="411"/>
      <c r="F170" s="411"/>
      <c r="G170" s="411"/>
      <c r="H170" s="411"/>
      <c r="I170" s="26">
        <f>SUM(I165:I169)</f>
        <v>0</v>
      </c>
      <c r="K170" s="7"/>
    </row>
    <row r="171" spans="1:11" x14ac:dyDescent="0.25">
      <c r="A171" s="23" t="s">
        <v>100</v>
      </c>
      <c r="B171" s="400" t="str">
        <f>A150</f>
        <v>MÓDULO 6 – CUSTOS INDIRETOS, TRIBUTOS E LUCRO</v>
      </c>
      <c r="C171" s="400"/>
      <c r="D171" s="400"/>
      <c r="E171" s="400"/>
      <c r="F171" s="400"/>
      <c r="G171" s="400"/>
      <c r="H171" s="400"/>
      <c r="I171" s="25">
        <f>I158</f>
        <v>0</v>
      </c>
    </row>
    <row r="172" spans="1:11" ht="13" x14ac:dyDescent="0.3">
      <c r="A172" s="409" t="s">
        <v>215</v>
      </c>
      <c r="B172" s="409"/>
      <c r="C172" s="409"/>
      <c r="D172" s="409"/>
      <c r="E172" s="409"/>
      <c r="F172" s="409"/>
      <c r="G172" s="409"/>
      <c r="H172" s="409"/>
      <c r="I172" s="128">
        <f>SUM(I45,I102,I112,I138,I146,I152,I153)/(1-SUM(H155:H157))</f>
        <v>0</v>
      </c>
    </row>
    <row r="173" spans="1:11" ht="13" x14ac:dyDescent="0.3">
      <c r="A173" s="3"/>
      <c r="B173" s="3"/>
      <c r="C173" s="3"/>
      <c r="D173" s="3"/>
      <c r="E173" s="3"/>
      <c r="F173" s="3"/>
      <c r="G173" s="3"/>
      <c r="H173" s="3"/>
      <c r="I173" s="4"/>
    </row>
    <row r="175" spans="1:11" ht="13" hidden="1" outlineLevel="1" x14ac:dyDescent="0.25">
      <c r="A175" s="405" t="s">
        <v>14</v>
      </c>
      <c r="B175" s="406"/>
      <c r="C175" s="406"/>
      <c r="D175" s="406"/>
      <c r="E175" s="406"/>
      <c r="F175" s="406"/>
      <c r="G175" s="406"/>
      <c r="H175" s="406"/>
      <c r="I175" s="407"/>
    </row>
    <row r="176" spans="1:11" ht="13" hidden="1" outlineLevel="1" x14ac:dyDescent="0.3">
      <c r="A176" s="440"/>
      <c r="B176" s="441"/>
      <c r="C176" s="441"/>
      <c r="D176" s="441"/>
      <c r="E176" s="441"/>
      <c r="F176" s="441"/>
      <c r="G176" s="441"/>
      <c r="H176" s="441"/>
      <c r="I176" s="442"/>
    </row>
    <row r="177" spans="1:9" hidden="1" outlineLevel="1" x14ac:dyDescent="0.25">
      <c r="A177" s="443" t="s">
        <v>24</v>
      </c>
      <c r="B177" s="444"/>
      <c r="C177" s="444"/>
      <c r="D177" s="444"/>
      <c r="E177" s="444"/>
      <c r="F177" s="444"/>
      <c r="G177" s="444"/>
      <c r="H177" s="444"/>
      <c r="I177" s="445"/>
    </row>
    <row r="178" spans="1:9" hidden="1" outlineLevel="1" x14ac:dyDescent="0.25">
      <c r="A178" s="446"/>
      <c r="B178" s="447"/>
      <c r="C178" s="447"/>
      <c r="D178" s="447"/>
      <c r="E178" s="447"/>
      <c r="F178" s="447"/>
      <c r="G178" s="447"/>
      <c r="H178" s="447"/>
      <c r="I178" s="448"/>
    </row>
    <row r="179" spans="1:9" ht="13" hidden="1" outlineLevel="1" x14ac:dyDescent="0.3">
      <c r="A179" s="3"/>
      <c r="B179" s="3"/>
      <c r="C179" s="3"/>
      <c r="D179" s="3"/>
      <c r="E179" s="3"/>
      <c r="F179" s="3"/>
      <c r="G179" s="3"/>
      <c r="H179" s="3"/>
      <c r="I179" s="310"/>
    </row>
    <row r="180" spans="1:9" ht="39" hidden="1" outlineLevel="1" x14ac:dyDescent="0.3">
      <c r="A180" s="367" t="s">
        <v>16</v>
      </c>
      <c r="B180" s="367"/>
      <c r="C180" s="367"/>
      <c r="D180" s="438" t="s">
        <v>17</v>
      </c>
      <c r="E180" s="411"/>
      <c r="F180" s="411"/>
      <c r="G180" s="438" t="s">
        <v>18</v>
      </c>
      <c r="H180" s="411"/>
      <c r="I180" s="55" t="s">
        <v>19</v>
      </c>
    </row>
    <row r="181" spans="1:9" ht="37" hidden="1" customHeight="1" outlineLevel="1" x14ac:dyDescent="0.25">
      <c r="A181" s="424" t="s">
        <v>26</v>
      </c>
      <c r="B181" s="424"/>
      <c r="C181" s="424"/>
      <c r="D181" s="422" t="s">
        <v>25</v>
      </c>
      <c r="E181" s="424"/>
      <c r="F181" s="424"/>
      <c r="G181" s="439">
        <f>'Item 2 - Jardineiro'!I172</f>
        <v>0</v>
      </c>
      <c r="H181" s="424"/>
      <c r="I181" s="175">
        <f>(1/Resumo!D8)*G181</f>
        <v>0</v>
      </c>
    </row>
    <row r="182" spans="1:9" ht="13" hidden="1" outlineLevel="1" x14ac:dyDescent="0.3">
      <c r="A182" s="411" t="s">
        <v>22</v>
      </c>
      <c r="B182" s="411"/>
      <c r="C182" s="411"/>
      <c r="D182" s="411"/>
      <c r="E182" s="411"/>
      <c r="F182" s="411"/>
      <c r="G182" s="411"/>
      <c r="H182" s="411"/>
      <c r="I182" s="176">
        <f>SUM(I181:I181)</f>
        <v>0</v>
      </c>
    </row>
    <row r="183" spans="1:9" hidden="1" outlineLevel="1" x14ac:dyDescent="0.25"/>
    <row r="184" spans="1:9" ht="13" hidden="1" outlineLevel="1" x14ac:dyDescent="0.3">
      <c r="A184" s="399" t="s">
        <v>27</v>
      </c>
      <c r="B184" s="399"/>
      <c r="C184" s="399"/>
      <c r="D184" s="399"/>
      <c r="E184" s="399"/>
      <c r="F184" s="399"/>
      <c r="G184" s="399"/>
      <c r="H184" s="399"/>
      <c r="I184" s="399"/>
    </row>
    <row r="185" spans="1:9" hidden="1" outlineLevel="1" x14ac:dyDescent="0.25"/>
    <row r="186" spans="1:9" hidden="1" outlineLevel="1" x14ac:dyDescent="0.25"/>
    <row r="187" spans="1:9" ht="19" hidden="1" customHeight="1" outlineLevel="1" x14ac:dyDescent="0.3">
      <c r="A187" s="399" t="s">
        <v>33</v>
      </c>
      <c r="B187" s="399"/>
      <c r="C187" s="399"/>
      <c r="D187" s="399"/>
      <c r="E187" s="399"/>
      <c r="F187" s="399"/>
      <c r="G187" s="399"/>
      <c r="H187" s="399"/>
      <c r="I187" s="399"/>
    </row>
    <row r="188" spans="1:9" hidden="1" outlineLevel="1" x14ac:dyDescent="0.25"/>
    <row r="189" spans="1:9" ht="29" hidden="1" customHeight="1" outlineLevel="1" x14ac:dyDescent="0.25">
      <c r="A189" s="452" t="s">
        <v>34</v>
      </c>
      <c r="B189" s="453"/>
      <c r="C189" s="453"/>
      <c r="D189" s="453"/>
      <c r="E189" s="453"/>
      <c r="F189" s="453"/>
      <c r="G189" s="453"/>
      <c r="H189" s="453"/>
      <c r="I189" s="453"/>
    </row>
    <row r="190" spans="1:9" hidden="1" outlineLevel="1" x14ac:dyDescent="0.25"/>
    <row r="191" spans="1:9" ht="27" hidden="1" customHeight="1" outlineLevel="1" x14ac:dyDescent="0.25">
      <c r="A191" s="452" t="s">
        <v>35</v>
      </c>
      <c r="B191" s="453"/>
      <c r="C191" s="453"/>
      <c r="D191" s="453"/>
      <c r="E191" s="453"/>
      <c r="F191" s="453"/>
      <c r="G191" s="453"/>
      <c r="H191" s="453"/>
      <c r="I191" s="453"/>
    </row>
    <row r="192" spans="1:9" hidden="1" outlineLevel="1" x14ac:dyDescent="0.25"/>
    <row r="193" spans="1:10" ht="27" hidden="1" customHeight="1" outlineLevel="1" x14ac:dyDescent="0.25">
      <c r="A193" s="452" t="s">
        <v>36</v>
      </c>
      <c r="B193" s="453"/>
      <c r="C193" s="453"/>
      <c r="D193" s="453"/>
      <c r="E193" s="453"/>
      <c r="F193" s="453"/>
      <c r="G193" s="453"/>
      <c r="H193" s="453"/>
      <c r="I193" s="453"/>
    </row>
    <row r="194" spans="1:10" hidden="1" outlineLevel="1" x14ac:dyDescent="0.25"/>
    <row r="195" spans="1:10" collapsed="1" x14ac:dyDescent="0.25"/>
    <row r="196" spans="1:10" ht="13" x14ac:dyDescent="0.25">
      <c r="A196" s="405" t="s">
        <v>37</v>
      </c>
      <c r="B196" s="406"/>
      <c r="C196" s="406"/>
      <c r="D196" s="406"/>
      <c r="E196" s="406"/>
      <c r="F196" s="406"/>
      <c r="G196" s="406"/>
      <c r="H196" s="406"/>
      <c r="I196" s="407"/>
    </row>
    <row r="198" spans="1:10" ht="52" x14ac:dyDescent="0.25">
      <c r="A198" s="433" t="s">
        <v>38</v>
      </c>
      <c r="B198" s="383"/>
      <c r="C198" s="384"/>
      <c r="D198" s="326" t="s">
        <v>541</v>
      </c>
      <c r="E198" s="471" t="s">
        <v>39</v>
      </c>
      <c r="F198" s="472"/>
      <c r="G198" s="55" t="s">
        <v>40</v>
      </c>
      <c r="H198" s="55" t="s">
        <v>41</v>
      </c>
      <c r="I198" s="55" t="s">
        <v>42</v>
      </c>
    </row>
    <row r="199" spans="1:10" x14ac:dyDescent="0.25">
      <c r="A199" s="478" t="s">
        <v>550</v>
      </c>
      <c r="B199" s="479"/>
      <c r="C199" s="480"/>
      <c r="D199" s="348">
        <v>1800</v>
      </c>
      <c r="E199" s="475">
        <f>I182</f>
        <v>0</v>
      </c>
      <c r="F199" s="476"/>
      <c r="G199" s="256">
        <f>Resumo!G8</f>
        <v>1800</v>
      </c>
      <c r="H199" s="256">
        <f>G199</f>
        <v>1800</v>
      </c>
      <c r="I199" s="177">
        <f>ROUND(H199*E199,2)</f>
        <v>0</v>
      </c>
      <c r="J199" s="309" t="s">
        <v>546</v>
      </c>
    </row>
    <row r="200" spans="1:10" x14ac:dyDescent="0.25">
      <c r="A200" s="453"/>
      <c r="B200" s="453"/>
      <c r="C200" s="453"/>
      <c r="D200" s="22"/>
      <c r="E200" s="463"/>
      <c r="F200" s="464"/>
      <c r="G200" s="256"/>
      <c r="H200" s="256"/>
      <c r="I200" s="177">
        <f>H200*D200</f>
        <v>0</v>
      </c>
    </row>
    <row r="201" spans="1:10" x14ac:dyDescent="0.25">
      <c r="A201" s="452"/>
      <c r="B201" s="453"/>
      <c r="C201" s="453"/>
      <c r="D201" s="22"/>
      <c r="E201" s="463"/>
      <c r="F201" s="464"/>
      <c r="G201" s="256"/>
      <c r="H201" s="256"/>
      <c r="I201" s="177">
        <f>H201*D201</f>
        <v>0</v>
      </c>
    </row>
    <row r="202" spans="1:10" ht="13" x14ac:dyDescent="0.3">
      <c r="A202" s="465" t="s">
        <v>45</v>
      </c>
      <c r="B202" s="466"/>
      <c r="C202" s="466"/>
      <c r="D202" s="466"/>
      <c r="E202" s="466"/>
      <c r="F202" s="467"/>
      <c r="G202" s="257">
        <f>SUM(G199:G201)</f>
        <v>1800</v>
      </c>
      <c r="H202" s="257">
        <f>SUM(H199:H201)</f>
        <v>1800</v>
      </c>
      <c r="I202" s="178">
        <f>SUM(I199:I201)</f>
        <v>0</v>
      </c>
    </row>
    <row r="203" spans="1:10" ht="13" thickBot="1" x14ac:dyDescent="0.3"/>
    <row r="204" spans="1:10" ht="20.5" thickBot="1" x14ac:dyDescent="0.45">
      <c r="A204" s="468" t="s">
        <v>544</v>
      </c>
      <c r="B204" s="469"/>
      <c r="C204" s="469"/>
      <c r="D204" s="469"/>
      <c r="E204" s="469"/>
      <c r="F204" s="469"/>
      <c r="G204" s="469"/>
      <c r="H204" s="469"/>
      <c r="I204" s="470"/>
    </row>
  </sheetData>
  <mergeCells count="144">
    <mergeCell ref="A202:F202"/>
    <mergeCell ref="A204:I204"/>
    <mergeCell ref="A199:C199"/>
    <mergeCell ref="E199:F199"/>
    <mergeCell ref="A200:C200"/>
    <mergeCell ref="E200:F200"/>
    <mergeCell ref="A201:C201"/>
    <mergeCell ref="E201:F201"/>
    <mergeCell ref="A189:I189"/>
    <mergeCell ref="A191:I191"/>
    <mergeCell ref="A193:I193"/>
    <mergeCell ref="A196:I196"/>
    <mergeCell ref="A198:C198"/>
    <mergeCell ref="E198:F198"/>
    <mergeCell ref="A187:I187"/>
    <mergeCell ref="A180:C180"/>
    <mergeCell ref="D180:F180"/>
    <mergeCell ref="G180:H180"/>
    <mergeCell ref="A181:C181"/>
    <mergeCell ref="D181:F181"/>
    <mergeCell ref="G181:H181"/>
    <mergeCell ref="A182:H182"/>
    <mergeCell ref="A184:I184"/>
    <mergeCell ref="A177:I178"/>
    <mergeCell ref="A175:I175"/>
    <mergeCell ref="A176:I176"/>
    <mergeCell ref="B10:H10"/>
    <mergeCell ref="B11:H11"/>
    <mergeCell ref="B12:H12"/>
    <mergeCell ref="A14:I14"/>
    <mergeCell ref="A15:B15"/>
    <mergeCell ref="C15:D15"/>
    <mergeCell ref="E15:I15"/>
    <mergeCell ref="A37:I37"/>
    <mergeCell ref="B38:G38"/>
    <mergeCell ref="B39:G39"/>
    <mergeCell ref="A50:I50"/>
    <mergeCell ref="B51:G51"/>
    <mergeCell ref="B52:G52"/>
    <mergeCell ref="B53:G53"/>
    <mergeCell ref="A54:G54"/>
    <mergeCell ref="B55:G55"/>
    <mergeCell ref="B40:G40"/>
    <mergeCell ref="B41:G41"/>
    <mergeCell ref="B42:G42"/>
    <mergeCell ref="B43:G43"/>
    <mergeCell ref="B44:G44"/>
    <mergeCell ref="A1:I1"/>
    <mergeCell ref="A3:F3"/>
    <mergeCell ref="A4:F4"/>
    <mergeCell ref="A6:F6"/>
    <mergeCell ref="A8:I8"/>
    <mergeCell ref="B9:H9"/>
    <mergeCell ref="B30:H30"/>
    <mergeCell ref="B31:H31"/>
    <mergeCell ref="B32:H32"/>
    <mergeCell ref="A16:B16"/>
    <mergeCell ref="C16:D16"/>
    <mergeCell ref="E16:I16"/>
    <mergeCell ref="A27:I27"/>
    <mergeCell ref="B28:H28"/>
    <mergeCell ref="B29:H29"/>
    <mergeCell ref="A45:H45"/>
    <mergeCell ref="B71:G71"/>
    <mergeCell ref="B72:G72"/>
    <mergeCell ref="B73:G73"/>
    <mergeCell ref="B74:G74"/>
    <mergeCell ref="A75:G75"/>
    <mergeCell ref="B83:G83"/>
    <mergeCell ref="A56:G56"/>
    <mergeCell ref="B66:G66"/>
    <mergeCell ref="B67:G67"/>
    <mergeCell ref="B68:G68"/>
    <mergeCell ref="B69:G69"/>
    <mergeCell ref="B70:G70"/>
    <mergeCell ref="A90:H90"/>
    <mergeCell ref="A98:H98"/>
    <mergeCell ref="B99:H99"/>
    <mergeCell ref="B100:H100"/>
    <mergeCell ref="B101:H101"/>
    <mergeCell ref="A102:H102"/>
    <mergeCell ref="B84:G84"/>
    <mergeCell ref="B85:G85"/>
    <mergeCell ref="B86:G86"/>
    <mergeCell ref="B87:G87"/>
    <mergeCell ref="B88:G88"/>
    <mergeCell ref="B89:G89"/>
    <mergeCell ref="B109:G109"/>
    <mergeCell ref="B110:G110"/>
    <mergeCell ref="B111:G111"/>
    <mergeCell ref="A112:G112"/>
    <mergeCell ref="A113:I113"/>
    <mergeCell ref="A114:I114"/>
    <mergeCell ref="A103:I103"/>
    <mergeCell ref="A104:I104"/>
    <mergeCell ref="B105:G105"/>
    <mergeCell ref="B106:G106"/>
    <mergeCell ref="B107:G107"/>
    <mergeCell ref="B108:G108"/>
    <mergeCell ref="B125:G125"/>
    <mergeCell ref="A126:G126"/>
    <mergeCell ref="B127:G127"/>
    <mergeCell ref="A128:G128"/>
    <mergeCell ref="B130:G130"/>
    <mergeCell ref="B131:G131"/>
    <mergeCell ref="B119:G119"/>
    <mergeCell ref="B120:G120"/>
    <mergeCell ref="B121:G121"/>
    <mergeCell ref="B122:G122"/>
    <mergeCell ref="B123:G123"/>
    <mergeCell ref="B124:G124"/>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54:G154"/>
    <mergeCell ref="B155:G155"/>
    <mergeCell ref="B156:G156"/>
    <mergeCell ref="B157:G157"/>
    <mergeCell ref="A158:G158"/>
    <mergeCell ref="A163:I163"/>
    <mergeCell ref="B145:G145"/>
    <mergeCell ref="A146:G146"/>
    <mergeCell ref="A150:I150"/>
    <mergeCell ref="B151:G151"/>
    <mergeCell ref="B152:G152"/>
    <mergeCell ref="B153:G153"/>
    <mergeCell ref="B170:H170"/>
    <mergeCell ref="B171:H171"/>
    <mergeCell ref="A172:H172"/>
    <mergeCell ref="A164:H164"/>
    <mergeCell ref="B165:H165"/>
    <mergeCell ref="B166:H166"/>
    <mergeCell ref="B167:H167"/>
    <mergeCell ref="B168:H168"/>
    <mergeCell ref="B169:H169"/>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39997558519241921"/>
  </sheetPr>
  <dimension ref="A1:M44"/>
  <sheetViews>
    <sheetView topLeftCell="A6" workbookViewId="0">
      <selection activeCell="M14" sqref="M14"/>
    </sheetView>
  </sheetViews>
  <sheetFormatPr defaultRowHeight="12.5" x14ac:dyDescent="0.25"/>
  <cols>
    <col min="1" max="1" width="3.7265625" style="209" bestFit="1" customWidth="1"/>
    <col min="2" max="2" width="53.54296875" customWidth="1"/>
    <col min="3" max="3" width="6.7265625" customWidth="1"/>
    <col min="4" max="4" width="5.54296875" customWidth="1"/>
    <col min="5" max="7" width="10.26953125" bestFit="1" customWidth="1"/>
    <col min="8" max="8" width="9" customWidth="1"/>
    <col min="9" max="9" width="9.1796875" customWidth="1"/>
    <col min="10" max="10" width="9.26953125" customWidth="1"/>
    <col min="11" max="11" width="10" customWidth="1"/>
    <col min="12" max="12" width="11" customWidth="1"/>
    <col min="13" max="13" width="42.26953125" customWidth="1"/>
    <col min="220" max="220" width="3.7265625" bestFit="1" customWidth="1"/>
    <col min="221" max="221" width="52.81640625" customWidth="1"/>
    <col min="222" max="222" width="6.7265625" customWidth="1"/>
    <col min="223" max="223" width="5.54296875" customWidth="1"/>
    <col min="225" max="225" width="8.81640625" customWidth="1"/>
    <col min="227" max="227" width="9" customWidth="1"/>
    <col min="229" max="229" width="9.26953125" customWidth="1"/>
    <col min="230" max="230" width="10" customWidth="1"/>
    <col min="231" max="231" width="11" customWidth="1"/>
    <col min="476" max="476" width="3.7265625" bestFit="1" customWidth="1"/>
    <col min="477" max="477" width="52.81640625" customWidth="1"/>
    <col min="478" max="478" width="6.7265625" customWidth="1"/>
    <col min="479" max="479" width="5.54296875" customWidth="1"/>
    <col min="481" max="481" width="8.81640625" customWidth="1"/>
    <col min="483" max="483" width="9" customWidth="1"/>
    <col min="485" max="485" width="9.26953125" customWidth="1"/>
    <col min="486" max="486" width="10" customWidth="1"/>
    <col min="487" max="487" width="11" customWidth="1"/>
    <col min="732" max="732" width="3.7265625" bestFit="1" customWidth="1"/>
    <col min="733" max="733" width="52.81640625" customWidth="1"/>
    <col min="734" max="734" width="6.7265625" customWidth="1"/>
    <col min="735" max="735" width="5.54296875" customWidth="1"/>
    <col min="737" max="737" width="8.81640625" customWidth="1"/>
    <col min="739" max="739" width="9" customWidth="1"/>
    <col min="741" max="741" width="9.26953125" customWidth="1"/>
    <col min="742" max="742" width="10" customWidth="1"/>
    <col min="743" max="743" width="11" customWidth="1"/>
    <col min="988" max="988" width="3.7265625" bestFit="1" customWidth="1"/>
    <col min="989" max="989" width="52.81640625" customWidth="1"/>
    <col min="990" max="990" width="6.7265625" customWidth="1"/>
    <col min="991" max="991" width="5.54296875" customWidth="1"/>
    <col min="993" max="993" width="8.81640625" customWidth="1"/>
    <col min="995" max="995" width="9" customWidth="1"/>
    <col min="997" max="997" width="9.26953125" customWidth="1"/>
    <col min="998" max="998" width="10" customWidth="1"/>
    <col min="999" max="999" width="11" customWidth="1"/>
    <col min="1244" max="1244" width="3.7265625" bestFit="1" customWidth="1"/>
    <col min="1245" max="1245" width="52.81640625" customWidth="1"/>
    <col min="1246" max="1246" width="6.7265625" customWidth="1"/>
    <col min="1247" max="1247" width="5.54296875" customWidth="1"/>
    <col min="1249" max="1249" width="8.81640625" customWidth="1"/>
    <col min="1251" max="1251" width="9" customWidth="1"/>
    <col min="1253" max="1253" width="9.26953125" customWidth="1"/>
    <col min="1254" max="1254" width="10" customWidth="1"/>
    <col min="1255" max="1255" width="11" customWidth="1"/>
    <col min="1500" max="1500" width="3.7265625" bestFit="1" customWidth="1"/>
    <col min="1501" max="1501" width="52.81640625" customWidth="1"/>
    <col min="1502" max="1502" width="6.7265625" customWidth="1"/>
    <col min="1503" max="1503" width="5.54296875" customWidth="1"/>
    <col min="1505" max="1505" width="8.81640625" customWidth="1"/>
    <col min="1507" max="1507" width="9" customWidth="1"/>
    <col min="1509" max="1509" width="9.26953125" customWidth="1"/>
    <col min="1510" max="1510" width="10" customWidth="1"/>
    <col min="1511" max="1511" width="11" customWidth="1"/>
    <col min="1756" max="1756" width="3.7265625" bestFit="1" customWidth="1"/>
    <col min="1757" max="1757" width="52.81640625" customWidth="1"/>
    <col min="1758" max="1758" width="6.7265625" customWidth="1"/>
    <col min="1759" max="1759" width="5.54296875" customWidth="1"/>
    <col min="1761" max="1761" width="8.81640625" customWidth="1"/>
    <col min="1763" max="1763" width="9" customWidth="1"/>
    <col min="1765" max="1765" width="9.26953125" customWidth="1"/>
    <col min="1766" max="1766" width="10" customWidth="1"/>
    <col min="1767" max="1767" width="11" customWidth="1"/>
    <col min="2012" max="2012" width="3.7265625" bestFit="1" customWidth="1"/>
    <col min="2013" max="2013" width="52.81640625" customWidth="1"/>
    <col min="2014" max="2014" width="6.7265625" customWidth="1"/>
    <col min="2015" max="2015" width="5.54296875" customWidth="1"/>
    <col min="2017" max="2017" width="8.81640625" customWidth="1"/>
    <col min="2019" max="2019" width="9" customWidth="1"/>
    <col min="2021" max="2021" width="9.26953125" customWidth="1"/>
    <col min="2022" max="2022" width="10" customWidth="1"/>
    <col min="2023" max="2023" width="11" customWidth="1"/>
    <col min="2268" max="2268" width="3.7265625" bestFit="1" customWidth="1"/>
    <col min="2269" max="2269" width="52.81640625" customWidth="1"/>
    <col min="2270" max="2270" width="6.7265625" customWidth="1"/>
    <col min="2271" max="2271" width="5.54296875" customWidth="1"/>
    <col min="2273" max="2273" width="8.81640625" customWidth="1"/>
    <col min="2275" max="2275" width="9" customWidth="1"/>
    <col min="2277" max="2277" width="9.26953125" customWidth="1"/>
    <col min="2278" max="2278" width="10" customWidth="1"/>
    <col min="2279" max="2279" width="11" customWidth="1"/>
    <col min="2524" max="2524" width="3.7265625" bestFit="1" customWidth="1"/>
    <col min="2525" max="2525" width="52.81640625" customWidth="1"/>
    <col min="2526" max="2526" width="6.7265625" customWidth="1"/>
    <col min="2527" max="2527" width="5.54296875" customWidth="1"/>
    <col min="2529" max="2529" width="8.81640625" customWidth="1"/>
    <col min="2531" max="2531" width="9" customWidth="1"/>
    <col min="2533" max="2533" width="9.26953125" customWidth="1"/>
    <col min="2534" max="2534" width="10" customWidth="1"/>
    <col min="2535" max="2535" width="11" customWidth="1"/>
    <col min="2780" max="2780" width="3.7265625" bestFit="1" customWidth="1"/>
    <col min="2781" max="2781" width="52.81640625" customWidth="1"/>
    <col min="2782" max="2782" width="6.7265625" customWidth="1"/>
    <col min="2783" max="2783" width="5.54296875" customWidth="1"/>
    <col min="2785" max="2785" width="8.81640625" customWidth="1"/>
    <col min="2787" max="2787" width="9" customWidth="1"/>
    <col min="2789" max="2789" width="9.26953125" customWidth="1"/>
    <col min="2790" max="2790" width="10" customWidth="1"/>
    <col min="2791" max="2791" width="11" customWidth="1"/>
    <col min="3036" max="3036" width="3.7265625" bestFit="1" customWidth="1"/>
    <col min="3037" max="3037" width="52.81640625" customWidth="1"/>
    <col min="3038" max="3038" width="6.7265625" customWidth="1"/>
    <col min="3039" max="3039" width="5.54296875" customWidth="1"/>
    <col min="3041" max="3041" width="8.81640625" customWidth="1"/>
    <col min="3043" max="3043" width="9" customWidth="1"/>
    <col min="3045" max="3045" width="9.26953125" customWidth="1"/>
    <col min="3046" max="3046" width="10" customWidth="1"/>
    <col min="3047" max="3047" width="11" customWidth="1"/>
    <col min="3292" max="3292" width="3.7265625" bestFit="1" customWidth="1"/>
    <col min="3293" max="3293" width="52.81640625" customWidth="1"/>
    <col min="3294" max="3294" width="6.7265625" customWidth="1"/>
    <col min="3295" max="3295" width="5.54296875" customWidth="1"/>
    <col min="3297" max="3297" width="8.81640625" customWidth="1"/>
    <col min="3299" max="3299" width="9" customWidth="1"/>
    <col min="3301" max="3301" width="9.26953125" customWidth="1"/>
    <col min="3302" max="3302" width="10" customWidth="1"/>
    <col min="3303" max="3303" width="11" customWidth="1"/>
    <col min="3548" max="3548" width="3.7265625" bestFit="1" customWidth="1"/>
    <col min="3549" max="3549" width="52.81640625" customWidth="1"/>
    <col min="3550" max="3550" width="6.7265625" customWidth="1"/>
    <col min="3551" max="3551" width="5.54296875" customWidth="1"/>
    <col min="3553" max="3553" width="8.81640625" customWidth="1"/>
    <col min="3555" max="3555" width="9" customWidth="1"/>
    <col min="3557" max="3557" width="9.26953125" customWidth="1"/>
    <col min="3558" max="3558" width="10" customWidth="1"/>
    <col min="3559" max="3559" width="11" customWidth="1"/>
    <col min="3804" max="3804" width="3.7265625" bestFit="1" customWidth="1"/>
    <col min="3805" max="3805" width="52.81640625" customWidth="1"/>
    <col min="3806" max="3806" width="6.7265625" customWidth="1"/>
    <col min="3807" max="3807" width="5.54296875" customWidth="1"/>
    <col min="3809" max="3809" width="8.81640625" customWidth="1"/>
    <col min="3811" max="3811" width="9" customWidth="1"/>
    <col min="3813" max="3813" width="9.26953125" customWidth="1"/>
    <col min="3814" max="3814" width="10" customWidth="1"/>
    <col min="3815" max="3815" width="11" customWidth="1"/>
    <col min="4060" max="4060" width="3.7265625" bestFit="1" customWidth="1"/>
    <col min="4061" max="4061" width="52.81640625" customWidth="1"/>
    <col min="4062" max="4062" width="6.7265625" customWidth="1"/>
    <col min="4063" max="4063" width="5.54296875" customWidth="1"/>
    <col min="4065" max="4065" width="8.81640625" customWidth="1"/>
    <col min="4067" max="4067" width="9" customWidth="1"/>
    <col min="4069" max="4069" width="9.26953125" customWidth="1"/>
    <col min="4070" max="4070" width="10" customWidth="1"/>
    <col min="4071" max="4071" width="11" customWidth="1"/>
    <col min="4316" max="4316" width="3.7265625" bestFit="1" customWidth="1"/>
    <col min="4317" max="4317" width="52.81640625" customWidth="1"/>
    <col min="4318" max="4318" width="6.7265625" customWidth="1"/>
    <col min="4319" max="4319" width="5.54296875" customWidth="1"/>
    <col min="4321" max="4321" width="8.81640625" customWidth="1"/>
    <col min="4323" max="4323" width="9" customWidth="1"/>
    <col min="4325" max="4325" width="9.26953125" customWidth="1"/>
    <col min="4326" max="4326" width="10" customWidth="1"/>
    <col min="4327" max="4327" width="11" customWidth="1"/>
    <col min="4572" max="4572" width="3.7265625" bestFit="1" customWidth="1"/>
    <col min="4573" max="4573" width="52.81640625" customWidth="1"/>
    <col min="4574" max="4574" width="6.7265625" customWidth="1"/>
    <col min="4575" max="4575" width="5.54296875" customWidth="1"/>
    <col min="4577" max="4577" width="8.81640625" customWidth="1"/>
    <col min="4579" max="4579" width="9" customWidth="1"/>
    <col min="4581" max="4581" width="9.26953125" customWidth="1"/>
    <col min="4582" max="4582" width="10" customWidth="1"/>
    <col min="4583" max="4583" width="11" customWidth="1"/>
    <col min="4828" max="4828" width="3.7265625" bestFit="1" customWidth="1"/>
    <col min="4829" max="4829" width="52.81640625" customWidth="1"/>
    <col min="4830" max="4830" width="6.7265625" customWidth="1"/>
    <col min="4831" max="4831" width="5.54296875" customWidth="1"/>
    <col min="4833" max="4833" width="8.81640625" customWidth="1"/>
    <col min="4835" max="4835" width="9" customWidth="1"/>
    <col min="4837" max="4837" width="9.26953125" customWidth="1"/>
    <col min="4838" max="4838" width="10" customWidth="1"/>
    <col min="4839" max="4839" width="11" customWidth="1"/>
    <col min="5084" max="5084" width="3.7265625" bestFit="1" customWidth="1"/>
    <col min="5085" max="5085" width="52.81640625" customWidth="1"/>
    <col min="5086" max="5086" width="6.7265625" customWidth="1"/>
    <col min="5087" max="5087" width="5.54296875" customWidth="1"/>
    <col min="5089" max="5089" width="8.81640625" customWidth="1"/>
    <col min="5091" max="5091" width="9" customWidth="1"/>
    <col min="5093" max="5093" width="9.26953125" customWidth="1"/>
    <col min="5094" max="5094" width="10" customWidth="1"/>
    <col min="5095" max="5095" width="11" customWidth="1"/>
    <col min="5340" max="5340" width="3.7265625" bestFit="1" customWidth="1"/>
    <col min="5341" max="5341" width="52.81640625" customWidth="1"/>
    <col min="5342" max="5342" width="6.7265625" customWidth="1"/>
    <col min="5343" max="5343" width="5.54296875" customWidth="1"/>
    <col min="5345" max="5345" width="8.81640625" customWidth="1"/>
    <col min="5347" max="5347" width="9" customWidth="1"/>
    <col min="5349" max="5349" width="9.26953125" customWidth="1"/>
    <col min="5350" max="5350" width="10" customWidth="1"/>
    <col min="5351" max="5351" width="11" customWidth="1"/>
    <col min="5596" max="5596" width="3.7265625" bestFit="1" customWidth="1"/>
    <col min="5597" max="5597" width="52.81640625" customWidth="1"/>
    <col min="5598" max="5598" width="6.7265625" customWidth="1"/>
    <col min="5599" max="5599" width="5.54296875" customWidth="1"/>
    <col min="5601" max="5601" width="8.81640625" customWidth="1"/>
    <col min="5603" max="5603" width="9" customWidth="1"/>
    <col min="5605" max="5605" width="9.26953125" customWidth="1"/>
    <col min="5606" max="5606" width="10" customWidth="1"/>
    <col min="5607" max="5607" width="11" customWidth="1"/>
    <col min="5852" max="5852" width="3.7265625" bestFit="1" customWidth="1"/>
    <col min="5853" max="5853" width="52.81640625" customWidth="1"/>
    <col min="5854" max="5854" width="6.7265625" customWidth="1"/>
    <col min="5855" max="5855" width="5.54296875" customWidth="1"/>
    <col min="5857" max="5857" width="8.81640625" customWidth="1"/>
    <col min="5859" max="5859" width="9" customWidth="1"/>
    <col min="5861" max="5861" width="9.26953125" customWidth="1"/>
    <col min="5862" max="5862" width="10" customWidth="1"/>
    <col min="5863" max="5863" width="11" customWidth="1"/>
    <col min="6108" max="6108" width="3.7265625" bestFit="1" customWidth="1"/>
    <col min="6109" max="6109" width="52.81640625" customWidth="1"/>
    <col min="6110" max="6110" width="6.7265625" customWidth="1"/>
    <col min="6111" max="6111" width="5.54296875" customWidth="1"/>
    <col min="6113" max="6113" width="8.81640625" customWidth="1"/>
    <col min="6115" max="6115" width="9" customWidth="1"/>
    <col min="6117" max="6117" width="9.26953125" customWidth="1"/>
    <col min="6118" max="6118" width="10" customWidth="1"/>
    <col min="6119" max="6119" width="11" customWidth="1"/>
    <col min="6364" max="6364" width="3.7265625" bestFit="1" customWidth="1"/>
    <col min="6365" max="6365" width="52.81640625" customWidth="1"/>
    <col min="6366" max="6366" width="6.7265625" customWidth="1"/>
    <col min="6367" max="6367" width="5.54296875" customWidth="1"/>
    <col min="6369" max="6369" width="8.81640625" customWidth="1"/>
    <col min="6371" max="6371" width="9" customWidth="1"/>
    <col min="6373" max="6373" width="9.26953125" customWidth="1"/>
    <col min="6374" max="6374" width="10" customWidth="1"/>
    <col min="6375" max="6375" width="11" customWidth="1"/>
    <col min="6620" max="6620" width="3.7265625" bestFit="1" customWidth="1"/>
    <col min="6621" max="6621" width="52.81640625" customWidth="1"/>
    <col min="6622" max="6622" width="6.7265625" customWidth="1"/>
    <col min="6623" max="6623" width="5.54296875" customWidth="1"/>
    <col min="6625" max="6625" width="8.81640625" customWidth="1"/>
    <col min="6627" max="6627" width="9" customWidth="1"/>
    <col min="6629" max="6629" width="9.26953125" customWidth="1"/>
    <col min="6630" max="6630" width="10" customWidth="1"/>
    <col min="6631" max="6631" width="11" customWidth="1"/>
    <col min="6876" max="6876" width="3.7265625" bestFit="1" customWidth="1"/>
    <col min="6877" max="6877" width="52.81640625" customWidth="1"/>
    <col min="6878" max="6878" width="6.7265625" customWidth="1"/>
    <col min="6879" max="6879" width="5.54296875" customWidth="1"/>
    <col min="6881" max="6881" width="8.81640625" customWidth="1"/>
    <col min="6883" max="6883" width="9" customWidth="1"/>
    <col min="6885" max="6885" width="9.26953125" customWidth="1"/>
    <col min="6886" max="6886" width="10" customWidth="1"/>
    <col min="6887" max="6887" width="11" customWidth="1"/>
    <col min="7132" max="7132" width="3.7265625" bestFit="1" customWidth="1"/>
    <col min="7133" max="7133" width="52.81640625" customWidth="1"/>
    <col min="7134" max="7134" width="6.7265625" customWidth="1"/>
    <col min="7135" max="7135" width="5.54296875" customWidth="1"/>
    <col min="7137" max="7137" width="8.81640625" customWidth="1"/>
    <col min="7139" max="7139" width="9" customWidth="1"/>
    <col min="7141" max="7141" width="9.26953125" customWidth="1"/>
    <col min="7142" max="7142" width="10" customWidth="1"/>
    <col min="7143" max="7143" width="11" customWidth="1"/>
    <col min="7388" max="7388" width="3.7265625" bestFit="1" customWidth="1"/>
    <col min="7389" max="7389" width="52.81640625" customWidth="1"/>
    <col min="7390" max="7390" width="6.7265625" customWidth="1"/>
    <col min="7391" max="7391" width="5.54296875" customWidth="1"/>
    <col min="7393" max="7393" width="8.81640625" customWidth="1"/>
    <col min="7395" max="7395" width="9" customWidth="1"/>
    <col min="7397" max="7397" width="9.26953125" customWidth="1"/>
    <col min="7398" max="7398" width="10" customWidth="1"/>
    <col min="7399" max="7399" width="11" customWidth="1"/>
    <col min="7644" max="7644" width="3.7265625" bestFit="1" customWidth="1"/>
    <col min="7645" max="7645" width="52.81640625" customWidth="1"/>
    <col min="7646" max="7646" width="6.7265625" customWidth="1"/>
    <col min="7647" max="7647" width="5.54296875" customWidth="1"/>
    <col min="7649" max="7649" width="8.81640625" customWidth="1"/>
    <col min="7651" max="7651" width="9" customWidth="1"/>
    <col min="7653" max="7653" width="9.26953125" customWidth="1"/>
    <col min="7654" max="7654" width="10" customWidth="1"/>
    <col min="7655" max="7655" width="11" customWidth="1"/>
    <col min="7900" max="7900" width="3.7265625" bestFit="1" customWidth="1"/>
    <col min="7901" max="7901" width="52.81640625" customWidth="1"/>
    <col min="7902" max="7902" width="6.7265625" customWidth="1"/>
    <col min="7903" max="7903" width="5.54296875" customWidth="1"/>
    <col min="7905" max="7905" width="8.81640625" customWidth="1"/>
    <col min="7907" max="7907" width="9" customWidth="1"/>
    <col min="7909" max="7909" width="9.26953125" customWidth="1"/>
    <col min="7910" max="7910" width="10" customWidth="1"/>
    <col min="7911" max="7911" width="11" customWidth="1"/>
    <col min="8156" max="8156" width="3.7265625" bestFit="1" customWidth="1"/>
    <col min="8157" max="8157" width="52.81640625" customWidth="1"/>
    <col min="8158" max="8158" width="6.7265625" customWidth="1"/>
    <col min="8159" max="8159" width="5.54296875" customWidth="1"/>
    <col min="8161" max="8161" width="8.81640625" customWidth="1"/>
    <col min="8163" max="8163" width="9" customWidth="1"/>
    <col min="8165" max="8165" width="9.26953125" customWidth="1"/>
    <col min="8166" max="8166" width="10" customWidth="1"/>
    <col min="8167" max="8167" width="11" customWidth="1"/>
    <col min="8412" max="8412" width="3.7265625" bestFit="1" customWidth="1"/>
    <col min="8413" max="8413" width="52.81640625" customWidth="1"/>
    <col min="8414" max="8414" width="6.7265625" customWidth="1"/>
    <col min="8415" max="8415" width="5.54296875" customWidth="1"/>
    <col min="8417" max="8417" width="8.81640625" customWidth="1"/>
    <col min="8419" max="8419" width="9" customWidth="1"/>
    <col min="8421" max="8421" width="9.26953125" customWidth="1"/>
    <col min="8422" max="8422" width="10" customWidth="1"/>
    <col min="8423" max="8423" width="11" customWidth="1"/>
    <col min="8668" max="8668" width="3.7265625" bestFit="1" customWidth="1"/>
    <col min="8669" max="8669" width="52.81640625" customWidth="1"/>
    <col min="8670" max="8670" width="6.7265625" customWidth="1"/>
    <col min="8671" max="8671" width="5.54296875" customWidth="1"/>
    <col min="8673" max="8673" width="8.81640625" customWidth="1"/>
    <col min="8675" max="8675" width="9" customWidth="1"/>
    <col min="8677" max="8677" width="9.26953125" customWidth="1"/>
    <col min="8678" max="8678" width="10" customWidth="1"/>
    <col min="8679" max="8679" width="11" customWidth="1"/>
    <col min="8924" max="8924" width="3.7265625" bestFit="1" customWidth="1"/>
    <col min="8925" max="8925" width="52.81640625" customWidth="1"/>
    <col min="8926" max="8926" width="6.7265625" customWidth="1"/>
    <col min="8927" max="8927" width="5.54296875" customWidth="1"/>
    <col min="8929" max="8929" width="8.81640625" customWidth="1"/>
    <col min="8931" max="8931" width="9" customWidth="1"/>
    <col min="8933" max="8933" width="9.26953125" customWidth="1"/>
    <col min="8934" max="8934" width="10" customWidth="1"/>
    <col min="8935" max="8935" width="11" customWidth="1"/>
    <col min="9180" max="9180" width="3.7265625" bestFit="1" customWidth="1"/>
    <col min="9181" max="9181" width="52.81640625" customWidth="1"/>
    <col min="9182" max="9182" width="6.7265625" customWidth="1"/>
    <col min="9183" max="9183" width="5.54296875" customWidth="1"/>
    <col min="9185" max="9185" width="8.81640625" customWidth="1"/>
    <col min="9187" max="9187" width="9" customWidth="1"/>
    <col min="9189" max="9189" width="9.26953125" customWidth="1"/>
    <col min="9190" max="9190" width="10" customWidth="1"/>
    <col min="9191" max="9191" width="11" customWidth="1"/>
    <col min="9436" max="9436" width="3.7265625" bestFit="1" customWidth="1"/>
    <col min="9437" max="9437" width="52.81640625" customWidth="1"/>
    <col min="9438" max="9438" width="6.7265625" customWidth="1"/>
    <col min="9439" max="9439" width="5.54296875" customWidth="1"/>
    <col min="9441" max="9441" width="8.81640625" customWidth="1"/>
    <col min="9443" max="9443" width="9" customWidth="1"/>
    <col min="9445" max="9445" width="9.26953125" customWidth="1"/>
    <col min="9446" max="9446" width="10" customWidth="1"/>
    <col min="9447" max="9447" width="11" customWidth="1"/>
    <col min="9692" max="9692" width="3.7265625" bestFit="1" customWidth="1"/>
    <col min="9693" max="9693" width="52.81640625" customWidth="1"/>
    <col min="9694" max="9694" width="6.7265625" customWidth="1"/>
    <col min="9695" max="9695" width="5.54296875" customWidth="1"/>
    <col min="9697" max="9697" width="8.81640625" customWidth="1"/>
    <col min="9699" max="9699" width="9" customWidth="1"/>
    <col min="9701" max="9701" width="9.26953125" customWidth="1"/>
    <col min="9702" max="9702" width="10" customWidth="1"/>
    <col min="9703" max="9703" width="11" customWidth="1"/>
    <col min="9948" max="9948" width="3.7265625" bestFit="1" customWidth="1"/>
    <col min="9949" max="9949" width="52.81640625" customWidth="1"/>
    <col min="9950" max="9950" width="6.7265625" customWidth="1"/>
    <col min="9951" max="9951" width="5.54296875" customWidth="1"/>
    <col min="9953" max="9953" width="8.81640625" customWidth="1"/>
    <col min="9955" max="9955" width="9" customWidth="1"/>
    <col min="9957" max="9957" width="9.26953125" customWidth="1"/>
    <col min="9958" max="9958" width="10" customWidth="1"/>
    <col min="9959" max="9959" width="11" customWidth="1"/>
    <col min="10204" max="10204" width="3.7265625" bestFit="1" customWidth="1"/>
    <col min="10205" max="10205" width="52.81640625" customWidth="1"/>
    <col min="10206" max="10206" width="6.7265625" customWidth="1"/>
    <col min="10207" max="10207" width="5.54296875" customWidth="1"/>
    <col min="10209" max="10209" width="8.81640625" customWidth="1"/>
    <col min="10211" max="10211" width="9" customWidth="1"/>
    <col min="10213" max="10213" width="9.26953125" customWidth="1"/>
    <col min="10214" max="10214" width="10" customWidth="1"/>
    <col min="10215" max="10215" width="11" customWidth="1"/>
    <col min="10460" max="10460" width="3.7265625" bestFit="1" customWidth="1"/>
    <col min="10461" max="10461" width="52.81640625" customWidth="1"/>
    <col min="10462" max="10462" width="6.7265625" customWidth="1"/>
    <col min="10463" max="10463" width="5.54296875" customWidth="1"/>
    <col min="10465" max="10465" width="8.81640625" customWidth="1"/>
    <col min="10467" max="10467" width="9" customWidth="1"/>
    <col min="10469" max="10469" width="9.26953125" customWidth="1"/>
    <col min="10470" max="10470" width="10" customWidth="1"/>
    <col min="10471" max="10471" width="11" customWidth="1"/>
    <col min="10716" max="10716" width="3.7265625" bestFit="1" customWidth="1"/>
    <col min="10717" max="10717" width="52.81640625" customWidth="1"/>
    <col min="10718" max="10718" width="6.7265625" customWidth="1"/>
    <col min="10719" max="10719" width="5.54296875" customWidth="1"/>
    <col min="10721" max="10721" width="8.81640625" customWidth="1"/>
    <col min="10723" max="10723" width="9" customWidth="1"/>
    <col min="10725" max="10725" width="9.26953125" customWidth="1"/>
    <col min="10726" max="10726" width="10" customWidth="1"/>
    <col min="10727" max="10727" width="11" customWidth="1"/>
    <col min="10972" max="10972" width="3.7265625" bestFit="1" customWidth="1"/>
    <col min="10973" max="10973" width="52.81640625" customWidth="1"/>
    <col min="10974" max="10974" width="6.7265625" customWidth="1"/>
    <col min="10975" max="10975" width="5.54296875" customWidth="1"/>
    <col min="10977" max="10977" width="8.81640625" customWidth="1"/>
    <col min="10979" max="10979" width="9" customWidth="1"/>
    <col min="10981" max="10981" width="9.26953125" customWidth="1"/>
    <col min="10982" max="10982" width="10" customWidth="1"/>
    <col min="10983" max="10983" width="11" customWidth="1"/>
    <col min="11228" max="11228" width="3.7265625" bestFit="1" customWidth="1"/>
    <col min="11229" max="11229" width="52.81640625" customWidth="1"/>
    <col min="11230" max="11230" width="6.7265625" customWidth="1"/>
    <col min="11231" max="11231" width="5.54296875" customWidth="1"/>
    <col min="11233" max="11233" width="8.81640625" customWidth="1"/>
    <col min="11235" max="11235" width="9" customWidth="1"/>
    <col min="11237" max="11237" width="9.26953125" customWidth="1"/>
    <col min="11238" max="11238" width="10" customWidth="1"/>
    <col min="11239" max="11239" width="11" customWidth="1"/>
    <col min="11484" max="11484" width="3.7265625" bestFit="1" customWidth="1"/>
    <col min="11485" max="11485" width="52.81640625" customWidth="1"/>
    <col min="11486" max="11486" width="6.7265625" customWidth="1"/>
    <col min="11487" max="11487" width="5.54296875" customWidth="1"/>
    <col min="11489" max="11489" width="8.81640625" customWidth="1"/>
    <col min="11491" max="11491" width="9" customWidth="1"/>
    <col min="11493" max="11493" width="9.26953125" customWidth="1"/>
    <col min="11494" max="11494" width="10" customWidth="1"/>
    <col min="11495" max="11495" width="11" customWidth="1"/>
    <col min="11740" max="11740" width="3.7265625" bestFit="1" customWidth="1"/>
    <col min="11741" max="11741" width="52.81640625" customWidth="1"/>
    <col min="11742" max="11742" width="6.7265625" customWidth="1"/>
    <col min="11743" max="11743" width="5.54296875" customWidth="1"/>
    <col min="11745" max="11745" width="8.81640625" customWidth="1"/>
    <col min="11747" max="11747" width="9" customWidth="1"/>
    <col min="11749" max="11749" width="9.26953125" customWidth="1"/>
    <col min="11750" max="11750" width="10" customWidth="1"/>
    <col min="11751" max="11751" width="11" customWidth="1"/>
    <col min="11996" max="11996" width="3.7265625" bestFit="1" customWidth="1"/>
    <col min="11997" max="11997" width="52.81640625" customWidth="1"/>
    <col min="11998" max="11998" width="6.7265625" customWidth="1"/>
    <col min="11999" max="11999" width="5.54296875" customWidth="1"/>
    <col min="12001" max="12001" width="8.81640625" customWidth="1"/>
    <col min="12003" max="12003" width="9" customWidth="1"/>
    <col min="12005" max="12005" width="9.26953125" customWidth="1"/>
    <col min="12006" max="12006" width="10" customWidth="1"/>
    <col min="12007" max="12007" width="11" customWidth="1"/>
    <col min="12252" max="12252" width="3.7265625" bestFit="1" customWidth="1"/>
    <col min="12253" max="12253" width="52.81640625" customWidth="1"/>
    <col min="12254" max="12254" width="6.7265625" customWidth="1"/>
    <col min="12255" max="12255" width="5.54296875" customWidth="1"/>
    <col min="12257" max="12257" width="8.81640625" customWidth="1"/>
    <col min="12259" max="12259" width="9" customWidth="1"/>
    <col min="12261" max="12261" width="9.26953125" customWidth="1"/>
    <col min="12262" max="12262" width="10" customWidth="1"/>
    <col min="12263" max="12263" width="11" customWidth="1"/>
    <col min="12508" max="12508" width="3.7265625" bestFit="1" customWidth="1"/>
    <col min="12509" max="12509" width="52.81640625" customWidth="1"/>
    <col min="12510" max="12510" width="6.7265625" customWidth="1"/>
    <col min="12511" max="12511" width="5.54296875" customWidth="1"/>
    <col min="12513" max="12513" width="8.81640625" customWidth="1"/>
    <col min="12515" max="12515" width="9" customWidth="1"/>
    <col min="12517" max="12517" width="9.26953125" customWidth="1"/>
    <col min="12518" max="12518" width="10" customWidth="1"/>
    <col min="12519" max="12519" width="11" customWidth="1"/>
    <col min="12764" max="12764" width="3.7265625" bestFit="1" customWidth="1"/>
    <col min="12765" max="12765" width="52.81640625" customWidth="1"/>
    <col min="12766" max="12766" width="6.7265625" customWidth="1"/>
    <col min="12767" max="12767" width="5.54296875" customWidth="1"/>
    <col min="12769" max="12769" width="8.81640625" customWidth="1"/>
    <col min="12771" max="12771" width="9" customWidth="1"/>
    <col min="12773" max="12773" width="9.26953125" customWidth="1"/>
    <col min="12774" max="12774" width="10" customWidth="1"/>
    <col min="12775" max="12775" width="11" customWidth="1"/>
    <col min="13020" max="13020" width="3.7265625" bestFit="1" customWidth="1"/>
    <col min="13021" max="13021" width="52.81640625" customWidth="1"/>
    <col min="13022" max="13022" width="6.7265625" customWidth="1"/>
    <col min="13023" max="13023" width="5.54296875" customWidth="1"/>
    <col min="13025" max="13025" width="8.81640625" customWidth="1"/>
    <col min="13027" max="13027" width="9" customWidth="1"/>
    <col min="13029" max="13029" width="9.26953125" customWidth="1"/>
    <col min="13030" max="13030" width="10" customWidth="1"/>
    <col min="13031" max="13031" width="11" customWidth="1"/>
    <col min="13276" max="13276" width="3.7265625" bestFit="1" customWidth="1"/>
    <col min="13277" max="13277" width="52.81640625" customWidth="1"/>
    <col min="13278" max="13278" width="6.7265625" customWidth="1"/>
    <col min="13279" max="13279" width="5.54296875" customWidth="1"/>
    <col min="13281" max="13281" width="8.81640625" customWidth="1"/>
    <col min="13283" max="13283" width="9" customWidth="1"/>
    <col min="13285" max="13285" width="9.26953125" customWidth="1"/>
    <col min="13286" max="13286" width="10" customWidth="1"/>
    <col min="13287" max="13287" width="11" customWidth="1"/>
    <col min="13532" max="13532" width="3.7265625" bestFit="1" customWidth="1"/>
    <col min="13533" max="13533" width="52.81640625" customWidth="1"/>
    <col min="13534" max="13534" width="6.7265625" customWidth="1"/>
    <col min="13535" max="13535" width="5.54296875" customWidth="1"/>
    <col min="13537" max="13537" width="8.81640625" customWidth="1"/>
    <col min="13539" max="13539" width="9" customWidth="1"/>
    <col min="13541" max="13541" width="9.26953125" customWidth="1"/>
    <col min="13542" max="13542" width="10" customWidth="1"/>
    <col min="13543" max="13543" width="11" customWidth="1"/>
    <col min="13788" max="13788" width="3.7265625" bestFit="1" customWidth="1"/>
    <col min="13789" max="13789" width="52.81640625" customWidth="1"/>
    <col min="13790" max="13790" width="6.7265625" customWidth="1"/>
    <col min="13791" max="13791" width="5.54296875" customWidth="1"/>
    <col min="13793" max="13793" width="8.81640625" customWidth="1"/>
    <col min="13795" max="13795" width="9" customWidth="1"/>
    <col min="13797" max="13797" width="9.26953125" customWidth="1"/>
    <col min="13798" max="13798" width="10" customWidth="1"/>
    <col min="13799" max="13799" width="11" customWidth="1"/>
    <col min="14044" max="14044" width="3.7265625" bestFit="1" customWidth="1"/>
    <col min="14045" max="14045" width="52.81640625" customWidth="1"/>
    <col min="14046" max="14046" width="6.7265625" customWidth="1"/>
    <col min="14047" max="14047" width="5.54296875" customWidth="1"/>
    <col min="14049" max="14049" width="8.81640625" customWidth="1"/>
    <col min="14051" max="14051" width="9" customWidth="1"/>
    <col min="14053" max="14053" width="9.26953125" customWidth="1"/>
    <col min="14054" max="14054" width="10" customWidth="1"/>
    <col min="14055" max="14055" width="11" customWidth="1"/>
    <col min="14300" max="14300" width="3.7265625" bestFit="1" customWidth="1"/>
    <col min="14301" max="14301" width="52.81640625" customWidth="1"/>
    <col min="14302" max="14302" width="6.7265625" customWidth="1"/>
    <col min="14303" max="14303" width="5.54296875" customWidth="1"/>
    <col min="14305" max="14305" width="8.81640625" customWidth="1"/>
    <col min="14307" max="14307" width="9" customWidth="1"/>
    <col min="14309" max="14309" width="9.26953125" customWidth="1"/>
    <col min="14310" max="14310" width="10" customWidth="1"/>
    <col min="14311" max="14311" width="11" customWidth="1"/>
    <col min="14556" max="14556" width="3.7265625" bestFit="1" customWidth="1"/>
    <col min="14557" max="14557" width="52.81640625" customWidth="1"/>
    <col min="14558" max="14558" width="6.7265625" customWidth="1"/>
    <col min="14559" max="14559" width="5.54296875" customWidth="1"/>
    <col min="14561" max="14561" width="8.81640625" customWidth="1"/>
    <col min="14563" max="14563" width="9" customWidth="1"/>
    <col min="14565" max="14565" width="9.26953125" customWidth="1"/>
    <col min="14566" max="14566" width="10" customWidth="1"/>
    <col min="14567" max="14567" width="11" customWidth="1"/>
    <col min="14812" max="14812" width="3.7265625" bestFit="1" customWidth="1"/>
    <col min="14813" max="14813" width="52.81640625" customWidth="1"/>
    <col min="14814" max="14814" width="6.7265625" customWidth="1"/>
    <col min="14815" max="14815" width="5.54296875" customWidth="1"/>
    <col min="14817" max="14817" width="8.81640625" customWidth="1"/>
    <col min="14819" max="14819" width="9" customWidth="1"/>
    <col min="14821" max="14821" width="9.26953125" customWidth="1"/>
    <col min="14822" max="14822" width="10" customWidth="1"/>
    <col min="14823" max="14823" width="11" customWidth="1"/>
    <col min="15068" max="15068" width="3.7265625" bestFit="1" customWidth="1"/>
    <col min="15069" max="15069" width="52.81640625" customWidth="1"/>
    <col min="15070" max="15070" width="6.7265625" customWidth="1"/>
    <col min="15071" max="15071" width="5.54296875" customWidth="1"/>
    <col min="15073" max="15073" width="8.81640625" customWidth="1"/>
    <col min="15075" max="15075" width="9" customWidth="1"/>
    <col min="15077" max="15077" width="9.26953125" customWidth="1"/>
    <col min="15078" max="15078" width="10" customWidth="1"/>
    <col min="15079" max="15079" width="11" customWidth="1"/>
    <col min="15324" max="15324" width="3.7265625" bestFit="1" customWidth="1"/>
    <col min="15325" max="15325" width="52.81640625" customWidth="1"/>
    <col min="15326" max="15326" width="6.7265625" customWidth="1"/>
    <col min="15327" max="15327" width="5.54296875" customWidth="1"/>
    <col min="15329" max="15329" width="8.81640625" customWidth="1"/>
    <col min="15331" max="15331" width="9" customWidth="1"/>
    <col min="15333" max="15333" width="9.26953125" customWidth="1"/>
    <col min="15334" max="15334" width="10" customWidth="1"/>
    <col min="15335" max="15335" width="11" customWidth="1"/>
    <col min="15580" max="15580" width="3.7265625" bestFit="1" customWidth="1"/>
    <col min="15581" max="15581" width="52.81640625" customWidth="1"/>
    <col min="15582" max="15582" width="6.7265625" customWidth="1"/>
    <col min="15583" max="15583" width="5.54296875" customWidth="1"/>
    <col min="15585" max="15585" width="8.81640625" customWidth="1"/>
    <col min="15587" max="15587" width="9" customWidth="1"/>
    <col min="15589" max="15589" width="9.26953125" customWidth="1"/>
    <col min="15590" max="15590" width="10" customWidth="1"/>
    <col min="15591" max="15591" width="11" customWidth="1"/>
    <col min="15836" max="15836" width="3.7265625" bestFit="1" customWidth="1"/>
    <col min="15837" max="15837" width="52.81640625" customWidth="1"/>
    <col min="15838" max="15838" width="6.7265625" customWidth="1"/>
    <col min="15839" max="15839" width="5.54296875" customWidth="1"/>
    <col min="15841" max="15841" width="8.81640625" customWidth="1"/>
    <col min="15843" max="15843" width="9" customWidth="1"/>
    <col min="15845" max="15845" width="9.26953125" customWidth="1"/>
    <col min="15846" max="15846" width="10" customWidth="1"/>
    <col min="15847" max="15847" width="11" customWidth="1"/>
    <col min="16092" max="16092" width="3.7265625" bestFit="1" customWidth="1"/>
    <col min="16093" max="16093" width="52.81640625" customWidth="1"/>
    <col min="16094" max="16094" width="6.7265625" customWidth="1"/>
    <col min="16095" max="16095" width="5.54296875" customWidth="1"/>
    <col min="16097" max="16097" width="8.81640625" customWidth="1"/>
    <col min="16099" max="16099" width="9" customWidth="1"/>
    <col min="16101" max="16101" width="9.26953125" customWidth="1"/>
    <col min="16102" max="16102" width="10" customWidth="1"/>
    <col min="16103" max="16103" width="11" customWidth="1"/>
  </cols>
  <sheetData>
    <row r="1" spans="1:13" ht="13" customHeight="1" thickBot="1" x14ac:dyDescent="0.3">
      <c r="A1" s="492" t="s">
        <v>253</v>
      </c>
      <c r="B1" s="493"/>
      <c r="C1" s="493"/>
      <c r="D1" s="493"/>
      <c r="E1" s="493"/>
      <c r="F1" s="493"/>
      <c r="G1" s="493"/>
      <c r="H1" s="493"/>
      <c r="I1" s="493"/>
      <c r="J1" s="493"/>
      <c r="K1" s="493"/>
      <c r="L1" s="494"/>
    </row>
    <row r="2" spans="1:13" ht="13" x14ac:dyDescent="0.25">
      <c r="A2" s="260" t="s">
        <v>52</v>
      </c>
      <c r="B2" s="506"/>
      <c r="C2" s="506"/>
      <c r="D2" s="506"/>
      <c r="E2" s="261" t="s">
        <v>254</v>
      </c>
      <c r="F2" s="507"/>
      <c r="G2" s="495"/>
      <c r="H2" s="495"/>
      <c r="I2" s="495"/>
      <c r="J2" s="261" t="s">
        <v>255</v>
      </c>
      <c r="K2" s="495" t="s">
        <v>256</v>
      </c>
      <c r="L2" s="496"/>
    </row>
    <row r="3" spans="1:13" ht="13" x14ac:dyDescent="0.25">
      <c r="A3" s="262" t="s">
        <v>53</v>
      </c>
      <c r="B3" s="501"/>
      <c r="C3" s="501"/>
      <c r="D3" s="501"/>
      <c r="E3" s="263" t="s">
        <v>254</v>
      </c>
      <c r="F3" s="503"/>
      <c r="G3" s="508"/>
      <c r="H3" s="508"/>
      <c r="I3" s="508"/>
      <c r="J3" s="263" t="s">
        <v>255</v>
      </c>
      <c r="K3" s="497" t="s">
        <v>257</v>
      </c>
      <c r="L3" s="498"/>
    </row>
    <row r="4" spans="1:13" ht="13" x14ac:dyDescent="0.25">
      <c r="A4" s="264" t="s">
        <v>54</v>
      </c>
      <c r="B4" s="499"/>
      <c r="C4" s="499"/>
      <c r="D4" s="499"/>
      <c r="E4" s="265" t="s">
        <v>254</v>
      </c>
      <c r="F4" s="505"/>
      <c r="G4" s="499"/>
      <c r="H4" s="499"/>
      <c r="I4" s="499"/>
      <c r="J4" s="265" t="s">
        <v>255</v>
      </c>
      <c r="K4" s="499" t="s">
        <v>258</v>
      </c>
      <c r="L4" s="500"/>
    </row>
    <row r="5" spans="1:13" ht="13" x14ac:dyDescent="0.25">
      <c r="A5" s="262" t="s">
        <v>64</v>
      </c>
      <c r="B5" s="501"/>
      <c r="C5" s="501"/>
      <c r="D5" s="501"/>
      <c r="E5" s="263" t="s">
        <v>254</v>
      </c>
      <c r="F5" s="503"/>
      <c r="G5" s="504"/>
      <c r="H5" s="504"/>
      <c r="I5" s="504"/>
      <c r="J5" s="263" t="s">
        <v>255</v>
      </c>
      <c r="K5" s="501" t="s">
        <v>259</v>
      </c>
      <c r="L5" s="502"/>
    </row>
    <row r="6" spans="1:13" ht="13" x14ac:dyDescent="0.25">
      <c r="A6" s="266" t="s">
        <v>98</v>
      </c>
      <c r="B6" s="537"/>
      <c r="C6" s="537"/>
      <c r="D6" s="537"/>
      <c r="E6" s="267" t="s">
        <v>254</v>
      </c>
      <c r="F6" s="538"/>
      <c r="G6" s="539"/>
      <c r="H6" s="539"/>
      <c r="I6" s="539"/>
      <c r="J6" s="267" t="s">
        <v>255</v>
      </c>
      <c r="K6" s="509">
        <v>40201735</v>
      </c>
      <c r="L6" s="510"/>
    </row>
    <row r="7" spans="1:13" ht="13.5" thickBot="1" x14ac:dyDescent="0.3">
      <c r="A7" s="268" t="s">
        <v>100</v>
      </c>
      <c r="B7" s="534"/>
      <c r="C7" s="534"/>
      <c r="D7" s="534"/>
      <c r="E7" s="269" t="s">
        <v>254</v>
      </c>
      <c r="F7" s="535"/>
      <c r="G7" s="536"/>
      <c r="H7" s="536"/>
      <c r="I7" s="536"/>
      <c r="J7" s="270" t="s">
        <v>255</v>
      </c>
      <c r="K7" s="511">
        <v>30042222</v>
      </c>
      <c r="L7" s="512"/>
    </row>
    <row r="8" spans="1:13" ht="13" x14ac:dyDescent="0.25">
      <c r="A8" s="513" t="s">
        <v>260</v>
      </c>
      <c r="B8" s="516" t="s">
        <v>261</v>
      </c>
      <c r="C8" s="519" t="s">
        <v>262</v>
      </c>
      <c r="D8" s="522" t="s">
        <v>263</v>
      </c>
      <c r="E8" s="525" t="s">
        <v>264</v>
      </c>
      <c r="F8" s="526"/>
      <c r="G8" s="526"/>
      <c r="H8" s="526"/>
      <c r="I8" s="526"/>
      <c r="J8" s="527"/>
      <c r="K8" s="528" t="s">
        <v>265</v>
      </c>
      <c r="L8" s="529"/>
    </row>
    <row r="9" spans="1:13" ht="13.5" x14ac:dyDescent="0.25">
      <c r="A9" s="514"/>
      <c r="B9" s="517"/>
      <c r="C9" s="520"/>
      <c r="D9" s="523"/>
      <c r="E9" s="196" t="s">
        <v>52</v>
      </c>
      <c r="F9" s="197" t="s">
        <v>53</v>
      </c>
      <c r="G9" s="197" t="s">
        <v>54</v>
      </c>
      <c r="H9" s="197" t="s">
        <v>64</v>
      </c>
      <c r="I9" s="197" t="s">
        <v>98</v>
      </c>
      <c r="J9" s="198" t="s">
        <v>100</v>
      </c>
      <c r="K9" s="530" t="s">
        <v>266</v>
      </c>
      <c r="L9" s="532" t="s">
        <v>267</v>
      </c>
    </row>
    <row r="10" spans="1:13" ht="13" thickBot="1" x14ac:dyDescent="0.3">
      <c r="A10" s="515"/>
      <c r="B10" s="518"/>
      <c r="C10" s="521"/>
      <c r="D10" s="524"/>
      <c r="E10" s="199" t="s">
        <v>268</v>
      </c>
      <c r="F10" s="200" t="s">
        <v>268</v>
      </c>
      <c r="G10" s="200" t="s">
        <v>268</v>
      </c>
      <c r="H10" s="200" t="s">
        <v>268</v>
      </c>
      <c r="I10" s="200" t="s">
        <v>268</v>
      </c>
      <c r="J10" s="201" t="s">
        <v>268</v>
      </c>
      <c r="K10" s="531"/>
      <c r="L10" s="533"/>
    </row>
    <row r="11" spans="1:13" ht="31.5" thickBot="1" x14ac:dyDescent="0.3">
      <c r="A11" s="202">
        <v>1</v>
      </c>
      <c r="B11" s="271" t="s">
        <v>269</v>
      </c>
      <c r="C11" s="272" t="s">
        <v>270</v>
      </c>
      <c r="D11" s="337">
        <v>2</v>
      </c>
      <c r="E11" s="273">
        <v>0</v>
      </c>
      <c r="F11" s="273"/>
      <c r="G11" s="273"/>
      <c r="H11" s="273"/>
      <c r="I11" s="273"/>
      <c r="J11" s="273"/>
      <c r="K11" s="274">
        <f t="shared" ref="K11:K19" si="0">AVERAGE(E11:J11)</f>
        <v>0</v>
      </c>
      <c r="L11" s="275">
        <f t="shared" ref="L11:L19" si="1">K11*D11</f>
        <v>0</v>
      </c>
    </row>
    <row r="12" spans="1:13" ht="31.5" thickBot="1" x14ac:dyDescent="0.3">
      <c r="A12" s="204">
        <v>2</v>
      </c>
      <c r="B12" s="271" t="s">
        <v>271</v>
      </c>
      <c r="C12" s="276" t="s">
        <v>272</v>
      </c>
      <c r="D12" s="338">
        <v>1</v>
      </c>
      <c r="E12" s="273">
        <v>0</v>
      </c>
      <c r="F12" s="273"/>
      <c r="G12" s="273"/>
      <c r="H12" s="273"/>
      <c r="I12" s="273"/>
      <c r="J12" s="273"/>
      <c r="K12" s="274">
        <f t="shared" si="0"/>
        <v>0</v>
      </c>
      <c r="L12" s="275">
        <f t="shared" si="1"/>
        <v>0</v>
      </c>
      <c r="M12" s="238"/>
    </row>
    <row r="13" spans="1:13" ht="16" thickBot="1" x14ac:dyDescent="0.3">
      <c r="A13" s="204">
        <v>3</v>
      </c>
      <c r="B13" s="271" t="s">
        <v>273</v>
      </c>
      <c r="C13" s="277" t="s">
        <v>274</v>
      </c>
      <c r="D13" s="338">
        <v>1</v>
      </c>
      <c r="E13" s="273">
        <v>0</v>
      </c>
      <c r="F13" s="273"/>
      <c r="G13" s="273"/>
      <c r="H13" s="273"/>
      <c r="I13" s="273"/>
      <c r="J13" s="273"/>
      <c r="K13" s="274">
        <f t="shared" si="0"/>
        <v>0</v>
      </c>
      <c r="L13" s="275">
        <f t="shared" si="1"/>
        <v>0</v>
      </c>
    </row>
    <row r="14" spans="1:13" ht="31.5" thickBot="1" x14ac:dyDescent="0.3">
      <c r="A14" s="204">
        <v>4</v>
      </c>
      <c r="B14" s="271" t="s">
        <v>275</v>
      </c>
      <c r="C14" s="277" t="s">
        <v>272</v>
      </c>
      <c r="D14" s="338">
        <v>2</v>
      </c>
      <c r="E14" s="273">
        <v>0</v>
      </c>
      <c r="F14" s="273"/>
      <c r="G14" s="273"/>
      <c r="H14" s="273"/>
      <c r="I14" s="273"/>
      <c r="J14" s="273"/>
      <c r="K14" s="274">
        <f t="shared" si="0"/>
        <v>0</v>
      </c>
      <c r="L14" s="275">
        <f t="shared" si="1"/>
        <v>0</v>
      </c>
    </row>
    <row r="15" spans="1:13" ht="17" x14ac:dyDescent="0.45">
      <c r="A15" s="204">
        <v>5</v>
      </c>
      <c r="B15" s="271" t="s">
        <v>276</v>
      </c>
      <c r="C15" s="277" t="s">
        <v>277</v>
      </c>
      <c r="D15" s="338">
        <v>1</v>
      </c>
      <c r="E15" s="273">
        <v>0</v>
      </c>
      <c r="F15" s="273"/>
      <c r="G15" s="273"/>
      <c r="H15" s="273"/>
      <c r="I15" s="273"/>
      <c r="J15" s="273"/>
      <c r="K15" s="274">
        <f t="shared" si="0"/>
        <v>0</v>
      </c>
      <c r="L15" s="275">
        <f t="shared" si="1"/>
        <v>0</v>
      </c>
      <c r="M15" s="240"/>
    </row>
    <row r="16" spans="1:13" ht="15.5" x14ac:dyDescent="0.25">
      <c r="A16" s="204">
        <v>6</v>
      </c>
      <c r="B16" s="271" t="s">
        <v>278</v>
      </c>
      <c r="C16" s="277" t="s">
        <v>277</v>
      </c>
      <c r="D16" s="339">
        <v>2</v>
      </c>
      <c r="E16" s="273">
        <v>0</v>
      </c>
      <c r="F16" s="278"/>
      <c r="G16" s="278"/>
      <c r="H16" s="278"/>
      <c r="I16" s="278"/>
      <c r="J16" s="278"/>
      <c r="K16" s="279">
        <f t="shared" si="0"/>
        <v>0</v>
      </c>
      <c r="L16" s="280">
        <f t="shared" si="1"/>
        <v>0</v>
      </c>
    </row>
    <row r="17" spans="1:12" ht="15.5" x14ac:dyDescent="0.25">
      <c r="A17" s="204">
        <v>7</v>
      </c>
      <c r="B17" s="271" t="s">
        <v>279</v>
      </c>
      <c r="C17" s="276" t="s">
        <v>272</v>
      </c>
      <c r="D17" s="339">
        <v>1</v>
      </c>
      <c r="E17" s="273">
        <v>0</v>
      </c>
      <c r="F17" s="278"/>
      <c r="G17" s="278"/>
      <c r="H17" s="278"/>
      <c r="I17" s="278"/>
      <c r="J17" s="278"/>
      <c r="K17" s="279">
        <f t="shared" si="0"/>
        <v>0</v>
      </c>
      <c r="L17" s="280">
        <f t="shared" si="1"/>
        <v>0</v>
      </c>
    </row>
    <row r="18" spans="1:12" ht="15.5" x14ac:dyDescent="0.25">
      <c r="A18" s="204">
        <v>8</v>
      </c>
      <c r="B18" s="271" t="s">
        <v>280</v>
      </c>
      <c r="C18" s="276" t="s">
        <v>262</v>
      </c>
      <c r="D18" s="339">
        <v>1</v>
      </c>
      <c r="E18" s="273">
        <v>0</v>
      </c>
      <c r="F18" s="278"/>
      <c r="G18" s="278"/>
      <c r="H18" s="278"/>
      <c r="I18" s="278"/>
      <c r="J18" s="278"/>
      <c r="K18" s="279">
        <f t="shared" si="0"/>
        <v>0</v>
      </c>
      <c r="L18" s="280">
        <f t="shared" si="1"/>
        <v>0</v>
      </c>
    </row>
    <row r="19" spans="1:12" ht="15.5" x14ac:dyDescent="0.25">
      <c r="A19" s="204">
        <v>9</v>
      </c>
      <c r="B19" s="281" t="s">
        <v>281</v>
      </c>
      <c r="C19" s="282" t="s">
        <v>262</v>
      </c>
      <c r="D19" s="340">
        <v>1</v>
      </c>
      <c r="E19" s="273">
        <v>0</v>
      </c>
      <c r="F19" s="283"/>
      <c r="G19" s="283"/>
      <c r="H19" s="283"/>
      <c r="I19" s="283"/>
      <c r="J19" s="283"/>
      <c r="K19" s="284">
        <f t="shared" si="0"/>
        <v>0</v>
      </c>
      <c r="L19" s="285">
        <f t="shared" si="1"/>
        <v>0</v>
      </c>
    </row>
    <row r="20" spans="1:12" ht="13" thickBot="1" x14ac:dyDescent="0.3">
      <c r="A20" s="204"/>
      <c r="B20" s="239"/>
      <c r="C20" s="230"/>
      <c r="D20" s="345"/>
      <c r="E20" s="244"/>
      <c r="F20" s="244"/>
      <c r="G20" s="244"/>
      <c r="H20" s="244"/>
      <c r="I20" s="244"/>
      <c r="J20" s="244"/>
      <c r="K20" s="245"/>
      <c r="L20" s="246"/>
    </row>
    <row r="21" spans="1:12" ht="13.5" thickBot="1" x14ac:dyDescent="0.3">
      <c r="A21" s="481" t="s">
        <v>282</v>
      </c>
      <c r="B21" s="482"/>
      <c r="C21" s="482"/>
      <c r="D21" s="483"/>
      <c r="E21" s="206"/>
      <c r="F21" s="207"/>
      <c r="G21" s="207"/>
      <c r="H21" s="207"/>
      <c r="I21" s="207"/>
      <c r="J21" s="208"/>
      <c r="K21" s="484">
        <f>SUM(L11:L20)</f>
        <v>0</v>
      </c>
      <c r="L21" s="485"/>
    </row>
    <row r="22" spans="1:12" ht="13" thickBot="1" x14ac:dyDescent="0.3">
      <c r="K22" s="247"/>
      <c r="L22" s="247"/>
    </row>
    <row r="23" spans="1:12" ht="13.5" thickBot="1" x14ac:dyDescent="0.35">
      <c r="A23" s="481" t="s">
        <v>283</v>
      </c>
      <c r="B23" s="482"/>
      <c r="C23" s="482"/>
      <c r="D23" s="482"/>
      <c r="E23" s="482"/>
      <c r="F23" s="482"/>
      <c r="G23" s="482"/>
      <c r="H23" s="482"/>
      <c r="I23" s="482"/>
      <c r="J23" s="483"/>
      <c r="K23" s="486">
        <f>K21/12</f>
        <v>0</v>
      </c>
      <c r="L23" s="487"/>
    </row>
    <row r="24" spans="1:12" x14ac:dyDescent="0.25">
      <c r="K24" s="247"/>
      <c r="L24" s="247"/>
    </row>
    <row r="25" spans="1:12" ht="13" thickBot="1" x14ac:dyDescent="0.3">
      <c r="A25" s="67"/>
      <c r="K25" s="247"/>
      <c r="L25" s="248"/>
    </row>
    <row r="26" spans="1:12" ht="15" thickBot="1" x14ac:dyDescent="0.3">
      <c r="A26" s="488" t="s">
        <v>284</v>
      </c>
      <c r="B26" s="489"/>
      <c r="C26" s="489"/>
      <c r="D26" s="489"/>
      <c r="E26" s="489"/>
      <c r="F26" s="489"/>
      <c r="G26" s="489"/>
      <c r="H26" s="489"/>
      <c r="I26" s="489"/>
      <c r="J26" s="489"/>
      <c r="K26" s="490">
        <f>K23</f>
        <v>0</v>
      </c>
      <c r="L26" s="491"/>
    </row>
    <row r="28" spans="1:12" ht="13" thickBot="1" x14ac:dyDescent="0.3"/>
    <row r="29" spans="1:12" x14ac:dyDescent="0.25">
      <c r="A29" s="540"/>
      <c r="B29" s="541"/>
      <c r="C29" s="546" t="s">
        <v>285</v>
      </c>
      <c r="D29" s="549"/>
      <c r="E29" s="550"/>
      <c r="F29" s="550"/>
      <c r="G29" s="550"/>
      <c r="H29" s="550"/>
      <c r="I29" s="550"/>
      <c r="J29" s="550"/>
      <c r="K29" s="550"/>
      <c r="L29" s="551"/>
    </row>
    <row r="30" spans="1:12" x14ac:dyDescent="0.25">
      <c r="A30" s="542"/>
      <c r="B30" s="543"/>
      <c r="C30" s="547"/>
      <c r="D30" s="552"/>
      <c r="E30" s="553"/>
      <c r="F30" s="553"/>
      <c r="G30" s="553"/>
      <c r="H30" s="553"/>
      <c r="I30" s="553"/>
      <c r="J30" s="553"/>
      <c r="K30" s="553"/>
      <c r="L30" s="554"/>
    </row>
    <row r="31" spans="1:12" x14ac:dyDescent="0.25">
      <c r="A31" s="542"/>
      <c r="B31" s="543"/>
      <c r="C31" s="547"/>
      <c r="D31" s="552"/>
      <c r="E31" s="553"/>
      <c r="F31" s="553"/>
      <c r="G31" s="553"/>
      <c r="H31" s="553"/>
      <c r="I31" s="553"/>
      <c r="J31" s="553"/>
      <c r="K31" s="553"/>
      <c r="L31" s="554"/>
    </row>
    <row r="32" spans="1:12" ht="13" thickBot="1" x14ac:dyDescent="0.3">
      <c r="A32" s="544"/>
      <c r="B32" s="545"/>
      <c r="C32" s="548"/>
      <c r="D32" s="555"/>
      <c r="E32" s="556"/>
      <c r="F32" s="556"/>
      <c r="G32" s="556"/>
      <c r="H32" s="556"/>
      <c r="I32" s="556"/>
      <c r="J32" s="556"/>
      <c r="K32" s="556"/>
      <c r="L32" s="557"/>
    </row>
    <row r="34" spans="1:12" ht="13" thickBot="1" x14ac:dyDescent="0.3"/>
    <row r="35" spans="1:12" x14ac:dyDescent="0.25">
      <c r="A35" s="558" t="s">
        <v>286</v>
      </c>
      <c r="B35" s="559"/>
      <c r="C35" s="559"/>
      <c r="D35" s="559"/>
      <c r="E35" s="559"/>
      <c r="F35" s="559"/>
      <c r="G35" s="559"/>
      <c r="H35" s="559"/>
      <c r="I35" s="559"/>
      <c r="J35" s="559"/>
      <c r="K35" s="559"/>
      <c r="L35" s="560"/>
    </row>
    <row r="36" spans="1:12" x14ac:dyDescent="0.25">
      <c r="A36" s="561"/>
      <c r="B36" s="562"/>
      <c r="C36" s="562"/>
      <c r="D36" s="562"/>
      <c r="E36" s="562"/>
      <c r="F36" s="562"/>
      <c r="G36" s="562"/>
      <c r="H36" s="562"/>
      <c r="I36" s="562"/>
      <c r="J36" s="562"/>
      <c r="K36" s="562"/>
      <c r="L36" s="563"/>
    </row>
    <row r="37" spans="1:12" x14ac:dyDescent="0.25">
      <c r="A37" s="561"/>
      <c r="B37" s="562"/>
      <c r="C37" s="562"/>
      <c r="D37" s="562"/>
      <c r="E37" s="562"/>
      <c r="F37" s="562"/>
      <c r="G37" s="562"/>
      <c r="H37" s="562"/>
      <c r="I37" s="562"/>
      <c r="J37" s="562"/>
      <c r="K37" s="562"/>
      <c r="L37" s="563"/>
    </row>
    <row r="38" spans="1:12" x14ac:dyDescent="0.25">
      <c r="A38" s="561"/>
      <c r="B38" s="562"/>
      <c r="C38" s="562"/>
      <c r="D38" s="562"/>
      <c r="E38" s="562"/>
      <c r="F38" s="562"/>
      <c r="G38" s="562"/>
      <c r="H38" s="562"/>
      <c r="I38" s="562"/>
      <c r="J38" s="562"/>
      <c r="K38" s="562"/>
      <c r="L38" s="563"/>
    </row>
    <row r="39" spans="1:12" ht="13" thickBot="1" x14ac:dyDescent="0.3">
      <c r="A39" s="564"/>
      <c r="B39" s="565"/>
      <c r="C39" s="565"/>
      <c r="D39" s="565"/>
      <c r="E39" s="565"/>
      <c r="F39" s="565"/>
      <c r="G39" s="565"/>
      <c r="H39" s="565"/>
      <c r="I39" s="565"/>
      <c r="J39" s="565"/>
      <c r="K39" s="565"/>
      <c r="L39" s="566"/>
    </row>
    <row r="40" spans="1:12" ht="13" thickBot="1" x14ac:dyDescent="0.3"/>
    <row r="41" spans="1:12" x14ac:dyDescent="0.25">
      <c r="A41" s="567" t="s">
        <v>287</v>
      </c>
      <c r="B41" s="568"/>
      <c r="C41" s="568"/>
      <c r="D41" s="568"/>
      <c r="E41" s="568"/>
      <c r="F41" s="568"/>
      <c r="G41" s="568"/>
      <c r="H41" s="569"/>
    </row>
    <row r="42" spans="1:12" x14ac:dyDescent="0.25">
      <c r="A42" s="570"/>
      <c r="B42" s="571"/>
      <c r="C42" s="571"/>
      <c r="D42" s="571"/>
      <c r="E42" s="571"/>
      <c r="F42" s="571"/>
      <c r="G42" s="571"/>
      <c r="H42" s="572"/>
    </row>
    <row r="43" spans="1:12" x14ac:dyDescent="0.25">
      <c r="A43" s="570"/>
      <c r="B43" s="571"/>
      <c r="C43" s="571"/>
      <c r="D43" s="571"/>
      <c r="E43" s="571"/>
      <c r="F43" s="571"/>
      <c r="G43" s="571"/>
      <c r="H43" s="572"/>
    </row>
    <row r="44" spans="1:12" ht="13" thickBot="1" x14ac:dyDescent="0.3">
      <c r="A44" s="573"/>
      <c r="B44" s="574"/>
      <c r="C44" s="574"/>
      <c r="D44" s="574"/>
      <c r="E44" s="574"/>
      <c r="F44" s="574"/>
      <c r="G44" s="574"/>
      <c r="H44" s="575"/>
    </row>
  </sheetData>
  <mergeCells count="38">
    <mergeCell ref="A29:B32"/>
    <mergeCell ref="C29:C32"/>
    <mergeCell ref="D29:L32"/>
    <mergeCell ref="A35:L39"/>
    <mergeCell ref="A41:H44"/>
    <mergeCell ref="K6:L6"/>
    <mergeCell ref="K7:L7"/>
    <mergeCell ref="A8:A10"/>
    <mergeCell ref="B8:B10"/>
    <mergeCell ref="C8:C10"/>
    <mergeCell ref="D8:D10"/>
    <mergeCell ref="E8:J8"/>
    <mergeCell ref="K8:L8"/>
    <mergeCell ref="K9:K10"/>
    <mergeCell ref="L9:L10"/>
    <mergeCell ref="B7:D7"/>
    <mergeCell ref="F7:I7"/>
    <mergeCell ref="B6:D6"/>
    <mergeCell ref="F6:I6"/>
    <mergeCell ref="A1:L1"/>
    <mergeCell ref="K2:L2"/>
    <mergeCell ref="K3:L3"/>
    <mergeCell ref="K4:L4"/>
    <mergeCell ref="K5:L5"/>
    <mergeCell ref="B5:D5"/>
    <mergeCell ref="F5:I5"/>
    <mergeCell ref="B4:D4"/>
    <mergeCell ref="F4:I4"/>
    <mergeCell ref="B2:D2"/>
    <mergeCell ref="F2:I2"/>
    <mergeCell ref="B3:D3"/>
    <mergeCell ref="F3:I3"/>
    <mergeCell ref="A21:D21"/>
    <mergeCell ref="K21:L21"/>
    <mergeCell ref="A23:J23"/>
    <mergeCell ref="K23:L23"/>
    <mergeCell ref="A26:J26"/>
    <mergeCell ref="K26:L26"/>
  </mergeCells>
  <pageMargins left="0.511811024" right="0.511811024" top="0.78740157499999996" bottom="0.78740157499999996" header="0.31496062000000002" footer="0.31496062000000002"/>
  <pageSetup paperSize="9" orientation="landscape"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sheetPr>
  <dimension ref="B1:AB66"/>
  <sheetViews>
    <sheetView topLeftCell="A42" zoomScale="110" zoomScaleNormal="110" workbookViewId="0">
      <selection activeCell="E22" sqref="E22"/>
    </sheetView>
  </sheetViews>
  <sheetFormatPr defaultRowHeight="12.5" x14ac:dyDescent="0.25"/>
  <cols>
    <col min="2" max="2" width="16.26953125" bestFit="1" customWidth="1"/>
    <col min="3" max="3" width="10.7265625" customWidth="1"/>
    <col min="4" max="4" width="20.7265625" customWidth="1"/>
    <col min="5" max="5" width="15.453125" customWidth="1"/>
  </cols>
  <sheetData>
    <row r="1" spans="2:7" ht="13" thickBot="1" x14ac:dyDescent="0.3"/>
    <row r="2" spans="2:7" ht="13.5" thickBot="1" x14ac:dyDescent="0.3">
      <c r="B2" s="357" t="s">
        <v>217</v>
      </c>
      <c r="C2" s="358"/>
      <c r="D2" s="358"/>
      <c r="E2" s="359"/>
    </row>
    <row r="3" spans="2:7" ht="13" x14ac:dyDescent="0.25">
      <c r="B3" s="67"/>
      <c r="E3" s="68"/>
      <c r="F3" s="52"/>
      <c r="G3" s="52"/>
    </row>
    <row r="4" spans="2:7" x14ac:dyDescent="0.25">
      <c r="B4" s="90" t="s">
        <v>218</v>
      </c>
      <c r="C4" s="61"/>
      <c r="D4" s="61"/>
      <c r="E4" s="127">
        <v>0</v>
      </c>
    </row>
    <row r="5" spans="2:7" x14ac:dyDescent="0.25">
      <c r="B5" s="90" t="s">
        <v>219</v>
      </c>
      <c r="C5" s="61"/>
      <c r="D5" s="61"/>
      <c r="E5" s="126">
        <v>2</v>
      </c>
    </row>
    <row r="6" spans="2:7" x14ac:dyDescent="0.25">
      <c r="B6" s="90" t="s">
        <v>220</v>
      </c>
      <c r="C6" s="61"/>
      <c r="D6" s="61"/>
      <c r="E6" s="126">
        <v>22</v>
      </c>
    </row>
    <row r="7" spans="2:7" x14ac:dyDescent="0.25">
      <c r="B7" s="90" t="s">
        <v>221</v>
      </c>
      <c r="C7" s="61"/>
      <c r="D7" s="61"/>
      <c r="E7" s="191">
        <v>0</v>
      </c>
    </row>
    <row r="8" spans="2:7" x14ac:dyDescent="0.25">
      <c r="B8" s="67"/>
      <c r="E8" s="68"/>
    </row>
    <row r="9" spans="2:7" x14ac:dyDescent="0.25">
      <c r="B9" s="91" t="s">
        <v>222</v>
      </c>
      <c r="C9" s="61"/>
      <c r="D9" s="61"/>
      <c r="E9" s="93">
        <f>(E4*E5*E6)</f>
        <v>0</v>
      </c>
    </row>
    <row r="10" spans="2:7" x14ac:dyDescent="0.25">
      <c r="B10" s="91" t="s">
        <v>223</v>
      </c>
      <c r="C10" s="61"/>
      <c r="D10" s="61"/>
      <c r="E10" s="93">
        <f>'Item 1 - Servente'!I39*E7</f>
        <v>0</v>
      </c>
    </row>
    <row r="11" spans="2:7" ht="13" thickBot="1" x14ac:dyDescent="0.3">
      <c r="B11" s="67"/>
      <c r="E11" s="68"/>
    </row>
    <row r="12" spans="2:7" ht="13.5" thickBot="1" x14ac:dyDescent="0.35">
      <c r="B12" s="75" t="s">
        <v>224</v>
      </c>
      <c r="C12" s="76"/>
      <c r="D12" s="76"/>
      <c r="E12" s="89">
        <f>E9-E10</f>
        <v>0</v>
      </c>
    </row>
    <row r="13" spans="2:7" x14ac:dyDescent="0.25">
      <c r="E13" s="7"/>
    </row>
    <row r="14" spans="2:7" ht="13" thickBot="1" x14ac:dyDescent="0.3">
      <c r="E14" s="7"/>
    </row>
    <row r="15" spans="2:7" ht="13.5" thickBot="1" x14ac:dyDescent="0.3">
      <c r="B15" s="357" t="s">
        <v>225</v>
      </c>
      <c r="C15" s="358"/>
      <c r="D15" s="358"/>
      <c r="E15" s="359"/>
    </row>
    <row r="16" spans="2:7" x14ac:dyDescent="0.25">
      <c r="B16" s="67"/>
      <c r="E16" s="68"/>
    </row>
    <row r="17" spans="2:5" x14ac:dyDescent="0.25">
      <c r="B17" s="90" t="s">
        <v>226</v>
      </c>
      <c r="C17" s="61"/>
      <c r="D17" s="61"/>
      <c r="E17" s="127">
        <v>0</v>
      </c>
    </row>
    <row r="18" spans="2:5" x14ac:dyDescent="0.25">
      <c r="B18" s="90" t="s">
        <v>220</v>
      </c>
      <c r="C18" s="61"/>
      <c r="D18" s="61"/>
      <c r="E18" s="126">
        <v>22</v>
      </c>
    </row>
    <row r="19" spans="2:5" x14ac:dyDescent="0.25">
      <c r="B19" s="90" t="s">
        <v>227</v>
      </c>
      <c r="C19" s="61"/>
      <c r="D19" s="61"/>
      <c r="E19" s="229">
        <v>0</v>
      </c>
    </row>
    <row r="20" spans="2:5" x14ac:dyDescent="0.25">
      <c r="B20" s="67"/>
      <c r="E20" s="68"/>
    </row>
    <row r="21" spans="2:5" x14ac:dyDescent="0.25">
      <c r="B21" s="91" t="s">
        <v>228</v>
      </c>
      <c r="C21" s="61"/>
      <c r="D21" s="61"/>
      <c r="E21" s="92">
        <f>E17*E18</f>
        <v>0</v>
      </c>
    </row>
    <row r="22" spans="2:5" x14ac:dyDescent="0.25">
      <c r="B22" s="91" t="s">
        <v>229</v>
      </c>
      <c r="C22" s="61"/>
      <c r="D22" s="61"/>
      <c r="E22" s="179"/>
    </row>
    <row r="23" spans="2:5" x14ac:dyDescent="0.25">
      <c r="B23" s="91" t="s">
        <v>223</v>
      </c>
      <c r="C23" s="61"/>
      <c r="D23" s="61"/>
      <c r="E23" s="92">
        <f>E21*E19</f>
        <v>0</v>
      </c>
    </row>
    <row r="24" spans="2:5" ht="13" thickBot="1" x14ac:dyDescent="0.3">
      <c r="B24" s="67"/>
      <c r="E24" s="68"/>
    </row>
    <row r="25" spans="2:5" ht="13.5" thickBot="1" x14ac:dyDescent="0.35">
      <c r="B25" s="75" t="s">
        <v>230</v>
      </c>
      <c r="C25" s="76"/>
      <c r="D25" s="76"/>
      <c r="E25" s="89">
        <f>E21-E23+E22</f>
        <v>0</v>
      </c>
    </row>
    <row r="26" spans="2:5" x14ac:dyDescent="0.25">
      <c r="E26" s="7"/>
    </row>
    <row r="27" spans="2:5" ht="13" thickBot="1" x14ac:dyDescent="0.3">
      <c r="E27" s="7"/>
    </row>
    <row r="28" spans="2:5" ht="13.5" thickBot="1" x14ac:dyDescent="0.3">
      <c r="B28" s="357" t="s">
        <v>231</v>
      </c>
      <c r="C28" s="358"/>
      <c r="D28" s="358"/>
      <c r="E28" s="359"/>
    </row>
    <row r="29" spans="2:5" x14ac:dyDescent="0.25">
      <c r="B29" s="67"/>
      <c r="E29" s="68"/>
    </row>
    <row r="30" spans="2:5" x14ac:dyDescent="0.25">
      <c r="B30" s="90" t="s">
        <v>232</v>
      </c>
      <c r="C30" s="61"/>
      <c r="D30" s="61"/>
      <c r="E30" s="127">
        <v>0</v>
      </c>
    </row>
    <row r="31" spans="2:5" x14ac:dyDescent="0.25">
      <c r="B31" s="90" t="s">
        <v>233</v>
      </c>
      <c r="C31" s="61"/>
      <c r="D31" s="61"/>
      <c r="E31" s="180"/>
    </row>
    <row r="32" spans="2:5" ht="13" thickBot="1" x14ac:dyDescent="0.3">
      <c r="B32" s="67"/>
      <c r="E32" s="68"/>
    </row>
    <row r="33" spans="2:28" ht="13.5" thickBot="1" x14ac:dyDescent="0.35">
      <c r="B33" s="75" t="s">
        <v>234</v>
      </c>
      <c r="C33" s="76"/>
      <c r="D33" s="76"/>
      <c r="E33" s="89">
        <f>E30-(E30*E31)</f>
        <v>0</v>
      </c>
    </row>
    <row r="34" spans="2:28" x14ac:dyDescent="0.25">
      <c r="E34" s="7"/>
    </row>
    <row r="35" spans="2:28" ht="13.5" customHeight="1" thickBot="1" x14ac:dyDescent="0.3">
      <c r="E35" s="7"/>
      <c r="S35" s="562"/>
      <c r="T35" s="562"/>
      <c r="U35" s="562"/>
      <c r="V35" s="562"/>
      <c r="W35" s="562"/>
      <c r="X35" s="562"/>
      <c r="Y35" s="562"/>
      <c r="Z35" s="562"/>
      <c r="AA35" s="121"/>
    </row>
    <row r="36" spans="2:28" ht="13.5" thickBot="1" x14ac:dyDescent="0.3">
      <c r="B36" s="357" t="s">
        <v>235</v>
      </c>
      <c r="C36" s="358"/>
      <c r="D36" s="358"/>
      <c r="E36" s="359"/>
      <c r="S36" s="562"/>
      <c r="T36" s="562"/>
      <c r="U36" s="562"/>
      <c r="V36" s="562"/>
      <c r="W36" s="562"/>
      <c r="X36" s="562"/>
      <c r="Y36" s="562"/>
      <c r="Z36" s="562"/>
      <c r="AA36" s="121"/>
    </row>
    <row r="37" spans="2:28" x14ac:dyDescent="0.25">
      <c r="B37" s="95"/>
      <c r="C37" s="96"/>
      <c r="D37" s="96"/>
      <c r="E37" s="97"/>
      <c r="S37" s="562"/>
      <c r="T37" s="562"/>
      <c r="U37" s="562"/>
      <c r="V37" s="562"/>
      <c r="W37" s="562"/>
      <c r="X37" s="562"/>
      <c r="Y37" s="562"/>
      <c r="Z37" s="562"/>
      <c r="AA37" s="121"/>
    </row>
    <row r="38" spans="2:28" x14ac:dyDescent="0.25">
      <c r="B38" s="90" t="s">
        <v>236</v>
      </c>
      <c r="C38" s="61"/>
      <c r="D38" s="61"/>
      <c r="E38" s="127">
        <v>0</v>
      </c>
      <c r="S38" s="562"/>
      <c r="T38" s="562"/>
      <c r="U38" s="562"/>
      <c r="V38" s="562"/>
      <c r="W38" s="562"/>
      <c r="X38" s="562"/>
      <c r="Y38" s="562"/>
      <c r="Z38" s="562"/>
      <c r="AA38" s="121"/>
    </row>
    <row r="39" spans="2:28" x14ac:dyDescent="0.25">
      <c r="B39" s="90" t="s">
        <v>233</v>
      </c>
      <c r="C39" s="61"/>
      <c r="D39" s="61"/>
      <c r="E39" s="126">
        <v>0</v>
      </c>
      <c r="S39" s="562"/>
      <c r="T39" s="562"/>
      <c r="U39" s="562"/>
      <c r="V39" s="562"/>
      <c r="W39" s="562"/>
      <c r="X39" s="562"/>
      <c r="Y39" s="562"/>
      <c r="Z39" s="562"/>
      <c r="AA39" s="121"/>
    </row>
    <row r="40" spans="2:28" x14ac:dyDescent="0.25">
      <c r="B40" s="90" t="s">
        <v>237</v>
      </c>
      <c r="C40" s="61"/>
      <c r="D40" s="94"/>
      <c r="E40" s="131">
        <v>9.5500000000000004E-5</v>
      </c>
      <c r="S40" s="121"/>
      <c r="T40" s="121"/>
      <c r="U40" s="121"/>
      <c r="V40" s="121"/>
      <c r="W40" s="121"/>
      <c r="X40" s="121"/>
      <c r="Y40" s="121"/>
      <c r="Z40" s="121"/>
      <c r="AA40" s="121"/>
    </row>
    <row r="41" spans="2:28" ht="13" thickBot="1" x14ac:dyDescent="0.3">
      <c r="B41" s="98"/>
      <c r="C41" s="99"/>
      <c r="D41" s="99"/>
      <c r="E41" s="100"/>
      <c r="S41" s="121"/>
      <c r="T41" s="121"/>
      <c r="U41" s="121"/>
      <c r="V41" s="121"/>
      <c r="W41" s="121"/>
      <c r="X41" s="121"/>
      <c r="Y41" s="121"/>
      <c r="Z41" s="121"/>
      <c r="AA41" s="121"/>
    </row>
    <row r="42" spans="2:28" ht="13.5" thickBot="1" x14ac:dyDescent="0.35">
      <c r="B42" s="75" t="s">
        <v>238</v>
      </c>
      <c r="C42" s="76"/>
      <c r="D42" s="76"/>
      <c r="E42" s="89">
        <f>E38-E39</f>
        <v>0</v>
      </c>
    </row>
    <row r="43" spans="2:28" x14ac:dyDescent="0.25">
      <c r="E43" s="7"/>
    </row>
    <row r="44" spans="2:28" ht="14.5" thickBot="1" x14ac:dyDescent="0.35">
      <c r="E44" s="7"/>
      <c r="G44" s="119"/>
      <c r="H44" s="120"/>
      <c r="I44" s="120"/>
      <c r="J44" s="120"/>
      <c r="K44" s="54"/>
      <c r="M44" s="120"/>
      <c r="N44" s="120"/>
      <c r="O44" s="120"/>
      <c r="P44" s="120"/>
      <c r="Q44" s="120"/>
      <c r="AB44" t="s">
        <v>239</v>
      </c>
    </row>
    <row r="45" spans="2:28" ht="13.5" thickBot="1" x14ac:dyDescent="0.3">
      <c r="B45" s="357" t="s">
        <v>240</v>
      </c>
      <c r="C45" s="358"/>
      <c r="D45" s="358"/>
      <c r="E45" s="359"/>
      <c r="AB45" t="s">
        <v>241</v>
      </c>
    </row>
    <row r="46" spans="2:28" x14ac:dyDescent="0.25">
      <c r="B46" s="95"/>
      <c r="C46" s="96"/>
      <c r="D46" s="96"/>
      <c r="E46" s="97"/>
      <c r="AB46" t="s">
        <v>242</v>
      </c>
    </row>
    <row r="47" spans="2:28" x14ac:dyDescent="0.25">
      <c r="B47" s="90" t="s">
        <v>243</v>
      </c>
      <c r="C47" s="61"/>
      <c r="D47" s="61"/>
      <c r="E47" s="127"/>
    </row>
    <row r="48" spans="2:28" x14ac:dyDescent="0.25">
      <c r="B48" s="90" t="s">
        <v>244</v>
      </c>
      <c r="C48" s="61"/>
      <c r="D48" s="61"/>
      <c r="E48" s="127"/>
    </row>
    <row r="49" spans="2:20" x14ac:dyDescent="0.25">
      <c r="B49" s="90" t="s">
        <v>245</v>
      </c>
      <c r="C49" s="61"/>
      <c r="D49" s="94"/>
      <c r="E49" s="132"/>
    </row>
    <row r="50" spans="2:20" ht="13" thickBot="1" x14ac:dyDescent="0.3">
      <c r="B50" s="98" t="s">
        <v>246</v>
      </c>
      <c r="C50" s="99"/>
      <c r="D50" s="99"/>
      <c r="E50" s="124">
        <v>1</v>
      </c>
    </row>
    <row r="51" spans="2:20" ht="13.5" thickBot="1" x14ac:dyDescent="0.35">
      <c r="B51" s="75" t="s">
        <v>247</v>
      </c>
      <c r="C51" s="76"/>
      <c r="D51" s="76"/>
      <c r="E51" s="122">
        <f>((E47*E49)+(E48*E49))/E50</f>
        <v>0</v>
      </c>
    </row>
    <row r="52" spans="2:20" ht="13.5" thickBot="1" x14ac:dyDescent="0.3">
      <c r="B52" s="82" t="s">
        <v>248</v>
      </c>
      <c r="C52" s="76"/>
      <c r="D52" s="76"/>
      <c r="E52" s="123">
        <f>E51/12</f>
        <v>0</v>
      </c>
    </row>
    <row r="53" spans="2:20" ht="13" thickBot="1" x14ac:dyDescent="0.3"/>
    <row r="54" spans="2:20" ht="13.5" thickBot="1" x14ac:dyDescent="0.3">
      <c r="B54" s="357" t="s">
        <v>249</v>
      </c>
      <c r="C54" s="358"/>
      <c r="D54" s="358"/>
      <c r="E54" s="359"/>
    </row>
    <row r="55" spans="2:20" ht="13" x14ac:dyDescent="0.25">
      <c r="B55" s="101"/>
      <c r="C55" s="102"/>
      <c r="D55" s="102"/>
      <c r="E55" s="103"/>
    </row>
    <row r="56" spans="2:20" x14ac:dyDescent="0.25">
      <c r="B56" s="105" t="s">
        <v>250</v>
      </c>
      <c r="C56" s="61"/>
      <c r="D56" s="61"/>
      <c r="E56" s="127"/>
    </row>
    <row r="57" spans="2:20" ht="12.75" customHeight="1" x14ac:dyDescent="0.25">
      <c r="B57" s="105" t="s">
        <v>237</v>
      </c>
      <c r="C57" s="61"/>
      <c r="D57" s="61"/>
      <c r="E57" s="126">
        <v>1.9900000000000001E-2</v>
      </c>
      <c r="G57" s="562"/>
      <c r="H57" s="562"/>
      <c r="I57" s="562"/>
      <c r="J57" s="562"/>
      <c r="K57" s="562"/>
      <c r="L57" s="562"/>
      <c r="M57" s="562"/>
      <c r="N57" s="562"/>
      <c r="O57" s="562"/>
      <c r="P57" s="562"/>
      <c r="Q57" s="562"/>
      <c r="R57" s="562"/>
      <c r="S57" s="562"/>
      <c r="T57" s="562"/>
    </row>
    <row r="58" spans="2:20" ht="13.5" customHeight="1" thickBot="1" x14ac:dyDescent="0.3">
      <c r="B58" s="98" t="s">
        <v>251</v>
      </c>
      <c r="C58" s="99"/>
      <c r="D58" s="99"/>
      <c r="E58" s="133">
        <v>2</v>
      </c>
      <c r="G58" s="562"/>
      <c r="H58" s="562"/>
      <c r="I58" s="562"/>
      <c r="J58" s="562"/>
      <c r="K58" s="562"/>
      <c r="L58" s="562"/>
      <c r="M58" s="562"/>
      <c r="N58" s="562"/>
      <c r="O58" s="562"/>
      <c r="P58" s="562"/>
      <c r="Q58" s="562"/>
      <c r="R58" s="562"/>
      <c r="S58" s="562"/>
      <c r="T58" s="562"/>
    </row>
    <row r="59" spans="2:20" ht="13.5" thickBot="1" x14ac:dyDescent="0.3">
      <c r="B59" s="125" t="s">
        <v>247</v>
      </c>
      <c r="C59" s="76"/>
      <c r="D59" s="76"/>
      <c r="E59" s="122">
        <f>E56*E57*E58</f>
        <v>0</v>
      </c>
      <c r="G59" s="562"/>
      <c r="H59" s="562"/>
      <c r="I59" s="562"/>
      <c r="J59" s="562"/>
      <c r="K59" s="562"/>
      <c r="L59" s="562"/>
      <c r="M59" s="562"/>
      <c r="N59" s="562"/>
      <c r="O59" s="562"/>
      <c r="P59" s="562"/>
      <c r="Q59" s="562"/>
      <c r="R59" s="562"/>
      <c r="S59" s="562"/>
      <c r="T59" s="562"/>
    </row>
    <row r="60" spans="2:20" ht="13.5" thickBot="1" x14ac:dyDescent="0.3">
      <c r="B60" s="82" t="s">
        <v>248</v>
      </c>
      <c r="C60" s="76"/>
      <c r="D60" s="76"/>
      <c r="E60" s="123">
        <f>E59/12</f>
        <v>0</v>
      </c>
    </row>
    <row r="63" spans="2:20" x14ac:dyDescent="0.25">
      <c r="B63" s="576" t="s">
        <v>252</v>
      </c>
      <c r="C63" s="577"/>
      <c r="D63" s="577"/>
      <c r="E63" s="577"/>
      <c r="F63" s="577"/>
      <c r="G63" s="577"/>
      <c r="H63" s="577"/>
      <c r="I63" s="577"/>
      <c r="J63" s="577"/>
      <c r="K63" s="577"/>
      <c r="L63" s="577"/>
      <c r="M63" s="577"/>
      <c r="N63" s="577"/>
    </row>
    <row r="64" spans="2:20" x14ac:dyDescent="0.25">
      <c r="B64" s="577"/>
      <c r="C64" s="577"/>
      <c r="D64" s="577"/>
      <c r="E64" s="577"/>
      <c r="F64" s="577"/>
      <c r="G64" s="577"/>
      <c r="H64" s="577"/>
      <c r="I64" s="577"/>
      <c r="J64" s="577"/>
      <c r="K64" s="577"/>
      <c r="L64" s="577"/>
      <c r="M64" s="577"/>
      <c r="N64" s="577"/>
    </row>
    <row r="65" spans="2:14" x14ac:dyDescent="0.25">
      <c r="B65" s="577"/>
      <c r="C65" s="577"/>
      <c r="D65" s="577"/>
      <c r="E65" s="577"/>
      <c r="F65" s="577"/>
      <c r="G65" s="577"/>
      <c r="H65" s="577"/>
      <c r="I65" s="577"/>
      <c r="J65" s="577"/>
      <c r="K65" s="577"/>
      <c r="L65" s="577"/>
      <c r="M65" s="577"/>
      <c r="N65" s="577"/>
    </row>
    <row r="66" spans="2:14" x14ac:dyDescent="0.25">
      <c r="B66" s="577"/>
      <c r="C66" s="577"/>
      <c r="D66" s="577"/>
      <c r="E66" s="577"/>
      <c r="F66" s="577"/>
      <c r="G66" s="577"/>
      <c r="H66" s="577"/>
      <c r="I66" s="577"/>
      <c r="J66" s="577"/>
      <c r="K66" s="577"/>
      <c r="L66" s="577"/>
      <c r="M66" s="577"/>
      <c r="N66" s="577"/>
    </row>
  </sheetData>
  <mergeCells count="10">
    <mergeCell ref="B2:E2"/>
    <mergeCell ref="B15:E15"/>
    <mergeCell ref="B28:E28"/>
    <mergeCell ref="B63:N66"/>
    <mergeCell ref="B36:E36"/>
    <mergeCell ref="B45:E45"/>
    <mergeCell ref="B54:E54"/>
    <mergeCell ref="G57:T57"/>
    <mergeCell ref="G58:T59"/>
    <mergeCell ref="S35:Z39"/>
  </mergeCells>
  <pageMargins left="0.511811024" right="0.511811024" top="0.78740157499999996" bottom="0.78740157499999996" header="0.31496062000000002" footer="0.31496062000000002"/>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89"/>
  <sheetViews>
    <sheetView workbookViewId="0">
      <selection activeCell="B2" sqref="B2:D4"/>
    </sheetView>
  </sheetViews>
  <sheetFormatPr defaultRowHeight="12.5" x14ac:dyDescent="0.25"/>
  <cols>
    <col min="1" max="1" width="3.7265625" style="209" bestFit="1" customWidth="1"/>
    <col min="2" max="2" width="47.7265625" customWidth="1"/>
    <col min="3" max="3" width="6.7265625" customWidth="1"/>
    <col min="4" max="4" width="5.54296875" customWidth="1"/>
    <col min="5" max="5" width="9.54296875" bestFit="1" customWidth="1"/>
    <col min="6" max="6" width="10.81640625" customWidth="1"/>
    <col min="7" max="7" width="9.54296875" bestFit="1" customWidth="1"/>
    <col min="8" max="8" width="9" customWidth="1"/>
    <col min="9" max="9" width="9.1796875" customWidth="1"/>
    <col min="10" max="10" width="9.26953125" customWidth="1"/>
    <col min="11" max="11" width="10" customWidth="1"/>
    <col min="12" max="12" width="11" customWidth="1"/>
    <col min="13" max="13" width="40.26953125" customWidth="1"/>
    <col min="208" max="208" width="3.7265625" bestFit="1" customWidth="1"/>
    <col min="209" max="209" width="52.81640625" customWidth="1"/>
    <col min="210" max="210" width="6.7265625" customWidth="1"/>
    <col min="211" max="211" width="5.54296875" customWidth="1"/>
    <col min="212" max="212" width="9.1796875" customWidth="1"/>
    <col min="213" max="213" width="8.81640625" customWidth="1"/>
    <col min="214" max="214" width="8.7265625" customWidth="1"/>
    <col min="215" max="215" width="9" customWidth="1"/>
    <col min="216" max="216" width="9.1796875" customWidth="1"/>
    <col min="217" max="217" width="9.26953125" customWidth="1"/>
    <col min="218" max="218" width="10" customWidth="1"/>
    <col min="219" max="219" width="11" customWidth="1"/>
    <col min="464" max="464" width="3.7265625" bestFit="1" customWidth="1"/>
    <col min="465" max="465" width="52.81640625" customWidth="1"/>
    <col min="466" max="466" width="6.7265625" customWidth="1"/>
    <col min="467" max="467" width="5.54296875" customWidth="1"/>
    <col min="468" max="468" width="9.1796875" customWidth="1"/>
    <col min="469" max="469" width="8.81640625" customWidth="1"/>
    <col min="470" max="470" width="8.7265625" customWidth="1"/>
    <col min="471" max="471" width="9" customWidth="1"/>
    <col min="472" max="472" width="9.1796875" customWidth="1"/>
    <col min="473" max="473" width="9.26953125" customWidth="1"/>
    <col min="474" max="474" width="10" customWidth="1"/>
    <col min="475" max="475" width="11" customWidth="1"/>
    <col min="720" max="720" width="3.7265625" bestFit="1" customWidth="1"/>
    <col min="721" max="721" width="52.81640625" customWidth="1"/>
    <col min="722" max="722" width="6.7265625" customWidth="1"/>
    <col min="723" max="723" width="5.54296875" customWidth="1"/>
    <col min="724" max="724" width="9.1796875" customWidth="1"/>
    <col min="725" max="725" width="8.81640625" customWidth="1"/>
    <col min="726" max="726" width="8.7265625" customWidth="1"/>
    <col min="727" max="727" width="9" customWidth="1"/>
    <col min="728" max="728" width="9.1796875" customWidth="1"/>
    <col min="729" max="729" width="9.26953125" customWidth="1"/>
    <col min="730" max="730" width="10" customWidth="1"/>
    <col min="731" max="731" width="11" customWidth="1"/>
    <col min="976" max="976" width="3.7265625" bestFit="1" customWidth="1"/>
    <col min="977" max="977" width="52.81640625" customWidth="1"/>
    <col min="978" max="978" width="6.7265625" customWidth="1"/>
    <col min="979" max="979" width="5.54296875" customWidth="1"/>
    <col min="980" max="980" width="9.1796875" customWidth="1"/>
    <col min="981" max="981" width="8.81640625" customWidth="1"/>
    <col min="982" max="982" width="8.7265625" customWidth="1"/>
    <col min="983" max="983" width="9" customWidth="1"/>
    <col min="984" max="984" width="9.1796875" customWidth="1"/>
    <col min="985" max="985" width="9.26953125" customWidth="1"/>
    <col min="986" max="986" width="10" customWidth="1"/>
    <col min="987" max="987" width="11" customWidth="1"/>
    <col min="1232" max="1232" width="3.7265625" bestFit="1" customWidth="1"/>
    <col min="1233" max="1233" width="52.81640625" customWidth="1"/>
    <col min="1234" max="1234" width="6.7265625" customWidth="1"/>
    <col min="1235" max="1235" width="5.54296875" customWidth="1"/>
    <col min="1236" max="1236" width="9.1796875" customWidth="1"/>
    <col min="1237" max="1237" width="8.81640625" customWidth="1"/>
    <col min="1238" max="1238" width="8.7265625" customWidth="1"/>
    <col min="1239" max="1239" width="9" customWidth="1"/>
    <col min="1240" max="1240" width="9.1796875" customWidth="1"/>
    <col min="1241" max="1241" width="9.26953125" customWidth="1"/>
    <col min="1242" max="1242" width="10" customWidth="1"/>
    <col min="1243" max="1243" width="11" customWidth="1"/>
    <col min="1488" max="1488" width="3.7265625" bestFit="1" customWidth="1"/>
    <col min="1489" max="1489" width="52.81640625" customWidth="1"/>
    <col min="1490" max="1490" width="6.7265625" customWidth="1"/>
    <col min="1491" max="1491" width="5.54296875" customWidth="1"/>
    <col min="1492" max="1492" width="9.1796875" customWidth="1"/>
    <col min="1493" max="1493" width="8.81640625" customWidth="1"/>
    <col min="1494" max="1494" width="8.7265625" customWidth="1"/>
    <col min="1495" max="1495" width="9" customWidth="1"/>
    <col min="1496" max="1496" width="9.1796875" customWidth="1"/>
    <col min="1497" max="1497" width="9.26953125" customWidth="1"/>
    <col min="1498" max="1498" width="10" customWidth="1"/>
    <col min="1499" max="1499" width="11" customWidth="1"/>
    <col min="1744" max="1744" width="3.7265625" bestFit="1" customWidth="1"/>
    <col min="1745" max="1745" width="52.81640625" customWidth="1"/>
    <col min="1746" max="1746" width="6.7265625" customWidth="1"/>
    <col min="1747" max="1747" width="5.54296875" customWidth="1"/>
    <col min="1748" max="1748" width="9.1796875" customWidth="1"/>
    <col min="1749" max="1749" width="8.81640625" customWidth="1"/>
    <col min="1750" max="1750" width="8.7265625" customWidth="1"/>
    <col min="1751" max="1751" width="9" customWidth="1"/>
    <col min="1752" max="1752" width="9.1796875" customWidth="1"/>
    <col min="1753" max="1753" width="9.26953125" customWidth="1"/>
    <col min="1754" max="1754" width="10" customWidth="1"/>
    <col min="1755" max="1755" width="11" customWidth="1"/>
    <col min="2000" max="2000" width="3.7265625" bestFit="1" customWidth="1"/>
    <col min="2001" max="2001" width="52.81640625" customWidth="1"/>
    <col min="2002" max="2002" width="6.7265625" customWidth="1"/>
    <col min="2003" max="2003" width="5.54296875" customWidth="1"/>
    <col min="2004" max="2004" width="9.1796875" customWidth="1"/>
    <col min="2005" max="2005" width="8.81640625" customWidth="1"/>
    <col min="2006" max="2006" width="8.7265625" customWidth="1"/>
    <col min="2007" max="2007" width="9" customWidth="1"/>
    <col min="2008" max="2008" width="9.1796875" customWidth="1"/>
    <col min="2009" max="2009" width="9.26953125" customWidth="1"/>
    <col min="2010" max="2010" width="10" customWidth="1"/>
    <col min="2011" max="2011" width="11" customWidth="1"/>
    <col min="2256" max="2256" width="3.7265625" bestFit="1" customWidth="1"/>
    <col min="2257" max="2257" width="52.81640625" customWidth="1"/>
    <col min="2258" max="2258" width="6.7265625" customWidth="1"/>
    <col min="2259" max="2259" width="5.54296875" customWidth="1"/>
    <col min="2260" max="2260" width="9.1796875" customWidth="1"/>
    <col min="2261" max="2261" width="8.81640625" customWidth="1"/>
    <col min="2262" max="2262" width="8.7265625" customWidth="1"/>
    <col min="2263" max="2263" width="9" customWidth="1"/>
    <col min="2264" max="2264" width="9.1796875" customWidth="1"/>
    <col min="2265" max="2265" width="9.26953125" customWidth="1"/>
    <col min="2266" max="2266" width="10" customWidth="1"/>
    <col min="2267" max="2267" width="11" customWidth="1"/>
    <col min="2512" max="2512" width="3.7265625" bestFit="1" customWidth="1"/>
    <col min="2513" max="2513" width="52.81640625" customWidth="1"/>
    <col min="2514" max="2514" width="6.7265625" customWidth="1"/>
    <col min="2515" max="2515" width="5.54296875" customWidth="1"/>
    <col min="2516" max="2516" width="9.1796875" customWidth="1"/>
    <col min="2517" max="2517" width="8.81640625" customWidth="1"/>
    <col min="2518" max="2518" width="8.7265625" customWidth="1"/>
    <col min="2519" max="2519" width="9" customWidth="1"/>
    <col min="2520" max="2520" width="9.1796875" customWidth="1"/>
    <col min="2521" max="2521" width="9.26953125" customWidth="1"/>
    <col min="2522" max="2522" width="10" customWidth="1"/>
    <col min="2523" max="2523" width="11" customWidth="1"/>
    <col min="2768" max="2768" width="3.7265625" bestFit="1" customWidth="1"/>
    <col min="2769" max="2769" width="52.81640625" customWidth="1"/>
    <col min="2770" max="2770" width="6.7265625" customWidth="1"/>
    <col min="2771" max="2771" width="5.54296875" customWidth="1"/>
    <col min="2772" max="2772" width="9.1796875" customWidth="1"/>
    <col min="2773" max="2773" width="8.81640625" customWidth="1"/>
    <col min="2774" max="2774" width="8.7265625" customWidth="1"/>
    <col min="2775" max="2775" width="9" customWidth="1"/>
    <col min="2776" max="2776" width="9.1796875" customWidth="1"/>
    <col min="2777" max="2777" width="9.26953125" customWidth="1"/>
    <col min="2778" max="2778" width="10" customWidth="1"/>
    <col min="2779" max="2779" width="11" customWidth="1"/>
    <col min="3024" max="3024" width="3.7265625" bestFit="1" customWidth="1"/>
    <col min="3025" max="3025" width="52.81640625" customWidth="1"/>
    <col min="3026" max="3026" width="6.7265625" customWidth="1"/>
    <col min="3027" max="3027" width="5.54296875" customWidth="1"/>
    <col min="3028" max="3028" width="9.1796875" customWidth="1"/>
    <col min="3029" max="3029" width="8.81640625" customWidth="1"/>
    <col min="3030" max="3030" width="8.7265625" customWidth="1"/>
    <col min="3031" max="3031" width="9" customWidth="1"/>
    <col min="3032" max="3032" width="9.1796875" customWidth="1"/>
    <col min="3033" max="3033" width="9.26953125" customWidth="1"/>
    <col min="3034" max="3034" width="10" customWidth="1"/>
    <col min="3035" max="3035" width="11" customWidth="1"/>
    <col min="3280" max="3280" width="3.7265625" bestFit="1" customWidth="1"/>
    <col min="3281" max="3281" width="52.81640625" customWidth="1"/>
    <col min="3282" max="3282" width="6.7265625" customWidth="1"/>
    <col min="3283" max="3283" width="5.54296875" customWidth="1"/>
    <col min="3284" max="3284" width="9.1796875" customWidth="1"/>
    <col min="3285" max="3285" width="8.81640625" customWidth="1"/>
    <col min="3286" max="3286" width="8.7265625" customWidth="1"/>
    <col min="3287" max="3287" width="9" customWidth="1"/>
    <col min="3288" max="3288" width="9.1796875" customWidth="1"/>
    <col min="3289" max="3289" width="9.26953125" customWidth="1"/>
    <col min="3290" max="3290" width="10" customWidth="1"/>
    <col min="3291" max="3291" width="11" customWidth="1"/>
    <col min="3536" max="3536" width="3.7265625" bestFit="1" customWidth="1"/>
    <col min="3537" max="3537" width="52.81640625" customWidth="1"/>
    <col min="3538" max="3538" width="6.7265625" customWidth="1"/>
    <col min="3539" max="3539" width="5.54296875" customWidth="1"/>
    <col min="3540" max="3540" width="9.1796875" customWidth="1"/>
    <col min="3541" max="3541" width="8.81640625" customWidth="1"/>
    <col min="3542" max="3542" width="8.7265625" customWidth="1"/>
    <col min="3543" max="3543" width="9" customWidth="1"/>
    <col min="3544" max="3544" width="9.1796875" customWidth="1"/>
    <col min="3545" max="3545" width="9.26953125" customWidth="1"/>
    <col min="3546" max="3546" width="10" customWidth="1"/>
    <col min="3547" max="3547" width="11" customWidth="1"/>
    <col min="3792" max="3792" width="3.7265625" bestFit="1" customWidth="1"/>
    <col min="3793" max="3793" width="52.81640625" customWidth="1"/>
    <col min="3794" max="3794" width="6.7265625" customWidth="1"/>
    <col min="3795" max="3795" width="5.54296875" customWidth="1"/>
    <col min="3796" max="3796" width="9.1796875" customWidth="1"/>
    <col min="3797" max="3797" width="8.81640625" customWidth="1"/>
    <col min="3798" max="3798" width="8.7265625" customWidth="1"/>
    <col min="3799" max="3799" width="9" customWidth="1"/>
    <col min="3800" max="3800" width="9.1796875" customWidth="1"/>
    <col min="3801" max="3801" width="9.26953125" customWidth="1"/>
    <col min="3802" max="3802" width="10" customWidth="1"/>
    <col min="3803" max="3803" width="11" customWidth="1"/>
    <col min="4048" max="4048" width="3.7265625" bestFit="1" customWidth="1"/>
    <col min="4049" max="4049" width="52.81640625" customWidth="1"/>
    <col min="4050" max="4050" width="6.7265625" customWidth="1"/>
    <col min="4051" max="4051" width="5.54296875" customWidth="1"/>
    <col min="4052" max="4052" width="9.1796875" customWidth="1"/>
    <col min="4053" max="4053" width="8.81640625" customWidth="1"/>
    <col min="4054" max="4054" width="8.7265625" customWidth="1"/>
    <col min="4055" max="4055" width="9" customWidth="1"/>
    <col min="4056" max="4056" width="9.1796875" customWidth="1"/>
    <col min="4057" max="4057" width="9.26953125" customWidth="1"/>
    <col min="4058" max="4058" width="10" customWidth="1"/>
    <col min="4059" max="4059" width="11" customWidth="1"/>
    <col min="4304" max="4304" width="3.7265625" bestFit="1" customWidth="1"/>
    <col min="4305" max="4305" width="52.81640625" customWidth="1"/>
    <col min="4306" max="4306" width="6.7265625" customWidth="1"/>
    <col min="4307" max="4307" width="5.54296875" customWidth="1"/>
    <col min="4308" max="4308" width="9.1796875" customWidth="1"/>
    <col min="4309" max="4309" width="8.81640625" customWidth="1"/>
    <col min="4310" max="4310" width="8.7265625" customWidth="1"/>
    <col min="4311" max="4311" width="9" customWidth="1"/>
    <col min="4312" max="4312" width="9.1796875" customWidth="1"/>
    <col min="4313" max="4313" width="9.26953125" customWidth="1"/>
    <col min="4314" max="4314" width="10" customWidth="1"/>
    <col min="4315" max="4315" width="11" customWidth="1"/>
    <col min="4560" max="4560" width="3.7265625" bestFit="1" customWidth="1"/>
    <col min="4561" max="4561" width="52.81640625" customWidth="1"/>
    <col min="4562" max="4562" width="6.7265625" customWidth="1"/>
    <col min="4563" max="4563" width="5.54296875" customWidth="1"/>
    <col min="4564" max="4564" width="9.1796875" customWidth="1"/>
    <col min="4565" max="4565" width="8.81640625" customWidth="1"/>
    <col min="4566" max="4566" width="8.7265625" customWidth="1"/>
    <col min="4567" max="4567" width="9" customWidth="1"/>
    <col min="4568" max="4568" width="9.1796875" customWidth="1"/>
    <col min="4569" max="4569" width="9.26953125" customWidth="1"/>
    <col min="4570" max="4570" width="10" customWidth="1"/>
    <col min="4571" max="4571" width="11" customWidth="1"/>
    <col min="4816" max="4816" width="3.7265625" bestFit="1" customWidth="1"/>
    <col min="4817" max="4817" width="52.81640625" customWidth="1"/>
    <col min="4818" max="4818" width="6.7265625" customWidth="1"/>
    <col min="4819" max="4819" width="5.54296875" customWidth="1"/>
    <col min="4820" max="4820" width="9.1796875" customWidth="1"/>
    <col min="4821" max="4821" width="8.81640625" customWidth="1"/>
    <col min="4822" max="4822" width="8.7265625" customWidth="1"/>
    <col min="4823" max="4823" width="9" customWidth="1"/>
    <col min="4824" max="4824" width="9.1796875" customWidth="1"/>
    <col min="4825" max="4825" width="9.26953125" customWidth="1"/>
    <col min="4826" max="4826" width="10" customWidth="1"/>
    <col min="4827" max="4827" width="11" customWidth="1"/>
    <col min="5072" max="5072" width="3.7265625" bestFit="1" customWidth="1"/>
    <col min="5073" max="5073" width="52.81640625" customWidth="1"/>
    <col min="5074" max="5074" width="6.7265625" customWidth="1"/>
    <col min="5075" max="5075" width="5.54296875" customWidth="1"/>
    <col min="5076" max="5076" width="9.1796875" customWidth="1"/>
    <col min="5077" max="5077" width="8.81640625" customWidth="1"/>
    <col min="5078" max="5078" width="8.7265625" customWidth="1"/>
    <col min="5079" max="5079" width="9" customWidth="1"/>
    <col min="5080" max="5080" width="9.1796875" customWidth="1"/>
    <col min="5081" max="5081" width="9.26953125" customWidth="1"/>
    <col min="5082" max="5082" width="10" customWidth="1"/>
    <col min="5083" max="5083" width="11" customWidth="1"/>
    <col min="5328" max="5328" width="3.7265625" bestFit="1" customWidth="1"/>
    <col min="5329" max="5329" width="52.81640625" customWidth="1"/>
    <col min="5330" max="5330" width="6.7265625" customWidth="1"/>
    <col min="5331" max="5331" width="5.54296875" customWidth="1"/>
    <col min="5332" max="5332" width="9.1796875" customWidth="1"/>
    <col min="5333" max="5333" width="8.81640625" customWidth="1"/>
    <col min="5334" max="5334" width="8.7265625" customWidth="1"/>
    <col min="5335" max="5335" width="9" customWidth="1"/>
    <col min="5336" max="5336" width="9.1796875" customWidth="1"/>
    <col min="5337" max="5337" width="9.26953125" customWidth="1"/>
    <col min="5338" max="5338" width="10" customWidth="1"/>
    <col min="5339" max="5339" width="11" customWidth="1"/>
    <col min="5584" max="5584" width="3.7265625" bestFit="1" customWidth="1"/>
    <col min="5585" max="5585" width="52.81640625" customWidth="1"/>
    <col min="5586" max="5586" width="6.7265625" customWidth="1"/>
    <col min="5587" max="5587" width="5.54296875" customWidth="1"/>
    <col min="5588" max="5588" width="9.1796875" customWidth="1"/>
    <col min="5589" max="5589" width="8.81640625" customWidth="1"/>
    <col min="5590" max="5590" width="8.7265625" customWidth="1"/>
    <col min="5591" max="5591" width="9" customWidth="1"/>
    <col min="5592" max="5592" width="9.1796875" customWidth="1"/>
    <col min="5593" max="5593" width="9.26953125" customWidth="1"/>
    <col min="5594" max="5594" width="10" customWidth="1"/>
    <col min="5595" max="5595" width="11" customWidth="1"/>
    <col min="5840" max="5840" width="3.7265625" bestFit="1" customWidth="1"/>
    <col min="5841" max="5841" width="52.81640625" customWidth="1"/>
    <col min="5842" max="5842" width="6.7265625" customWidth="1"/>
    <col min="5843" max="5843" width="5.54296875" customWidth="1"/>
    <col min="5844" max="5844" width="9.1796875" customWidth="1"/>
    <col min="5845" max="5845" width="8.81640625" customWidth="1"/>
    <col min="5846" max="5846" width="8.7265625" customWidth="1"/>
    <col min="5847" max="5847" width="9" customWidth="1"/>
    <col min="5848" max="5848" width="9.1796875" customWidth="1"/>
    <col min="5849" max="5849" width="9.26953125" customWidth="1"/>
    <col min="5850" max="5850" width="10" customWidth="1"/>
    <col min="5851" max="5851" width="11" customWidth="1"/>
    <col min="6096" max="6096" width="3.7265625" bestFit="1" customWidth="1"/>
    <col min="6097" max="6097" width="52.81640625" customWidth="1"/>
    <col min="6098" max="6098" width="6.7265625" customWidth="1"/>
    <col min="6099" max="6099" width="5.54296875" customWidth="1"/>
    <col min="6100" max="6100" width="9.1796875" customWidth="1"/>
    <col min="6101" max="6101" width="8.81640625" customWidth="1"/>
    <col min="6102" max="6102" width="8.7265625" customWidth="1"/>
    <col min="6103" max="6103" width="9" customWidth="1"/>
    <col min="6104" max="6104" width="9.1796875" customWidth="1"/>
    <col min="6105" max="6105" width="9.26953125" customWidth="1"/>
    <col min="6106" max="6106" width="10" customWidth="1"/>
    <col min="6107" max="6107" width="11" customWidth="1"/>
    <col min="6352" max="6352" width="3.7265625" bestFit="1" customWidth="1"/>
    <col min="6353" max="6353" width="52.81640625" customWidth="1"/>
    <col min="6354" max="6354" width="6.7265625" customWidth="1"/>
    <col min="6355" max="6355" width="5.54296875" customWidth="1"/>
    <col min="6356" max="6356" width="9.1796875" customWidth="1"/>
    <col min="6357" max="6357" width="8.81640625" customWidth="1"/>
    <col min="6358" max="6358" width="8.7265625" customWidth="1"/>
    <col min="6359" max="6359" width="9" customWidth="1"/>
    <col min="6360" max="6360" width="9.1796875" customWidth="1"/>
    <col min="6361" max="6361" width="9.26953125" customWidth="1"/>
    <col min="6362" max="6362" width="10" customWidth="1"/>
    <col min="6363" max="6363" width="11" customWidth="1"/>
    <col min="6608" max="6608" width="3.7265625" bestFit="1" customWidth="1"/>
    <col min="6609" max="6609" width="52.81640625" customWidth="1"/>
    <col min="6610" max="6610" width="6.7265625" customWidth="1"/>
    <col min="6611" max="6611" width="5.54296875" customWidth="1"/>
    <col min="6612" max="6612" width="9.1796875" customWidth="1"/>
    <col min="6613" max="6613" width="8.81640625" customWidth="1"/>
    <col min="6614" max="6614" width="8.7265625" customWidth="1"/>
    <col min="6615" max="6615" width="9" customWidth="1"/>
    <col min="6616" max="6616" width="9.1796875" customWidth="1"/>
    <col min="6617" max="6617" width="9.26953125" customWidth="1"/>
    <col min="6618" max="6618" width="10" customWidth="1"/>
    <col min="6619" max="6619" width="11" customWidth="1"/>
    <col min="6864" max="6864" width="3.7265625" bestFit="1" customWidth="1"/>
    <col min="6865" max="6865" width="52.81640625" customWidth="1"/>
    <col min="6866" max="6866" width="6.7265625" customWidth="1"/>
    <col min="6867" max="6867" width="5.54296875" customWidth="1"/>
    <col min="6868" max="6868" width="9.1796875" customWidth="1"/>
    <col min="6869" max="6869" width="8.81640625" customWidth="1"/>
    <col min="6870" max="6870" width="8.7265625" customWidth="1"/>
    <col min="6871" max="6871" width="9" customWidth="1"/>
    <col min="6872" max="6872" width="9.1796875" customWidth="1"/>
    <col min="6873" max="6873" width="9.26953125" customWidth="1"/>
    <col min="6874" max="6874" width="10" customWidth="1"/>
    <col min="6875" max="6875" width="11" customWidth="1"/>
    <col min="7120" max="7120" width="3.7265625" bestFit="1" customWidth="1"/>
    <col min="7121" max="7121" width="52.81640625" customWidth="1"/>
    <col min="7122" max="7122" width="6.7265625" customWidth="1"/>
    <col min="7123" max="7123" width="5.54296875" customWidth="1"/>
    <col min="7124" max="7124" width="9.1796875" customWidth="1"/>
    <col min="7125" max="7125" width="8.81640625" customWidth="1"/>
    <col min="7126" max="7126" width="8.7265625" customWidth="1"/>
    <col min="7127" max="7127" width="9" customWidth="1"/>
    <col min="7128" max="7128" width="9.1796875" customWidth="1"/>
    <col min="7129" max="7129" width="9.26953125" customWidth="1"/>
    <col min="7130" max="7130" width="10" customWidth="1"/>
    <col min="7131" max="7131" width="11" customWidth="1"/>
    <col min="7376" max="7376" width="3.7265625" bestFit="1" customWidth="1"/>
    <col min="7377" max="7377" width="52.81640625" customWidth="1"/>
    <col min="7378" max="7378" width="6.7265625" customWidth="1"/>
    <col min="7379" max="7379" width="5.54296875" customWidth="1"/>
    <col min="7380" max="7380" width="9.1796875" customWidth="1"/>
    <col min="7381" max="7381" width="8.81640625" customWidth="1"/>
    <col min="7382" max="7382" width="8.7265625" customWidth="1"/>
    <col min="7383" max="7383" width="9" customWidth="1"/>
    <col min="7384" max="7384" width="9.1796875" customWidth="1"/>
    <col min="7385" max="7385" width="9.26953125" customWidth="1"/>
    <col min="7386" max="7386" width="10" customWidth="1"/>
    <col min="7387" max="7387" width="11" customWidth="1"/>
    <col min="7632" max="7632" width="3.7265625" bestFit="1" customWidth="1"/>
    <col min="7633" max="7633" width="52.81640625" customWidth="1"/>
    <col min="7634" max="7634" width="6.7265625" customWidth="1"/>
    <col min="7635" max="7635" width="5.54296875" customWidth="1"/>
    <col min="7636" max="7636" width="9.1796875" customWidth="1"/>
    <col min="7637" max="7637" width="8.81640625" customWidth="1"/>
    <col min="7638" max="7638" width="8.7265625" customWidth="1"/>
    <col min="7639" max="7639" width="9" customWidth="1"/>
    <col min="7640" max="7640" width="9.1796875" customWidth="1"/>
    <col min="7641" max="7641" width="9.26953125" customWidth="1"/>
    <col min="7642" max="7642" width="10" customWidth="1"/>
    <col min="7643" max="7643" width="11" customWidth="1"/>
    <col min="7888" max="7888" width="3.7265625" bestFit="1" customWidth="1"/>
    <col min="7889" max="7889" width="52.81640625" customWidth="1"/>
    <col min="7890" max="7890" width="6.7265625" customWidth="1"/>
    <col min="7891" max="7891" width="5.54296875" customWidth="1"/>
    <col min="7892" max="7892" width="9.1796875" customWidth="1"/>
    <col min="7893" max="7893" width="8.81640625" customWidth="1"/>
    <col min="7894" max="7894" width="8.7265625" customWidth="1"/>
    <col min="7895" max="7895" width="9" customWidth="1"/>
    <col min="7896" max="7896" width="9.1796875" customWidth="1"/>
    <col min="7897" max="7897" width="9.26953125" customWidth="1"/>
    <col min="7898" max="7898" width="10" customWidth="1"/>
    <col min="7899" max="7899" width="11" customWidth="1"/>
    <col min="8144" max="8144" width="3.7265625" bestFit="1" customWidth="1"/>
    <col min="8145" max="8145" width="52.81640625" customWidth="1"/>
    <col min="8146" max="8146" width="6.7265625" customWidth="1"/>
    <col min="8147" max="8147" width="5.54296875" customWidth="1"/>
    <col min="8148" max="8148" width="9.1796875" customWidth="1"/>
    <col min="8149" max="8149" width="8.81640625" customWidth="1"/>
    <col min="8150" max="8150" width="8.7265625" customWidth="1"/>
    <col min="8151" max="8151" width="9" customWidth="1"/>
    <col min="8152" max="8152" width="9.1796875" customWidth="1"/>
    <col min="8153" max="8153" width="9.26953125" customWidth="1"/>
    <col min="8154" max="8154" width="10" customWidth="1"/>
    <col min="8155" max="8155" width="11" customWidth="1"/>
    <col min="8400" max="8400" width="3.7265625" bestFit="1" customWidth="1"/>
    <col min="8401" max="8401" width="52.81640625" customWidth="1"/>
    <col min="8402" max="8402" width="6.7265625" customWidth="1"/>
    <col min="8403" max="8403" width="5.54296875" customWidth="1"/>
    <col min="8404" max="8404" width="9.1796875" customWidth="1"/>
    <col min="8405" max="8405" width="8.81640625" customWidth="1"/>
    <col min="8406" max="8406" width="8.7265625" customWidth="1"/>
    <col min="8407" max="8407" width="9" customWidth="1"/>
    <col min="8408" max="8408" width="9.1796875" customWidth="1"/>
    <col min="8409" max="8409" width="9.26953125" customWidth="1"/>
    <col min="8410" max="8410" width="10" customWidth="1"/>
    <col min="8411" max="8411" width="11" customWidth="1"/>
    <col min="8656" max="8656" width="3.7265625" bestFit="1" customWidth="1"/>
    <col min="8657" max="8657" width="52.81640625" customWidth="1"/>
    <col min="8658" max="8658" width="6.7265625" customWidth="1"/>
    <col min="8659" max="8659" width="5.54296875" customWidth="1"/>
    <col min="8660" max="8660" width="9.1796875" customWidth="1"/>
    <col min="8661" max="8661" width="8.81640625" customWidth="1"/>
    <col min="8662" max="8662" width="8.7265625" customWidth="1"/>
    <col min="8663" max="8663" width="9" customWidth="1"/>
    <col min="8664" max="8664" width="9.1796875" customWidth="1"/>
    <col min="8665" max="8665" width="9.26953125" customWidth="1"/>
    <col min="8666" max="8666" width="10" customWidth="1"/>
    <col min="8667" max="8667" width="11" customWidth="1"/>
    <col min="8912" max="8912" width="3.7265625" bestFit="1" customWidth="1"/>
    <col min="8913" max="8913" width="52.81640625" customWidth="1"/>
    <col min="8914" max="8914" width="6.7265625" customWidth="1"/>
    <col min="8915" max="8915" width="5.54296875" customWidth="1"/>
    <col min="8916" max="8916" width="9.1796875" customWidth="1"/>
    <col min="8917" max="8917" width="8.81640625" customWidth="1"/>
    <col min="8918" max="8918" width="8.7265625" customWidth="1"/>
    <col min="8919" max="8919" width="9" customWidth="1"/>
    <col min="8920" max="8920" width="9.1796875" customWidth="1"/>
    <col min="8921" max="8921" width="9.26953125" customWidth="1"/>
    <col min="8922" max="8922" width="10" customWidth="1"/>
    <col min="8923" max="8923" width="11" customWidth="1"/>
    <col min="9168" max="9168" width="3.7265625" bestFit="1" customWidth="1"/>
    <col min="9169" max="9169" width="52.81640625" customWidth="1"/>
    <col min="9170" max="9170" width="6.7265625" customWidth="1"/>
    <col min="9171" max="9171" width="5.54296875" customWidth="1"/>
    <col min="9172" max="9172" width="9.1796875" customWidth="1"/>
    <col min="9173" max="9173" width="8.81640625" customWidth="1"/>
    <col min="9174" max="9174" width="8.7265625" customWidth="1"/>
    <col min="9175" max="9175" width="9" customWidth="1"/>
    <col min="9176" max="9176" width="9.1796875" customWidth="1"/>
    <col min="9177" max="9177" width="9.26953125" customWidth="1"/>
    <col min="9178" max="9178" width="10" customWidth="1"/>
    <col min="9179" max="9179" width="11" customWidth="1"/>
    <col min="9424" max="9424" width="3.7265625" bestFit="1" customWidth="1"/>
    <col min="9425" max="9425" width="52.81640625" customWidth="1"/>
    <col min="9426" max="9426" width="6.7265625" customWidth="1"/>
    <col min="9427" max="9427" width="5.54296875" customWidth="1"/>
    <col min="9428" max="9428" width="9.1796875" customWidth="1"/>
    <col min="9429" max="9429" width="8.81640625" customWidth="1"/>
    <col min="9430" max="9430" width="8.7265625" customWidth="1"/>
    <col min="9431" max="9431" width="9" customWidth="1"/>
    <col min="9432" max="9432" width="9.1796875" customWidth="1"/>
    <col min="9433" max="9433" width="9.26953125" customWidth="1"/>
    <col min="9434" max="9434" width="10" customWidth="1"/>
    <col min="9435" max="9435" width="11" customWidth="1"/>
    <col min="9680" max="9680" width="3.7265625" bestFit="1" customWidth="1"/>
    <col min="9681" max="9681" width="52.81640625" customWidth="1"/>
    <col min="9682" max="9682" width="6.7265625" customWidth="1"/>
    <col min="9683" max="9683" width="5.54296875" customWidth="1"/>
    <col min="9684" max="9684" width="9.1796875" customWidth="1"/>
    <col min="9685" max="9685" width="8.81640625" customWidth="1"/>
    <col min="9686" max="9686" width="8.7265625" customWidth="1"/>
    <col min="9687" max="9687" width="9" customWidth="1"/>
    <col min="9688" max="9688" width="9.1796875" customWidth="1"/>
    <col min="9689" max="9689" width="9.26953125" customWidth="1"/>
    <col min="9690" max="9690" width="10" customWidth="1"/>
    <col min="9691" max="9691" width="11" customWidth="1"/>
    <col min="9936" max="9936" width="3.7265625" bestFit="1" customWidth="1"/>
    <col min="9937" max="9937" width="52.81640625" customWidth="1"/>
    <col min="9938" max="9938" width="6.7265625" customWidth="1"/>
    <col min="9939" max="9939" width="5.54296875" customWidth="1"/>
    <col min="9940" max="9940" width="9.1796875" customWidth="1"/>
    <col min="9941" max="9941" width="8.81640625" customWidth="1"/>
    <col min="9942" max="9942" width="8.7265625" customWidth="1"/>
    <col min="9943" max="9943" width="9" customWidth="1"/>
    <col min="9944" max="9944" width="9.1796875" customWidth="1"/>
    <col min="9945" max="9945" width="9.26953125" customWidth="1"/>
    <col min="9946" max="9946" width="10" customWidth="1"/>
    <col min="9947" max="9947" width="11" customWidth="1"/>
    <col min="10192" max="10192" width="3.7265625" bestFit="1" customWidth="1"/>
    <col min="10193" max="10193" width="52.81640625" customWidth="1"/>
    <col min="10194" max="10194" width="6.7265625" customWidth="1"/>
    <col min="10195" max="10195" width="5.54296875" customWidth="1"/>
    <col min="10196" max="10196" width="9.1796875" customWidth="1"/>
    <col min="10197" max="10197" width="8.81640625" customWidth="1"/>
    <col min="10198" max="10198" width="8.7265625" customWidth="1"/>
    <col min="10199" max="10199" width="9" customWidth="1"/>
    <col min="10200" max="10200" width="9.1796875" customWidth="1"/>
    <col min="10201" max="10201" width="9.26953125" customWidth="1"/>
    <col min="10202" max="10202" width="10" customWidth="1"/>
    <col min="10203" max="10203" width="11" customWidth="1"/>
    <col min="10448" max="10448" width="3.7265625" bestFit="1" customWidth="1"/>
    <col min="10449" max="10449" width="52.81640625" customWidth="1"/>
    <col min="10450" max="10450" width="6.7265625" customWidth="1"/>
    <col min="10451" max="10451" width="5.54296875" customWidth="1"/>
    <col min="10452" max="10452" width="9.1796875" customWidth="1"/>
    <col min="10453" max="10453" width="8.81640625" customWidth="1"/>
    <col min="10454" max="10454" width="8.7265625" customWidth="1"/>
    <col min="10455" max="10455" width="9" customWidth="1"/>
    <col min="10456" max="10456" width="9.1796875" customWidth="1"/>
    <col min="10457" max="10457" width="9.26953125" customWidth="1"/>
    <col min="10458" max="10458" width="10" customWidth="1"/>
    <col min="10459" max="10459" width="11" customWidth="1"/>
    <col min="10704" max="10704" width="3.7265625" bestFit="1" customWidth="1"/>
    <col min="10705" max="10705" width="52.81640625" customWidth="1"/>
    <col min="10706" max="10706" width="6.7265625" customWidth="1"/>
    <col min="10707" max="10707" width="5.54296875" customWidth="1"/>
    <col min="10708" max="10708" width="9.1796875" customWidth="1"/>
    <col min="10709" max="10709" width="8.81640625" customWidth="1"/>
    <col min="10710" max="10710" width="8.7265625" customWidth="1"/>
    <col min="10711" max="10711" width="9" customWidth="1"/>
    <col min="10712" max="10712" width="9.1796875" customWidth="1"/>
    <col min="10713" max="10713" width="9.26953125" customWidth="1"/>
    <col min="10714" max="10714" width="10" customWidth="1"/>
    <col min="10715" max="10715" width="11" customWidth="1"/>
    <col min="10960" max="10960" width="3.7265625" bestFit="1" customWidth="1"/>
    <col min="10961" max="10961" width="52.81640625" customWidth="1"/>
    <col min="10962" max="10962" width="6.7265625" customWidth="1"/>
    <col min="10963" max="10963" width="5.54296875" customWidth="1"/>
    <col min="10964" max="10964" width="9.1796875" customWidth="1"/>
    <col min="10965" max="10965" width="8.81640625" customWidth="1"/>
    <col min="10966" max="10966" width="8.7265625" customWidth="1"/>
    <col min="10967" max="10967" width="9" customWidth="1"/>
    <col min="10968" max="10968" width="9.1796875" customWidth="1"/>
    <col min="10969" max="10969" width="9.26953125" customWidth="1"/>
    <col min="10970" max="10970" width="10" customWidth="1"/>
    <col min="10971" max="10971" width="11" customWidth="1"/>
    <col min="11216" max="11216" width="3.7265625" bestFit="1" customWidth="1"/>
    <col min="11217" max="11217" width="52.81640625" customWidth="1"/>
    <col min="11218" max="11218" width="6.7265625" customWidth="1"/>
    <col min="11219" max="11219" width="5.54296875" customWidth="1"/>
    <col min="11220" max="11220" width="9.1796875" customWidth="1"/>
    <col min="11221" max="11221" width="8.81640625" customWidth="1"/>
    <col min="11222" max="11222" width="8.7265625" customWidth="1"/>
    <col min="11223" max="11223" width="9" customWidth="1"/>
    <col min="11224" max="11224" width="9.1796875" customWidth="1"/>
    <col min="11225" max="11225" width="9.26953125" customWidth="1"/>
    <col min="11226" max="11226" width="10" customWidth="1"/>
    <col min="11227" max="11227" width="11" customWidth="1"/>
    <col min="11472" max="11472" width="3.7265625" bestFit="1" customWidth="1"/>
    <col min="11473" max="11473" width="52.81640625" customWidth="1"/>
    <col min="11474" max="11474" width="6.7265625" customWidth="1"/>
    <col min="11475" max="11475" width="5.54296875" customWidth="1"/>
    <col min="11476" max="11476" width="9.1796875" customWidth="1"/>
    <col min="11477" max="11477" width="8.81640625" customWidth="1"/>
    <col min="11478" max="11478" width="8.7265625" customWidth="1"/>
    <col min="11479" max="11479" width="9" customWidth="1"/>
    <col min="11480" max="11480" width="9.1796875" customWidth="1"/>
    <col min="11481" max="11481" width="9.26953125" customWidth="1"/>
    <col min="11482" max="11482" width="10" customWidth="1"/>
    <col min="11483" max="11483" width="11" customWidth="1"/>
    <col min="11728" max="11728" width="3.7265625" bestFit="1" customWidth="1"/>
    <col min="11729" max="11729" width="52.81640625" customWidth="1"/>
    <col min="11730" max="11730" width="6.7265625" customWidth="1"/>
    <col min="11731" max="11731" width="5.54296875" customWidth="1"/>
    <col min="11732" max="11732" width="9.1796875" customWidth="1"/>
    <col min="11733" max="11733" width="8.81640625" customWidth="1"/>
    <col min="11734" max="11734" width="8.7265625" customWidth="1"/>
    <col min="11735" max="11735" width="9" customWidth="1"/>
    <col min="11736" max="11736" width="9.1796875" customWidth="1"/>
    <col min="11737" max="11737" width="9.26953125" customWidth="1"/>
    <col min="11738" max="11738" width="10" customWidth="1"/>
    <col min="11739" max="11739" width="11" customWidth="1"/>
    <col min="11984" max="11984" width="3.7265625" bestFit="1" customWidth="1"/>
    <col min="11985" max="11985" width="52.81640625" customWidth="1"/>
    <col min="11986" max="11986" width="6.7265625" customWidth="1"/>
    <col min="11987" max="11987" width="5.54296875" customWidth="1"/>
    <col min="11988" max="11988" width="9.1796875" customWidth="1"/>
    <col min="11989" max="11989" width="8.81640625" customWidth="1"/>
    <col min="11990" max="11990" width="8.7265625" customWidth="1"/>
    <col min="11991" max="11991" width="9" customWidth="1"/>
    <col min="11992" max="11992" width="9.1796875" customWidth="1"/>
    <col min="11993" max="11993" width="9.26953125" customWidth="1"/>
    <col min="11994" max="11994" width="10" customWidth="1"/>
    <col min="11995" max="11995" width="11" customWidth="1"/>
    <col min="12240" max="12240" width="3.7265625" bestFit="1" customWidth="1"/>
    <col min="12241" max="12241" width="52.81640625" customWidth="1"/>
    <col min="12242" max="12242" width="6.7265625" customWidth="1"/>
    <col min="12243" max="12243" width="5.54296875" customWidth="1"/>
    <col min="12244" max="12244" width="9.1796875" customWidth="1"/>
    <col min="12245" max="12245" width="8.81640625" customWidth="1"/>
    <col min="12246" max="12246" width="8.7265625" customWidth="1"/>
    <col min="12247" max="12247" width="9" customWidth="1"/>
    <col min="12248" max="12248" width="9.1796875" customWidth="1"/>
    <col min="12249" max="12249" width="9.26953125" customWidth="1"/>
    <col min="12250" max="12250" width="10" customWidth="1"/>
    <col min="12251" max="12251" width="11" customWidth="1"/>
    <col min="12496" max="12496" width="3.7265625" bestFit="1" customWidth="1"/>
    <col min="12497" max="12497" width="52.81640625" customWidth="1"/>
    <col min="12498" max="12498" width="6.7265625" customWidth="1"/>
    <col min="12499" max="12499" width="5.54296875" customWidth="1"/>
    <col min="12500" max="12500" width="9.1796875" customWidth="1"/>
    <col min="12501" max="12501" width="8.81640625" customWidth="1"/>
    <col min="12502" max="12502" width="8.7265625" customWidth="1"/>
    <col min="12503" max="12503" width="9" customWidth="1"/>
    <col min="12504" max="12504" width="9.1796875" customWidth="1"/>
    <col min="12505" max="12505" width="9.26953125" customWidth="1"/>
    <col min="12506" max="12506" width="10" customWidth="1"/>
    <col min="12507" max="12507" width="11" customWidth="1"/>
    <col min="12752" max="12752" width="3.7265625" bestFit="1" customWidth="1"/>
    <col min="12753" max="12753" width="52.81640625" customWidth="1"/>
    <col min="12754" max="12754" width="6.7265625" customWidth="1"/>
    <col min="12755" max="12755" width="5.54296875" customWidth="1"/>
    <col min="12756" max="12756" width="9.1796875" customWidth="1"/>
    <col min="12757" max="12757" width="8.81640625" customWidth="1"/>
    <col min="12758" max="12758" width="8.7265625" customWidth="1"/>
    <col min="12759" max="12759" width="9" customWidth="1"/>
    <col min="12760" max="12760" width="9.1796875" customWidth="1"/>
    <col min="12761" max="12761" width="9.26953125" customWidth="1"/>
    <col min="12762" max="12762" width="10" customWidth="1"/>
    <col min="12763" max="12763" width="11" customWidth="1"/>
    <col min="13008" max="13008" width="3.7265625" bestFit="1" customWidth="1"/>
    <col min="13009" max="13009" width="52.81640625" customWidth="1"/>
    <col min="13010" max="13010" width="6.7265625" customWidth="1"/>
    <col min="13011" max="13011" width="5.54296875" customWidth="1"/>
    <col min="13012" max="13012" width="9.1796875" customWidth="1"/>
    <col min="13013" max="13013" width="8.81640625" customWidth="1"/>
    <col min="13014" max="13014" width="8.7265625" customWidth="1"/>
    <col min="13015" max="13015" width="9" customWidth="1"/>
    <col min="13016" max="13016" width="9.1796875" customWidth="1"/>
    <col min="13017" max="13017" width="9.26953125" customWidth="1"/>
    <col min="13018" max="13018" width="10" customWidth="1"/>
    <col min="13019" max="13019" width="11" customWidth="1"/>
    <col min="13264" max="13264" width="3.7265625" bestFit="1" customWidth="1"/>
    <col min="13265" max="13265" width="52.81640625" customWidth="1"/>
    <col min="13266" max="13266" width="6.7265625" customWidth="1"/>
    <col min="13267" max="13267" width="5.54296875" customWidth="1"/>
    <col min="13268" max="13268" width="9.1796875" customWidth="1"/>
    <col min="13269" max="13269" width="8.81640625" customWidth="1"/>
    <col min="13270" max="13270" width="8.7265625" customWidth="1"/>
    <col min="13271" max="13271" width="9" customWidth="1"/>
    <col min="13272" max="13272" width="9.1796875" customWidth="1"/>
    <col min="13273" max="13273" width="9.26953125" customWidth="1"/>
    <col min="13274" max="13274" width="10" customWidth="1"/>
    <col min="13275" max="13275" width="11" customWidth="1"/>
    <col min="13520" max="13520" width="3.7265625" bestFit="1" customWidth="1"/>
    <col min="13521" max="13521" width="52.81640625" customWidth="1"/>
    <col min="13522" max="13522" width="6.7265625" customWidth="1"/>
    <col min="13523" max="13523" width="5.54296875" customWidth="1"/>
    <col min="13524" max="13524" width="9.1796875" customWidth="1"/>
    <col min="13525" max="13525" width="8.81640625" customWidth="1"/>
    <col min="13526" max="13526" width="8.7265625" customWidth="1"/>
    <col min="13527" max="13527" width="9" customWidth="1"/>
    <col min="13528" max="13528" width="9.1796875" customWidth="1"/>
    <col min="13529" max="13529" width="9.26953125" customWidth="1"/>
    <col min="13530" max="13530" width="10" customWidth="1"/>
    <col min="13531" max="13531" width="11" customWidth="1"/>
    <col min="13776" max="13776" width="3.7265625" bestFit="1" customWidth="1"/>
    <col min="13777" max="13777" width="52.81640625" customWidth="1"/>
    <col min="13778" max="13778" width="6.7265625" customWidth="1"/>
    <col min="13779" max="13779" width="5.54296875" customWidth="1"/>
    <col min="13780" max="13780" width="9.1796875" customWidth="1"/>
    <col min="13781" max="13781" width="8.81640625" customWidth="1"/>
    <col min="13782" max="13782" width="8.7265625" customWidth="1"/>
    <col min="13783" max="13783" width="9" customWidth="1"/>
    <col min="13784" max="13784" width="9.1796875" customWidth="1"/>
    <col min="13785" max="13785" width="9.26953125" customWidth="1"/>
    <col min="13786" max="13786" width="10" customWidth="1"/>
    <col min="13787" max="13787" width="11" customWidth="1"/>
    <col min="14032" max="14032" width="3.7265625" bestFit="1" customWidth="1"/>
    <col min="14033" max="14033" width="52.81640625" customWidth="1"/>
    <col min="14034" max="14034" width="6.7265625" customWidth="1"/>
    <col min="14035" max="14035" width="5.54296875" customWidth="1"/>
    <col min="14036" max="14036" width="9.1796875" customWidth="1"/>
    <col min="14037" max="14037" width="8.81640625" customWidth="1"/>
    <col min="14038" max="14038" width="8.7265625" customWidth="1"/>
    <col min="14039" max="14039" width="9" customWidth="1"/>
    <col min="14040" max="14040" width="9.1796875" customWidth="1"/>
    <col min="14041" max="14041" width="9.26953125" customWidth="1"/>
    <col min="14042" max="14042" width="10" customWidth="1"/>
    <col min="14043" max="14043" width="11" customWidth="1"/>
    <col min="14288" max="14288" width="3.7265625" bestFit="1" customWidth="1"/>
    <col min="14289" max="14289" width="52.81640625" customWidth="1"/>
    <col min="14290" max="14290" width="6.7265625" customWidth="1"/>
    <col min="14291" max="14291" width="5.54296875" customWidth="1"/>
    <col min="14292" max="14292" width="9.1796875" customWidth="1"/>
    <col min="14293" max="14293" width="8.81640625" customWidth="1"/>
    <col min="14294" max="14294" width="8.7265625" customWidth="1"/>
    <col min="14295" max="14295" width="9" customWidth="1"/>
    <col min="14296" max="14296" width="9.1796875" customWidth="1"/>
    <col min="14297" max="14297" width="9.26953125" customWidth="1"/>
    <col min="14298" max="14298" width="10" customWidth="1"/>
    <col min="14299" max="14299" width="11" customWidth="1"/>
    <col min="14544" max="14544" width="3.7265625" bestFit="1" customWidth="1"/>
    <col min="14545" max="14545" width="52.81640625" customWidth="1"/>
    <col min="14546" max="14546" width="6.7265625" customWidth="1"/>
    <col min="14547" max="14547" width="5.54296875" customWidth="1"/>
    <col min="14548" max="14548" width="9.1796875" customWidth="1"/>
    <col min="14549" max="14549" width="8.81640625" customWidth="1"/>
    <col min="14550" max="14550" width="8.7265625" customWidth="1"/>
    <col min="14551" max="14551" width="9" customWidth="1"/>
    <col min="14552" max="14552" width="9.1796875" customWidth="1"/>
    <col min="14553" max="14553" width="9.26953125" customWidth="1"/>
    <col min="14554" max="14554" width="10" customWidth="1"/>
    <col min="14555" max="14555" width="11" customWidth="1"/>
    <col min="14800" max="14800" width="3.7265625" bestFit="1" customWidth="1"/>
    <col min="14801" max="14801" width="52.81640625" customWidth="1"/>
    <col min="14802" max="14802" width="6.7265625" customWidth="1"/>
    <col min="14803" max="14803" width="5.54296875" customWidth="1"/>
    <col min="14804" max="14804" width="9.1796875" customWidth="1"/>
    <col min="14805" max="14805" width="8.81640625" customWidth="1"/>
    <col min="14806" max="14806" width="8.7265625" customWidth="1"/>
    <col min="14807" max="14807" width="9" customWidth="1"/>
    <col min="14808" max="14808" width="9.1796875" customWidth="1"/>
    <col min="14809" max="14809" width="9.26953125" customWidth="1"/>
    <col min="14810" max="14810" width="10" customWidth="1"/>
    <col min="14811" max="14811" width="11" customWidth="1"/>
    <col min="15056" max="15056" width="3.7265625" bestFit="1" customWidth="1"/>
    <col min="15057" max="15057" width="52.81640625" customWidth="1"/>
    <col min="15058" max="15058" width="6.7265625" customWidth="1"/>
    <col min="15059" max="15059" width="5.54296875" customWidth="1"/>
    <col min="15060" max="15060" width="9.1796875" customWidth="1"/>
    <col min="15061" max="15061" width="8.81640625" customWidth="1"/>
    <col min="15062" max="15062" width="8.7265625" customWidth="1"/>
    <col min="15063" max="15063" width="9" customWidth="1"/>
    <col min="15064" max="15064" width="9.1796875" customWidth="1"/>
    <col min="15065" max="15065" width="9.26953125" customWidth="1"/>
    <col min="15066" max="15066" width="10" customWidth="1"/>
    <col min="15067" max="15067" width="11" customWidth="1"/>
    <col min="15312" max="15312" width="3.7265625" bestFit="1" customWidth="1"/>
    <col min="15313" max="15313" width="52.81640625" customWidth="1"/>
    <col min="15314" max="15314" width="6.7265625" customWidth="1"/>
    <col min="15315" max="15315" width="5.54296875" customWidth="1"/>
    <col min="15316" max="15316" width="9.1796875" customWidth="1"/>
    <col min="15317" max="15317" width="8.81640625" customWidth="1"/>
    <col min="15318" max="15318" width="8.7265625" customWidth="1"/>
    <col min="15319" max="15319" width="9" customWidth="1"/>
    <col min="15320" max="15320" width="9.1796875" customWidth="1"/>
    <col min="15321" max="15321" width="9.26953125" customWidth="1"/>
    <col min="15322" max="15322" width="10" customWidth="1"/>
    <col min="15323" max="15323" width="11" customWidth="1"/>
    <col min="15568" max="15568" width="3.7265625" bestFit="1" customWidth="1"/>
    <col min="15569" max="15569" width="52.81640625" customWidth="1"/>
    <col min="15570" max="15570" width="6.7265625" customWidth="1"/>
    <col min="15571" max="15571" width="5.54296875" customWidth="1"/>
    <col min="15572" max="15572" width="9.1796875" customWidth="1"/>
    <col min="15573" max="15573" width="8.81640625" customWidth="1"/>
    <col min="15574" max="15574" width="8.7265625" customWidth="1"/>
    <col min="15575" max="15575" width="9" customWidth="1"/>
    <col min="15576" max="15576" width="9.1796875" customWidth="1"/>
    <col min="15577" max="15577" width="9.26953125" customWidth="1"/>
    <col min="15578" max="15578" width="10" customWidth="1"/>
    <col min="15579" max="15579" width="11" customWidth="1"/>
    <col min="15824" max="15824" width="3.7265625" bestFit="1" customWidth="1"/>
    <col min="15825" max="15825" width="52.81640625" customWidth="1"/>
    <col min="15826" max="15826" width="6.7265625" customWidth="1"/>
    <col min="15827" max="15827" width="5.54296875" customWidth="1"/>
    <col min="15828" max="15828" width="9.1796875" customWidth="1"/>
    <col min="15829" max="15829" width="8.81640625" customWidth="1"/>
    <col min="15830" max="15830" width="8.7265625" customWidth="1"/>
    <col min="15831" max="15831" width="9" customWidth="1"/>
    <col min="15832" max="15832" width="9.1796875" customWidth="1"/>
    <col min="15833" max="15833" width="9.26953125" customWidth="1"/>
    <col min="15834" max="15834" width="10" customWidth="1"/>
    <col min="15835" max="15835" width="11" customWidth="1"/>
    <col min="16080" max="16080" width="3.7265625" bestFit="1" customWidth="1"/>
    <col min="16081" max="16081" width="52.81640625" customWidth="1"/>
    <col min="16082" max="16082" width="6.7265625" customWidth="1"/>
    <col min="16083" max="16083" width="5.54296875" customWidth="1"/>
    <col min="16084" max="16084" width="9.1796875" customWidth="1"/>
    <col min="16085" max="16085" width="8.81640625" customWidth="1"/>
    <col min="16086" max="16086" width="8.7265625" customWidth="1"/>
    <col min="16087" max="16087" width="9" customWidth="1"/>
    <col min="16088" max="16088" width="9.1796875" customWidth="1"/>
    <col min="16089" max="16089" width="9.26953125" customWidth="1"/>
    <col min="16090" max="16090" width="10" customWidth="1"/>
    <col min="16091" max="16091" width="11" customWidth="1"/>
  </cols>
  <sheetData>
    <row r="1" spans="1:12" ht="21" customHeight="1" thickBot="1" x14ac:dyDescent="0.3">
      <c r="A1" s="492" t="s">
        <v>288</v>
      </c>
      <c r="B1" s="493"/>
      <c r="C1" s="493"/>
      <c r="D1" s="493"/>
      <c r="E1" s="493"/>
      <c r="F1" s="493"/>
      <c r="G1" s="493"/>
      <c r="H1" s="493"/>
      <c r="I1" s="493"/>
      <c r="J1" s="493"/>
      <c r="K1" s="493"/>
      <c r="L1" s="494"/>
    </row>
    <row r="2" spans="1:12" ht="13" x14ac:dyDescent="0.25">
      <c r="A2" s="297" t="s">
        <v>52</v>
      </c>
      <c r="B2" s="600"/>
      <c r="C2" s="495"/>
      <c r="D2" s="495"/>
      <c r="E2" s="261" t="s">
        <v>254</v>
      </c>
      <c r="F2" s="601"/>
      <c r="G2" s="602"/>
      <c r="H2" s="602"/>
      <c r="I2" s="602"/>
      <c r="J2" s="261" t="s">
        <v>255</v>
      </c>
      <c r="K2" s="495" t="s">
        <v>289</v>
      </c>
      <c r="L2" s="496"/>
    </row>
    <row r="3" spans="1:12" ht="13" x14ac:dyDescent="0.25">
      <c r="A3" s="298" t="s">
        <v>53</v>
      </c>
      <c r="B3" s="603"/>
      <c r="C3" s="501"/>
      <c r="D3" s="501"/>
      <c r="E3" s="263" t="s">
        <v>254</v>
      </c>
      <c r="F3" s="503"/>
      <c r="G3" s="508"/>
      <c r="H3" s="508"/>
      <c r="I3" s="508"/>
      <c r="J3" s="263" t="s">
        <v>255</v>
      </c>
      <c r="K3" s="501" t="s">
        <v>257</v>
      </c>
      <c r="L3" s="502"/>
    </row>
    <row r="4" spans="1:12" ht="13" x14ac:dyDescent="0.25">
      <c r="A4" s="299" t="s">
        <v>54</v>
      </c>
      <c r="B4" s="594"/>
      <c r="C4" s="499"/>
      <c r="D4" s="499"/>
      <c r="E4" s="265" t="s">
        <v>254</v>
      </c>
      <c r="F4" s="505"/>
      <c r="G4" s="595"/>
      <c r="H4" s="595"/>
      <c r="I4" s="595"/>
      <c r="J4" s="265" t="s">
        <v>255</v>
      </c>
      <c r="K4" s="499" t="s">
        <v>290</v>
      </c>
      <c r="L4" s="500"/>
    </row>
    <row r="5" spans="1:12" ht="13" x14ac:dyDescent="0.25">
      <c r="A5" s="211" t="s">
        <v>64</v>
      </c>
      <c r="B5" s="596"/>
      <c r="C5" s="597"/>
      <c r="D5" s="597"/>
      <c r="E5" s="192" t="s">
        <v>254</v>
      </c>
      <c r="F5" s="503"/>
      <c r="G5" s="598"/>
      <c r="H5" s="598"/>
      <c r="I5" s="598"/>
      <c r="J5" s="192" t="s">
        <v>255</v>
      </c>
      <c r="K5" s="597"/>
      <c r="L5" s="599"/>
    </row>
    <row r="6" spans="1:12" ht="13" x14ac:dyDescent="0.25">
      <c r="A6" s="212" t="s">
        <v>98</v>
      </c>
      <c r="B6" s="585"/>
      <c r="C6" s="586"/>
      <c r="D6" s="586"/>
      <c r="E6" s="193" t="s">
        <v>254</v>
      </c>
      <c r="F6" s="505"/>
      <c r="G6" s="586"/>
      <c r="H6" s="586"/>
      <c r="I6" s="586"/>
      <c r="J6" s="193" t="s">
        <v>255</v>
      </c>
      <c r="K6" s="586"/>
      <c r="L6" s="587"/>
    </row>
    <row r="7" spans="1:12" ht="13.5" thickBot="1" x14ac:dyDescent="0.3">
      <c r="A7" s="213" t="s">
        <v>100</v>
      </c>
      <c r="B7" s="588"/>
      <c r="C7" s="589"/>
      <c r="D7" s="589"/>
      <c r="E7" s="194" t="s">
        <v>254</v>
      </c>
      <c r="F7" s="590"/>
      <c r="G7" s="591"/>
      <c r="H7" s="591"/>
      <c r="I7" s="592"/>
      <c r="J7" s="195" t="s">
        <v>255</v>
      </c>
      <c r="K7" s="589"/>
      <c r="L7" s="593"/>
    </row>
    <row r="8" spans="1:12" ht="13" x14ac:dyDescent="0.25">
      <c r="A8" s="513" t="s">
        <v>260</v>
      </c>
      <c r="B8" s="516" t="s">
        <v>291</v>
      </c>
      <c r="C8" s="519" t="s">
        <v>262</v>
      </c>
      <c r="D8" s="522" t="s">
        <v>263</v>
      </c>
      <c r="E8" s="525" t="s">
        <v>264</v>
      </c>
      <c r="F8" s="526"/>
      <c r="G8" s="526"/>
      <c r="H8" s="526"/>
      <c r="I8" s="526"/>
      <c r="J8" s="527"/>
      <c r="K8" s="528" t="s">
        <v>265</v>
      </c>
      <c r="L8" s="529"/>
    </row>
    <row r="9" spans="1:12" ht="13.5" x14ac:dyDescent="0.25">
      <c r="A9" s="514"/>
      <c r="B9" s="581"/>
      <c r="C9" s="520"/>
      <c r="D9" s="523"/>
      <c r="E9" s="196" t="s">
        <v>52</v>
      </c>
      <c r="F9" s="197" t="s">
        <v>53</v>
      </c>
      <c r="G9" s="197" t="s">
        <v>54</v>
      </c>
      <c r="H9" s="197" t="s">
        <v>64</v>
      </c>
      <c r="I9" s="197" t="s">
        <v>98</v>
      </c>
      <c r="J9" s="198" t="s">
        <v>100</v>
      </c>
      <c r="K9" s="530" t="s">
        <v>266</v>
      </c>
      <c r="L9" s="532" t="s">
        <v>267</v>
      </c>
    </row>
    <row r="10" spans="1:12" ht="13" thickBot="1" x14ac:dyDescent="0.3">
      <c r="A10" s="580"/>
      <c r="B10" s="582"/>
      <c r="C10" s="583"/>
      <c r="D10" s="584"/>
      <c r="E10" s="223" t="s">
        <v>268</v>
      </c>
      <c r="F10" s="224" t="s">
        <v>268</v>
      </c>
      <c r="G10" s="224" t="s">
        <v>268</v>
      </c>
      <c r="H10" s="224" t="s">
        <v>268</v>
      </c>
      <c r="I10" s="224" t="s">
        <v>268</v>
      </c>
      <c r="J10" s="225" t="s">
        <v>268</v>
      </c>
      <c r="K10" s="578"/>
      <c r="L10" s="579"/>
    </row>
    <row r="11" spans="1:12" s="203" customFormat="1" x14ac:dyDescent="0.25">
      <c r="A11" s="300">
        <v>1</v>
      </c>
      <c r="B11" s="301" t="s">
        <v>292</v>
      </c>
      <c r="C11" s="301" t="s">
        <v>293</v>
      </c>
      <c r="D11" s="341">
        <v>8</v>
      </c>
      <c r="E11" s="278">
        <v>0</v>
      </c>
      <c r="F11" s="278">
        <v>0</v>
      </c>
      <c r="G11" s="278">
        <v>0</v>
      </c>
      <c r="H11" s="249"/>
      <c r="I11" s="249"/>
      <c r="J11" s="249"/>
      <c r="K11" s="242">
        <f>AVERAGE(E11:J11)</f>
        <v>0</v>
      </c>
      <c r="L11" s="243">
        <f>K11*D11</f>
        <v>0</v>
      </c>
    </row>
    <row r="12" spans="1:12" s="203" customFormat="1" x14ac:dyDescent="0.25">
      <c r="A12" s="300">
        <v>2</v>
      </c>
      <c r="B12" s="301" t="s">
        <v>294</v>
      </c>
      <c r="C12" s="301" t="s">
        <v>295</v>
      </c>
      <c r="D12" s="341">
        <v>2</v>
      </c>
      <c r="E12" s="278">
        <v>0</v>
      </c>
      <c r="F12" s="278">
        <v>0</v>
      </c>
      <c r="G12" s="278">
        <v>0</v>
      </c>
      <c r="H12" s="244"/>
      <c r="I12" s="244"/>
      <c r="J12" s="244"/>
      <c r="K12" s="245">
        <f>AVERAGE(E12:J12)</f>
        <v>0</v>
      </c>
      <c r="L12" s="246">
        <f>K12*D12</f>
        <v>0</v>
      </c>
    </row>
    <row r="13" spans="1:12" s="203" customFormat="1" ht="24" x14ac:dyDescent="0.25">
      <c r="A13" s="300">
        <v>3</v>
      </c>
      <c r="B13" s="301" t="s">
        <v>296</v>
      </c>
      <c r="C13" s="301" t="s">
        <v>297</v>
      </c>
      <c r="D13" s="341">
        <v>2</v>
      </c>
      <c r="E13" s="278">
        <v>0</v>
      </c>
      <c r="F13" s="278">
        <v>0</v>
      </c>
      <c r="G13" s="278">
        <v>0</v>
      </c>
      <c r="H13" s="244"/>
      <c r="I13" s="244"/>
      <c r="J13" s="244"/>
      <c r="K13" s="245">
        <f>AVERAGE(E13:J13)</f>
        <v>0</v>
      </c>
      <c r="L13" s="246">
        <f>K13*D13</f>
        <v>0</v>
      </c>
    </row>
    <row r="14" spans="1:12" s="203" customFormat="1" ht="36" x14ac:dyDescent="0.25">
      <c r="A14" s="300">
        <v>4</v>
      </c>
      <c r="B14" s="301" t="s">
        <v>298</v>
      </c>
      <c r="C14" s="301" t="s">
        <v>293</v>
      </c>
      <c r="D14" s="341">
        <v>1</v>
      </c>
      <c r="E14" s="278">
        <v>0</v>
      </c>
      <c r="F14" s="278">
        <v>0</v>
      </c>
      <c r="G14" s="278">
        <v>0</v>
      </c>
      <c r="H14" s="244"/>
      <c r="I14" s="244"/>
      <c r="J14" s="244"/>
      <c r="K14" s="245">
        <f t="shared" ref="K14:K33" si="0">AVERAGE(E14:J14)</f>
        <v>0</v>
      </c>
      <c r="L14" s="246">
        <f>K14*D14</f>
        <v>0</v>
      </c>
    </row>
    <row r="15" spans="1:12" s="203" customFormat="1" ht="24" x14ac:dyDescent="0.25">
      <c r="A15" s="300">
        <v>5</v>
      </c>
      <c r="B15" s="301" t="s">
        <v>299</v>
      </c>
      <c r="C15" s="301" t="s">
        <v>297</v>
      </c>
      <c r="D15" s="341">
        <v>3</v>
      </c>
      <c r="E15" s="278">
        <v>0</v>
      </c>
      <c r="F15" s="278">
        <v>0</v>
      </c>
      <c r="G15" s="278">
        <v>0</v>
      </c>
      <c r="H15" s="244"/>
      <c r="I15" s="244"/>
      <c r="J15" s="244"/>
      <c r="K15" s="245">
        <f t="shared" si="0"/>
        <v>0</v>
      </c>
      <c r="L15" s="246">
        <f t="shared" ref="L15:L33" si="1">K15*D15</f>
        <v>0</v>
      </c>
    </row>
    <row r="16" spans="1:12" s="203" customFormat="1" x14ac:dyDescent="0.25">
      <c r="A16" s="300">
        <v>6</v>
      </c>
      <c r="B16" s="301" t="s">
        <v>300</v>
      </c>
      <c r="C16" s="301" t="s">
        <v>295</v>
      </c>
      <c r="D16" s="341">
        <v>4</v>
      </c>
      <c r="E16" s="278">
        <v>0</v>
      </c>
      <c r="F16" s="278">
        <v>0</v>
      </c>
      <c r="G16" s="278">
        <v>0</v>
      </c>
      <c r="H16" s="244"/>
      <c r="I16" s="244"/>
      <c r="J16" s="244"/>
      <c r="K16" s="245">
        <f t="shared" si="0"/>
        <v>0</v>
      </c>
      <c r="L16" s="246">
        <f t="shared" si="1"/>
        <v>0</v>
      </c>
    </row>
    <row r="17" spans="1:13" s="203" customFormat="1" x14ac:dyDescent="0.25">
      <c r="A17" s="300">
        <v>7</v>
      </c>
      <c r="B17" s="301" t="s">
        <v>301</v>
      </c>
      <c r="C17" s="301" t="s">
        <v>302</v>
      </c>
      <c r="D17" s="341">
        <v>2</v>
      </c>
      <c r="E17" s="278">
        <v>0</v>
      </c>
      <c r="F17" s="278">
        <v>0</v>
      </c>
      <c r="G17" s="278">
        <v>0</v>
      </c>
      <c r="H17" s="244"/>
      <c r="I17" s="244"/>
      <c r="J17" s="244"/>
      <c r="K17" s="245">
        <f t="shared" si="0"/>
        <v>0</v>
      </c>
      <c r="L17" s="246">
        <f t="shared" si="1"/>
        <v>0</v>
      </c>
    </row>
    <row r="18" spans="1:13" s="203" customFormat="1" x14ac:dyDescent="0.25">
      <c r="A18" s="300">
        <v>8</v>
      </c>
      <c r="B18" s="301" t="s">
        <v>303</v>
      </c>
      <c r="C18" s="301" t="s">
        <v>304</v>
      </c>
      <c r="D18" s="341">
        <v>6</v>
      </c>
      <c r="E18" s="278">
        <v>0</v>
      </c>
      <c r="F18" s="278">
        <v>0</v>
      </c>
      <c r="G18" s="278">
        <v>0</v>
      </c>
      <c r="H18" s="244"/>
      <c r="I18" s="244"/>
      <c r="J18" s="244"/>
      <c r="K18" s="245">
        <f>AVERAGE(E18:J18)</f>
        <v>0</v>
      </c>
      <c r="L18" s="246">
        <f>K18*D18</f>
        <v>0</v>
      </c>
    </row>
    <row r="19" spans="1:13" s="203" customFormat="1" x14ac:dyDescent="0.25">
      <c r="A19" s="300">
        <v>9</v>
      </c>
      <c r="B19" s="301" t="s">
        <v>305</v>
      </c>
      <c r="C19" s="301" t="s">
        <v>306</v>
      </c>
      <c r="D19" s="341">
        <v>6</v>
      </c>
      <c r="E19" s="278">
        <v>0</v>
      </c>
      <c r="F19" s="278">
        <v>0</v>
      </c>
      <c r="G19" s="278">
        <v>0</v>
      </c>
      <c r="H19" s="244"/>
      <c r="I19" s="244"/>
      <c r="J19" s="244"/>
      <c r="K19" s="245">
        <f t="shared" si="0"/>
        <v>0</v>
      </c>
      <c r="L19" s="246">
        <f>K19*D19</f>
        <v>0</v>
      </c>
    </row>
    <row r="20" spans="1:13" s="203" customFormat="1" x14ac:dyDescent="0.25">
      <c r="A20" s="300">
        <v>10</v>
      </c>
      <c r="B20" s="301" t="s">
        <v>307</v>
      </c>
      <c r="C20" s="301" t="s">
        <v>295</v>
      </c>
      <c r="D20" s="341">
        <v>4</v>
      </c>
      <c r="E20" s="278">
        <v>0</v>
      </c>
      <c r="F20" s="278">
        <v>0</v>
      </c>
      <c r="G20" s="278">
        <v>0</v>
      </c>
      <c r="H20" s="244"/>
      <c r="I20" s="244"/>
      <c r="J20" s="244"/>
      <c r="K20" s="245">
        <f t="shared" si="0"/>
        <v>0</v>
      </c>
      <c r="L20" s="246">
        <f t="shared" si="1"/>
        <v>0</v>
      </c>
    </row>
    <row r="21" spans="1:13" s="203" customFormat="1" x14ac:dyDescent="0.25">
      <c r="A21" s="300">
        <v>11</v>
      </c>
      <c r="B21" s="301" t="s">
        <v>308</v>
      </c>
      <c r="C21" s="301" t="s">
        <v>295</v>
      </c>
      <c r="D21" s="341">
        <v>5</v>
      </c>
      <c r="E21" s="278">
        <v>0</v>
      </c>
      <c r="F21" s="278">
        <v>0</v>
      </c>
      <c r="G21" s="278">
        <v>0</v>
      </c>
      <c r="H21" s="244"/>
      <c r="I21" s="244"/>
      <c r="J21" s="244"/>
      <c r="K21" s="245">
        <f t="shared" si="0"/>
        <v>0</v>
      </c>
      <c r="L21" s="246">
        <f t="shared" si="1"/>
        <v>0</v>
      </c>
      <c r="M21" s="36"/>
    </row>
    <row r="22" spans="1:13" s="203" customFormat="1" x14ac:dyDescent="0.25">
      <c r="A22" s="300">
        <v>12</v>
      </c>
      <c r="B22" s="301" t="s">
        <v>309</v>
      </c>
      <c r="C22" s="301" t="s">
        <v>295</v>
      </c>
      <c r="D22" s="341">
        <v>4</v>
      </c>
      <c r="E22" s="278">
        <v>0</v>
      </c>
      <c r="F22" s="278">
        <v>0</v>
      </c>
      <c r="G22" s="278">
        <v>0</v>
      </c>
      <c r="H22" s="244"/>
      <c r="I22" s="244"/>
      <c r="J22" s="244"/>
      <c r="K22" s="245">
        <f t="shared" si="0"/>
        <v>0</v>
      </c>
      <c r="L22" s="246">
        <f t="shared" si="1"/>
        <v>0</v>
      </c>
    </row>
    <row r="23" spans="1:13" s="203" customFormat="1" x14ac:dyDescent="0.25">
      <c r="A23" s="300">
        <v>13</v>
      </c>
      <c r="B23" s="301" t="s">
        <v>310</v>
      </c>
      <c r="C23" s="301" t="s">
        <v>295</v>
      </c>
      <c r="D23" s="341">
        <v>5</v>
      </c>
      <c r="E23" s="278">
        <v>0</v>
      </c>
      <c r="F23" s="278">
        <v>0</v>
      </c>
      <c r="G23" s="278">
        <v>0</v>
      </c>
      <c r="H23" s="244"/>
      <c r="I23" s="244"/>
      <c r="J23" s="244"/>
      <c r="K23" s="245">
        <f t="shared" si="0"/>
        <v>0</v>
      </c>
      <c r="L23" s="246">
        <f t="shared" si="1"/>
        <v>0</v>
      </c>
    </row>
    <row r="24" spans="1:13" s="203" customFormat="1" x14ac:dyDescent="0.25">
      <c r="A24" s="300">
        <v>14</v>
      </c>
      <c r="B24" s="301" t="s">
        <v>311</v>
      </c>
      <c r="C24" s="301" t="s">
        <v>302</v>
      </c>
      <c r="D24" s="341">
        <v>10</v>
      </c>
      <c r="E24" s="278">
        <v>0</v>
      </c>
      <c r="F24" s="278">
        <v>0</v>
      </c>
      <c r="G24" s="278">
        <v>0</v>
      </c>
      <c r="H24" s="244"/>
      <c r="I24" s="244"/>
      <c r="J24" s="244"/>
      <c r="K24" s="245">
        <f t="shared" si="0"/>
        <v>0</v>
      </c>
      <c r="L24" s="246">
        <f t="shared" si="1"/>
        <v>0</v>
      </c>
    </row>
    <row r="25" spans="1:13" s="203" customFormat="1" x14ac:dyDescent="0.25">
      <c r="A25" s="300">
        <v>15</v>
      </c>
      <c r="B25" s="301" t="s">
        <v>312</v>
      </c>
      <c r="C25" s="301" t="s">
        <v>295</v>
      </c>
      <c r="D25" s="341">
        <v>4</v>
      </c>
      <c r="E25" s="278">
        <v>0</v>
      </c>
      <c r="F25" s="278">
        <v>0</v>
      </c>
      <c r="G25" s="278">
        <v>0</v>
      </c>
      <c r="H25" s="244"/>
      <c r="I25" s="244"/>
      <c r="J25" s="244"/>
      <c r="K25" s="245">
        <f t="shared" si="0"/>
        <v>0</v>
      </c>
      <c r="L25" s="246">
        <f t="shared" si="1"/>
        <v>0</v>
      </c>
    </row>
    <row r="26" spans="1:13" s="203" customFormat="1" ht="24" x14ac:dyDescent="0.25">
      <c r="A26" s="300">
        <v>16</v>
      </c>
      <c r="B26" s="301" t="s">
        <v>313</v>
      </c>
      <c r="C26" s="301" t="s">
        <v>304</v>
      </c>
      <c r="D26" s="341">
        <v>5</v>
      </c>
      <c r="E26" s="278">
        <v>0</v>
      </c>
      <c r="F26" s="278">
        <v>0</v>
      </c>
      <c r="G26" s="278">
        <v>0</v>
      </c>
      <c r="H26" s="244"/>
      <c r="I26" s="244"/>
      <c r="J26" s="244"/>
      <c r="K26" s="245">
        <f t="shared" si="0"/>
        <v>0</v>
      </c>
      <c r="L26" s="246">
        <f t="shared" si="1"/>
        <v>0</v>
      </c>
    </row>
    <row r="27" spans="1:13" s="203" customFormat="1" ht="36" x14ac:dyDescent="0.25">
      <c r="A27" s="300">
        <v>17</v>
      </c>
      <c r="B27" s="301" t="s">
        <v>314</v>
      </c>
      <c r="C27" s="301" t="s">
        <v>315</v>
      </c>
      <c r="D27" s="341">
        <v>2.5</v>
      </c>
      <c r="E27" s="278">
        <v>0</v>
      </c>
      <c r="F27" s="278">
        <v>0</v>
      </c>
      <c r="G27" s="278">
        <v>0</v>
      </c>
      <c r="H27" s="244"/>
      <c r="I27" s="244"/>
      <c r="J27" s="244"/>
      <c r="K27" s="245">
        <f t="shared" si="0"/>
        <v>0</v>
      </c>
      <c r="L27" s="246">
        <f t="shared" si="1"/>
        <v>0</v>
      </c>
    </row>
    <row r="28" spans="1:13" s="203" customFormat="1" ht="24" x14ac:dyDescent="0.25">
      <c r="A28" s="300">
        <v>18</v>
      </c>
      <c r="B28" s="301" t="s">
        <v>316</v>
      </c>
      <c r="C28" s="301" t="s">
        <v>315</v>
      </c>
      <c r="D28" s="341">
        <v>6</v>
      </c>
      <c r="E28" s="278">
        <v>0</v>
      </c>
      <c r="F28" s="278">
        <v>0</v>
      </c>
      <c r="G28" s="278">
        <v>0</v>
      </c>
      <c r="H28" s="244"/>
      <c r="I28" s="244"/>
      <c r="J28" s="244"/>
      <c r="K28" s="245">
        <f t="shared" si="0"/>
        <v>0</v>
      </c>
      <c r="L28" s="246">
        <f t="shared" si="1"/>
        <v>0</v>
      </c>
    </row>
    <row r="29" spans="1:13" s="203" customFormat="1" x14ac:dyDescent="0.25">
      <c r="A29" s="300">
        <v>19</v>
      </c>
      <c r="B29" s="301" t="s">
        <v>317</v>
      </c>
      <c r="C29" s="301" t="s">
        <v>295</v>
      </c>
      <c r="D29" s="341">
        <v>1</v>
      </c>
      <c r="E29" s="278">
        <v>0</v>
      </c>
      <c r="F29" s="278">
        <v>0</v>
      </c>
      <c r="G29" s="278">
        <v>0</v>
      </c>
      <c r="H29" s="244"/>
      <c r="I29" s="244"/>
      <c r="J29" s="244"/>
      <c r="K29" s="245">
        <f t="shared" si="0"/>
        <v>0</v>
      </c>
      <c r="L29" s="246">
        <f t="shared" si="1"/>
        <v>0</v>
      </c>
    </row>
    <row r="30" spans="1:13" s="203" customFormat="1" x14ac:dyDescent="0.25">
      <c r="A30" s="300">
        <v>20</v>
      </c>
      <c r="B30" s="301" t="s">
        <v>318</v>
      </c>
      <c r="C30" s="301" t="s">
        <v>319</v>
      </c>
      <c r="D30" s="341">
        <v>2</v>
      </c>
      <c r="E30" s="278">
        <v>0</v>
      </c>
      <c r="F30" s="278">
        <v>0</v>
      </c>
      <c r="G30" s="278">
        <v>0</v>
      </c>
      <c r="H30" s="244"/>
      <c r="I30" s="244"/>
      <c r="J30" s="244"/>
      <c r="K30" s="245">
        <f t="shared" si="0"/>
        <v>0</v>
      </c>
      <c r="L30" s="246">
        <f t="shared" si="1"/>
        <v>0</v>
      </c>
    </row>
    <row r="31" spans="1:13" s="203" customFormat="1" x14ac:dyDescent="0.25">
      <c r="A31" s="300">
        <v>21</v>
      </c>
      <c r="B31" s="301" t="s">
        <v>320</v>
      </c>
      <c r="C31" s="301" t="s">
        <v>321</v>
      </c>
      <c r="D31" s="341">
        <v>2</v>
      </c>
      <c r="E31" s="278">
        <v>0</v>
      </c>
      <c r="F31" s="278">
        <v>0</v>
      </c>
      <c r="G31" s="278">
        <v>0</v>
      </c>
      <c r="H31" s="244"/>
      <c r="I31" s="244"/>
      <c r="J31" s="244"/>
      <c r="K31" s="245">
        <f t="shared" si="0"/>
        <v>0</v>
      </c>
      <c r="L31" s="246">
        <f t="shared" si="1"/>
        <v>0</v>
      </c>
    </row>
    <row r="32" spans="1:13" s="203" customFormat="1" ht="17.25" customHeight="1" x14ac:dyDescent="0.25">
      <c r="A32" s="300">
        <v>22</v>
      </c>
      <c r="B32" s="301" t="s">
        <v>322</v>
      </c>
      <c r="C32" s="301" t="s">
        <v>295</v>
      </c>
      <c r="D32" s="341">
        <v>4</v>
      </c>
      <c r="E32" s="278">
        <v>0</v>
      </c>
      <c r="F32" s="278">
        <v>0</v>
      </c>
      <c r="G32" s="278">
        <v>0</v>
      </c>
      <c r="H32" s="244"/>
      <c r="I32" s="244"/>
      <c r="J32" s="244"/>
      <c r="K32" s="245">
        <f t="shared" si="0"/>
        <v>0</v>
      </c>
      <c r="L32" s="246">
        <f t="shared" si="1"/>
        <v>0</v>
      </c>
    </row>
    <row r="33" spans="1:13" s="203" customFormat="1" x14ac:dyDescent="0.25">
      <c r="A33" s="300">
        <v>23</v>
      </c>
      <c r="B33" s="301" t="s">
        <v>323</v>
      </c>
      <c r="C33" s="301" t="s">
        <v>304</v>
      </c>
      <c r="D33" s="341">
        <v>2</v>
      </c>
      <c r="E33" s="278">
        <v>0</v>
      </c>
      <c r="F33" s="278">
        <v>0</v>
      </c>
      <c r="G33" s="278">
        <v>0</v>
      </c>
      <c r="H33" s="244"/>
      <c r="I33" s="244"/>
      <c r="J33" s="244"/>
      <c r="K33" s="245">
        <f t="shared" si="0"/>
        <v>0</v>
      </c>
      <c r="L33" s="246">
        <f t="shared" si="1"/>
        <v>0</v>
      </c>
      <c r="M33" s="237"/>
    </row>
    <row r="34" spans="1:13" s="203" customFormat="1" x14ac:dyDescent="0.25">
      <c r="A34" s="300">
        <v>24</v>
      </c>
      <c r="B34" s="301" t="s">
        <v>324</v>
      </c>
      <c r="C34" s="301" t="s">
        <v>325</v>
      </c>
      <c r="D34" s="341">
        <v>2</v>
      </c>
      <c r="E34" s="278">
        <v>0</v>
      </c>
      <c r="F34" s="278">
        <v>0</v>
      </c>
      <c r="G34" s="278">
        <v>0</v>
      </c>
      <c r="H34" s="244"/>
      <c r="I34" s="244"/>
      <c r="J34" s="244"/>
      <c r="K34" s="245">
        <f t="shared" ref="K34:K40" si="2">AVERAGE(E34:J34)</f>
        <v>0</v>
      </c>
      <c r="L34" s="246">
        <f t="shared" ref="L34:L40" si="3">K34*D34</f>
        <v>0</v>
      </c>
      <c r="M34" s="237"/>
    </row>
    <row r="35" spans="1:13" s="203" customFormat="1" x14ac:dyDescent="0.25">
      <c r="A35" s="300">
        <v>25</v>
      </c>
      <c r="B35" s="301" t="s">
        <v>326</v>
      </c>
      <c r="C35" s="301" t="s">
        <v>304</v>
      </c>
      <c r="D35" s="341">
        <v>3</v>
      </c>
      <c r="E35" s="278">
        <v>0</v>
      </c>
      <c r="F35" s="278">
        <v>0</v>
      </c>
      <c r="G35" s="278">
        <v>0</v>
      </c>
      <c r="H35" s="244"/>
      <c r="I35" s="244"/>
      <c r="J35" s="244"/>
      <c r="K35" s="245">
        <f t="shared" si="2"/>
        <v>0</v>
      </c>
      <c r="L35" s="246">
        <f t="shared" si="3"/>
        <v>0</v>
      </c>
      <c r="M35" s="237"/>
    </row>
    <row r="36" spans="1:13" s="203" customFormat="1" x14ac:dyDescent="0.25">
      <c r="A36" s="300">
        <v>26</v>
      </c>
      <c r="B36" s="301" t="s">
        <v>327</v>
      </c>
      <c r="C36" s="301" t="s">
        <v>304</v>
      </c>
      <c r="D36" s="341">
        <v>6</v>
      </c>
      <c r="E36" s="278">
        <v>0</v>
      </c>
      <c r="F36" s="278">
        <v>0</v>
      </c>
      <c r="G36" s="278">
        <v>0</v>
      </c>
      <c r="H36" s="244"/>
      <c r="I36" s="244"/>
      <c r="J36" s="244"/>
      <c r="K36" s="245">
        <f t="shared" si="2"/>
        <v>0</v>
      </c>
      <c r="L36" s="246">
        <f t="shared" si="3"/>
        <v>0</v>
      </c>
      <c r="M36" s="237"/>
    </row>
    <row r="37" spans="1:13" s="203" customFormat="1" ht="36" x14ac:dyDescent="0.25">
      <c r="A37" s="300">
        <v>27</v>
      </c>
      <c r="B37" s="301" t="s">
        <v>328</v>
      </c>
      <c r="C37" s="301" t="s">
        <v>297</v>
      </c>
      <c r="D37" s="341">
        <v>2</v>
      </c>
      <c r="E37" s="278">
        <v>0</v>
      </c>
      <c r="F37" s="278">
        <v>0</v>
      </c>
      <c r="G37" s="278">
        <v>0</v>
      </c>
      <c r="H37" s="244"/>
      <c r="I37" s="244"/>
      <c r="J37" s="244"/>
      <c r="K37" s="245">
        <f t="shared" si="2"/>
        <v>0</v>
      </c>
      <c r="L37" s="246">
        <f t="shared" si="3"/>
        <v>0</v>
      </c>
      <c r="M37" s="237"/>
    </row>
    <row r="38" spans="1:13" s="203" customFormat="1" ht="19.5" customHeight="1" x14ac:dyDescent="0.25">
      <c r="A38" s="300">
        <v>28</v>
      </c>
      <c r="B38" s="301" t="s">
        <v>329</v>
      </c>
      <c r="C38" s="301" t="s">
        <v>302</v>
      </c>
      <c r="D38" s="341">
        <v>3</v>
      </c>
      <c r="E38" s="278">
        <v>0</v>
      </c>
      <c r="F38" s="278">
        <v>0</v>
      </c>
      <c r="G38" s="278">
        <v>0</v>
      </c>
      <c r="H38" s="244"/>
      <c r="I38" s="244"/>
      <c r="J38" s="244"/>
      <c r="K38" s="245">
        <f t="shared" si="2"/>
        <v>0</v>
      </c>
      <c r="L38" s="246">
        <f t="shared" si="3"/>
        <v>0</v>
      </c>
      <c r="M38" s="237"/>
    </row>
    <row r="39" spans="1:13" s="203" customFormat="1" x14ac:dyDescent="0.25">
      <c r="A39" s="300">
        <v>29</v>
      </c>
      <c r="B39" s="301" t="s">
        <v>330</v>
      </c>
      <c r="C39" s="301" t="s">
        <v>302</v>
      </c>
      <c r="D39" s="341">
        <v>3</v>
      </c>
      <c r="E39" s="278">
        <v>0</v>
      </c>
      <c r="F39" s="278">
        <v>0</v>
      </c>
      <c r="G39" s="278">
        <v>0</v>
      </c>
      <c r="H39" s="244"/>
      <c r="I39" s="244"/>
      <c r="J39" s="244"/>
      <c r="K39" s="245">
        <f t="shared" si="2"/>
        <v>0</v>
      </c>
      <c r="L39" s="246">
        <f t="shared" si="3"/>
        <v>0</v>
      </c>
      <c r="M39" s="237"/>
    </row>
    <row r="40" spans="1:13" s="203" customFormat="1" x14ac:dyDescent="0.25">
      <c r="A40" s="300">
        <v>30</v>
      </c>
      <c r="B40" s="301" t="s">
        <v>331</v>
      </c>
      <c r="C40" s="301" t="s">
        <v>302</v>
      </c>
      <c r="D40" s="341">
        <v>3</v>
      </c>
      <c r="E40" s="278">
        <v>0</v>
      </c>
      <c r="F40" s="278">
        <v>0</v>
      </c>
      <c r="G40" s="278">
        <v>0</v>
      </c>
      <c r="H40" s="244"/>
      <c r="I40" s="244"/>
      <c r="J40" s="244"/>
      <c r="K40" s="245">
        <f t="shared" si="2"/>
        <v>0</v>
      </c>
      <c r="L40" s="246">
        <f t="shared" si="3"/>
        <v>0</v>
      </c>
      <c r="M40" s="237"/>
    </row>
    <row r="41" spans="1:13" s="203" customFormat="1" x14ac:dyDescent="0.25">
      <c r="A41" s="204"/>
      <c r="B41" s="302"/>
      <c r="C41" s="303"/>
      <c r="D41" s="303"/>
      <c r="E41" s="244"/>
      <c r="F41" s="244"/>
      <c r="G41" s="244"/>
      <c r="H41" s="244"/>
      <c r="I41" s="244"/>
      <c r="J41" s="244"/>
      <c r="K41" s="245"/>
      <c r="L41" s="246"/>
      <c r="M41" s="237"/>
    </row>
    <row r="42" spans="1:13" s="203" customFormat="1" x14ac:dyDescent="0.25">
      <c r="A42" s="204"/>
      <c r="B42" s="302"/>
      <c r="C42" s="303"/>
      <c r="D42" s="303"/>
      <c r="E42" s="244"/>
      <c r="F42" s="244"/>
      <c r="G42" s="244"/>
      <c r="H42" s="244"/>
      <c r="I42" s="244"/>
      <c r="J42" s="244"/>
      <c r="K42" s="245"/>
      <c r="L42" s="246"/>
      <c r="M42" s="237"/>
    </row>
    <row r="43" spans="1:13" s="203" customFormat="1" x14ac:dyDescent="0.25">
      <c r="A43" s="204"/>
      <c r="B43" s="302"/>
      <c r="C43" s="303"/>
      <c r="D43" s="303"/>
      <c r="E43" s="244"/>
      <c r="F43" s="244"/>
      <c r="G43" s="244"/>
      <c r="H43" s="244"/>
      <c r="I43" s="244"/>
      <c r="J43" s="244"/>
      <c r="K43" s="245"/>
      <c r="L43" s="246"/>
      <c r="M43" s="237"/>
    </row>
    <row r="44" spans="1:13" s="203" customFormat="1" x14ac:dyDescent="0.25">
      <c r="A44" s="204"/>
      <c r="B44" s="302"/>
      <c r="C44" s="303"/>
      <c r="D44" s="303"/>
      <c r="E44" s="244"/>
      <c r="F44" s="244"/>
      <c r="G44" s="244"/>
      <c r="H44" s="244"/>
      <c r="I44" s="244"/>
      <c r="J44" s="244"/>
      <c r="K44" s="245"/>
      <c r="L44" s="246"/>
      <c r="M44" s="237"/>
    </row>
    <row r="45" spans="1:13" s="203" customFormat="1" x14ac:dyDescent="0.25">
      <c r="A45" s="204"/>
      <c r="B45" s="302"/>
      <c r="C45" s="303"/>
      <c r="D45" s="303"/>
      <c r="E45" s="244"/>
      <c r="F45" s="244"/>
      <c r="G45" s="244"/>
      <c r="H45" s="244"/>
      <c r="I45" s="244"/>
      <c r="J45" s="244"/>
      <c r="K45" s="245"/>
      <c r="L45" s="246"/>
      <c r="M45" s="237"/>
    </row>
    <row r="46" spans="1:13" s="203" customFormat="1" ht="12.75" customHeight="1" x14ac:dyDescent="0.25">
      <c r="A46" s="204"/>
      <c r="B46" s="304"/>
      <c r="C46" s="192"/>
      <c r="D46" s="192"/>
      <c r="E46" s="244"/>
      <c r="F46" s="244"/>
      <c r="G46" s="244"/>
      <c r="H46" s="244"/>
      <c r="I46" s="244"/>
      <c r="J46" s="244"/>
      <c r="K46" s="245"/>
      <c r="L46" s="246"/>
    </row>
    <row r="47" spans="1:13" ht="13.5" thickBot="1" x14ac:dyDescent="0.3">
      <c r="A47" s="604" t="s">
        <v>332</v>
      </c>
      <c r="B47" s="605"/>
      <c r="C47" s="605"/>
      <c r="D47" s="605"/>
      <c r="E47" s="605"/>
      <c r="F47" s="605"/>
      <c r="G47" s="605"/>
      <c r="H47" s="605"/>
      <c r="I47" s="605"/>
      <c r="J47" s="606"/>
      <c r="K47" s="607">
        <f>SUM(L11:L46)</f>
        <v>0</v>
      </c>
      <c r="L47" s="608"/>
    </row>
    <row r="48" spans="1:13" ht="13" thickBot="1" x14ac:dyDescent="0.3"/>
    <row r="49" spans="1:12" ht="13.5" thickBot="1" x14ac:dyDescent="0.35">
      <c r="A49" s="481" t="s">
        <v>333</v>
      </c>
      <c r="B49" s="482"/>
      <c r="C49" s="482"/>
      <c r="D49" s="482"/>
      <c r="E49" s="482"/>
      <c r="F49" s="482"/>
      <c r="G49" s="482"/>
      <c r="H49" s="482"/>
      <c r="I49" s="482"/>
      <c r="J49" s="483"/>
      <c r="K49" s="609">
        <f>K47/Resumo!I9</f>
        <v>0</v>
      </c>
      <c r="L49" s="610"/>
    </row>
    <row r="50" spans="1:12" ht="13" x14ac:dyDescent="0.3">
      <c r="A50" s="231"/>
      <c r="B50" s="231"/>
      <c r="C50" s="231"/>
      <c r="D50" s="231"/>
      <c r="E50" s="231"/>
      <c r="F50" s="231"/>
      <c r="G50" s="231"/>
      <c r="H50" s="231"/>
      <c r="I50" s="231"/>
      <c r="J50" s="231"/>
      <c r="K50" s="232"/>
      <c r="L50" s="232"/>
    </row>
    <row r="52" spans="1:12" ht="13" thickBot="1" x14ac:dyDescent="0.3"/>
    <row r="53" spans="1:12" ht="13" x14ac:dyDescent="0.25">
      <c r="A53" s="513" t="s">
        <v>260</v>
      </c>
      <c r="B53" s="516" t="s">
        <v>334</v>
      </c>
      <c r="C53" s="519" t="s">
        <v>262</v>
      </c>
      <c r="D53" s="522" t="s">
        <v>263</v>
      </c>
      <c r="E53" s="525" t="s">
        <v>264</v>
      </c>
      <c r="F53" s="526"/>
      <c r="G53" s="526"/>
      <c r="H53" s="526"/>
      <c r="I53" s="526"/>
      <c r="J53" s="527"/>
      <c r="K53" s="528" t="s">
        <v>265</v>
      </c>
      <c r="L53" s="529"/>
    </row>
    <row r="54" spans="1:12" ht="13.5" x14ac:dyDescent="0.25">
      <c r="A54" s="514"/>
      <c r="B54" s="581"/>
      <c r="C54" s="520"/>
      <c r="D54" s="523"/>
      <c r="E54" s="196" t="s">
        <v>52</v>
      </c>
      <c r="F54" s="197" t="s">
        <v>53</v>
      </c>
      <c r="G54" s="197" t="s">
        <v>54</v>
      </c>
      <c r="H54" s="197" t="s">
        <v>64</v>
      </c>
      <c r="I54" s="197" t="s">
        <v>98</v>
      </c>
      <c r="J54" s="198" t="s">
        <v>100</v>
      </c>
      <c r="K54" s="530" t="s">
        <v>266</v>
      </c>
      <c r="L54" s="532" t="s">
        <v>267</v>
      </c>
    </row>
    <row r="55" spans="1:12" ht="13" thickBot="1" x14ac:dyDescent="0.3">
      <c r="A55" s="515"/>
      <c r="B55" s="611"/>
      <c r="C55" s="521"/>
      <c r="D55" s="524"/>
      <c r="E55" s="199" t="s">
        <v>268</v>
      </c>
      <c r="F55" s="200" t="s">
        <v>268</v>
      </c>
      <c r="G55" s="200" t="s">
        <v>268</v>
      </c>
      <c r="H55" s="200" t="s">
        <v>268</v>
      </c>
      <c r="I55" s="200" t="s">
        <v>268</v>
      </c>
      <c r="J55" s="201" t="s">
        <v>268</v>
      </c>
      <c r="K55" s="531"/>
      <c r="L55" s="533"/>
    </row>
    <row r="56" spans="1:12" x14ac:dyDescent="0.25">
      <c r="A56" s="305">
        <v>1</v>
      </c>
      <c r="B56" s="301" t="s">
        <v>335</v>
      </c>
      <c r="C56" s="306" t="s">
        <v>306</v>
      </c>
      <c r="D56" s="346">
        <v>2</v>
      </c>
      <c r="E56" s="273">
        <v>0</v>
      </c>
      <c r="F56" s="273">
        <v>0</v>
      </c>
      <c r="G56" s="273">
        <v>0</v>
      </c>
      <c r="H56" s="241"/>
      <c r="I56" s="241"/>
      <c r="J56" s="241"/>
      <c r="K56" s="250">
        <f t="shared" ref="K56:K67" si="4">AVERAGE(E56:J56)</f>
        <v>0</v>
      </c>
      <c r="L56" s="251">
        <f t="shared" ref="L56:L67" si="5">K56*D56</f>
        <v>0</v>
      </c>
    </row>
    <row r="57" spans="1:12" x14ac:dyDescent="0.25">
      <c r="A57" s="300">
        <v>2</v>
      </c>
      <c r="B57" s="301" t="s">
        <v>336</v>
      </c>
      <c r="C57" s="306" t="s">
        <v>306</v>
      </c>
      <c r="D57" s="263">
        <v>2</v>
      </c>
      <c r="E57" s="273">
        <v>0</v>
      </c>
      <c r="F57" s="273">
        <v>0</v>
      </c>
      <c r="G57" s="273">
        <v>0</v>
      </c>
      <c r="H57" s="244"/>
      <c r="I57" s="244"/>
      <c r="J57" s="244"/>
      <c r="K57" s="250">
        <f t="shared" si="4"/>
        <v>0</v>
      </c>
      <c r="L57" s="251">
        <f t="shared" si="5"/>
        <v>0</v>
      </c>
    </row>
    <row r="58" spans="1:12" x14ac:dyDescent="0.25">
      <c r="A58" s="300">
        <v>3</v>
      </c>
      <c r="B58" s="301" t="s">
        <v>337</v>
      </c>
      <c r="C58" s="306" t="s">
        <v>274</v>
      </c>
      <c r="D58" s="263">
        <v>1</v>
      </c>
      <c r="E58" s="273">
        <v>0</v>
      </c>
      <c r="F58" s="273">
        <v>0</v>
      </c>
      <c r="G58" s="273">
        <v>0</v>
      </c>
      <c r="H58" s="244"/>
      <c r="I58" s="244"/>
      <c r="J58" s="244"/>
      <c r="K58" s="250">
        <f t="shared" si="4"/>
        <v>0</v>
      </c>
      <c r="L58" s="251">
        <f t="shared" si="5"/>
        <v>0</v>
      </c>
    </row>
    <row r="59" spans="1:12" x14ac:dyDescent="0.25">
      <c r="A59" s="300">
        <v>4</v>
      </c>
      <c r="B59" s="301" t="s">
        <v>338</v>
      </c>
      <c r="C59" s="306" t="s">
        <v>306</v>
      </c>
      <c r="D59" s="263">
        <v>6</v>
      </c>
      <c r="E59" s="273">
        <v>0</v>
      </c>
      <c r="F59" s="273">
        <v>0</v>
      </c>
      <c r="G59" s="273">
        <v>0</v>
      </c>
      <c r="H59" s="244"/>
      <c r="I59" s="244"/>
      <c r="J59" s="244"/>
      <c r="K59" s="250">
        <f t="shared" si="4"/>
        <v>0</v>
      </c>
      <c r="L59" s="251">
        <f t="shared" si="5"/>
        <v>0</v>
      </c>
    </row>
    <row r="60" spans="1:12" x14ac:dyDescent="0.25">
      <c r="A60" s="305">
        <v>5</v>
      </c>
      <c r="B60" s="301" t="s">
        <v>339</v>
      </c>
      <c r="C60" s="306" t="s">
        <v>274</v>
      </c>
      <c r="D60" s="263">
        <v>4</v>
      </c>
      <c r="E60" s="273">
        <v>0</v>
      </c>
      <c r="F60" s="273">
        <v>0</v>
      </c>
      <c r="G60" s="273">
        <v>0</v>
      </c>
      <c r="H60" s="244"/>
      <c r="I60" s="244"/>
      <c r="J60" s="244"/>
      <c r="K60" s="250">
        <f t="shared" si="4"/>
        <v>0</v>
      </c>
      <c r="L60" s="251">
        <f t="shared" si="5"/>
        <v>0</v>
      </c>
    </row>
    <row r="61" spans="1:12" x14ac:dyDescent="0.25">
      <c r="A61" s="300">
        <v>6</v>
      </c>
      <c r="B61" s="301" t="s">
        <v>340</v>
      </c>
      <c r="C61" s="306" t="s">
        <v>274</v>
      </c>
      <c r="D61" s="263">
        <v>4</v>
      </c>
      <c r="E61" s="273">
        <v>0</v>
      </c>
      <c r="F61" s="273">
        <v>0</v>
      </c>
      <c r="G61" s="273">
        <v>0</v>
      </c>
      <c r="H61" s="244"/>
      <c r="I61" s="244"/>
      <c r="J61" s="244"/>
      <c r="K61" s="250">
        <f t="shared" si="4"/>
        <v>0</v>
      </c>
      <c r="L61" s="251">
        <f t="shared" si="5"/>
        <v>0</v>
      </c>
    </row>
    <row r="62" spans="1:12" x14ac:dyDescent="0.25">
      <c r="A62" s="300">
        <v>7</v>
      </c>
      <c r="B62" s="301" t="s">
        <v>341</v>
      </c>
      <c r="C62" s="306" t="s">
        <v>306</v>
      </c>
      <c r="D62" s="263">
        <v>2</v>
      </c>
      <c r="E62" s="273">
        <v>0</v>
      </c>
      <c r="F62" s="273">
        <v>0</v>
      </c>
      <c r="G62" s="273">
        <v>0</v>
      </c>
      <c r="H62" s="244"/>
      <c r="I62" s="244"/>
      <c r="J62" s="244"/>
      <c r="K62" s="250">
        <f t="shared" si="4"/>
        <v>0</v>
      </c>
      <c r="L62" s="251">
        <f t="shared" si="5"/>
        <v>0</v>
      </c>
    </row>
    <row r="63" spans="1:12" x14ac:dyDescent="0.25">
      <c r="A63" s="305">
        <v>9</v>
      </c>
      <c r="B63" s="301" t="s">
        <v>342</v>
      </c>
      <c r="C63" s="306" t="s">
        <v>306</v>
      </c>
      <c r="D63" s="263">
        <v>2</v>
      </c>
      <c r="E63" s="273">
        <v>0</v>
      </c>
      <c r="F63" s="273">
        <v>0</v>
      </c>
      <c r="G63" s="273">
        <v>0</v>
      </c>
      <c r="H63" s="244"/>
      <c r="I63" s="244"/>
      <c r="J63" s="244"/>
      <c r="K63" s="250">
        <f t="shared" si="4"/>
        <v>0</v>
      </c>
      <c r="L63" s="251">
        <f t="shared" si="5"/>
        <v>0</v>
      </c>
    </row>
    <row r="64" spans="1:12" x14ac:dyDescent="0.25">
      <c r="A64" s="300">
        <v>10</v>
      </c>
      <c r="B64" s="301" t="s">
        <v>343</v>
      </c>
      <c r="C64" s="306" t="s">
        <v>306</v>
      </c>
      <c r="D64" s="263">
        <v>3</v>
      </c>
      <c r="E64" s="273">
        <v>0</v>
      </c>
      <c r="F64" s="273">
        <v>0</v>
      </c>
      <c r="G64" s="273">
        <v>0</v>
      </c>
      <c r="H64" s="244"/>
      <c r="I64" s="244"/>
      <c r="J64" s="244"/>
      <c r="K64" s="250">
        <f t="shared" si="4"/>
        <v>0</v>
      </c>
      <c r="L64" s="251">
        <f t="shared" si="5"/>
        <v>0</v>
      </c>
    </row>
    <row r="65" spans="1:12" ht="36" x14ac:dyDescent="0.25">
      <c r="A65" s="300">
        <v>11</v>
      </c>
      <c r="B65" s="301" t="s">
        <v>344</v>
      </c>
      <c r="C65" s="306" t="s">
        <v>345</v>
      </c>
      <c r="D65" s="263">
        <v>4</v>
      </c>
      <c r="E65" s="273">
        <v>0</v>
      </c>
      <c r="F65" s="273">
        <v>0</v>
      </c>
      <c r="G65" s="273">
        <v>0</v>
      </c>
      <c r="H65" s="244"/>
      <c r="I65" s="244"/>
      <c r="J65" s="244"/>
      <c r="K65" s="250">
        <f t="shared" si="4"/>
        <v>0</v>
      </c>
      <c r="L65" s="251">
        <f t="shared" si="5"/>
        <v>0</v>
      </c>
    </row>
    <row r="66" spans="1:12" x14ac:dyDescent="0.25">
      <c r="A66" s="300">
        <v>12</v>
      </c>
      <c r="B66" s="301" t="s">
        <v>346</v>
      </c>
      <c r="C66" s="306" t="s">
        <v>274</v>
      </c>
      <c r="D66" s="263">
        <v>1</v>
      </c>
      <c r="E66" s="273">
        <v>0</v>
      </c>
      <c r="F66" s="273">
        <v>0</v>
      </c>
      <c r="G66" s="273">
        <v>0</v>
      </c>
      <c r="H66" s="244"/>
      <c r="I66" s="244"/>
      <c r="J66" s="244"/>
      <c r="K66" s="250">
        <f t="shared" si="4"/>
        <v>0</v>
      </c>
      <c r="L66" s="251">
        <f t="shared" si="5"/>
        <v>0</v>
      </c>
    </row>
    <row r="67" spans="1:12" x14ac:dyDescent="0.25">
      <c r="A67" s="305">
        <v>13</v>
      </c>
      <c r="B67" s="301" t="s">
        <v>347</v>
      </c>
      <c r="C67" s="306" t="s">
        <v>274</v>
      </c>
      <c r="D67" s="263">
        <v>2</v>
      </c>
      <c r="E67" s="273">
        <v>0</v>
      </c>
      <c r="F67" s="273">
        <v>0</v>
      </c>
      <c r="G67" s="273">
        <v>0</v>
      </c>
      <c r="H67" s="244"/>
      <c r="I67" s="244"/>
      <c r="J67" s="244"/>
      <c r="K67" s="250">
        <f t="shared" si="4"/>
        <v>0</v>
      </c>
      <c r="L67" s="251">
        <f t="shared" si="5"/>
        <v>0</v>
      </c>
    </row>
    <row r="68" spans="1:12" x14ac:dyDescent="0.25">
      <c r="A68" s="300">
        <v>14</v>
      </c>
      <c r="B68" s="301" t="s">
        <v>348</v>
      </c>
      <c r="C68" s="306" t="s">
        <v>274</v>
      </c>
      <c r="D68" s="263">
        <v>1</v>
      </c>
      <c r="E68" s="273">
        <v>0</v>
      </c>
      <c r="F68" s="273">
        <v>0</v>
      </c>
      <c r="G68" s="273">
        <v>0</v>
      </c>
      <c r="H68" s="244"/>
      <c r="I68" s="244"/>
      <c r="J68" s="244"/>
      <c r="K68" s="250">
        <f t="shared" ref="K68:K73" si="6">AVERAGE(E68:J68)</f>
        <v>0</v>
      </c>
      <c r="L68" s="251">
        <f t="shared" ref="L68:L74" si="7">K68*D68</f>
        <v>0</v>
      </c>
    </row>
    <row r="69" spans="1:12" x14ac:dyDescent="0.25">
      <c r="A69" s="300">
        <v>15</v>
      </c>
      <c r="B69" s="301" t="s">
        <v>349</v>
      </c>
      <c r="C69" s="306" t="s">
        <v>274</v>
      </c>
      <c r="D69" s="263">
        <v>2</v>
      </c>
      <c r="E69" s="273">
        <v>0</v>
      </c>
      <c r="F69" s="273">
        <v>0</v>
      </c>
      <c r="G69" s="273">
        <v>0</v>
      </c>
      <c r="H69" s="244"/>
      <c r="I69" s="244"/>
      <c r="J69" s="244"/>
      <c r="K69" s="250">
        <f t="shared" si="6"/>
        <v>0</v>
      </c>
      <c r="L69" s="251">
        <f t="shared" si="7"/>
        <v>0</v>
      </c>
    </row>
    <row r="70" spans="1:12" x14ac:dyDescent="0.25">
      <c r="A70" s="300">
        <v>16</v>
      </c>
      <c r="B70" s="301" t="s">
        <v>350</v>
      </c>
      <c r="C70" s="306" t="s">
        <v>274</v>
      </c>
      <c r="D70" s="263">
        <v>3</v>
      </c>
      <c r="E70" s="273">
        <v>0</v>
      </c>
      <c r="F70" s="273">
        <v>0</v>
      </c>
      <c r="G70" s="273">
        <v>0</v>
      </c>
      <c r="H70" s="244"/>
      <c r="I70" s="244"/>
      <c r="J70" s="244"/>
      <c r="K70" s="250">
        <f t="shared" si="6"/>
        <v>0</v>
      </c>
      <c r="L70" s="251">
        <f t="shared" si="7"/>
        <v>0</v>
      </c>
    </row>
    <row r="71" spans="1:12" x14ac:dyDescent="0.25">
      <c r="A71" s="305">
        <v>17</v>
      </c>
      <c r="B71" s="301" t="s">
        <v>351</v>
      </c>
      <c r="C71" s="306" t="s">
        <v>274</v>
      </c>
      <c r="D71" s="263">
        <v>2</v>
      </c>
      <c r="E71" s="273">
        <v>0</v>
      </c>
      <c r="F71" s="273">
        <v>0</v>
      </c>
      <c r="G71" s="273">
        <v>0</v>
      </c>
      <c r="H71" s="244"/>
      <c r="I71" s="244"/>
      <c r="J71" s="244"/>
      <c r="K71" s="250">
        <f t="shared" si="6"/>
        <v>0</v>
      </c>
      <c r="L71" s="251">
        <f t="shared" si="7"/>
        <v>0</v>
      </c>
    </row>
    <row r="72" spans="1:12" x14ac:dyDescent="0.25">
      <c r="A72" s="300">
        <v>18</v>
      </c>
      <c r="B72" s="301" t="s">
        <v>352</v>
      </c>
      <c r="C72" s="306" t="s">
        <v>274</v>
      </c>
      <c r="D72" s="263">
        <v>2</v>
      </c>
      <c r="E72" s="273">
        <v>0</v>
      </c>
      <c r="F72" s="273">
        <v>0</v>
      </c>
      <c r="G72" s="273">
        <v>0</v>
      </c>
      <c r="H72" s="244"/>
      <c r="I72" s="244"/>
      <c r="J72" s="244"/>
      <c r="K72" s="250">
        <f t="shared" si="6"/>
        <v>0</v>
      </c>
      <c r="L72" s="251">
        <f t="shared" si="7"/>
        <v>0</v>
      </c>
    </row>
    <row r="73" spans="1:12" x14ac:dyDescent="0.25">
      <c r="A73" s="300">
        <v>19</v>
      </c>
      <c r="B73" s="301" t="s">
        <v>353</v>
      </c>
      <c r="C73" s="306" t="s">
        <v>274</v>
      </c>
      <c r="D73" s="263">
        <v>3</v>
      </c>
      <c r="E73" s="273">
        <v>0</v>
      </c>
      <c r="F73" s="273">
        <v>0</v>
      </c>
      <c r="G73" s="273">
        <v>0</v>
      </c>
      <c r="H73" s="244"/>
      <c r="I73" s="244"/>
      <c r="J73" s="244"/>
      <c r="K73" s="250">
        <f t="shared" si="6"/>
        <v>0</v>
      </c>
      <c r="L73" s="251">
        <f t="shared" si="7"/>
        <v>0</v>
      </c>
    </row>
    <row r="74" spans="1:12" x14ac:dyDescent="0.25">
      <c r="A74" s="300">
        <v>20</v>
      </c>
      <c r="B74" s="307"/>
      <c r="C74" s="308"/>
      <c r="D74" s="347"/>
      <c r="E74" s="278"/>
      <c r="F74" s="278"/>
      <c r="G74" s="278"/>
      <c r="H74" s="244"/>
      <c r="I74" s="244"/>
      <c r="J74" s="244"/>
      <c r="K74" s="250"/>
      <c r="L74" s="251">
        <f t="shared" si="7"/>
        <v>0</v>
      </c>
    </row>
    <row r="75" spans="1:12" ht="13.5" thickBot="1" x14ac:dyDescent="0.3">
      <c r="A75" s="226"/>
      <c r="B75" s="210"/>
      <c r="C75" s="205"/>
      <c r="D75" s="228"/>
      <c r="E75" s="227"/>
      <c r="F75" s="227"/>
      <c r="G75" s="227"/>
      <c r="H75" s="227"/>
      <c r="I75" s="227"/>
      <c r="J75" s="227"/>
      <c r="K75" s="214"/>
      <c r="L75" s="215"/>
    </row>
    <row r="76" spans="1:12" ht="13.5" thickBot="1" x14ac:dyDescent="0.3">
      <c r="A76" s="481" t="s">
        <v>355</v>
      </c>
      <c r="B76" s="482"/>
      <c r="C76" s="482"/>
      <c r="D76" s="482"/>
      <c r="E76" s="482"/>
      <c r="F76" s="482"/>
      <c r="G76" s="482"/>
      <c r="H76" s="482"/>
      <c r="I76" s="482"/>
      <c r="J76" s="483"/>
      <c r="K76" s="612">
        <f>SUM(L56:L75)</f>
        <v>0</v>
      </c>
      <c r="L76" s="613"/>
    </row>
    <row r="77" spans="1:12" ht="13.5" thickBot="1" x14ac:dyDescent="0.3">
      <c r="A77" s="188"/>
      <c r="B77" s="188"/>
      <c r="C77" s="233"/>
      <c r="D77" s="234"/>
      <c r="E77" s="235"/>
      <c r="F77" s="235"/>
      <c r="G77" s="235"/>
      <c r="H77" s="235"/>
      <c r="I77" s="235"/>
      <c r="J77" s="235"/>
      <c r="K77" s="236"/>
      <c r="L77" s="236"/>
    </row>
    <row r="78" spans="1:12" ht="13.5" thickBot="1" x14ac:dyDescent="0.35">
      <c r="A78" s="614" t="s">
        <v>356</v>
      </c>
      <c r="B78" s="615"/>
      <c r="C78" s="615"/>
      <c r="D78" s="615"/>
      <c r="E78" s="615"/>
      <c r="F78" s="615"/>
      <c r="G78" s="615"/>
      <c r="H78" s="615"/>
      <c r="I78" s="615"/>
      <c r="J78" s="616"/>
      <c r="K78" s="609">
        <f>K76/12/Resumo!I9</f>
        <v>0</v>
      </c>
      <c r="L78" s="610"/>
    </row>
    <row r="79" spans="1:12" ht="13.5" thickBot="1" x14ac:dyDescent="0.35">
      <c r="A79" s="231"/>
      <c r="B79" s="231"/>
      <c r="C79" s="231"/>
      <c r="D79" s="231"/>
      <c r="E79" s="231"/>
      <c r="F79" s="231"/>
      <c r="G79" s="231"/>
      <c r="H79" s="231"/>
      <c r="I79" s="231"/>
      <c r="J79" s="231"/>
      <c r="K79" s="232"/>
      <c r="L79" s="232"/>
    </row>
    <row r="80" spans="1:12" ht="13.5" thickBot="1" x14ac:dyDescent="0.35">
      <c r="A80" s="617" t="s">
        <v>357</v>
      </c>
      <c r="B80" s="618"/>
      <c r="C80" s="618"/>
      <c r="D80" s="618"/>
      <c r="E80" s="618"/>
      <c r="F80" s="618"/>
      <c r="G80" s="618"/>
      <c r="H80" s="618"/>
      <c r="I80" s="618"/>
      <c r="J80" s="619"/>
      <c r="K80" s="620" t="s">
        <v>358</v>
      </c>
      <c r="L80" s="621"/>
    </row>
    <row r="81" spans="1:12" ht="13" x14ac:dyDescent="0.3">
      <c r="A81" s="631" t="s">
        <v>359</v>
      </c>
      <c r="B81" s="632"/>
      <c r="C81" s="632"/>
      <c r="D81" s="632"/>
      <c r="E81" s="632"/>
      <c r="F81" s="632"/>
      <c r="G81" s="632"/>
      <c r="H81" s="632"/>
      <c r="I81" s="632"/>
      <c r="J81" s="632"/>
      <c r="K81" s="622">
        <f>K49</f>
        <v>0</v>
      </c>
      <c r="L81" s="623"/>
    </row>
    <row r="82" spans="1:12" ht="13.5" thickBot="1" x14ac:dyDescent="0.35">
      <c r="A82" s="629" t="s">
        <v>360</v>
      </c>
      <c r="B82" s="630"/>
      <c r="C82" s="630"/>
      <c r="D82" s="630"/>
      <c r="E82" s="630"/>
      <c r="F82" s="630"/>
      <c r="G82" s="630"/>
      <c r="H82" s="630"/>
      <c r="I82" s="630"/>
      <c r="J82" s="630"/>
      <c r="K82" s="633">
        <f>K78</f>
        <v>0</v>
      </c>
      <c r="L82" s="634"/>
    </row>
    <row r="83" spans="1:12" ht="13.5" thickBot="1" x14ac:dyDescent="0.35">
      <c r="A83" s="624" t="s">
        <v>361</v>
      </c>
      <c r="B83" s="625"/>
      <c r="C83" s="625"/>
      <c r="D83" s="625"/>
      <c r="E83" s="625"/>
      <c r="F83" s="625"/>
      <c r="G83" s="625"/>
      <c r="H83" s="625"/>
      <c r="I83" s="625"/>
      <c r="J83" s="626"/>
      <c r="K83" s="627">
        <f>SUM(K81:L82)</f>
        <v>0</v>
      </c>
      <c r="L83" s="628"/>
    </row>
    <row r="85" spans="1:12" ht="13" thickBot="1" x14ac:dyDescent="0.3"/>
    <row r="86" spans="1:12" ht="20.25" customHeight="1" x14ac:dyDescent="0.25">
      <c r="A86" s="540"/>
      <c r="B86" s="541"/>
      <c r="C86" s="546" t="s">
        <v>285</v>
      </c>
      <c r="D86" s="549"/>
      <c r="E86" s="550"/>
      <c r="F86" s="550"/>
      <c r="G86" s="550"/>
      <c r="H86" s="550"/>
      <c r="I86" s="550"/>
      <c r="J86" s="550"/>
      <c r="K86" s="550"/>
      <c r="L86" s="551"/>
    </row>
    <row r="87" spans="1:12" ht="28.5" customHeight="1" x14ac:dyDescent="0.25">
      <c r="A87" s="542"/>
      <c r="B87" s="543"/>
      <c r="C87" s="547"/>
      <c r="D87" s="552"/>
      <c r="E87" s="553"/>
      <c r="F87" s="553"/>
      <c r="G87" s="553"/>
      <c r="H87" s="553"/>
      <c r="I87" s="553"/>
      <c r="J87" s="553"/>
      <c r="K87" s="553"/>
      <c r="L87" s="554"/>
    </row>
    <row r="88" spans="1:12" ht="14.25" customHeight="1" x14ac:dyDescent="0.25">
      <c r="A88" s="542"/>
      <c r="B88" s="543"/>
      <c r="C88" s="547"/>
      <c r="D88" s="552"/>
      <c r="E88" s="553"/>
      <c r="F88" s="553"/>
      <c r="G88" s="553"/>
      <c r="H88" s="553"/>
      <c r="I88" s="553"/>
      <c r="J88" s="553"/>
      <c r="K88" s="553"/>
      <c r="L88" s="554"/>
    </row>
    <row r="89" spans="1:12" ht="13" thickBot="1" x14ac:dyDescent="0.3">
      <c r="A89" s="544"/>
      <c r="B89" s="545"/>
      <c r="C89" s="548"/>
      <c r="D89" s="555"/>
      <c r="E89" s="556"/>
      <c r="F89" s="556"/>
      <c r="G89" s="556"/>
      <c r="H89" s="556"/>
      <c r="I89" s="556"/>
      <c r="J89" s="556"/>
      <c r="K89" s="556"/>
      <c r="L89" s="557"/>
    </row>
  </sheetData>
  <mergeCells count="54">
    <mergeCell ref="K81:L81"/>
    <mergeCell ref="A83:J83"/>
    <mergeCell ref="K83:L83"/>
    <mergeCell ref="A86:B89"/>
    <mergeCell ref="C86:C89"/>
    <mergeCell ref="D86:L89"/>
    <mergeCell ref="A82:J82"/>
    <mergeCell ref="A81:J81"/>
    <mergeCell ref="K82:L82"/>
    <mergeCell ref="K76:L76"/>
    <mergeCell ref="A78:J78"/>
    <mergeCell ref="K78:L78"/>
    <mergeCell ref="A80:J80"/>
    <mergeCell ref="K80:L80"/>
    <mergeCell ref="A76:J76"/>
    <mergeCell ref="A47:J47"/>
    <mergeCell ref="K47:L47"/>
    <mergeCell ref="A49:J49"/>
    <mergeCell ref="K49:L49"/>
    <mergeCell ref="A53:A55"/>
    <mergeCell ref="B53:B55"/>
    <mergeCell ref="C53:C55"/>
    <mergeCell ref="D53:D55"/>
    <mergeCell ref="E53:J53"/>
    <mergeCell ref="K53:L53"/>
    <mergeCell ref="K54:K55"/>
    <mergeCell ref="L54:L55"/>
    <mergeCell ref="A1:L1"/>
    <mergeCell ref="B2:D2"/>
    <mergeCell ref="F2:I2"/>
    <mergeCell ref="K2:L2"/>
    <mergeCell ref="B3:D3"/>
    <mergeCell ref="F3:I3"/>
    <mergeCell ref="K3:L3"/>
    <mergeCell ref="B4:D4"/>
    <mergeCell ref="F4:I4"/>
    <mergeCell ref="K4:L4"/>
    <mergeCell ref="B5:D5"/>
    <mergeCell ref="F5:I5"/>
    <mergeCell ref="K5:L5"/>
    <mergeCell ref="B6:D6"/>
    <mergeCell ref="F6:I6"/>
    <mergeCell ref="K6:L6"/>
    <mergeCell ref="B7:D7"/>
    <mergeCell ref="F7:I7"/>
    <mergeCell ref="K7:L7"/>
    <mergeCell ref="K8:L8"/>
    <mergeCell ref="K9:K10"/>
    <mergeCell ref="L9:L10"/>
    <mergeCell ref="A8:A10"/>
    <mergeCell ref="B8:B10"/>
    <mergeCell ref="C8:C10"/>
    <mergeCell ref="D8:D10"/>
    <mergeCell ref="E8:J8"/>
  </mergeCells>
  <pageMargins left="0.511811024" right="0.511811024" top="0.78740157499999996" bottom="0.78740157499999996" header="0.31496062000000002" footer="0.31496062000000002"/>
  <pageSetup paperSize="9" orientation="landscape"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7"/>
  <sheetViews>
    <sheetView zoomScale="120" zoomScaleNormal="120" workbookViewId="0">
      <selection activeCell="F2" sqref="F2:I4"/>
    </sheetView>
  </sheetViews>
  <sheetFormatPr defaultRowHeight="12.5" x14ac:dyDescent="0.25"/>
  <cols>
    <col min="1" max="1" width="3.7265625" style="209" bestFit="1" customWidth="1"/>
    <col min="2" max="2" width="47.7265625" customWidth="1"/>
    <col min="3" max="3" width="6.7265625" customWidth="1"/>
    <col min="4" max="4" width="5.54296875" customWidth="1"/>
    <col min="5" max="6" width="10.26953125" bestFit="1" customWidth="1"/>
    <col min="7" max="7" width="11.7265625" bestFit="1" customWidth="1"/>
    <col min="8" max="8" width="9" customWidth="1"/>
    <col min="9" max="9" width="9.1796875" customWidth="1"/>
    <col min="10" max="10" width="9.26953125" customWidth="1"/>
    <col min="11" max="11" width="10" customWidth="1"/>
    <col min="12" max="12" width="11" customWidth="1"/>
    <col min="257" max="257" width="3.7265625" bestFit="1" customWidth="1"/>
    <col min="258" max="258" width="52.81640625" customWidth="1"/>
    <col min="259" max="259" width="6.7265625" customWidth="1"/>
    <col min="260" max="260" width="5.54296875" customWidth="1"/>
    <col min="261" max="261" width="9.1796875" customWidth="1"/>
    <col min="262" max="262" width="8.81640625" customWidth="1"/>
    <col min="263" max="263" width="8.7265625" customWidth="1"/>
    <col min="264" max="264" width="9" customWidth="1"/>
    <col min="265" max="265" width="9.1796875" customWidth="1"/>
    <col min="266" max="266" width="9.26953125" customWidth="1"/>
    <col min="267" max="267" width="10" customWidth="1"/>
    <col min="268" max="268" width="11" customWidth="1"/>
    <col min="513" max="513" width="3.7265625" bestFit="1" customWidth="1"/>
    <col min="514" max="514" width="52.81640625" customWidth="1"/>
    <col min="515" max="515" width="6.7265625" customWidth="1"/>
    <col min="516" max="516" width="5.54296875" customWidth="1"/>
    <col min="517" max="517" width="9.1796875" customWidth="1"/>
    <col min="518" max="518" width="8.81640625" customWidth="1"/>
    <col min="519" max="519" width="8.7265625" customWidth="1"/>
    <col min="520" max="520" width="9" customWidth="1"/>
    <col min="521" max="521" width="9.1796875" customWidth="1"/>
    <col min="522" max="522" width="9.26953125" customWidth="1"/>
    <col min="523" max="523" width="10" customWidth="1"/>
    <col min="524" max="524" width="11" customWidth="1"/>
    <col min="769" max="769" width="3.7265625" bestFit="1" customWidth="1"/>
    <col min="770" max="770" width="52.81640625" customWidth="1"/>
    <col min="771" max="771" width="6.7265625" customWidth="1"/>
    <col min="772" max="772" width="5.54296875" customWidth="1"/>
    <col min="773" max="773" width="9.1796875" customWidth="1"/>
    <col min="774" max="774" width="8.81640625" customWidth="1"/>
    <col min="775" max="775" width="8.7265625" customWidth="1"/>
    <col min="776" max="776" width="9" customWidth="1"/>
    <col min="777" max="777" width="9.1796875" customWidth="1"/>
    <col min="778" max="778" width="9.26953125" customWidth="1"/>
    <col min="779" max="779" width="10" customWidth="1"/>
    <col min="780" max="780" width="11" customWidth="1"/>
    <col min="1025" max="1025" width="3.7265625" bestFit="1" customWidth="1"/>
    <col min="1026" max="1026" width="52.81640625" customWidth="1"/>
    <col min="1027" max="1027" width="6.7265625" customWidth="1"/>
    <col min="1028" max="1028" width="5.54296875" customWidth="1"/>
    <col min="1029" max="1029" width="9.1796875" customWidth="1"/>
    <col min="1030" max="1030" width="8.81640625" customWidth="1"/>
    <col min="1031" max="1031" width="8.7265625" customWidth="1"/>
    <col min="1032" max="1032" width="9" customWidth="1"/>
    <col min="1033" max="1033" width="9.1796875" customWidth="1"/>
    <col min="1034" max="1034" width="9.26953125" customWidth="1"/>
    <col min="1035" max="1035" width="10" customWidth="1"/>
    <col min="1036" max="1036" width="11" customWidth="1"/>
    <col min="1281" max="1281" width="3.7265625" bestFit="1" customWidth="1"/>
    <col min="1282" max="1282" width="52.81640625" customWidth="1"/>
    <col min="1283" max="1283" width="6.7265625" customWidth="1"/>
    <col min="1284" max="1284" width="5.54296875" customWidth="1"/>
    <col min="1285" max="1285" width="9.1796875" customWidth="1"/>
    <col min="1286" max="1286" width="8.81640625" customWidth="1"/>
    <col min="1287" max="1287" width="8.7265625" customWidth="1"/>
    <col min="1288" max="1288" width="9" customWidth="1"/>
    <col min="1289" max="1289" width="9.1796875" customWidth="1"/>
    <col min="1290" max="1290" width="9.26953125" customWidth="1"/>
    <col min="1291" max="1291" width="10" customWidth="1"/>
    <col min="1292" max="1292" width="11" customWidth="1"/>
    <col min="1537" max="1537" width="3.7265625" bestFit="1" customWidth="1"/>
    <col min="1538" max="1538" width="52.81640625" customWidth="1"/>
    <col min="1539" max="1539" width="6.7265625" customWidth="1"/>
    <col min="1540" max="1540" width="5.54296875" customWidth="1"/>
    <col min="1541" max="1541" width="9.1796875" customWidth="1"/>
    <col min="1542" max="1542" width="8.81640625" customWidth="1"/>
    <col min="1543" max="1543" width="8.7265625" customWidth="1"/>
    <col min="1544" max="1544" width="9" customWidth="1"/>
    <col min="1545" max="1545" width="9.1796875" customWidth="1"/>
    <col min="1546" max="1546" width="9.26953125" customWidth="1"/>
    <col min="1547" max="1547" width="10" customWidth="1"/>
    <col min="1548" max="1548" width="11" customWidth="1"/>
    <col min="1793" max="1793" width="3.7265625" bestFit="1" customWidth="1"/>
    <col min="1794" max="1794" width="52.81640625" customWidth="1"/>
    <col min="1795" max="1795" width="6.7265625" customWidth="1"/>
    <col min="1796" max="1796" width="5.54296875" customWidth="1"/>
    <col min="1797" max="1797" width="9.1796875" customWidth="1"/>
    <col min="1798" max="1798" width="8.81640625" customWidth="1"/>
    <col min="1799" max="1799" width="8.7265625" customWidth="1"/>
    <col min="1800" max="1800" width="9" customWidth="1"/>
    <col min="1801" max="1801" width="9.1796875" customWidth="1"/>
    <col min="1802" max="1802" width="9.26953125" customWidth="1"/>
    <col min="1803" max="1803" width="10" customWidth="1"/>
    <col min="1804" max="1804" width="11" customWidth="1"/>
    <col min="2049" max="2049" width="3.7265625" bestFit="1" customWidth="1"/>
    <col min="2050" max="2050" width="52.81640625" customWidth="1"/>
    <col min="2051" max="2051" width="6.7265625" customWidth="1"/>
    <col min="2052" max="2052" width="5.54296875" customWidth="1"/>
    <col min="2053" max="2053" width="9.1796875" customWidth="1"/>
    <col min="2054" max="2054" width="8.81640625" customWidth="1"/>
    <col min="2055" max="2055" width="8.7265625" customWidth="1"/>
    <col min="2056" max="2056" width="9" customWidth="1"/>
    <col min="2057" max="2057" width="9.1796875" customWidth="1"/>
    <col min="2058" max="2058" width="9.26953125" customWidth="1"/>
    <col min="2059" max="2059" width="10" customWidth="1"/>
    <col min="2060" max="2060" width="11" customWidth="1"/>
    <col min="2305" max="2305" width="3.7265625" bestFit="1" customWidth="1"/>
    <col min="2306" max="2306" width="52.81640625" customWidth="1"/>
    <col min="2307" max="2307" width="6.7265625" customWidth="1"/>
    <col min="2308" max="2308" width="5.54296875" customWidth="1"/>
    <col min="2309" max="2309" width="9.1796875" customWidth="1"/>
    <col min="2310" max="2310" width="8.81640625" customWidth="1"/>
    <col min="2311" max="2311" width="8.7265625" customWidth="1"/>
    <col min="2312" max="2312" width="9" customWidth="1"/>
    <col min="2313" max="2313" width="9.1796875" customWidth="1"/>
    <col min="2314" max="2314" width="9.26953125" customWidth="1"/>
    <col min="2315" max="2315" width="10" customWidth="1"/>
    <col min="2316" max="2316" width="11" customWidth="1"/>
    <col min="2561" max="2561" width="3.7265625" bestFit="1" customWidth="1"/>
    <col min="2562" max="2562" width="52.81640625" customWidth="1"/>
    <col min="2563" max="2563" width="6.7265625" customWidth="1"/>
    <col min="2564" max="2564" width="5.54296875" customWidth="1"/>
    <col min="2565" max="2565" width="9.1796875" customWidth="1"/>
    <col min="2566" max="2566" width="8.81640625" customWidth="1"/>
    <col min="2567" max="2567" width="8.7265625" customWidth="1"/>
    <col min="2568" max="2568" width="9" customWidth="1"/>
    <col min="2569" max="2569" width="9.1796875" customWidth="1"/>
    <col min="2570" max="2570" width="9.26953125" customWidth="1"/>
    <col min="2571" max="2571" width="10" customWidth="1"/>
    <col min="2572" max="2572" width="11" customWidth="1"/>
    <col min="2817" max="2817" width="3.7265625" bestFit="1" customWidth="1"/>
    <col min="2818" max="2818" width="52.81640625" customWidth="1"/>
    <col min="2819" max="2819" width="6.7265625" customWidth="1"/>
    <col min="2820" max="2820" width="5.54296875" customWidth="1"/>
    <col min="2821" max="2821" width="9.1796875" customWidth="1"/>
    <col min="2822" max="2822" width="8.81640625" customWidth="1"/>
    <col min="2823" max="2823" width="8.7265625" customWidth="1"/>
    <col min="2824" max="2824" width="9" customWidth="1"/>
    <col min="2825" max="2825" width="9.1796875" customWidth="1"/>
    <col min="2826" max="2826" width="9.26953125" customWidth="1"/>
    <col min="2827" max="2827" width="10" customWidth="1"/>
    <col min="2828" max="2828" width="11" customWidth="1"/>
    <col min="3073" max="3073" width="3.7265625" bestFit="1" customWidth="1"/>
    <col min="3074" max="3074" width="52.81640625" customWidth="1"/>
    <col min="3075" max="3075" width="6.7265625" customWidth="1"/>
    <col min="3076" max="3076" width="5.54296875" customWidth="1"/>
    <col min="3077" max="3077" width="9.1796875" customWidth="1"/>
    <col min="3078" max="3078" width="8.81640625" customWidth="1"/>
    <col min="3079" max="3079" width="8.7265625" customWidth="1"/>
    <col min="3080" max="3080" width="9" customWidth="1"/>
    <col min="3081" max="3081" width="9.1796875" customWidth="1"/>
    <col min="3082" max="3082" width="9.26953125" customWidth="1"/>
    <col min="3083" max="3083" width="10" customWidth="1"/>
    <col min="3084" max="3084" width="11" customWidth="1"/>
    <col min="3329" max="3329" width="3.7265625" bestFit="1" customWidth="1"/>
    <col min="3330" max="3330" width="52.81640625" customWidth="1"/>
    <col min="3331" max="3331" width="6.7265625" customWidth="1"/>
    <col min="3332" max="3332" width="5.54296875" customWidth="1"/>
    <col min="3333" max="3333" width="9.1796875" customWidth="1"/>
    <col min="3334" max="3334" width="8.81640625" customWidth="1"/>
    <col min="3335" max="3335" width="8.7265625" customWidth="1"/>
    <col min="3336" max="3336" width="9" customWidth="1"/>
    <col min="3337" max="3337" width="9.1796875" customWidth="1"/>
    <col min="3338" max="3338" width="9.26953125" customWidth="1"/>
    <col min="3339" max="3339" width="10" customWidth="1"/>
    <col min="3340" max="3340" width="11" customWidth="1"/>
    <col min="3585" max="3585" width="3.7265625" bestFit="1" customWidth="1"/>
    <col min="3586" max="3586" width="52.81640625" customWidth="1"/>
    <col min="3587" max="3587" width="6.7265625" customWidth="1"/>
    <col min="3588" max="3588" width="5.54296875" customWidth="1"/>
    <col min="3589" max="3589" width="9.1796875" customWidth="1"/>
    <col min="3590" max="3590" width="8.81640625" customWidth="1"/>
    <col min="3591" max="3591" width="8.7265625" customWidth="1"/>
    <col min="3592" max="3592" width="9" customWidth="1"/>
    <col min="3593" max="3593" width="9.1796875" customWidth="1"/>
    <col min="3594" max="3594" width="9.26953125" customWidth="1"/>
    <col min="3595" max="3595" width="10" customWidth="1"/>
    <col min="3596" max="3596" width="11" customWidth="1"/>
    <col min="3841" max="3841" width="3.7265625" bestFit="1" customWidth="1"/>
    <col min="3842" max="3842" width="52.81640625" customWidth="1"/>
    <col min="3843" max="3843" width="6.7265625" customWidth="1"/>
    <col min="3844" max="3844" width="5.54296875" customWidth="1"/>
    <col min="3845" max="3845" width="9.1796875" customWidth="1"/>
    <col min="3846" max="3846" width="8.81640625" customWidth="1"/>
    <col min="3847" max="3847" width="8.7265625" customWidth="1"/>
    <col min="3848" max="3848" width="9" customWidth="1"/>
    <col min="3849" max="3849" width="9.1796875" customWidth="1"/>
    <col min="3850" max="3850" width="9.26953125" customWidth="1"/>
    <col min="3851" max="3851" width="10" customWidth="1"/>
    <col min="3852" max="3852" width="11" customWidth="1"/>
    <col min="4097" max="4097" width="3.7265625" bestFit="1" customWidth="1"/>
    <col min="4098" max="4098" width="52.81640625" customWidth="1"/>
    <col min="4099" max="4099" width="6.7265625" customWidth="1"/>
    <col min="4100" max="4100" width="5.54296875" customWidth="1"/>
    <col min="4101" max="4101" width="9.1796875" customWidth="1"/>
    <col min="4102" max="4102" width="8.81640625" customWidth="1"/>
    <col min="4103" max="4103" width="8.7265625" customWidth="1"/>
    <col min="4104" max="4104" width="9" customWidth="1"/>
    <col min="4105" max="4105" width="9.1796875" customWidth="1"/>
    <col min="4106" max="4106" width="9.26953125" customWidth="1"/>
    <col min="4107" max="4107" width="10" customWidth="1"/>
    <col min="4108" max="4108" width="11" customWidth="1"/>
    <col min="4353" max="4353" width="3.7265625" bestFit="1" customWidth="1"/>
    <col min="4354" max="4354" width="52.81640625" customWidth="1"/>
    <col min="4355" max="4355" width="6.7265625" customWidth="1"/>
    <col min="4356" max="4356" width="5.54296875" customWidth="1"/>
    <col min="4357" max="4357" width="9.1796875" customWidth="1"/>
    <col min="4358" max="4358" width="8.81640625" customWidth="1"/>
    <col min="4359" max="4359" width="8.7265625" customWidth="1"/>
    <col min="4360" max="4360" width="9" customWidth="1"/>
    <col min="4361" max="4361" width="9.1796875" customWidth="1"/>
    <col min="4362" max="4362" width="9.26953125" customWidth="1"/>
    <col min="4363" max="4363" width="10" customWidth="1"/>
    <col min="4364" max="4364" width="11" customWidth="1"/>
    <col min="4609" max="4609" width="3.7265625" bestFit="1" customWidth="1"/>
    <col min="4610" max="4610" width="52.81640625" customWidth="1"/>
    <col min="4611" max="4611" width="6.7265625" customWidth="1"/>
    <col min="4612" max="4612" width="5.54296875" customWidth="1"/>
    <col min="4613" max="4613" width="9.1796875" customWidth="1"/>
    <col min="4614" max="4614" width="8.81640625" customWidth="1"/>
    <col min="4615" max="4615" width="8.7265625" customWidth="1"/>
    <col min="4616" max="4616" width="9" customWidth="1"/>
    <col min="4617" max="4617" width="9.1796875" customWidth="1"/>
    <col min="4618" max="4618" width="9.26953125" customWidth="1"/>
    <col min="4619" max="4619" width="10" customWidth="1"/>
    <col min="4620" max="4620" width="11" customWidth="1"/>
    <col min="4865" max="4865" width="3.7265625" bestFit="1" customWidth="1"/>
    <col min="4866" max="4866" width="52.81640625" customWidth="1"/>
    <col min="4867" max="4867" width="6.7265625" customWidth="1"/>
    <col min="4868" max="4868" width="5.54296875" customWidth="1"/>
    <col min="4869" max="4869" width="9.1796875" customWidth="1"/>
    <col min="4870" max="4870" width="8.81640625" customWidth="1"/>
    <col min="4871" max="4871" width="8.7265625" customWidth="1"/>
    <col min="4872" max="4872" width="9" customWidth="1"/>
    <col min="4873" max="4873" width="9.1796875" customWidth="1"/>
    <col min="4874" max="4874" width="9.26953125" customWidth="1"/>
    <col min="4875" max="4875" width="10" customWidth="1"/>
    <col min="4876" max="4876" width="11" customWidth="1"/>
    <col min="5121" max="5121" width="3.7265625" bestFit="1" customWidth="1"/>
    <col min="5122" max="5122" width="52.81640625" customWidth="1"/>
    <col min="5123" max="5123" width="6.7265625" customWidth="1"/>
    <col min="5124" max="5124" width="5.54296875" customWidth="1"/>
    <col min="5125" max="5125" width="9.1796875" customWidth="1"/>
    <col min="5126" max="5126" width="8.81640625" customWidth="1"/>
    <col min="5127" max="5127" width="8.7265625" customWidth="1"/>
    <col min="5128" max="5128" width="9" customWidth="1"/>
    <col min="5129" max="5129" width="9.1796875" customWidth="1"/>
    <col min="5130" max="5130" width="9.26953125" customWidth="1"/>
    <col min="5131" max="5131" width="10" customWidth="1"/>
    <col min="5132" max="5132" width="11" customWidth="1"/>
    <col min="5377" max="5377" width="3.7265625" bestFit="1" customWidth="1"/>
    <col min="5378" max="5378" width="52.81640625" customWidth="1"/>
    <col min="5379" max="5379" width="6.7265625" customWidth="1"/>
    <col min="5380" max="5380" width="5.54296875" customWidth="1"/>
    <col min="5381" max="5381" width="9.1796875" customWidth="1"/>
    <col min="5382" max="5382" width="8.81640625" customWidth="1"/>
    <col min="5383" max="5383" width="8.7265625" customWidth="1"/>
    <col min="5384" max="5384" width="9" customWidth="1"/>
    <col min="5385" max="5385" width="9.1796875" customWidth="1"/>
    <col min="5386" max="5386" width="9.26953125" customWidth="1"/>
    <col min="5387" max="5387" width="10" customWidth="1"/>
    <col min="5388" max="5388" width="11" customWidth="1"/>
    <col min="5633" max="5633" width="3.7265625" bestFit="1" customWidth="1"/>
    <col min="5634" max="5634" width="52.81640625" customWidth="1"/>
    <col min="5635" max="5635" width="6.7265625" customWidth="1"/>
    <col min="5636" max="5636" width="5.54296875" customWidth="1"/>
    <col min="5637" max="5637" width="9.1796875" customWidth="1"/>
    <col min="5638" max="5638" width="8.81640625" customWidth="1"/>
    <col min="5639" max="5639" width="8.7265625" customWidth="1"/>
    <col min="5640" max="5640" width="9" customWidth="1"/>
    <col min="5641" max="5641" width="9.1796875" customWidth="1"/>
    <col min="5642" max="5642" width="9.26953125" customWidth="1"/>
    <col min="5643" max="5643" width="10" customWidth="1"/>
    <col min="5644" max="5644" width="11" customWidth="1"/>
    <col min="5889" max="5889" width="3.7265625" bestFit="1" customWidth="1"/>
    <col min="5890" max="5890" width="52.81640625" customWidth="1"/>
    <col min="5891" max="5891" width="6.7265625" customWidth="1"/>
    <col min="5892" max="5892" width="5.54296875" customWidth="1"/>
    <col min="5893" max="5893" width="9.1796875" customWidth="1"/>
    <col min="5894" max="5894" width="8.81640625" customWidth="1"/>
    <col min="5895" max="5895" width="8.7265625" customWidth="1"/>
    <col min="5896" max="5896" width="9" customWidth="1"/>
    <col min="5897" max="5897" width="9.1796875" customWidth="1"/>
    <col min="5898" max="5898" width="9.26953125" customWidth="1"/>
    <col min="5899" max="5899" width="10" customWidth="1"/>
    <col min="5900" max="5900" width="11" customWidth="1"/>
    <col min="6145" max="6145" width="3.7265625" bestFit="1" customWidth="1"/>
    <col min="6146" max="6146" width="52.81640625" customWidth="1"/>
    <col min="6147" max="6147" width="6.7265625" customWidth="1"/>
    <col min="6148" max="6148" width="5.54296875" customWidth="1"/>
    <col min="6149" max="6149" width="9.1796875" customWidth="1"/>
    <col min="6150" max="6150" width="8.81640625" customWidth="1"/>
    <col min="6151" max="6151" width="8.7265625" customWidth="1"/>
    <col min="6152" max="6152" width="9" customWidth="1"/>
    <col min="6153" max="6153" width="9.1796875" customWidth="1"/>
    <col min="6154" max="6154" width="9.26953125" customWidth="1"/>
    <col min="6155" max="6155" width="10" customWidth="1"/>
    <col min="6156" max="6156" width="11" customWidth="1"/>
    <col min="6401" max="6401" width="3.7265625" bestFit="1" customWidth="1"/>
    <col min="6402" max="6402" width="52.81640625" customWidth="1"/>
    <col min="6403" max="6403" width="6.7265625" customWidth="1"/>
    <col min="6404" max="6404" width="5.54296875" customWidth="1"/>
    <col min="6405" max="6405" width="9.1796875" customWidth="1"/>
    <col min="6406" max="6406" width="8.81640625" customWidth="1"/>
    <col min="6407" max="6407" width="8.7265625" customWidth="1"/>
    <col min="6408" max="6408" width="9" customWidth="1"/>
    <col min="6409" max="6409" width="9.1796875" customWidth="1"/>
    <col min="6410" max="6410" width="9.26953125" customWidth="1"/>
    <col min="6411" max="6411" width="10" customWidth="1"/>
    <col min="6412" max="6412" width="11" customWidth="1"/>
    <col min="6657" max="6657" width="3.7265625" bestFit="1" customWidth="1"/>
    <col min="6658" max="6658" width="52.81640625" customWidth="1"/>
    <col min="6659" max="6659" width="6.7265625" customWidth="1"/>
    <col min="6660" max="6660" width="5.54296875" customWidth="1"/>
    <col min="6661" max="6661" width="9.1796875" customWidth="1"/>
    <col min="6662" max="6662" width="8.81640625" customWidth="1"/>
    <col min="6663" max="6663" width="8.7265625" customWidth="1"/>
    <col min="6664" max="6664" width="9" customWidth="1"/>
    <col min="6665" max="6665" width="9.1796875" customWidth="1"/>
    <col min="6666" max="6666" width="9.26953125" customWidth="1"/>
    <col min="6667" max="6667" width="10" customWidth="1"/>
    <col min="6668" max="6668" width="11" customWidth="1"/>
    <col min="6913" max="6913" width="3.7265625" bestFit="1" customWidth="1"/>
    <col min="6914" max="6914" width="52.81640625" customWidth="1"/>
    <col min="6915" max="6915" width="6.7265625" customWidth="1"/>
    <col min="6916" max="6916" width="5.54296875" customWidth="1"/>
    <col min="6917" max="6917" width="9.1796875" customWidth="1"/>
    <col min="6918" max="6918" width="8.81640625" customWidth="1"/>
    <col min="6919" max="6919" width="8.7265625" customWidth="1"/>
    <col min="6920" max="6920" width="9" customWidth="1"/>
    <col min="6921" max="6921" width="9.1796875" customWidth="1"/>
    <col min="6922" max="6922" width="9.26953125" customWidth="1"/>
    <col min="6923" max="6923" width="10" customWidth="1"/>
    <col min="6924" max="6924" width="11" customWidth="1"/>
    <col min="7169" max="7169" width="3.7265625" bestFit="1" customWidth="1"/>
    <col min="7170" max="7170" width="52.81640625" customWidth="1"/>
    <col min="7171" max="7171" width="6.7265625" customWidth="1"/>
    <col min="7172" max="7172" width="5.54296875" customWidth="1"/>
    <col min="7173" max="7173" width="9.1796875" customWidth="1"/>
    <col min="7174" max="7174" width="8.81640625" customWidth="1"/>
    <col min="7175" max="7175" width="8.7265625" customWidth="1"/>
    <col min="7176" max="7176" width="9" customWidth="1"/>
    <col min="7177" max="7177" width="9.1796875" customWidth="1"/>
    <col min="7178" max="7178" width="9.26953125" customWidth="1"/>
    <col min="7179" max="7179" width="10" customWidth="1"/>
    <col min="7180" max="7180" width="11" customWidth="1"/>
    <col min="7425" max="7425" width="3.7265625" bestFit="1" customWidth="1"/>
    <col min="7426" max="7426" width="52.81640625" customWidth="1"/>
    <col min="7427" max="7427" width="6.7265625" customWidth="1"/>
    <col min="7428" max="7428" width="5.54296875" customWidth="1"/>
    <col min="7429" max="7429" width="9.1796875" customWidth="1"/>
    <col min="7430" max="7430" width="8.81640625" customWidth="1"/>
    <col min="7431" max="7431" width="8.7265625" customWidth="1"/>
    <col min="7432" max="7432" width="9" customWidth="1"/>
    <col min="7433" max="7433" width="9.1796875" customWidth="1"/>
    <col min="7434" max="7434" width="9.26953125" customWidth="1"/>
    <col min="7435" max="7435" width="10" customWidth="1"/>
    <col min="7436" max="7436" width="11" customWidth="1"/>
    <col min="7681" max="7681" width="3.7265625" bestFit="1" customWidth="1"/>
    <col min="7682" max="7682" width="52.81640625" customWidth="1"/>
    <col min="7683" max="7683" width="6.7265625" customWidth="1"/>
    <col min="7684" max="7684" width="5.54296875" customWidth="1"/>
    <col min="7685" max="7685" width="9.1796875" customWidth="1"/>
    <col min="7686" max="7686" width="8.81640625" customWidth="1"/>
    <col min="7687" max="7687" width="8.7265625" customWidth="1"/>
    <col min="7688" max="7688" width="9" customWidth="1"/>
    <col min="7689" max="7689" width="9.1796875" customWidth="1"/>
    <col min="7690" max="7690" width="9.26953125" customWidth="1"/>
    <col min="7691" max="7691" width="10" customWidth="1"/>
    <col min="7692" max="7692" width="11" customWidth="1"/>
    <col min="7937" max="7937" width="3.7265625" bestFit="1" customWidth="1"/>
    <col min="7938" max="7938" width="52.81640625" customWidth="1"/>
    <col min="7939" max="7939" width="6.7265625" customWidth="1"/>
    <col min="7940" max="7940" width="5.54296875" customWidth="1"/>
    <col min="7941" max="7941" width="9.1796875" customWidth="1"/>
    <col min="7942" max="7942" width="8.81640625" customWidth="1"/>
    <col min="7943" max="7943" width="8.7265625" customWidth="1"/>
    <col min="7944" max="7944" width="9" customWidth="1"/>
    <col min="7945" max="7945" width="9.1796875" customWidth="1"/>
    <col min="7946" max="7946" width="9.26953125" customWidth="1"/>
    <col min="7947" max="7947" width="10" customWidth="1"/>
    <col min="7948" max="7948" width="11" customWidth="1"/>
    <col min="8193" max="8193" width="3.7265625" bestFit="1" customWidth="1"/>
    <col min="8194" max="8194" width="52.81640625" customWidth="1"/>
    <col min="8195" max="8195" width="6.7265625" customWidth="1"/>
    <col min="8196" max="8196" width="5.54296875" customWidth="1"/>
    <col min="8197" max="8197" width="9.1796875" customWidth="1"/>
    <col min="8198" max="8198" width="8.81640625" customWidth="1"/>
    <col min="8199" max="8199" width="8.7265625" customWidth="1"/>
    <col min="8200" max="8200" width="9" customWidth="1"/>
    <col min="8201" max="8201" width="9.1796875" customWidth="1"/>
    <col min="8202" max="8202" width="9.26953125" customWidth="1"/>
    <col min="8203" max="8203" width="10" customWidth="1"/>
    <col min="8204" max="8204" width="11" customWidth="1"/>
    <col min="8449" max="8449" width="3.7265625" bestFit="1" customWidth="1"/>
    <col min="8450" max="8450" width="52.81640625" customWidth="1"/>
    <col min="8451" max="8451" width="6.7265625" customWidth="1"/>
    <col min="8452" max="8452" width="5.54296875" customWidth="1"/>
    <col min="8453" max="8453" width="9.1796875" customWidth="1"/>
    <col min="8454" max="8454" width="8.81640625" customWidth="1"/>
    <col min="8455" max="8455" width="8.7265625" customWidth="1"/>
    <col min="8456" max="8456" width="9" customWidth="1"/>
    <col min="8457" max="8457" width="9.1796875" customWidth="1"/>
    <col min="8458" max="8458" width="9.26953125" customWidth="1"/>
    <col min="8459" max="8459" width="10" customWidth="1"/>
    <col min="8460" max="8460" width="11" customWidth="1"/>
    <col min="8705" max="8705" width="3.7265625" bestFit="1" customWidth="1"/>
    <col min="8706" max="8706" width="52.81640625" customWidth="1"/>
    <col min="8707" max="8707" width="6.7265625" customWidth="1"/>
    <col min="8708" max="8708" width="5.54296875" customWidth="1"/>
    <col min="8709" max="8709" width="9.1796875" customWidth="1"/>
    <col min="8710" max="8710" width="8.81640625" customWidth="1"/>
    <col min="8711" max="8711" width="8.7265625" customWidth="1"/>
    <col min="8712" max="8712" width="9" customWidth="1"/>
    <col min="8713" max="8713" width="9.1796875" customWidth="1"/>
    <col min="8714" max="8714" width="9.26953125" customWidth="1"/>
    <col min="8715" max="8715" width="10" customWidth="1"/>
    <col min="8716" max="8716" width="11" customWidth="1"/>
    <col min="8961" max="8961" width="3.7265625" bestFit="1" customWidth="1"/>
    <col min="8962" max="8962" width="52.81640625" customWidth="1"/>
    <col min="8963" max="8963" width="6.7265625" customWidth="1"/>
    <col min="8964" max="8964" width="5.54296875" customWidth="1"/>
    <col min="8965" max="8965" width="9.1796875" customWidth="1"/>
    <col min="8966" max="8966" width="8.81640625" customWidth="1"/>
    <col min="8967" max="8967" width="8.7265625" customWidth="1"/>
    <col min="8968" max="8968" width="9" customWidth="1"/>
    <col min="8969" max="8969" width="9.1796875" customWidth="1"/>
    <col min="8970" max="8970" width="9.26953125" customWidth="1"/>
    <col min="8971" max="8971" width="10" customWidth="1"/>
    <col min="8972" max="8972" width="11" customWidth="1"/>
    <col min="9217" max="9217" width="3.7265625" bestFit="1" customWidth="1"/>
    <col min="9218" max="9218" width="52.81640625" customWidth="1"/>
    <col min="9219" max="9219" width="6.7265625" customWidth="1"/>
    <col min="9220" max="9220" width="5.54296875" customWidth="1"/>
    <col min="9221" max="9221" width="9.1796875" customWidth="1"/>
    <col min="9222" max="9222" width="8.81640625" customWidth="1"/>
    <col min="9223" max="9223" width="8.7265625" customWidth="1"/>
    <col min="9224" max="9224" width="9" customWidth="1"/>
    <col min="9225" max="9225" width="9.1796875" customWidth="1"/>
    <col min="9226" max="9226" width="9.26953125" customWidth="1"/>
    <col min="9227" max="9227" width="10" customWidth="1"/>
    <col min="9228" max="9228" width="11" customWidth="1"/>
    <col min="9473" max="9473" width="3.7265625" bestFit="1" customWidth="1"/>
    <col min="9474" max="9474" width="52.81640625" customWidth="1"/>
    <col min="9475" max="9475" width="6.7265625" customWidth="1"/>
    <col min="9476" max="9476" width="5.54296875" customWidth="1"/>
    <col min="9477" max="9477" width="9.1796875" customWidth="1"/>
    <col min="9478" max="9478" width="8.81640625" customWidth="1"/>
    <col min="9479" max="9479" width="8.7265625" customWidth="1"/>
    <col min="9480" max="9480" width="9" customWidth="1"/>
    <col min="9481" max="9481" width="9.1796875" customWidth="1"/>
    <col min="9482" max="9482" width="9.26953125" customWidth="1"/>
    <col min="9483" max="9483" width="10" customWidth="1"/>
    <col min="9484" max="9484" width="11" customWidth="1"/>
    <col min="9729" max="9729" width="3.7265625" bestFit="1" customWidth="1"/>
    <col min="9730" max="9730" width="52.81640625" customWidth="1"/>
    <col min="9731" max="9731" width="6.7265625" customWidth="1"/>
    <col min="9732" max="9732" width="5.54296875" customWidth="1"/>
    <col min="9733" max="9733" width="9.1796875" customWidth="1"/>
    <col min="9734" max="9734" width="8.81640625" customWidth="1"/>
    <col min="9735" max="9735" width="8.7265625" customWidth="1"/>
    <col min="9736" max="9736" width="9" customWidth="1"/>
    <col min="9737" max="9737" width="9.1796875" customWidth="1"/>
    <col min="9738" max="9738" width="9.26953125" customWidth="1"/>
    <col min="9739" max="9739" width="10" customWidth="1"/>
    <col min="9740" max="9740" width="11" customWidth="1"/>
    <col min="9985" max="9985" width="3.7265625" bestFit="1" customWidth="1"/>
    <col min="9986" max="9986" width="52.81640625" customWidth="1"/>
    <col min="9987" max="9987" width="6.7265625" customWidth="1"/>
    <col min="9988" max="9988" width="5.54296875" customWidth="1"/>
    <col min="9989" max="9989" width="9.1796875" customWidth="1"/>
    <col min="9990" max="9990" width="8.81640625" customWidth="1"/>
    <col min="9991" max="9991" width="8.7265625" customWidth="1"/>
    <col min="9992" max="9992" width="9" customWidth="1"/>
    <col min="9993" max="9993" width="9.1796875" customWidth="1"/>
    <col min="9994" max="9994" width="9.26953125" customWidth="1"/>
    <col min="9995" max="9995" width="10" customWidth="1"/>
    <col min="9996" max="9996" width="11" customWidth="1"/>
    <col min="10241" max="10241" width="3.7265625" bestFit="1" customWidth="1"/>
    <col min="10242" max="10242" width="52.81640625" customWidth="1"/>
    <col min="10243" max="10243" width="6.7265625" customWidth="1"/>
    <col min="10244" max="10244" width="5.54296875" customWidth="1"/>
    <col min="10245" max="10245" width="9.1796875" customWidth="1"/>
    <col min="10246" max="10246" width="8.81640625" customWidth="1"/>
    <col min="10247" max="10247" width="8.7265625" customWidth="1"/>
    <col min="10248" max="10248" width="9" customWidth="1"/>
    <col min="10249" max="10249" width="9.1796875" customWidth="1"/>
    <col min="10250" max="10250" width="9.26953125" customWidth="1"/>
    <col min="10251" max="10251" width="10" customWidth="1"/>
    <col min="10252" max="10252" width="11" customWidth="1"/>
    <col min="10497" max="10497" width="3.7265625" bestFit="1" customWidth="1"/>
    <col min="10498" max="10498" width="52.81640625" customWidth="1"/>
    <col min="10499" max="10499" width="6.7265625" customWidth="1"/>
    <col min="10500" max="10500" width="5.54296875" customWidth="1"/>
    <col min="10501" max="10501" width="9.1796875" customWidth="1"/>
    <col min="10502" max="10502" width="8.81640625" customWidth="1"/>
    <col min="10503" max="10503" width="8.7265625" customWidth="1"/>
    <col min="10504" max="10504" width="9" customWidth="1"/>
    <col min="10505" max="10505" width="9.1796875" customWidth="1"/>
    <col min="10506" max="10506" width="9.26953125" customWidth="1"/>
    <col min="10507" max="10507" width="10" customWidth="1"/>
    <col min="10508" max="10508" width="11" customWidth="1"/>
    <col min="10753" max="10753" width="3.7265625" bestFit="1" customWidth="1"/>
    <col min="10754" max="10754" width="52.81640625" customWidth="1"/>
    <col min="10755" max="10755" width="6.7265625" customWidth="1"/>
    <col min="10756" max="10756" width="5.54296875" customWidth="1"/>
    <col min="10757" max="10757" width="9.1796875" customWidth="1"/>
    <col min="10758" max="10758" width="8.81640625" customWidth="1"/>
    <col min="10759" max="10759" width="8.7265625" customWidth="1"/>
    <col min="10760" max="10760" width="9" customWidth="1"/>
    <col min="10761" max="10761" width="9.1796875" customWidth="1"/>
    <col min="10762" max="10762" width="9.26953125" customWidth="1"/>
    <col min="10763" max="10763" width="10" customWidth="1"/>
    <col min="10764" max="10764" width="11" customWidth="1"/>
    <col min="11009" max="11009" width="3.7265625" bestFit="1" customWidth="1"/>
    <col min="11010" max="11010" width="52.81640625" customWidth="1"/>
    <col min="11011" max="11011" width="6.7265625" customWidth="1"/>
    <col min="11012" max="11012" width="5.54296875" customWidth="1"/>
    <col min="11013" max="11013" width="9.1796875" customWidth="1"/>
    <col min="11014" max="11014" width="8.81640625" customWidth="1"/>
    <col min="11015" max="11015" width="8.7265625" customWidth="1"/>
    <col min="11016" max="11016" width="9" customWidth="1"/>
    <col min="11017" max="11017" width="9.1796875" customWidth="1"/>
    <col min="11018" max="11018" width="9.26953125" customWidth="1"/>
    <col min="11019" max="11019" width="10" customWidth="1"/>
    <col min="11020" max="11020" width="11" customWidth="1"/>
    <col min="11265" max="11265" width="3.7265625" bestFit="1" customWidth="1"/>
    <col min="11266" max="11266" width="52.81640625" customWidth="1"/>
    <col min="11267" max="11267" width="6.7265625" customWidth="1"/>
    <col min="11268" max="11268" width="5.54296875" customWidth="1"/>
    <col min="11269" max="11269" width="9.1796875" customWidth="1"/>
    <col min="11270" max="11270" width="8.81640625" customWidth="1"/>
    <col min="11271" max="11271" width="8.7265625" customWidth="1"/>
    <col min="11272" max="11272" width="9" customWidth="1"/>
    <col min="11273" max="11273" width="9.1796875" customWidth="1"/>
    <col min="11274" max="11274" width="9.26953125" customWidth="1"/>
    <col min="11275" max="11275" width="10" customWidth="1"/>
    <col min="11276" max="11276" width="11" customWidth="1"/>
    <col min="11521" max="11521" width="3.7265625" bestFit="1" customWidth="1"/>
    <col min="11522" max="11522" width="52.81640625" customWidth="1"/>
    <col min="11523" max="11523" width="6.7265625" customWidth="1"/>
    <col min="11524" max="11524" width="5.54296875" customWidth="1"/>
    <col min="11525" max="11525" width="9.1796875" customWidth="1"/>
    <col min="11526" max="11526" width="8.81640625" customWidth="1"/>
    <col min="11527" max="11527" width="8.7265625" customWidth="1"/>
    <col min="11528" max="11528" width="9" customWidth="1"/>
    <col min="11529" max="11529" width="9.1796875" customWidth="1"/>
    <col min="11530" max="11530" width="9.26953125" customWidth="1"/>
    <col min="11531" max="11531" width="10" customWidth="1"/>
    <col min="11532" max="11532" width="11" customWidth="1"/>
    <col min="11777" max="11777" width="3.7265625" bestFit="1" customWidth="1"/>
    <col min="11778" max="11778" width="52.81640625" customWidth="1"/>
    <col min="11779" max="11779" width="6.7265625" customWidth="1"/>
    <col min="11780" max="11780" width="5.54296875" customWidth="1"/>
    <col min="11781" max="11781" width="9.1796875" customWidth="1"/>
    <col min="11782" max="11782" width="8.81640625" customWidth="1"/>
    <col min="11783" max="11783" width="8.7265625" customWidth="1"/>
    <col min="11784" max="11784" width="9" customWidth="1"/>
    <col min="11785" max="11785" width="9.1796875" customWidth="1"/>
    <col min="11786" max="11786" width="9.26953125" customWidth="1"/>
    <col min="11787" max="11787" width="10" customWidth="1"/>
    <col min="11788" max="11788" width="11" customWidth="1"/>
    <col min="12033" max="12033" width="3.7265625" bestFit="1" customWidth="1"/>
    <col min="12034" max="12034" width="52.81640625" customWidth="1"/>
    <col min="12035" max="12035" width="6.7265625" customWidth="1"/>
    <col min="12036" max="12036" width="5.54296875" customWidth="1"/>
    <col min="12037" max="12037" width="9.1796875" customWidth="1"/>
    <col min="12038" max="12038" width="8.81640625" customWidth="1"/>
    <col min="12039" max="12039" width="8.7265625" customWidth="1"/>
    <col min="12040" max="12040" width="9" customWidth="1"/>
    <col min="12041" max="12041" width="9.1796875" customWidth="1"/>
    <col min="12042" max="12042" width="9.26953125" customWidth="1"/>
    <col min="12043" max="12043" width="10" customWidth="1"/>
    <col min="12044" max="12044" width="11" customWidth="1"/>
    <col min="12289" max="12289" width="3.7265625" bestFit="1" customWidth="1"/>
    <col min="12290" max="12290" width="52.81640625" customWidth="1"/>
    <col min="12291" max="12291" width="6.7265625" customWidth="1"/>
    <col min="12292" max="12292" width="5.54296875" customWidth="1"/>
    <col min="12293" max="12293" width="9.1796875" customWidth="1"/>
    <col min="12294" max="12294" width="8.81640625" customWidth="1"/>
    <col min="12295" max="12295" width="8.7265625" customWidth="1"/>
    <col min="12296" max="12296" width="9" customWidth="1"/>
    <col min="12297" max="12297" width="9.1796875" customWidth="1"/>
    <col min="12298" max="12298" width="9.26953125" customWidth="1"/>
    <col min="12299" max="12299" width="10" customWidth="1"/>
    <col min="12300" max="12300" width="11" customWidth="1"/>
    <col min="12545" max="12545" width="3.7265625" bestFit="1" customWidth="1"/>
    <col min="12546" max="12546" width="52.81640625" customWidth="1"/>
    <col min="12547" max="12547" width="6.7265625" customWidth="1"/>
    <col min="12548" max="12548" width="5.54296875" customWidth="1"/>
    <col min="12549" max="12549" width="9.1796875" customWidth="1"/>
    <col min="12550" max="12550" width="8.81640625" customWidth="1"/>
    <col min="12551" max="12551" width="8.7265625" customWidth="1"/>
    <col min="12552" max="12552" width="9" customWidth="1"/>
    <col min="12553" max="12553" width="9.1796875" customWidth="1"/>
    <col min="12554" max="12554" width="9.26953125" customWidth="1"/>
    <col min="12555" max="12555" width="10" customWidth="1"/>
    <col min="12556" max="12556" width="11" customWidth="1"/>
    <col min="12801" max="12801" width="3.7265625" bestFit="1" customWidth="1"/>
    <col min="12802" max="12802" width="52.81640625" customWidth="1"/>
    <col min="12803" max="12803" width="6.7265625" customWidth="1"/>
    <col min="12804" max="12804" width="5.54296875" customWidth="1"/>
    <col min="12805" max="12805" width="9.1796875" customWidth="1"/>
    <col min="12806" max="12806" width="8.81640625" customWidth="1"/>
    <col min="12807" max="12807" width="8.7265625" customWidth="1"/>
    <col min="12808" max="12808" width="9" customWidth="1"/>
    <col min="12809" max="12809" width="9.1796875" customWidth="1"/>
    <col min="12810" max="12810" width="9.26953125" customWidth="1"/>
    <col min="12811" max="12811" width="10" customWidth="1"/>
    <col min="12812" max="12812" width="11" customWidth="1"/>
    <col min="13057" max="13057" width="3.7265625" bestFit="1" customWidth="1"/>
    <col min="13058" max="13058" width="52.81640625" customWidth="1"/>
    <col min="13059" max="13059" width="6.7265625" customWidth="1"/>
    <col min="13060" max="13060" width="5.54296875" customWidth="1"/>
    <col min="13061" max="13061" width="9.1796875" customWidth="1"/>
    <col min="13062" max="13062" width="8.81640625" customWidth="1"/>
    <col min="13063" max="13063" width="8.7265625" customWidth="1"/>
    <col min="13064" max="13064" width="9" customWidth="1"/>
    <col min="13065" max="13065" width="9.1796875" customWidth="1"/>
    <col min="13066" max="13066" width="9.26953125" customWidth="1"/>
    <col min="13067" max="13067" width="10" customWidth="1"/>
    <col min="13068" max="13068" width="11" customWidth="1"/>
    <col min="13313" max="13313" width="3.7265625" bestFit="1" customWidth="1"/>
    <col min="13314" max="13314" width="52.81640625" customWidth="1"/>
    <col min="13315" max="13315" width="6.7265625" customWidth="1"/>
    <col min="13316" max="13316" width="5.54296875" customWidth="1"/>
    <col min="13317" max="13317" width="9.1796875" customWidth="1"/>
    <col min="13318" max="13318" width="8.81640625" customWidth="1"/>
    <col min="13319" max="13319" width="8.7265625" customWidth="1"/>
    <col min="13320" max="13320" width="9" customWidth="1"/>
    <col min="13321" max="13321" width="9.1796875" customWidth="1"/>
    <col min="13322" max="13322" width="9.26953125" customWidth="1"/>
    <col min="13323" max="13323" width="10" customWidth="1"/>
    <col min="13324" max="13324" width="11" customWidth="1"/>
    <col min="13569" max="13569" width="3.7265625" bestFit="1" customWidth="1"/>
    <col min="13570" max="13570" width="52.81640625" customWidth="1"/>
    <col min="13571" max="13571" width="6.7265625" customWidth="1"/>
    <col min="13572" max="13572" width="5.54296875" customWidth="1"/>
    <col min="13573" max="13573" width="9.1796875" customWidth="1"/>
    <col min="13574" max="13574" width="8.81640625" customWidth="1"/>
    <col min="13575" max="13575" width="8.7265625" customWidth="1"/>
    <col min="13576" max="13576" width="9" customWidth="1"/>
    <col min="13577" max="13577" width="9.1796875" customWidth="1"/>
    <col min="13578" max="13578" width="9.26953125" customWidth="1"/>
    <col min="13579" max="13579" width="10" customWidth="1"/>
    <col min="13580" max="13580" width="11" customWidth="1"/>
    <col min="13825" max="13825" width="3.7265625" bestFit="1" customWidth="1"/>
    <col min="13826" max="13826" width="52.81640625" customWidth="1"/>
    <col min="13827" max="13827" width="6.7265625" customWidth="1"/>
    <col min="13828" max="13828" width="5.54296875" customWidth="1"/>
    <col min="13829" max="13829" width="9.1796875" customWidth="1"/>
    <col min="13830" max="13830" width="8.81640625" customWidth="1"/>
    <col min="13831" max="13831" width="8.7265625" customWidth="1"/>
    <col min="13832" max="13832" width="9" customWidth="1"/>
    <col min="13833" max="13833" width="9.1796875" customWidth="1"/>
    <col min="13834" max="13834" width="9.26953125" customWidth="1"/>
    <col min="13835" max="13835" width="10" customWidth="1"/>
    <col min="13836" max="13836" width="11" customWidth="1"/>
    <col min="14081" max="14081" width="3.7265625" bestFit="1" customWidth="1"/>
    <col min="14082" max="14082" width="52.81640625" customWidth="1"/>
    <col min="14083" max="14083" width="6.7265625" customWidth="1"/>
    <col min="14084" max="14084" width="5.54296875" customWidth="1"/>
    <col min="14085" max="14085" width="9.1796875" customWidth="1"/>
    <col min="14086" max="14086" width="8.81640625" customWidth="1"/>
    <col min="14087" max="14087" width="8.7265625" customWidth="1"/>
    <col min="14088" max="14088" width="9" customWidth="1"/>
    <col min="14089" max="14089" width="9.1796875" customWidth="1"/>
    <col min="14090" max="14090" width="9.26953125" customWidth="1"/>
    <col min="14091" max="14091" width="10" customWidth="1"/>
    <col min="14092" max="14092" width="11" customWidth="1"/>
    <col min="14337" max="14337" width="3.7265625" bestFit="1" customWidth="1"/>
    <col min="14338" max="14338" width="52.81640625" customWidth="1"/>
    <col min="14339" max="14339" width="6.7265625" customWidth="1"/>
    <col min="14340" max="14340" width="5.54296875" customWidth="1"/>
    <col min="14341" max="14341" width="9.1796875" customWidth="1"/>
    <col min="14342" max="14342" width="8.81640625" customWidth="1"/>
    <col min="14343" max="14343" width="8.7265625" customWidth="1"/>
    <col min="14344" max="14344" width="9" customWidth="1"/>
    <col min="14345" max="14345" width="9.1796875" customWidth="1"/>
    <col min="14346" max="14346" width="9.26953125" customWidth="1"/>
    <col min="14347" max="14347" width="10" customWidth="1"/>
    <col min="14348" max="14348" width="11" customWidth="1"/>
    <col min="14593" max="14593" width="3.7265625" bestFit="1" customWidth="1"/>
    <col min="14594" max="14594" width="52.81640625" customWidth="1"/>
    <col min="14595" max="14595" width="6.7265625" customWidth="1"/>
    <col min="14596" max="14596" width="5.54296875" customWidth="1"/>
    <col min="14597" max="14597" width="9.1796875" customWidth="1"/>
    <col min="14598" max="14598" width="8.81640625" customWidth="1"/>
    <col min="14599" max="14599" width="8.7265625" customWidth="1"/>
    <col min="14600" max="14600" width="9" customWidth="1"/>
    <col min="14601" max="14601" width="9.1796875" customWidth="1"/>
    <col min="14602" max="14602" width="9.26953125" customWidth="1"/>
    <col min="14603" max="14603" width="10" customWidth="1"/>
    <col min="14604" max="14604" width="11" customWidth="1"/>
    <col min="14849" max="14849" width="3.7265625" bestFit="1" customWidth="1"/>
    <col min="14850" max="14850" width="52.81640625" customWidth="1"/>
    <col min="14851" max="14851" width="6.7265625" customWidth="1"/>
    <col min="14852" max="14852" width="5.54296875" customWidth="1"/>
    <col min="14853" max="14853" width="9.1796875" customWidth="1"/>
    <col min="14854" max="14854" width="8.81640625" customWidth="1"/>
    <col min="14855" max="14855" width="8.7265625" customWidth="1"/>
    <col min="14856" max="14856" width="9" customWidth="1"/>
    <col min="14857" max="14857" width="9.1796875" customWidth="1"/>
    <col min="14858" max="14858" width="9.26953125" customWidth="1"/>
    <col min="14859" max="14859" width="10" customWidth="1"/>
    <col min="14860" max="14860" width="11" customWidth="1"/>
    <col min="15105" max="15105" width="3.7265625" bestFit="1" customWidth="1"/>
    <col min="15106" max="15106" width="52.81640625" customWidth="1"/>
    <col min="15107" max="15107" width="6.7265625" customWidth="1"/>
    <col min="15108" max="15108" width="5.54296875" customWidth="1"/>
    <col min="15109" max="15109" width="9.1796875" customWidth="1"/>
    <col min="15110" max="15110" width="8.81640625" customWidth="1"/>
    <col min="15111" max="15111" width="8.7265625" customWidth="1"/>
    <col min="15112" max="15112" width="9" customWidth="1"/>
    <col min="15113" max="15113" width="9.1796875" customWidth="1"/>
    <col min="15114" max="15114" width="9.26953125" customWidth="1"/>
    <col min="15115" max="15115" width="10" customWidth="1"/>
    <col min="15116" max="15116" width="11" customWidth="1"/>
    <col min="15361" max="15361" width="3.7265625" bestFit="1" customWidth="1"/>
    <col min="15362" max="15362" width="52.81640625" customWidth="1"/>
    <col min="15363" max="15363" width="6.7265625" customWidth="1"/>
    <col min="15364" max="15364" width="5.54296875" customWidth="1"/>
    <col min="15365" max="15365" width="9.1796875" customWidth="1"/>
    <col min="15366" max="15366" width="8.81640625" customWidth="1"/>
    <col min="15367" max="15367" width="8.7265625" customWidth="1"/>
    <col min="15368" max="15368" width="9" customWidth="1"/>
    <col min="15369" max="15369" width="9.1796875" customWidth="1"/>
    <col min="15370" max="15370" width="9.26953125" customWidth="1"/>
    <col min="15371" max="15371" width="10" customWidth="1"/>
    <col min="15372" max="15372" width="11" customWidth="1"/>
    <col min="15617" max="15617" width="3.7265625" bestFit="1" customWidth="1"/>
    <col min="15618" max="15618" width="52.81640625" customWidth="1"/>
    <col min="15619" max="15619" width="6.7265625" customWidth="1"/>
    <col min="15620" max="15620" width="5.54296875" customWidth="1"/>
    <col min="15621" max="15621" width="9.1796875" customWidth="1"/>
    <col min="15622" max="15622" width="8.81640625" customWidth="1"/>
    <col min="15623" max="15623" width="8.7265625" customWidth="1"/>
    <col min="15624" max="15624" width="9" customWidth="1"/>
    <col min="15625" max="15625" width="9.1796875" customWidth="1"/>
    <col min="15626" max="15626" width="9.26953125" customWidth="1"/>
    <col min="15627" max="15627" width="10" customWidth="1"/>
    <col min="15628" max="15628" width="11" customWidth="1"/>
    <col min="15873" max="15873" width="3.7265625" bestFit="1" customWidth="1"/>
    <col min="15874" max="15874" width="52.81640625" customWidth="1"/>
    <col min="15875" max="15875" width="6.7265625" customWidth="1"/>
    <col min="15876" max="15876" width="5.54296875" customWidth="1"/>
    <col min="15877" max="15877" width="9.1796875" customWidth="1"/>
    <col min="15878" max="15878" width="8.81640625" customWidth="1"/>
    <col min="15879" max="15879" width="8.7265625" customWidth="1"/>
    <col min="15880" max="15880" width="9" customWidth="1"/>
    <col min="15881" max="15881" width="9.1796875" customWidth="1"/>
    <col min="15882" max="15882" width="9.26953125" customWidth="1"/>
    <col min="15883" max="15883" width="10" customWidth="1"/>
    <col min="15884" max="15884" width="11" customWidth="1"/>
    <col min="16129" max="16129" width="3.7265625" bestFit="1" customWidth="1"/>
    <col min="16130" max="16130" width="52.81640625" customWidth="1"/>
    <col min="16131" max="16131" width="6.7265625" customWidth="1"/>
    <col min="16132" max="16132" width="5.54296875" customWidth="1"/>
    <col min="16133" max="16133" width="9.1796875" customWidth="1"/>
    <col min="16134" max="16134" width="8.81640625" customWidth="1"/>
    <col min="16135" max="16135" width="8.7265625" customWidth="1"/>
    <col min="16136" max="16136" width="9" customWidth="1"/>
    <col min="16137" max="16137" width="9.1796875" customWidth="1"/>
    <col min="16138" max="16138" width="9.26953125" customWidth="1"/>
    <col min="16139" max="16139" width="10" customWidth="1"/>
    <col min="16140" max="16140" width="11" customWidth="1"/>
  </cols>
  <sheetData>
    <row r="1" spans="1:14" ht="21.75" customHeight="1" thickBot="1" x14ac:dyDescent="0.3">
      <c r="A1" s="647" t="s">
        <v>362</v>
      </c>
      <c r="B1" s="648"/>
      <c r="C1" s="648"/>
      <c r="D1" s="648"/>
      <c r="E1" s="648"/>
      <c r="F1" s="648"/>
      <c r="G1" s="648"/>
      <c r="H1" s="648"/>
      <c r="I1" s="648"/>
      <c r="J1" s="648"/>
      <c r="K1" s="648"/>
      <c r="L1" s="649"/>
    </row>
    <row r="2" spans="1:14" ht="13" x14ac:dyDescent="0.25">
      <c r="A2" s="286" t="s">
        <v>52</v>
      </c>
      <c r="B2" s="495"/>
      <c r="C2" s="495"/>
      <c r="D2" s="495"/>
      <c r="E2" s="261" t="s">
        <v>254</v>
      </c>
      <c r="F2" s="507"/>
      <c r="G2" s="495"/>
      <c r="H2" s="495"/>
      <c r="I2" s="495"/>
      <c r="J2" s="261" t="s">
        <v>255</v>
      </c>
      <c r="K2" s="495" t="s">
        <v>257</v>
      </c>
      <c r="L2" s="496"/>
    </row>
    <row r="3" spans="1:14" ht="13" x14ac:dyDescent="0.25">
      <c r="A3" s="287" t="s">
        <v>53</v>
      </c>
      <c r="B3" s="501"/>
      <c r="C3" s="501"/>
      <c r="D3" s="501"/>
      <c r="E3" s="288" t="s">
        <v>254</v>
      </c>
      <c r="F3" s="503"/>
      <c r="G3" s="504"/>
      <c r="H3" s="504"/>
      <c r="I3" s="504"/>
      <c r="J3" s="263" t="s">
        <v>255</v>
      </c>
      <c r="K3" s="650" t="s">
        <v>290</v>
      </c>
      <c r="L3" s="502"/>
    </row>
    <row r="4" spans="1:14" ht="13" x14ac:dyDescent="0.25">
      <c r="A4" s="289" t="s">
        <v>54</v>
      </c>
      <c r="B4" s="499"/>
      <c r="C4" s="499"/>
      <c r="D4" s="499"/>
      <c r="E4" s="265" t="s">
        <v>254</v>
      </c>
      <c r="F4" s="505"/>
      <c r="G4" s="595"/>
      <c r="H4" s="595"/>
      <c r="I4" s="595"/>
      <c r="J4" s="265" t="s">
        <v>255</v>
      </c>
      <c r="K4" s="499" t="s">
        <v>363</v>
      </c>
      <c r="L4" s="500"/>
    </row>
    <row r="5" spans="1:14" ht="13" x14ac:dyDescent="0.25">
      <c r="A5" s="217" t="s">
        <v>64</v>
      </c>
      <c r="B5" s="597"/>
      <c r="C5" s="597"/>
      <c r="D5" s="597"/>
      <c r="E5" s="192" t="s">
        <v>254</v>
      </c>
      <c r="F5" s="503"/>
      <c r="G5" s="598"/>
      <c r="H5" s="598"/>
      <c r="I5" s="598"/>
      <c r="J5" s="192" t="s">
        <v>255</v>
      </c>
      <c r="K5" s="646"/>
      <c r="L5" s="599"/>
    </row>
    <row r="6" spans="1:14" ht="13" x14ac:dyDescent="0.25">
      <c r="A6" s="218" t="s">
        <v>98</v>
      </c>
      <c r="B6" s="586"/>
      <c r="C6" s="586"/>
      <c r="D6" s="586"/>
      <c r="E6" s="193" t="s">
        <v>254</v>
      </c>
      <c r="F6" s="505"/>
      <c r="G6" s="586"/>
      <c r="H6" s="586"/>
      <c r="I6" s="586"/>
      <c r="J6" s="193" t="s">
        <v>255</v>
      </c>
      <c r="K6" s="586"/>
      <c r="L6" s="587"/>
    </row>
    <row r="7" spans="1:14" ht="13.5" thickBot="1" x14ac:dyDescent="0.3">
      <c r="A7" s="219" t="s">
        <v>100</v>
      </c>
      <c r="B7" s="630"/>
      <c r="C7" s="630"/>
      <c r="D7" s="630"/>
      <c r="E7" s="220" t="s">
        <v>254</v>
      </c>
      <c r="F7" s="643"/>
      <c r="G7" s="644"/>
      <c r="H7" s="644"/>
      <c r="I7" s="644"/>
      <c r="J7" s="221" t="s">
        <v>255</v>
      </c>
      <c r="K7" s="630"/>
      <c r="L7" s="645"/>
    </row>
    <row r="8" spans="1:14" ht="13" x14ac:dyDescent="0.25">
      <c r="A8" s="513" t="s">
        <v>260</v>
      </c>
      <c r="B8" s="516" t="s">
        <v>364</v>
      </c>
      <c r="C8" s="519" t="s">
        <v>262</v>
      </c>
      <c r="D8" s="519" t="s">
        <v>263</v>
      </c>
      <c r="E8" s="638" t="s">
        <v>264</v>
      </c>
      <c r="F8" s="638"/>
      <c r="G8" s="638"/>
      <c r="H8" s="638"/>
      <c r="I8" s="638"/>
      <c r="J8" s="638"/>
      <c r="K8" s="639" t="s">
        <v>265</v>
      </c>
      <c r="L8" s="640"/>
    </row>
    <row r="9" spans="1:14" ht="13.5" x14ac:dyDescent="0.25">
      <c r="A9" s="514"/>
      <c r="B9" s="517"/>
      <c r="C9" s="520"/>
      <c r="D9" s="520"/>
      <c r="E9" s="222" t="s">
        <v>52</v>
      </c>
      <c r="F9" s="197" t="s">
        <v>53</v>
      </c>
      <c r="G9" s="197" t="s">
        <v>54</v>
      </c>
      <c r="H9" s="197" t="s">
        <v>64</v>
      </c>
      <c r="I9" s="197" t="s">
        <v>98</v>
      </c>
      <c r="J9" s="197" t="s">
        <v>100</v>
      </c>
      <c r="K9" s="517" t="s">
        <v>266</v>
      </c>
      <c r="L9" s="641" t="s">
        <v>267</v>
      </c>
    </row>
    <row r="10" spans="1:14" ht="13" thickBot="1" x14ac:dyDescent="0.3">
      <c r="A10" s="515"/>
      <c r="B10" s="518"/>
      <c r="C10" s="521"/>
      <c r="D10" s="521"/>
      <c r="E10" s="200" t="s">
        <v>268</v>
      </c>
      <c r="F10" s="200" t="s">
        <v>268</v>
      </c>
      <c r="G10" s="200" t="s">
        <v>268</v>
      </c>
      <c r="H10" s="200" t="s">
        <v>268</v>
      </c>
      <c r="I10" s="200" t="s">
        <v>268</v>
      </c>
      <c r="J10" s="200" t="s">
        <v>268</v>
      </c>
      <c r="K10" s="518"/>
      <c r="L10" s="642"/>
    </row>
    <row r="11" spans="1:14" s="203" customFormat="1" ht="13" x14ac:dyDescent="0.25">
      <c r="A11" s="202">
        <v>1</v>
      </c>
      <c r="B11" s="294" t="s">
        <v>365</v>
      </c>
      <c r="C11" s="294" t="s">
        <v>306</v>
      </c>
      <c r="D11" s="342">
        <v>1</v>
      </c>
      <c r="E11" s="290">
        <v>0</v>
      </c>
      <c r="F11" s="290">
        <v>0</v>
      </c>
      <c r="G11" s="290">
        <v>0</v>
      </c>
      <c r="H11" s="290"/>
      <c r="I11" s="290"/>
      <c r="J11" s="290"/>
      <c r="K11" s="291">
        <f>AVERAGE(E11:J11)</f>
        <v>0</v>
      </c>
      <c r="L11" s="292">
        <f>K11*D11</f>
        <v>0</v>
      </c>
    </row>
    <row r="12" spans="1:14" s="203" customFormat="1" ht="12.75" customHeight="1" x14ac:dyDescent="0.25">
      <c r="A12" s="204">
        <v>2</v>
      </c>
      <c r="B12" s="294" t="s">
        <v>366</v>
      </c>
      <c r="C12" s="294" t="s">
        <v>306</v>
      </c>
      <c r="D12" s="343">
        <v>1</v>
      </c>
      <c r="E12" s="290">
        <v>0</v>
      </c>
      <c r="F12" s="290">
        <v>0</v>
      </c>
      <c r="G12" s="290">
        <v>0</v>
      </c>
      <c r="H12" s="293"/>
      <c r="I12" s="293"/>
      <c r="J12" s="293"/>
      <c r="K12" s="291">
        <f t="shared" ref="K12:K16" si="0">AVERAGE(E12:J12)</f>
        <v>0</v>
      </c>
      <c r="L12" s="292">
        <f t="shared" ref="L12:L16" si="1">K12*D12</f>
        <v>0</v>
      </c>
    </row>
    <row r="13" spans="1:14" s="203" customFormat="1" ht="13" x14ac:dyDescent="0.25">
      <c r="A13" s="204">
        <v>3</v>
      </c>
      <c r="B13" s="294" t="s">
        <v>367</v>
      </c>
      <c r="C13" s="294" t="s">
        <v>306</v>
      </c>
      <c r="D13" s="343">
        <v>1</v>
      </c>
      <c r="E13" s="290">
        <v>0</v>
      </c>
      <c r="F13" s="290">
        <v>0</v>
      </c>
      <c r="G13" s="290">
        <v>0</v>
      </c>
      <c r="H13" s="293"/>
      <c r="I13" s="293"/>
      <c r="J13" s="293"/>
      <c r="K13" s="291">
        <f t="shared" si="0"/>
        <v>0</v>
      </c>
      <c r="L13" s="292">
        <f t="shared" si="1"/>
        <v>0</v>
      </c>
    </row>
    <row r="14" spans="1:14" s="203" customFormat="1" ht="13" x14ac:dyDescent="0.25">
      <c r="A14" s="204">
        <v>4</v>
      </c>
      <c r="B14" s="294" t="s">
        <v>368</v>
      </c>
      <c r="C14" s="294" t="s">
        <v>306</v>
      </c>
      <c r="D14" s="343">
        <v>1</v>
      </c>
      <c r="E14" s="290">
        <v>0</v>
      </c>
      <c r="F14" s="290">
        <v>0</v>
      </c>
      <c r="G14" s="290">
        <v>0</v>
      </c>
      <c r="H14" s="293"/>
      <c r="I14" s="293"/>
      <c r="J14" s="293"/>
      <c r="K14" s="291">
        <f t="shared" si="0"/>
        <v>0</v>
      </c>
      <c r="L14" s="292">
        <f t="shared" si="1"/>
        <v>0</v>
      </c>
      <c r="N14" s="216"/>
    </row>
    <row r="15" spans="1:14" s="203" customFormat="1" ht="13" x14ac:dyDescent="0.25">
      <c r="A15" s="204">
        <v>5</v>
      </c>
      <c r="B15" s="294" t="s">
        <v>369</v>
      </c>
      <c r="C15" s="294" t="s">
        <v>306</v>
      </c>
      <c r="D15" s="343">
        <v>1</v>
      </c>
      <c r="E15" s="290">
        <v>0</v>
      </c>
      <c r="F15" s="290">
        <v>0</v>
      </c>
      <c r="G15" s="290">
        <v>0</v>
      </c>
      <c r="H15" s="293"/>
      <c r="I15" s="293"/>
      <c r="J15" s="293"/>
      <c r="K15" s="291">
        <f t="shared" si="0"/>
        <v>0</v>
      </c>
      <c r="L15" s="292">
        <f t="shared" si="1"/>
        <v>0</v>
      </c>
    </row>
    <row r="16" spans="1:14" s="203" customFormat="1" ht="13" x14ac:dyDescent="0.25">
      <c r="A16" s="204">
        <v>6</v>
      </c>
      <c r="B16" s="294" t="s">
        <v>370</v>
      </c>
      <c r="C16" s="294" t="s">
        <v>306</v>
      </c>
      <c r="D16" s="343">
        <v>1</v>
      </c>
      <c r="E16" s="290">
        <v>0</v>
      </c>
      <c r="F16" s="290">
        <v>0</v>
      </c>
      <c r="G16" s="290">
        <v>0</v>
      </c>
      <c r="H16" s="293"/>
      <c r="I16" s="293"/>
      <c r="J16" s="293"/>
      <c r="K16" s="291">
        <f t="shared" si="0"/>
        <v>0</v>
      </c>
      <c r="L16" s="292">
        <f t="shared" si="1"/>
        <v>0</v>
      </c>
    </row>
    <row r="17" spans="1:12" s="203" customFormat="1" ht="26" x14ac:dyDescent="0.25">
      <c r="A17" s="204">
        <v>7</v>
      </c>
      <c r="B17" s="294" t="s">
        <v>371</v>
      </c>
      <c r="C17" s="294" t="s">
        <v>306</v>
      </c>
      <c r="D17" s="343">
        <v>1</v>
      </c>
      <c r="E17" s="290">
        <v>0</v>
      </c>
      <c r="F17" s="290">
        <v>0</v>
      </c>
      <c r="G17" s="290">
        <v>0</v>
      </c>
      <c r="H17" s="293"/>
      <c r="I17" s="293"/>
      <c r="J17" s="293"/>
      <c r="K17" s="291">
        <f>AVERAGE(E17:J17)</f>
        <v>0</v>
      </c>
      <c r="L17" s="292">
        <f>K17*D17</f>
        <v>0</v>
      </c>
    </row>
    <row r="18" spans="1:12" s="203" customFormat="1" ht="13" x14ac:dyDescent="0.25">
      <c r="A18" s="204">
        <v>14</v>
      </c>
      <c r="B18" s="294"/>
      <c r="C18" s="295"/>
      <c r="D18" s="344"/>
      <c r="E18" s="293"/>
      <c r="F18" s="293"/>
      <c r="G18" s="293"/>
      <c r="H18" s="293"/>
      <c r="I18" s="293"/>
      <c r="J18" s="293"/>
      <c r="K18" s="291"/>
      <c r="L18" s="292"/>
    </row>
    <row r="19" spans="1:12" s="203" customFormat="1" ht="13" x14ac:dyDescent="0.25">
      <c r="A19" s="204">
        <v>15</v>
      </c>
      <c r="B19" s="294"/>
      <c r="C19" s="295"/>
      <c r="D19" s="344"/>
      <c r="E19" s="293"/>
      <c r="F19" s="293"/>
      <c r="G19" s="293"/>
      <c r="H19" s="293"/>
      <c r="I19" s="293"/>
      <c r="J19" s="293"/>
      <c r="K19" s="291"/>
      <c r="L19" s="292"/>
    </row>
    <row r="20" spans="1:12" s="203" customFormat="1" ht="13" x14ac:dyDescent="0.25">
      <c r="A20" s="204">
        <v>16</v>
      </c>
      <c r="B20" s="294"/>
      <c r="C20" s="295"/>
      <c r="D20" s="344"/>
      <c r="E20" s="293"/>
      <c r="F20" s="293"/>
      <c r="G20" s="293"/>
      <c r="H20" s="293"/>
      <c r="I20" s="293"/>
      <c r="J20" s="293"/>
      <c r="K20" s="291"/>
      <c r="L20" s="292"/>
    </row>
    <row r="21" spans="1:12" s="203" customFormat="1" ht="13" x14ac:dyDescent="0.25">
      <c r="A21" s="204">
        <v>17</v>
      </c>
      <c r="B21" s="294"/>
      <c r="C21" s="295"/>
      <c r="D21" s="344"/>
      <c r="E21" s="293"/>
      <c r="F21" s="293"/>
      <c r="G21" s="293"/>
      <c r="H21" s="293"/>
      <c r="I21" s="293"/>
      <c r="J21" s="293"/>
      <c r="K21" s="291"/>
      <c r="L21" s="292"/>
    </row>
    <row r="22" spans="1:12" s="203" customFormat="1" ht="13" x14ac:dyDescent="0.25">
      <c r="A22" s="204">
        <v>18</v>
      </c>
      <c r="B22" s="296"/>
      <c r="C22" s="295"/>
      <c r="D22" s="344"/>
      <c r="E22" s="293"/>
      <c r="F22" s="293"/>
      <c r="G22" s="293"/>
      <c r="H22" s="293"/>
      <c r="I22" s="293"/>
      <c r="J22" s="293"/>
      <c r="K22" s="291"/>
      <c r="L22" s="292"/>
    </row>
    <row r="23" spans="1:12" s="203" customFormat="1" ht="13" x14ac:dyDescent="0.25">
      <c r="A23" s="204">
        <v>19</v>
      </c>
      <c r="B23" s="296"/>
      <c r="C23" s="295"/>
      <c r="D23" s="344"/>
      <c r="E23" s="293"/>
      <c r="F23" s="293"/>
      <c r="G23" s="293"/>
      <c r="H23" s="293"/>
      <c r="I23" s="293"/>
      <c r="J23" s="293"/>
      <c r="K23" s="291"/>
      <c r="L23" s="292"/>
    </row>
    <row r="24" spans="1:12" s="203" customFormat="1" ht="13" x14ac:dyDescent="0.25">
      <c r="A24" s="481" t="s">
        <v>372</v>
      </c>
      <c r="B24" s="482"/>
      <c r="C24" s="482"/>
      <c r="D24" s="482"/>
      <c r="E24" s="482"/>
      <c r="F24" s="482"/>
      <c r="G24" s="482"/>
      <c r="H24" s="482"/>
      <c r="I24" s="482"/>
      <c r="J24" s="483"/>
      <c r="K24" s="636">
        <f>SUM(L11:L23)</f>
        <v>0</v>
      </c>
      <c r="L24" s="637"/>
    </row>
    <row r="25" spans="1:12" s="203" customFormat="1" ht="13" x14ac:dyDescent="0.25">
      <c r="A25" s="188"/>
      <c r="B25" s="188"/>
      <c r="C25" s="188"/>
      <c r="D25" s="188"/>
      <c r="E25" s="188"/>
      <c r="F25" s="188"/>
      <c r="G25" s="188"/>
      <c r="H25" s="188"/>
      <c r="I25" s="188"/>
      <c r="J25" s="188"/>
      <c r="K25" s="252"/>
      <c r="L25" s="252"/>
    </row>
    <row r="26" spans="1:12" s="203" customFormat="1" ht="13" x14ac:dyDescent="0.3">
      <c r="A26" s="481" t="s">
        <v>373</v>
      </c>
      <c r="B26" s="482"/>
      <c r="C26" s="482"/>
      <c r="D26" s="482"/>
      <c r="E26" s="482"/>
      <c r="F26" s="482"/>
      <c r="G26" s="482"/>
      <c r="H26" s="482"/>
      <c r="I26" s="482"/>
      <c r="J26" s="483"/>
      <c r="K26" s="486">
        <f>(K24*10%)/12/Resumo!I9</f>
        <v>0</v>
      </c>
      <c r="L26" s="487"/>
    </row>
    <row r="27" spans="1:12" s="203" customFormat="1" ht="13" x14ac:dyDescent="0.25">
      <c r="A27" s="188"/>
      <c r="B27" s="188"/>
      <c r="C27" s="188"/>
      <c r="D27" s="188"/>
      <c r="E27" s="188"/>
      <c r="F27" s="188"/>
      <c r="G27" s="188"/>
      <c r="H27" s="188"/>
      <c r="I27" s="188"/>
      <c r="J27" s="188"/>
      <c r="K27" s="236"/>
      <c r="L27" s="236"/>
    </row>
    <row r="28" spans="1:12" s="203" customFormat="1" x14ac:dyDescent="0.25">
      <c r="A28" s="540"/>
      <c r="B28" s="541"/>
      <c r="C28" s="546" t="s">
        <v>285</v>
      </c>
      <c r="D28" s="549"/>
      <c r="E28" s="550"/>
      <c r="F28" s="550"/>
      <c r="G28" s="550"/>
      <c r="H28" s="550"/>
      <c r="I28" s="550"/>
      <c r="J28" s="550"/>
      <c r="K28" s="550"/>
      <c r="L28" s="551"/>
    </row>
    <row r="29" spans="1:12" s="203" customFormat="1" x14ac:dyDescent="0.25">
      <c r="A29" s="542"/>
      <c r="B29" s="543"/>
      <c r="C29" s="547"/>
      <c r="D29" s="552"/>
      <c r="E29" s="553"/>
      <c r="F29" s="553"/>
      <c r="G29" s="553"/>
      <c r="H29" s="553"/>
      <c r="I29" s="553"/>
      <c r="J29" s="553"/>
      <c r="K29" s="553"/>
      <c r="L29" s="554"/>
    </row>
    <row r="30" spans="1:12" x14ac:dyDescent="0.25">
      <c r="A30" s="542"/>
      <c r="B30" s="543"/>
      <c r="C30" s="547"/>
      <c r="D30" s="552"/>
      <c r="E30" s="553"/>
      <c r="F30" s="553"/>
      <c r="G30" s="553"/>
      <c r="H30" s="553"/>
      <c r="I30" s="553"/>
      <c r="J30" s="553"/>
      <c r="K30" s="553"/>
      <c r="L30" s="554"/>
    </row>
    <row r="31" spans="1:12" x14ac:dyDescent="0.25">
      <c r="A31" s="544"/>
      <c r="B31" s="545"/>
      <c r="C31" s="548"/>
      <c r="D31" s="555"/>
      <c r="E31" s="556"/>
      <c r="F31" s="556"/>
      <c r="G31" s="556"/>
      <c r="H31" s="556"/>
      <c r="I31" s="556"/>
      <c r="J31" s="556"/>
      <c r="K31" s="556"/>
      <c r="L31" s="557"/>
    </row>
    <row r="33" spans="1:12" x14ac:dyDescent="0.25">
      <c r="A33" s="635" t="s">
        <v>374</v>
      </c>
      <c r="B33" s="559"/>
      <c r="C33" s="559"/>
      <c r="D33" s="559"/>
      <c r="E33" s="559"/>
      <c r="F33" s="559"/>
      <c r="G33" s="559"/>
      <c r="H33" s="559"/>
      <c r="I33" s="559"/>
      <c r="J33" s="559"/>
      <c r="K33" s="559"/>
      <c r="L33" s="560"/>
    </row>
    <row r="34" spans="1:12" ht="20.25" customHeight="1" x14ac:dyDescent="0.25">
      <c r="A34" s="561"/>
      <c r="B34" s="562"/>
      <c r="C34" s="562"/>
      <c r="D34" s="562"/>
      <c r="E34" s="562"/>
      <c r="F34" s="562"/>
      <c r="G34" s="562"/>
      <c r="H34" s="562"/>
      <c r="I34" s="562"/>
      <c r="J34" s="562"/>
      <c r="K34" s="562"/>
      <c r="L34" s="563"/>
    </row>
    <row r="35" spans="1:12" x14ac:dyDescent="0.25">
      <c r="A35" s="561"/>
      <c r="B35" s="562"/>
      <c r="C35" s="562"/>
      <c r="D35" s="562"/>
      <c r="E35" s="562"/>
      <c r="F35" s="562"/>
      <c r="G35" s="562"/>
      <c r="H35" s="562"/>
      <c r="I35" s="562"/>
      <c r="J35" s="562"/>
      <c r="K35" s="562"/>
      <c r="L35" s="563"/>
    </row>
    <row r="36" spans="1:12" ht="14.25" customHeight="1" x14ac:dyDescent="0.25">
      <c r="A36" s="561"/>
      <c r="B36" s="562"/>
      <c r="C36" s="562"/>
      <c r="D36" s="562"/>
      <c r="E36" s="562"/>
      <c r="F36" s="562"/>
      <c r="G36" s="562"/>
      <c r="H36" s="562"/>
      <c r="I36" s="562"/>
      <c r="J36" s="562"/>
      <c r="K36" s="562"/>
      <c r="L36" s="563"/>
    </row>
    <row r="37" spans="1:12" x14ac:dyDescent="0.25">
      <c r="A37" s="564"/>
      <c r="B37" s="565"/>
      <c r="C37" s="565"/>
      <c r="D37" s="565"/>
      <c r="E37" s="565"/>
      <c r="F37" s="565"/>
      <c r="G37" s="565"/>
      <c r="H37" s="565"/>
      <c r="I37" s="565"/>
      <c r="J37" s="565"/>
      <c r="K37" s="565"/>
      <c r="L37" s="566"/>
    </row>
  </sheetData>
  <mergeCells count="35">
    <mergeCell ref="A1:L1"/>
    <mergeCell ref="B2:D2"/>
    <mergeCell ref="F2:I2"/>
    <mergeCell ref="K2:L2"/>
    <mergeCell ref="B3:D3"/>
    <mergeCell ref="F3:I3"/>
    <mergeCell ref="K3:L3"/>
    <mergeCell ref="B4:D4"/>
    <mergeCell ref="F4:I4"/>
    <mergeCell ref="K4:L4"/>
    <mergeCell ref="B5:D5"/>
    <mergeCell ref="F5:I5"/>
    <mergeCell ref="K5:L5"/>
    <mergeCell ref="K8:L8"/>
    <mergeCell ref="K9:K10"/>
    <mergeCell ref="L9:L10"/>
    <mergeCell ref="B6:D6"/>
    <mergeCell ref="F6:I6"/>
    <mergeCell ref="K6:L6"/>
    <mergeCell ref="B7:D7"/>
    <mergeCell ref="F7:I7"/>
    <mergeCell ref="K7:L7"/>
    <mergeCell ref="A8:A10"/>
    <mergeCell ref="B8:B10"/>
    <mergeCell ref="C8:C10"/>
    <mergeCell ref="D8:D10"/>
    <mergeCell ref="E8:J8"/>
    <mergeCell ref="A33:L37"/>
    <mergeCell ref="A24:J24"/>
    <mergeCell ref="K24:L24"/>
    <mergeCell ref="A26:J26"/>
    <mergeCell ref="K26:L26"/>
    <mergeCell ref="A28:B31"/>
    <mergeCell ref="C28:C31"/>
    <mergeCell ref="D28:L31"/>
  </mergeCells>
  <pageMargins left="0.511811024" right="0.511811024" top="0.78740157499999996" bottom="0.78740157499999996" header="0.31496062000000002" footer="0.31496062000000002"/>
  <pageSetup paperSize="9" orientation="landscape"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5" x14ac:dyDescent="0.25"/>
  <cols>
    <col min="1" max="1" width="11" customWidth="1"/>
    <col min="2" max="2" width="12.26953125" customWidth="1"/>
    <col min="4" max="4" width="11.7265625" customWidth="1"/>
    <col min="5" max="5" width="12.26953125" customWidth="1"/>
    <col min="8" max="8" width="14.1796875" customWidth="1"/>
    <col min="9" max="9" width="14.26953125" customWidth="1"/>
    <col min="10" max="10" width="14" customWidth="1"/>
    <col min="11" max="11" width="13.26953125" customWidth="1"/>
  </cols>
  <sheetData>
    <row r="2" spans="1:8" ht="13" x14ac:dyDescent="0.25">
      <c r="A2" s="66" t="s">
        <v>375</v>
      </c>
    </row>
    <row r="3" spans="1:8" ht="13" thickBot="1" x14ac:dyDescent="0.3">
      <c r="A3" s="49"/>
    </row>
    <row r="4" spans="1:8" ht="13.5" thickBot="1" x14ac:dyDescent="0.35">
      <c r="A4" s="654" t="s">
        <v>376</v>
      </c>
      <c r="B4" s="655"/>
      <c r="C4" s="655"/>
      <c r="D4" s="655"/>
      <c r="E4" s="656"/>
      <c r="H4" s="10" t="s">
        <v>377</v>
      </c>
    </row>
    <row r="5" spans="1:8" ht="13.5" thickBot="1" x14ac:dyDescent="0.3">
      <c r="A5" s="657" t="s">
        <v>378</v>
      </c>
      <c r="B5" s="657"/>
      <c r="C5" s="657"/>
      <c r="D5" s="657"/>
      <c r="E5" s="79" t="s">
        <v>6</v>
      </c>
    </row>
    <row r="6" spans="1:8" ht="13" x14ac:dyDescent="0.25">
      <c r="A6" s="56" t="s">
        <v>379</v>
      </c>
      <c r="B6" s="61"/>
      <c r="C6" s="61"/>
      <c r="D6" s="61"/>
      <c r="E6" s="136">
        <v>88.61</v>
      </c>
      <c r="F6" s="106" t="s">
        <v>380</v>
      </c>
      <c r="G6" s="134">
        <v>0.5</v>
      </c>
      <c r="H6" t="s">
        <v>381</v>
      </c>
    </row>
    <row r="7" spans="1:8" ht="13.5" thickBot="1" x14ac:dyDescent="0.3">
      <c r="A7" s="56" t="s">
        <v>382</v>
      </c>
      <c r="B7" s="61"/>
      <c r="C7" s="61"/>
      <c r="D7" s="61"/>
      <c r="E7" s="137">
        <v>1.35</v>
      </c>
      <c r="G7" s="135">
        <v>0.5</v>
      </c>
      <c r="H7" t="s">
        <v>383</v>
      </c>
    </row>
    <row r="8" spans="1:8" ht="13.5" thickBot="1" x14ac:dyDescent="0.3">
      <c r="A8" s="59" t="s">
        <v>384</v>
      </c>
      <c r="B8" s="60"/>
      <c r="C8" s="60"/>
      <c r="D8" s="60"/>
      <c r="E8" s="138">
        <v>10.039999999999999</v>
      </c>
    </row>
    <row r="9" spans="1:8" ht="13" thickBot="1" x14ac:dyDescent="0.3">
      <c r="A9" s="49"/>
    </row>
    <row r="10" spans="1:8" ht="13.5" thickBot="1" x14ac:dyDescent="0.3">
      <c r="A10" s="654" t="s">
        <v>376</v>
      </c>
      <c r="B10" s="655"/>
      <c r="C10" s="655"/>
      <c r="D10" s="655"/>
      <c r="E10" s="656"/>
    </row>
    <row r="11" spans="1:8" ht="13.5" thickBot="1" x14ac:dyDescent="0.3">
      <c r="A11" s="657" t="s">
        <v>378</v>
      </c>
      <c r="B11" s="657"/>
      <c r="C11" s="657"/>
      <c r="D11" s="657"/>
      <c r="E11" s="79" t="s">
        <v>6</v>
      </c>
    </row>
    <row r="12" spans="1:8" ht="13" x14ac:dyDescent="0.25">
      <c r="A12" s="57" t="s">
        <v>385</v>
      </c>
      <c r="B12" s="58"/>
      <c r="C12" s="58"/>
      <c r="D12" s="58"/>
      <c r="E12" s="139">
        <f>E6*G6</f>
        <v>44.305</v>
      </c>
    </row>
    <row r="13" spans="1:8" ht="13.5" thickBot="1" x14ac:dyDescent="0.3">
      <c r="A13" s="56" t="s">
        <v>386</v>
      </c>
      <c r="B13" s="61"/>
      <c r="C13" s="61"/>
      <c r="D13" s="61"/>
      <c r="E13" s="140">
        <f>E6*G7</f>
        <v>44.305</v>
      </c>
    </row>
    <row r="14" spans="1:8" ht="13" thickBot="1" x14ac:dyDescent="0.3">
      <c r="A14" s="49"/>
    </row>
    <row r="15" spans="1:8" ht="13.5" thickBot="1" x14ac:dyDescent="0.35">
      <c r="A15" s="75" t="s">
        <v>387</v>
      </c>
      <c r="B15" s="76"/>
      <c r="C15" s="142">
        <v>12</v>
      </c>
      <c r="E15" s="75" t="s">
        <v>387</v>
      </c>
      <c r="F15" s="76"/>
      <c r="G15" s="141">
        <v>18</v>
      </c>
      <c r="H15" s="36" t="s">
        <v>388</v>
      </c>
    </row>
    <row r="16" spans="1:8" ht="13" thickBot="1" x14ac:dyDescent="0.3">
      <c r="A16" s="49"/>
      <c r="E16" s="49"/>
    </row>
    <row r="17" spans="1:16" ht="13.5" thickBot="1" x14ac:dyDescent="0.3">
      <c r="A17" s="658" t="s">
        <v>389</v>
      </c>
      <c r="B17" s="659"/>
      <c r="C17" s="660"/>
      <c r="E17" s="658" t="s">
        <v>389</v>
      </c>
      <c r="F17" s="659"/>
      <c r="G17" s="660"/>
    </row>
    <row r="18" spans="1:16" x14ac:dyDescent="0.25">
      <c r="A18" s="67"/>
      <c r="C18" s="68"/>
      <c r="E18" s="67"/>
      <c r="G18" s="68"/>
    </row>
    <row r="19" spans="1:16" ht="13" x14ac:dyDescent="0.3">
      <c r="A19" s="69" t="s">
        <v>2</v>
      </c>
      <c r="C19" s="68"/>
      <c r="E19" s="69" t="s">
        <v>2</v>
      </c>
      <c r="G19" s="68"/>
    </row>
    <row r="20" spans="1:16" x14ac:dyDescent="0.25">
      <c r="A20" s="67" t="s">
        <v>3</v>
      </c>
      <c r="C20" s="70">
        <f>'Item 1 - Servente'!I45</f>
        <v>0</v>
      </c>
      <c r="E20" s="67" t="s">
        <v>3</v>
      </c>
      <c r="G20" s="70">
        <f>'Item 1 - Servente'!I45</f>
        <v>0</v>
      </c>
    </row>
    <row r="21" spans="1:16" x14ac:dyDescent="0.25">
      <c r="A21" s="67" t="s">
        <v>390</v>
      </c>
      <c r="C21" s="70">
        <f>'Item 1 - Servente'!I102</f>
        <v>0</v>
      </c>
      <c r="E21" s="67" t="s">
        <v>390</v>
      </c>
      <c r="G21" s="70">
        <f>'Item 1 - Servente'!I102</f>
        <v>0</v>
      </c>
    </row>
    <row r="22" spans="1:16" ht="13" x14ac:dyDescent="0.25">
      <c r="A22" s="67" t="s">
        <v>391</v>
      </c>
      <c r="C22" s="70">
        <f>-'Mód2.2'!C11</f>
        <v>0</v>
      </c>
      <c r="D22" s="114" t="s">
        <v>392</v>
      </c>
      <c r="E22" s="67" t="s">
        <v>391</v>
      </c>
      <c r="G22" s="70">
        <f>-'Mód2.2'!C11</f>
        <v>0</v>
      </c>
    </row>
    <row r="23" spans="1:16" ht="13" x14ac:dyDescent="0.3">
      <c r="A23" s="69" t="s">
        <v>5</v>
      </c>
      <c r="C23" s="71">
        <f>SUM(C20:C22)</f>
        <v>0</v>
      </c>
      <c r="E23" s="69" t="s">
        <v>5</v>
      </c>
      <c r="G23" s="71">
        <f>SUM(G20:G22)</f>
        <v>0</v>
      </c>
    </row>
    <row r="24" spans="1:16" x14ac:dyDescent="0.25">
      <c r="A24" s="67"/>
      <c r="C24" s="68"/>
      <c r="E24" s="67"/>
      <c r="G24" s="68"/>
    </row>
    <row r="25" spans="1:16" ht="13" x14ac:dyDescent="0.3">
      <c r="A25" s="69" t="s">
        <v>387</v>
      </c>
      <c r="C25" s="74">
        <f>C15</f>
        <v>12</v>
      </c>
      <c r="E25" s="69" t="s">
        <v>387</v>
      </c>
      <c r="G25" s="74">
        <f>G15</f>
        <v>18</v>
      </c>
    </row>
    <row r="26" spans="1:16" ht="13" x14ac:dyDescent="0.3">
      <c r="A26" s="69" t="s">
        <v>393</v>
      </c>
      <c r="C26" s="84">
        <f>E12</f>
        <v>44.305</v>
      </c>
      <c r="E26" s="69" t="s">
        <v>393</v>
      </c>
      <c r="G26" s="84">
        <f>E12</f>
        <v>44.305</v>
      </c>
    </row>
    <row r="27" spans="1:16" ht="13" thickBot="1" x14ac:dyDescent="0.3">
      <c r="A27" s="67"/>
      <c r="C27" s="68"/>
      <c r="E27" s="67"/>
      <c r="G27" s="68"/>
    </row>
    <row r="28" spans="1:16" ht="13.5" thickBot="1" x14ac:dyDescent="0.35">
      <c r="A28" s="63" t="s">
        <v>394</v>
      </c>
      <c r="B28" s="64"/>
      <c r="C28" s="78">
        <f>C23/C25*C26%</f>
        <v>0</v>
      </c>
      <c r="E28" s="115" t="s">
        <v>395</v>
      </c>
      <c r="F28" s="64"/>
      <c r="G28" s="78">
        <f>G23/G25*G26%</f>
        <v>0</v>
      </c>
    </row>
    <row r="29" spans="1:16" ht="13" thickBot="1" x14ac:dyDescent="0.3"/>
    <row r="30" spans="1:16" ht="13.5" thickBot="1" x14ac:dyDescent="0.3">
      <c r="A30" s="357" t="s">
        <v>396</v>
      </c>
      <c r="B30" s="358"/>
      <c r="C30" s="358"/>
      <c r="D30" s="358"/>
      <c r="E30" s="358"/>
      <c r="F30" s="358"/>
      <c r="G30" s="359"/>
      <c r="J30" s="357" t="s">
        <v>396</v>
      </c>
      <c r="K30" s="358"/>
      <c r="L30" s="358"/>
      <c r="M30" s="358"/>
      <c r="N30" s="358"/>
      <c r="O30" s="358"/>
      <c r="P30" s="359"/>
    </row>
    <row r="31" spans="1:16" x14ac:dyDescent="0.25">
      <c r="A31" s="67"/>
      <c r="G31" s="68"/>
      <c r="J31" s="67"/>
      <c r="P31" s="68"/>
    </row>
    <row r="32" spans="1:16" ht="13" x14ac:dyDescent="0.3">
      <c r="A32" s="69" t="s">
        <v>2</v>
      </c>
      <c r="G32" s="68"/>
      <c r="J32" s="69" t="s">
        <v>2</v>
      </c>
      <c r="P32" s="68"/>
    </row>
    <row r="33" spans="1:19" x14ac:dyDescent="0.25">
      <c r="A33" s="67" t="s">
        <v>3</v>
      </c>
      <c r="G33" s="70">
        <f>'Item 1 - Servente'!I45</f>
        <v>0</v>
      </c>
      <c r="J33" s="67" t="s">
        <v>1</v>
      </c>
      <c r="P33" s="70">
        <f>'Mód2.2'!H11</f>
        <v>0</v>
      </c>
    </row>
    <row r="34" spans="1:19" x14ac:dyDescent="0.25">
      <c r="A34" s="67" t="s">
        <v>4</v>
      </c>
      <c r="G34" s="70">
        <f>'Item 1 - Servente'!I54</f>
        <v>0</v>
      </c>
      <c r="J34" s="67"/>
      <c r="P34" s="70"/>
    </row>
    <row r="35" spans="1:19" ht="13" x14ac:dyDescent="0.3">
      <c r="A35" s="69" t="s">
        <v>5</v>
      </c>
      <c r="G35" s="71">
        <f>SUM(G33:G34)</f>
        <v>0</v>
      </c>
      <c r="H35" s="669" t="s">
        <v>392</v>
      </c>
      <c r="I35" s="670"/>
      <c r="J35" s="69" t="s">
        <v>5</v>
      </c>
      <c r="P35" s="71">
        <f>SUM(P33:P34)</f>
        <v>0</v>
      </c>
    </row>
    <row r="36" spans="1:19" x14ac:dyDescent="0.25">
      <c r="A36" s="67"/>
      <c r="G36" s="68"/>
      <c r="J36" s="67"/>
      <c r="P36" s="68"/>
    </row>
    <row r="37" spans="1:19" ht="13" x14ac:dyDescent="0.3">
      <c r="A37" s="69" t="s">
        <v>397</v>
      </c>
      <c r="G37" s="72">
        <f>'Item 1 - Servente'!H74</f>
        <v>0.08</v>
      </c>
      <c r="J37" s="69"/>
      <c r="P37" s="72"/>
    </row>
    <row r="38" spans="1:19" ht="13" x14ac:dyDescent="0.3">
      <c r="A38" s="69" t="s">
        <v>398</v>
      </c>
      <c r="G38" s="72">
        <v>0.4</v>
      </c>
      <c r="J38" s="69" t="s">
        <v>398</v>
      </c>
      <c r="P38" s="72">
        <v>0.4</v>
      </c>
    </row>
    <row r="39" spans="1:19" ht="13" x14ac:dyDescent="0.3">
      <c r="A39" s="69" t="s">
        <v>393</v>
      </c>
      <c r="C39" s="73"/>
      <c r="G39" s="84">
        <f>E12</f>
        <v>44.305</v>
      </c>
      <c r="J39" s="69" t="s">
        <v>393</v>
      </c>
      <c r="L39" s="73"/>
      <c r="P39" s="84">
        <f>E12</f>
        <v>44.305</v>
      </c>
    </row>
    <row r="40" spans="1:19" ht="13" thickBot="1" x14ac:dyDescent="0.3">
      <c r="A40" s="67"/>
      <c r="G40" s="68"/>
      <c r="J40" s="67"/>
      <c r="P40" s="68"/>
    </row>
    <row r="41" spans="1:19" ht="13.5" thickBot="1" x14ac:dyDescent="0.3">
      <c r="A41" s="357" t="s">
        <v>399</v>
      </c>
      <c r="B41" s="358"/>
      <c r="C41" s="358"/>
      <c r="D41" s="358"/>
      <c r="E41" s="358"/>
      <c r="F41" s="358"/>
      <c r="G41" s="78">
        <f>G35*G37*G38*G39%</f>
        <v>0</v>
      </c>
      <c r="J41" s="667" t="s">
        <v>400</v>
      </c>
      <c r="K41" s="668"/>
      <c r="L41" s="668"/>
      <c r="M41" s="668"/>
      <c r="N41" s="668"/>
      <c r="O41" s="668"/>
      <c r="P41" s="78">
        <f>P35*P38*P39%</f>
        <v>0</v>
      </c>
    </row>
    <row r="43" spans="1:19" ht="13" thickBot="1" x14ac:dyDescent="0.3"/>
    <row r="44" spans="1:19" ht="13.5" thickBot="1" x14ac:dyDescent="0.3">
      <c r="A44" s="651" t="s">
        <v>401</v>
      </c>
      <c r="B44" s="652"/>
      <c r="C44" s="653"/>
      <c r="E44" s="651" t="s">
        <v>401</v>
      </c>
      <c r="F44" s="652"/>
      <c r="G44" s="653"/>
    </row>
    <row r="45" spans="1:19" ht="13" x14ac:dyDescent="0.3">
      <c r="A45" s="67"/>
      <c r="C45" s="68"/>
      <c r="E45" s="67"/>
      <c r="G45" s="68"/>
      <c r="J45" s="85" t="s">
        <v>402</v>
      </c>
    </row>
    <row r="46" spans="1:19" ht="13" x14ac:dyDescent="0.3">
      <c r="A46" s="69" t="s">
        <v>2</v>
      </c>
      <c r="C46" s="68"/>
      <c r="E46" s="69" t="s">
        <v>2</v>
      </c>
      <c r="G46" s="68"/>
    </row>
    <row r="47" spans="1:19" ht="12.75" customHeight="1" x14ac:dyDescent="0.25">
      <c r="A47" s="67" t="s">
        <v>3</v>
      </c>
      <c r="C47" s="70">
        <f>'Item 1 - Servente'!I45</f>
        <v>0</v>
      </c>
      <c r="E47" s="67" t="s">
        <v>3</v>
      </c>
      <c r="G47" s="70">
        <f>'Item 1 - Servente'!I45</f>
        <v>0</v>
      </c>
      <c r="J47" s="562" t="s">
        <v>403</v>
      </c>
      <c r="K47" s="562"/>
      <c r="L47" s="562"/>
      <c r="M47" s="562"/>
      <c r="N47" s="562"/>
      <c r="O47" s="562"/>
      <c r="P47" s="562"/>
      <c r="Q47" s="562"/>
      <c r="R47" s="562"/>
      <c r="S47" s="562"/>
    </row>
    <row r="48" spans="1:19" ht="13" x14ac:dyDescent="0.25">
      <c r="A48" s="67" t="s">
        <v>390</v>
      </c>
      <c r="C48" s="70">
        <f>'Item 1 - Servente'!I102</f>
        <v>0</v>
      </c>
      <c r="E48" s="67" t="s">
        <v>390</v>
      </c>
      <c r="G48" s="70">
        <f>'Item 1 - Servente'!I102</f>
        <v>0</v>
      </c>
      <c r="H48" s="52"/>
      <c r="I48" s="52"/>
      <c r="J48" s="562"/>
      <c r="K48" s="562"/>
      <c r="L48" s="562"/>
      <c r="M48" s="562"/>
      <c r="N48" s="562"/>
      <c r="O48" s="562"/>
      <c r="P48" s="562"/>
      <c r="Q48" s="562"/>
      <c r="R48" s="562"/>
      <c r="S48" s="562"/>
    </row>
    <row r="49" spans="1:19" ht="13" x14ac:dyDescent="0.3">
      <c r="A49" s="69" t="s">
        <v>5</v>
      </c>
      <c r="C49" s="71">
        <f>SUM(C47:C48)</f>
        <v>0</v>
      </c>
      <c r="D49" s="114" t="s">
        <v>392</v>
      </c>
      <c r="E49" s="69" t="s">
        <v>5</v>
      </c>
      <c r="G49" s="71">
        <f>SUM(G47:G48)</f>
        <v>0</v>
      </c>
      <c r="H49" s="671" t="s">
        <v>392</v>
      </c>
      <c r="I49" s="671"/>
      <c r="J49" s="562"/>
      <c r="K49" s="562"/>
      <c r="L49" s="562"/>
      <c r="M49" s="562"/>
      <c r="N49" s="562"/>
      <c r="O49" s="562"/>
      <c r="P49" s="562"/>
      <c r="Q49" s="562"/>
      <c r="R49" s="562"/>
      <c r="S49" s="562"/>
    </row>
    <row r="50" spans="1:19" x14ac:dyDescent="0.25">
      <c r="A50" s="67"/>
      <c r="C50" s="68"/>
      <c r="E50" s="67"/>
      <c r="G50" s="68"/>
      <c r="J50" s="562"/>
      <c r="K50" s="562"/>
      <c r="L50" s="562"/>
      <c r="M50" s="562"/>
      <c r="N50" s="562"/>
      <c r="O50" s="562"/>
      <c r="P50" s="562"/>
      <c r="Q50" s="562"/>
      <c r="R50" s="562"/>
      <c r="S50" s="562"/>
    </row>
    <row r="51" spans="1:19" ht="13.5" thickBot="1" x14ac:dyDescent="0.35">
      <c r="A51" s="69" t="s">
        <v>387</v>
      </c>
      <c r="C51" s="74">
        <f>C15</f>
        <v>12</v>
      </c>
      <c r="E51" s="69" t="s">
        <v>387</v>
      </c>
      <c r="G51" s="74">
        <f>G15</f>
        <v>18</v>
      </c>
      <c r="J51" s="562"/>
      <c r="K51" s="562"/>
      <c r="L51" s="562"/>
      <c r="M51" s="562"/>
      <c r="N51" s="562"/>
      <c r="O51" s="562"/>
      <c r="P51" s="562"/>
      <c r="Q51" s="562"/>
      <c r="R51" s="562"/>
      <c r="S51" s="562"/>
    </row>
    <row r="52" spans="1:19" ht="13.5" thickBot="1" x14ac:dyDescent="0.35">
      <c r="A52" s="69" t="s">
        <v>393</v>
      </c>
      <c r="C52" s="84">
        <f>E13</f>
        <v>44.305</v>
      </c>
      <c r="E52" s="69" t="s">
        <v>393</v>
      </c>
      <c r="G52" s="84">
        <f>E13</f>
        <v>44.305</v>
      </c>
      <c r="J52" s="83">
        <f>'Item 1 - Servente'!I45*1.94%</f>
        <v>0</v>
      </c>
      <c r="M52" s="7"/>
    </row>
    <row r="53" spans="1:19" ht="13" thickBot="1" x14ac:dyDescent="0.3">
      <c r="A53" s="67"/>
      <c r="C53" s="68"/>
      <c r="E53" s="67"/>
      <c r="G53" s="68"/>
    </row>
    <row r="54" spans="1:19" ht="13.5" thickBot="1" x14ac:dyDescent="0.35">
      <c r="A54" s="63" t="s">
        <v>404</v>
      </c>
      <c r="B54" s="64"/>
      <c r="C54" s="78">
        <f>C49/C51*C52%</f>
        <v>0</v>
      </c>
      <c r="E54" s="115" t="s">
        <v>405</v>
      </c>
      <c r="F54" s="64"/>
      <c r="G54" s="78">
        <f>G49/G51*G52%</f>
        <v>0</v>
      </c>
    </row>
    <row r="55" spans="1:19" ht="13" thickBot="1" x14ac:dyDescent="0.3"/>
    <row r="56" spans="1:19" ht="13.5" thickBot="1" x14ac:dyDescent="0.3">
      <c r="A56" s="357" t="s">
        <v>406</v>
      </c>
      <c r="B56" s="358"/>
      <c r="C56" s="358"/>
      <c r="D56" s="358"/>
      <c r="E56" s="358"/>
      <c r="F56" s="358"/>
      <c r="G56" s="359"/>
      <c r="J56" s="357" t="s">
        <v>406</v>
      </c>
      <c r="K56" s="358"/>
      <c r="L56" s="358"/>
      <c r="M56" s="358"/>
      <c r="N56" s="358"/>
      <c r="O56" s="358"/>
      <c r="P56" s="359"/>
    </row>
    <row r="57" spans="1:19" x14ac:dyDescent="0.25">
      <c r="A57" s="67"/>
      <c r="G57" s="68"/>
      <c r="J57" s="67"/>
      <c r="P57" s="68"/>
    </row>
    <row r="58" spans="1:19" ht="13" x14ac:dyDescent="0.3">
      <c r="A58" s="69" t="s">
        <v>2</v>
      </c>
      <c r="G58" s="68"/>
      <c r="J58" s="69" t="s">
        <v>2</v>
      </c>
      <c r="P58" s="68"/>
    </row>
    <row r="59" spans="1:19" x14ac:dyDescent="0.25">
      <c r="A59" s="67" t="s">
        <v>3</v>
      </c>
      <c r="G59" s="70">
        <f>'Item 1 - Servente'!I45</f>
        <v>0</v>
      </c>
      <c r="J59" s="67" t="s">
        <v>1</v>
      </c>
      <c r="P59" s="70">
        <f>'Mód2.2'!H11</f>
        <v>0</v>
      </c>
    </row>
    <row r="60" spans="1:19" x14ac:dyDescent="0.25">
      <c r="A60" s="67" t="s">
        <v>4</v>
      </c>
      <c r="G60" s="70">
        <f>'Item 1 - Servente'!I54</f>
        <v>0</v>
      </c>
      <c r="J60" s="67"/>
      <c r="P60" s="70"/>
    </row>
    <row r="61" spans="1:19" ht="13" x14ac:dyDescent="0.3">
      <c r="A61" s="69" t="s">
        <v>5</v>
      </c>
      <c r="G61" s="71">
        <f>SUM(G59:G60)</f>
        <v>0</v>
      </c>
      <c r="J61" s="69" t="s">
        <v>5</v>
      </c>
      <c r="P61" s="71">
        <f>SUM(P59:P60)</f>
        <v>0</v>
      </c>
    </row>
    <row r="62" spans="1:19" ht="13" x14ac:dyDescent="0.25">
      <c r="A62" s="67"/>
      <c r="G62" s="68"/>
      <c r="H62" s="669" t="s">
        <v>392</v>
      </c>
      <c r="I62" s="670"/>
      <c r="J62" s="67"/>
      <c r="P62" s="68"/>
    </row>
    <row r="63" spans="1:19" ht="13" x14ac:dyDescent="0.3">
      <c r="A63" s="69" t="s">
        <v>397</v>
      </c>
      <c r="G63" s="72">
        <f>'Item 1 - Servente'!H74</f>
        <v>0.08</v>
      </c>
      <c r="J63" s="69"/>
      <c r="P63" s="72"/>
    </row>
    <row r="64" spans="1:19" ht="13" x14ac:dyDescent="0.3">
      <c r="A64" s="69" t="s">
        <v>398</v>
      </c>
      <c r="G64" s="72">
        <v>0.4</v>
      </c>
      <c r="J64" s="69" t="s">
        <v>398</v>
      </c>
      <c r="P64" s="72">
        <v>0.4</v>
      </c>
    </row>
    <row r="65" spans="1:16" ht="13" x14ac:dyDescent="0.3">
      <c r="A65" s="69" t="s">
        <v>393</v>
      </c>
      <c r="C65" s="73"/>
      <c r="G65" s="84">
        <f>E13</f>
        <v>44.305</v>
      </c>
      <c r="J65" s="69" t="s">
        <v>393</v>
      </c>
      <c r="L65" s="73"/>
      <c r="P65" s="84">
        <f>E13</f>
        <v>44.305</v>
      </c>
    </row>
    <row r="66" spans="1:16" ht="13" thickBot="1" x14ac:dyDescent="0.3">
      <c r="A66" s="67"/>
      <c r="G66" s="68"/>
      <c r="J66" s="67"/>
      <c r="P66" s="68"/>
    </row>
    <row r="67" spans="1:16" ht="13.5" thickBot="1" x14ac:dyDescent="0.3">
      <c r="A67" s="357" t="s">
        <v>407</v>
      </c>
      <c r="B67" s="358"/>
      <c r="C67" s="358"/>
      <c r="D67" s="358"/>
      <c r="E67" s="358"/>
      <c r="F67" s="358"/>
      <c r="G67" s="78">
        <f>G61*G63*G64*G65%</f>
        <v>0</v>
      </c>
      <c r="J67" s="667" t="s">
        <v>408</v>
      </c>
      <c r="K67" s="668"/>
      <c r="L67" s="668"/>
      <c r="M67" s="668"/>
      <c r="N67" s="668"/>
      <c r="O67" s="668"/>
      <c r="P67" s="78">
        <f>P61*P64*P65%</f>
        <v>0</v>
      </c>
    </row>
    <row r="70" spans="1:16" ht="13" thickBot="1" x14ac:dyDescent="0.3"/>
    <row r="71" spans="1:16" ht="13.5" thickBot="1" x14ac:dyDescent="0.3">
      <c r="A71" s="357" t="s">
        <v>409</v>
      </c>
      <c r="B71" s="358"/>
      <c r="C71" s="358"/>
      <c r="D71" s="358"/>
      <c r="E71" s="358"/>
      <c r="F71" s="358"/>
      <c r="G71" s="359"/>
    </row>
    <row r="72" spans="1:16" x14ac:dyDescent="0.25">
      <c r="A72" s="95"/>
      <c r="B72" s="96"/>
      <c r="C72" s="96"/>
      <c r="D72" s="96"/>
      <c r="E72" s="96"/>
      <c r="F72" s="96"/>
      <c r="G72" s="97"/>
    </row>
    <row r="73" spans="1:16" ht="13" x14ac:dyDescent="0.3">
      <c r="A73" s="69" t="s">
        <v>2</v>
      </c>
      <c r="G73" s="68"/>
    </row>
    <row r="74" spans="1:16" x14ac:dyDescent="0.25">
      <c r="A74" s="67" t="s">
        <v>410</v>
      </c>
      <c r="G74" s="70">
        <f>-'Item 1 - Servente'!I54</f>
        <v>0</v>
      </c>
    </row>
    <row r="75" spans="1:16" x14ac:dyDescent="0.25">
      <c r="A75" s="67"/>
      <c r="G75" s="68"/>
    </row>
    <row r="76" spans="1:16" ht="13" x14ac:dyDescent="0.3">
      <c r="A76" s="69" t="s">
        <v>393</v>
      </c>
      <c r="G76" s="107">
        <f>E7</f>
        <v>1.35</v>
      </c>
    </row>
    <row r="77" spans="1:16" ht="13" thickBot="1" x14ac:dyDescent="0.3">
      <c r="A77" s="98"/>
      <c r="B77" s="99"/>
      <c r="C77" s="99"/>
      <c r="D77" s="99"/>
      <c r="E77" s="99"/>
      <c r="F77" s="99"/>
      <c r="G77" s="100"/>
    </row>
    <row r="78" spans="1:16" ht="13.5" thickBot="1" x14ac:dyDescent="0.3">
      <c r="A78" s="357" t="s">
        <v>411</v>
      </c>
      <c r="B78" s="358"/>
      <c r="C78" s="358"/>
      <c r="D78" s="358"/>
      <c r="E78" s="358"/>
      <c r="F78" s="358"/>
      <c r="G78" s="78">
        <f>G74*G76%</f>
        <v>0</v>
      </c>
    </row>
    <row r="80" spans="1:16" ht="13" thickBot="1" x14ac:dyDescent="0.3"/>
    <row r="81" spans="2:11" ht="13.5" thickBot="1" x14ac:dyDescent="0.35">
      <c r="B81" s="664" t="s">
        <v>412</v>
      </c>
      <c r="C81" s="665"/>
      <c r="D81" s="665"/>
      <c r="E81" s="665"/>
      <c r="F81" s="665"/>
      <c r="G81" s="665"/>
      <c r="H81" s="665"/>
      <c r="I81" s="665"/>
      <c r="J81" s="665"/>
      <c r="K81" s="666"/>
    </row>
    <row r="82" spans="2:11" ht="13" x14ac:dyDescent="0.25">
      <c r="B82" s="95"/>
      <c r="C82" s="96"/>
      <c r="D82" s="96"/>
      <c r="E82" s="96"/>
      <c r="F82" s="96"/>
      <c r="G82" s="97"/>
      <c r="H82" s="108" t="s">
        <v>413</v>
      </c>
      <c r="I82" s="108" t="s">
        <v>414</v>
      </c>
      <c r="J82" s="108" t="s">
        <v>415</v>
      </c>
      <c r="K82" s="108" t="s">
        <v>416</v>
      </c>
    </row>
    <row r="83" spans="2:11" ht="13.5" thickBot="1" x14ac:dyDescent="0.3">
      <c r="B83" s="661" t="s">
        <v>417</v>
      </c>
      <c r="C83" s="662"/>
      <c r="D83" s="662"/>
      <c r="E83" s="662"/>
      <c r="F83" s="662"/>
      <c r="G83" s="663"/>
      <c r="H83" s="111" t="s">
        <v>418</v>
      </c>
      <c r="I83" s="111" t="s">
        <v>419</v>
      </c>
      <c r="J83" s="111"/>
      <c r="K83" s="111" t="s">
        <v>420</v>
      </c>
    </row>
    <row r="84" spans="2:11" x14ac:dyDescent="0.25">
      <c r="B84" s="95"/>
      <c r="C84" s="96"/>
      <c r="D84" s="96"/>
      <c r="E84" s="96"/>
      <c r="F84" s="96"/>
      <c r="G84" s="97"/>
      <c r="H84" s="109"/>
      <c r="I84" s="109"/>
      <c r="J84" s="109"/>
      <c r="K84" s="109"/>
    </row>
    <row r="85" spans="2:11" x14ac:dyDescent="0.25">
      <c r="B85" s="67" t="str">
        <f>A28</f>
        <v>VALOR AP INDENIZADO</v>
      </c>
      <c r="G85" s="68"/>
      <c r="H85" s="110">
        <f>C28</f>
        <v>0</v>
      </c>
      <c r="I85" s="109"/>
      <c r="J85" s="109"/>
      <c r="K85" s="110">
        <f>G28</f>
        <v>0</v>
      </c>
    </row>
    <row r="86" spans="2:11" x14ac:dyDescent="0.25">
      <c r="B86" s="67" t="str">
        <f>A41</f>
        <v>VALOR MULTA FGTS E CONTRIBUIÇÃO SOCIAL NO AP INDENIZADO</v>
      </c>
      <c r="G86" s="68"/>
      <c r="H86" s="110">
        <f>G41</f>
        <v>0</v>
      </c>
      <c r="I86" s="109"/>
      <c r="J86" s="109"/>
      <c r="K86" s="110">
        <f>G41</f>
        <v>0</v>
      </c>
    </row>
    <row r="87" spans="2:11" x14ac:dyDescent="0.25">
      <c r="B87" s="67" t="str">
        <f>A54</f>
        <v>VALOR AP TRABALHADO</v>
      </c>
      <c r="G87" s="68"/>
      <c r="H87" s="110">
        <f>C54</f>
        <v>0</v>
      </c>
      <c r="I87" s="110">
        <f>J52</f>
        <v>0</v>
      </c>
      <c r="J87" s="109"/>
      <c r="K87" s="110">
        <f>G54</f>
        <v>0</v>
      </c>
    </row>
    <row r="88" spans="2:11" x14ac:dyDescent="0.25">
      <c r="B88" s="67" t="str">
        <f>A67</f>
        <v>VALOR MULTA FGTS E CONTRIBUIÇÃO SOCIAL NO AP TRABALHADO</v>
      </c>
      <c r="G88" s="68"/>
      <c r="H88" s="110">
        <f>G67</f>
        <v>0</v>
      </c>
      <c r="I88" s="109"/>
      <c r="J88" s="109"/>
      <c r="K88" s="110">
        <f>G67</f>
        <v>0</v>
      </c>
    </row>
    <row r="89" spans="2:11" x14ac:dyDescent="0.25">
      <c r="B89" s="67" t="str">
        <f>A78</f>
        <v>VALOR DEMISSÃO POR JUSTA CAUSA</v>
      </c>
      <c r="G89" s="68"/>
      <c r="H89" s="110">
        <f>G78</f>
        <v>0</v>
      </c>
      <c r="I89" s="109"/>
      <c r="J89" s="109"/>
      <c r="K89" s="109"/>
    </row>
    <row r="90" spans="2:11" ht="13" thickBot="1" x14ac:dyDescent="0.3">
      <c r="B90" s="98"/>
      <c r="C90" s="99"/>
      <c r="D90" s="99"/>
      <c r="E90" s="99"/>
      <c r="F90" s="99"/>
      <c r="G90" s="100"/>
      <c r="H90" s="109"/>
      <c r="I90" s="109"/>
      <c r="J90" s="109"/>
      <c r="K90" s="109"/>
    </row>
    <row r="91" spans="2:11" ht="13.5" thickBot="1" x14ac:dyDescent="0.35">
      <c r="B91" s="75" t="s">
        <v>421</v>
      </c>
      <c r="C91" s="88"/>
      <c r="D91" s="88"/>
      <c r="E91" s="88"/>
      <c r="F91" s="88"/>
      <c r="G91" s="88"/>
      <c r="H91" s="112">
        <f>SUM(H85:H90)</f>
        <v>0</v>
      </c>
      <c r="I91" s="116">
        <f>SUM(I85:I90)</f>
        <v>0</v>
      </c>
      <c r="J91" s="113">
        <f>SUM(J85:J90)</f>
        <v>0</v>
      </c>
      <c r="K91" s="116">
        <f>SUM(K85:K90)</f>
        <v>0</v>
      </c>
    </row>
  </sheetData>
  <mergeCells count="24">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 ref="A44:C44"/>
    <mergeCell ref="A56:G56"/>
    <mergeCell ref="A67:F67"/>
    <mergeCell ref="A4:E4"/>
    <mergeCell ref="A5:D5"/>
    <mergeCell ref="A10:E10"/>
    <mergeCell ref="A11:D11"/>
    <mergeCell ref="A17:C17"/>
  </mergeCells>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3" ma:contentTypeDescription="Crie um novo documento." ma:contentTypeScope="" ma:versionID="85181882a4631b8eb33074c90e7181b8">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414de3ff29f92f3aaef77e0465408464"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DF9FF2B-8EBF-4831-863C-FC4AE9569AA1}">
  <ds:schemaRefs>
    <ds:schemaRef ds:uri="http://schemas.microsoft.com/office/2006/metadata/properties"/>
    <ds:schemaRef ds:uri="http://schemas.microsoft.com/office/infopath/2007/PartnerControls"/>
    <ds:schemaRef ds:uri="8be9016c-abf9-4578-ad08-31348c4d38a2"/>
    <ds:schemaRef ds:uri="f664ba59-bd10-42fd-aad1-7c4cb888b93d"/>
  </ds:schemaRefs>
</ds:datastoreItem>
</file>

<file path=customXml/itemProps2.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3.xml><?xml version="1.0" encoding="utf-8"?>
<ds:datastoreItem xmlns:ds="http://schemas.openxmlformats.org/officeDocument/2006/customXml" ds:itemID="{59C5A4B7-B232-4DC0-B4EF-B4E4AA057E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15</vt:i4>
      </vt:variant>
    </vt:vector>
  </HeadingPairs>
  <TitlesOfParts>
    <vt:vector size="15" baseType="lpstr">
      <vt:lpstr>Mód2.2</vt:lpstr>
      <vt:lpstr>Resumo</vt:lpstr>
      <vt:lpstr>Item 1 - Servente</vt:lpstr>
      <vt:lpstr>Item 2 - Jardineiro</vt:lpstr>
      <vt:lpstr>Uniform&amp;EPIs Serv e Jard.</vt:lpstr>
      <vt:lpstr>Mód2.3 Serv e Jard.</vt:lpstr>
      <vt:lpstr>Materiais Servente</vt:lpstr>
      <vt:lpstr>Eqp Servente</vt:lpstr>
      <vt:lpstr>Mód3</vt:lpstr>
      <vt:lpstr>Mód6</vt:lpstr>
      <vt:lpstr>Mód4</vt:lpstr>
      <vt:lpstr>Materiais Jardineiro</vt:lpstr>
      <vt:lpstr>Eqp Jardineiro</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2023-08-14T18:40:14Z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