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codeName="{3D1A710C-6663-3D7B-7F91-EC182F24A4BC}"/>
  <workbookPr codeName="EstaPastaDeTrabalho" defaultThemeVersion="166925"/>
  <mc:AlternateContent xmlns:mc="http://schemas.openxmlformats.org/markup-compatibility/2006">
    <mc:Choice Requires="x15">
      <x15ac:absPath xmlns:x15ac="http://schemas.microsoft.com/office/spreadsheetml/2010/11/ac" url="C:\Users\werllen.andrade\Desktop\"/>
    </mc:Choice>
  </mc:AlternateContent>
  <xr:revisionPtr revIDLastSave="0" documentId="13_ncr:1_{2CE32456-8A86-4BB3-B767-FFE552718896}" xr6:coauthVersionLast="36" xr6:coauthVersionMax="36" xr10:uidLastSave="{00000000-0000-0000-0000-000000000000}"/>
  <workbookProtection workbookAlgorithmName="SHA-512" workbookHashValue="oAS0sOIkJMzcKvOKHHu4zan5pXlcJUfkei0VLGz3xkpnAHkGJKR2IoKGBNPxit8otsanvEghe2VEnmVrPqje1w==" workbookSaltValue="T6H4beMKTGn5mWK85Mkwjg==" workbookSpinCount="100000" lockStructure="1"/>
  <bookViews>
    <workbookView xWindow="0" yWindow="0" windowWidth="28800" windowHeight="11625" xr2:uid="{00000000-000D-0000-FFFF-FFFF00000000}"/>
  </bookViews>
  <sheets>
    <sheet name="Requerimento" sheetId="18" r:id="rId1"/>
    <sheet name="Orientações_Requerimento" sheetId="21" r:id="rId2"/>
    <sheet name="Orientações_Fichas" sheetId="22" r:id="rId3"/>
    <sheet name="ListaSuspensa" sheetId="19" state="hidden" r:id="rId4"/>
  </sheets>
  <definedNames>
    <definedName name="_xlnm.Print_Area" localSheetId="0">Requerimento!$A$1:$Q$958</definedName>
    <definedName name="diferença">Requerimento!$V$3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V11" i="18" l="1"/>
  <c r="V12" i="18"/>
  <c r="V13" i="18"/>
  <c r="V14" i="18"/>
  <c r="V15" i="18"/>
  <c r="V16" i="18"/>
  <c r="V17" i="18"/>
  <c r="V18" i="18"/>
  <c r="V6" i="18" l="1"/>
  <c r="V7" i="18"/>
  <c r="V8" i="18"/>
  <c r="V9" i="18"/>
  <c r="V10" i="18"/>
  <c r="V20" i="18"/>
  <c r="V36" i="18"/>
  <c r="V38" i="18"/>
  <c r="V56" i="18"/>
  <c r="V57" i="18"/>
  <c r="V58" i="18"/>
  <c r="V59" i="18"/>
  <c r="V60" i="18"/>
  <c r="V61" i="18"/>
  <c r="V62" i="18"/>
  <c r="V63" i="18"/>
  <c r="V64" i="18"/>
  <c r="V65" i="18"/>
  <c r="V66" i="18"/>
  <c r="V67" i="18"/>
  <c r="V957" i="18"/>
  <c r="V5" i="18"/>
  <c r="V4" i="18"/>
  <c r="S557" i="18"/>
  <c r="V557" i="18" s="1"/>
  <c r="S910" i="18" l="1"/>
  <c r="S918" i="18"/>
  <c r="S926" i="18"/>
  <c r="S934" i="18"/>
  <c r="S942" i="18"/>
  <c r="S886" i="18"/>
  <c r="S894" i="18"/>
  <c r="S902" i="18"/>
  <c r="S798" i="18"/>
  <c r="S790" i="18"/>
  <c r="S782" i="18"/>
  <c r="S774" i="18"/>
  <c r="S766" i="18"/>
  <c r="S838" i="18"/>
  <c r="S830" i="18"/>
  <c r="S822" i="18"/>
  <c r="S814" i="18"/>
  <c r="S806" i="18"/>
  <c r="S846" i="18"/>
  <c r="S854" i="18"/>
  <c r="S862" i="18"/>
  <c r="S870" i="18"/>
  <c r="S878" i="18"/>
  <c r="S686" i="18"/>
  <c r="S694" i="18"/>
  <c r="S702" i="18"/>
  <c r="S710" i="18"/>
  <c r="S718" i="18"/>
  <c r="S726" i="18"/>
  <c r="S734" i="18"/>
  <c r="S742" i="18"/>
  <c r="S750" i="18"/>
  <c r="S758" i="18"/>
  <c r="S662" i="18"/>
  <c r="S670" i="18"/>
  <c r="S678" i="18"/>
  <c r="S638" i="18"/>
  <c r="S646" i="18"/>
  <c r="S654" i="18"/>
  <c r="S614" i="18"/>
  <c r="S622" i="18"/>
  <c r="S630" i="18"/>
  <c r="V630" i="18" s="1"/>
  <c r="S598" i="18"/>
  <c r="S606" i="18"/>
  <c r="S558" i="18"/>
  <c r="S582" i="18"/>
  <c r="S574" i="18"/>
  <c r="S590" i="18"/>
  <c r="S566" i="18"/>
  <c r="S945" i="18" l="1"/>
  <c r="V945" i="18" s="1"/>
  <c r="V942" i="18"/>
  <c r="S940" i="18"/>
  <c r="V940" i="18" s="1"/>
  <c r="V934" i="18"/>
  <c r="S933" i="18"/>
  <c r="V933" i="18" s="1"/>
  <c r="V926" i="18"/>
  <c r="S924" i="18"/>
  <c r="V924" i="18" s="1"/>
  <c r="V918" i="18"/>
  <c r="S912" i="18"/>
  <c r="V912" i="18" s="1"/>
  <c r="V910" i="18"/>
  <c r="S908" i="18"/>
  <c r="V908" i="18" s="1"/>
  <c r="V902" i="18"/>
  <c r="S896" i="18"/>
  <c r="V896" i="18" s="1"/>
  <c r="V894" i="18"/>
  <c r="S893" i="18"/>
  <c r="V893" i="18" s="1"/>
  <c r="V886" i="18"/>
  <c r="S881" i="18"/>
  <c r="V881" i="18" s="1"/>
  <c r="V878" i="18"/>
  <c r="S877" i="18"/>
  <c r="V877" i="18" s="1"/>
  <c r="V870" i="18"/>
  <c r="S864" i="18"/>
  <c r="V864" i="18" s="1"/>
  <c r="V862" i="18"/>
  <c r="S861" i="18"/>
  <c r="V861" i="18" s="1"/>
  <c r="V854" i="18"/>
  <c r="S853" i="18"/>
  <c r="V853" i="18" s="1"/>
  <c r="V846" i="18"/>
  <c r="S844" i="18"/>
  <c r="V844" i="18" s="1"/>
  <c r="V838" i="18"/>
  <c r="S832" i="18"/>
  <c r="V832" i="18" s="1"/>
  <c r="V830" i="18"/>
  <c r="S826" i="18"/>
  <c r="V826" i="18" s="1"/>
  <c r="V822" i="18"/>
  <c r="S820" i="18"/>
  <c r="V820" i="18" s="1"/>
  <c r="V814" i="18"/>
  <c r="S813" i="18"/>
  <c r="V813" i="18" s="1"/>
  <c r="V806" i="18"/>
  <c r="S800" i="18"/>
  <c r="V800" i="18" s="1"/>
  <c r="V798" i="18"/>
  <c r="S794" i="18"/>
  <c r="V794" i="18" s="1"/>
  <c r="V790" i="18"/>
  <c r="S789" i="18"/>
  <c r="V789" i="18" s="1"/>
  <c r="V782" i="18"/>
  <c r="S780" i="18"/>
  <c r="V780" i="18" s="1"/>
  <c r="V774" i="18"/>
  <c r="S773" i="18"/>
  <c r="V773" i="18" s="1"/>
  <c r="V766" i="18"/>
  <c r="S765" i="18"/>
  <c r="V765" i="18" s="1"/>
  <c r="V758" i="18"/>
  <c r="S757" i="18"/>
  <c r="V757" i="18" s="1"/>
  <c r="V750" i="18"/>
  <c r="S749" i="18"/>
  <c r="V749" i="18" s="1"/>
  <c r="V742" i="18"/>
  <c r="S741" i="18"/>
  <c r="V741" i="18" s="1"/>
  <c r="V734" i="18"/>
  <c r="S728" i="18"/>
  <c r="V728" i="18" s="1"/>
  <c r="V726" i="18"/>
  <c r="S725" i="18"/>
  <c r="V725" i="18" s="1"/>
  <c r="V718" i="18"/>
  <c r="S717" i="18"/>
  <c r="V717" i="18" s="1"/>
  <c r="V710" i="18"/>
  <c r="S706" i="18"/>
  <c r="V706" i="18" s="1"/>
  <c r="V702" i="18"/>
  <c r="S701" i="18"/>
  <c r="V701" i="18" s="1"/>
  <c r="V694" i="18"/>
  <c r="S693" i="18"/>
  <c r="V693" i="18" s="1"/>
  <c r="V686" i="18"/>
  <c r="S685" i="18"/>
  <c r="V685" i="18" s="1"/>
  <c r="V678" i="18"/>
  <c r="S676" i="18"/>
  <c r="V676" i="18" s="1"/>
  <c r="V670" i="18"/>
  <c r="S669" i="18"/>
  <c r="V669" i="18" s="1"/>
  <c r="V662" i="18"/>
  <c r="S659" i="18"/>
  <c r="V659" i="18" s="1"/>
  <c r="V654" i="18"/>
  <c r="S648" i="18"/>
  <c r="V648" i="18" s="1"/>
  <c r="V646" i="18"/>
  <c r="S645" i="18"/>
  <c r="V645" i="18" s="1"/>
  <c r="V638" i="18"/>
  <c r="S629" i="18"/>
  <c r="V629" i="18" s="1"/>
  <c r="V622" i="18"/>
  <c r="S621" i="18"/>
  <c r="V621" i="18" s="1"/>
  <c r="V614" i="18"/>
  <c r="S613" i="18"/>
  <c r="V613" i="18" s="1"/>
  <c r="V606" i="18"/>
  <c r="S605" i="18"/>
  <c r="V605" i="18" s="1"/>
  <c r="V598" i="18"/>
  <c r="S597" i="18"/>
  <c r="V597" i="18" s="1"/>
  <c r="V590" i="18"/>
  <c r="S589" i="18"/>
  <c r="V589" i="18" s="1"/>
  <c r="V582" i="18"/>
  <c r="S581" i="18"/>
  <c r="V581" i="18" s="1"/>
  <c r="V574" i="18"/>
  <c r="S573" i="18"/>
  <c r="V573" i="18" s="1"/>
  <c r="V566" i="18"/>
  <c r="S564" i="18"/>
  <c r="V564" i="18" s="1"/>
  <c r="V558" i="18"/>
  <c r="S949" i="18"/>
  <c r="V949" i="18" s="1"/>
  <c r="S914" i="18"/>
  <c r="V914" i="18" s="1"/>
  <c r="S916" i="18"/>
  <c r="V916" i="18" s="1"/>
  <c r="S911" i="18"/>
  <c r="V911" i="18" s="1"/>
  <c r="S913" i="18"/>
  <c r="V913" i="18" s="1"/>
  <c r="S915" i="18"/>
  <c r="V915" i="18" s="1"/>
  <c r="S917" i="18"/>
  <c r="V917" i="18" s="1"/>
  <c r="S922" i="18"/>
  <c r="V922" i="18" s="1"/>
  <c r="S919" i="18"/>
  <c r="V919" i="18" s="1"/>
  <c r="S921" i="18"/>
  <c r="V921" i="18" s="1"/>
  <c r="S923" i="18"/>
  <c r="V923" i="18" s="1"/>
  <c r="S925" i="18"/>
  <c r="V925" i="18" s="1"/>
  <c r="S920" i="18"/>
  <c r="V920" i="18" s="1"/>
  <c r="S928" i="18"/>
  <c r="V928" i="18" s="1"/>
  <c r="S932" i="18"/>
  <c r="V932" i="18" s="1"/>
  <c r="S947" i="18"/>
  <c r="V947" i="18" s="1"/>
  <c r="S930" i="18"/>
  <c r="V930" i="18" s="1"/>
  <c r="S927" i="18"/>
  <c r="V927" i="18" s="1"/>
  <c r="S929" i="18"/>
  <c r="V929" i="18" s="1"/>
  <c r="S931" i="18"/>
  <c r="V931" i="18" s="1"/>
  <c r="S936" i="18"/>
  <c r="V936" i="18" s="1"/>
  <c r="S948" i="18"/>
  <c r="V948" i="18" s="1"/>
  <c r="S938" i="18"/>
  <c r="V938" i="18" s="1"/>
  <c r="S935" i="18"/>
  <c r="V935" i="18" s="1"/>
  <c r="S937" i="18"/>
  <c r="V937" i="18" s="1"/>
  <c r="S939" i="18"/>
  <c r="V939" i="18" s="1"/>
  <c r="S941" i="18"/>
  <c r="V941" i="18" s="1"/>
  <c r="S944" i="18"/>
  <c r="V944" i="18" s="1"/>
  <c r="S946" i="18"/>
  <c r="V946" i="18" s="1"/>
  <c r="S943" i="18"/>
  <c r="V943" i="18" s="1"/>
  <c r="S888" i="18"/>
  <c r="V888" i="18" s="1"/>
  <c r="S890" i="18"/>
  <c r="V890" i="18" s="1"/>
  <c r="S892" i="18"/>
  <c r="V892" i="18" s="1"/>
  <c r="S887" i="18"/>
  <c r="V887" i="18" s="1"/>
  <c r="S889" i="18"/>
  <c r="V889" i="18" s="1"/>
  <c r="S891" i="18"/>
  <c r="V891" i="18" s="1"/>
  <c r="S900" i="18"/>
  <c r="V900" i="18" s="1"/>
  <c r="S904" i="18"/>
  <c r="V904" i="18" s="1"/>
  <c r="S898" i="18"/>
  <c r="V898" i="18" s="1"/>
  <c r="S909" i="18"/>
  <c r="V909" i="18" s="1"/>
  <c r="S895" i="18"/>
  <c r="V895" i="18" s="1"/>
  <c r="S897" i="18"/>
  <c r="V897" i="18" s="1"/>
  <c r="S899" i="18"/>
  <c r="V899" i="18" s="1"/>
  <c r="S901" i="18"/>
  <c r="V901" i="18" s="1"/>
  <c r="S907" i="18"/>
  <c r="V907" i="18" s="1"/>
  <c r="S905" i="18"/>
  <c r="V905" i="18" s="1"/>
  <c r="S906" i="18"/>
  <c r="V906" i="18" s="1"/>
  <c r="S903" i="18"/>
  <c r="V903" i="18" s="1"/>
  <c r="S768" i="18"/>
  <c r="V768" i="18" s="1"/>
  <c r="S772" i="18"/>
  <c r="V772" i="18" s="1"/>
  <c r="S776" i="18"/>
  <c r="V776" i="18" s="1"/>
  <c r="S778" i="18"/>
  <c r="V778" i="18" s="1"/>
  <c r="S786" i="18"/>
  <c r="V786" i="18" s="1"/>
  <c r="S804" i="18"/>
  <c r="V804" i="18" s="1"/>
  <c r="S770" i="18"/>
  <c r="V770" i="18" s="1"/>
  <c r="S784" i="18"/>
  <c r="V784" i="18" s="1"/>
  <c r="S788" i="18"/>
  <c r="V788" i="18" s="1"/>
  <c r="S792" i="18"/>
  <c r="V792" i="18" s="1"/>
  <c r="S796" i="18"/>
  <c r="V796" i="18" s="1"/>
  <c r="S802" i="18"/>
  <c r="V802" i="18" s="1"/>
  <c r="S767" i="18"/>
  <c r="V767" i="18" s="1"/>
  <c r="S769" i="18"/>
  <c r="V769" i="18" s="1"/>
  <c r="S771" i="18"/>
  <c r="V771" i="18" s="1"/>
  <c r="S775" i="18"/>
  <c r="V775" i="18" s="1"/>
  <c r="S777" i="18"/>
  <c r="V777" i="18" s="1"/>
  <c r="S779" i="18"/>
  <c r="V779" i="18" s="1"/>
  <c r="S781" i="18"/>
  <c r="V781" i="18" s="1"/>
  <c r="S783" i="18"/>
  <c r="V783" i="18" s="1"/>
  <c r="S785" i="18"/>
  <c r="V785" i="18" s="1"/>
  <c r="S787" i="18"/>
  <c r="V787" i="18" s="1"/>
  <c r="S791" i="18"/>
  <c r="V791" i="18" s="1"/>
  <c r="S793" i="18"/>
  <c r="V793" i="18" s="1"/>
  <c r="S795" i="18"/>
  <c r="V795" i="18" s="1"/>
  <c r="S797" i="18"/>
  <c r="V797" i="18" s="1"/>
  <c r="S799" i="18"/>
  <c r="V799" i="18" s="1"/>
  <c r="S801" i="18"/>
  <c r="V801" i="18" s="1"/>
  <c r="S803" i="18"/>
  <c r="V803" i="18" s="1"/>
  <c r="S805" i="18"/>
  <c r="V805" i="18" s="1"/>
  <c r="S808" i="18"/>
  <c r="V808" i="18" s="1"/>
  <c r="S812" i="18"/>
  <c r="V812" i="18" s="1"/>
  <c r="S828" i="18"/>
  <c r="V828" i="18" s="1"/>
  <c r="S834" i="18"/>
  <c r="V834" i="18" s="1"/>
  <c r="S840" i="18"/>
  <c r="V840" i="18" s="1"/>
  <c r="S810" i="18"/>
  <c r="V810" i="18" s="1"/>
  <c r="S818" i="18"/>
  <c r="V818" i="18" s="1"/>
  <c r="S836" i="18"/>
  <c r="V836" i="18" s="1"/>
  <c r="S842" i="18"/>
  <c r="V842" i="18" s="1"/>
  <c r="S807" i="18"/>
  <c r="V807" i="18" s="1"/>
  <c r="S809" i="18"/>
  <c r="V809" i="18" s="1"/>
  <c r="S811" i="18"/>
  <c r="V811" i="18" s="1"/>
  <c r="S815" i="18"/>
  <c r="V815" i="18" s="1"/>
  <c r="S817" i="18"/>
  <c r="V817" i="18" s="1"/>
  <c r="S819" i="18"/>
  <c r="V819" i="18" s="1"/>
  <c r="S821" i="18"/>
  <c r="V821" i="18" s="1"/>
  <c r="S823" i="18"/>
  <c r="V823" i="18" s="1"/>
  <c r="S825" i="18"/>
  <c r="V825" i="18" s="1"/>
  <c r="S827" i="18"/>
  <c r="V827" i="18" s="1"/>
  <c r="S829" i="18"/>
  <c r="V829" i="18" s="1"/>
  <c r="S831" i="18"/>
  <c r="V831" i="18" s="1"/>
  <c r="S833" i="18"/>
  <c r="V833" i="18" s="1"/>
  <c r="S835" i="18"/>
  <c r="V835" i="18" s="1"/>
  <c r="S837" i="18"/>
  <c r="V837" i="18" s="1"/>
  <c r="S839" i="18"/>
  <c r="V839" i="18" s="1"/>
  <c r="S841" i="18"/>
  <c r="V841" i="18" s="1"/>
  <c r="S843" i="18"/>
  <c r="V843" i="18" s="1"/>
  <c r="S845" i="18"/>
  <c r="V845" i="18" s="1"/>
  <c r="S816" i="18"/>
  <c r="V816" i="18" s="1"/>
  <c r="S824" i="18"/>
  <c r="V824" i="18" s="1"/>
  <c r="S848" i="18"/>
  <c r="V848" i="18" s="1"/>
  <c r="S850" i="18"/>
  <c r="V850" i="18" s="1"/>
  <c r="S852" i="18"/>
  <c r="V852" i="18" s="1"/>
  <c r="S847" i="18"/>
  <c r="V847" i="18" s="1"/>
  <c r="S849" i="18"/>
  <c r="V849" i="18" s="1"/>
  <c r="S851" i="18"/>
  <c r="V851" i="18" s="1"/>
  <c r="S856" i="18"/>
  <c r="V856" i="18" s="1"/>
  <c r="S860" i="18"/>
  <c r="V860" i="18" s="1"/>
  <c r="S858" i="18"/>
  <c r="V858" i="18" s="1"/>
  <c r="S855" i="18"/>
  <c r="V855" i="18" s="1"/>
  <c r="S857" i="18"/>
  <c r="V857" i="18" s="1"/>
  <c r="S859" i="18"/>
  <c r="V859" i="18" s="1"/>
  <c r="S866" i="18"/>
  <c r="V866" i="18" s="1"/>
  <c r="S868" i="18"/>
  <c r="V868" i="18" s="1"/>
  <c r="S863" i="18"/>
  <c r="V863" i="18" s="1"/>
  <c r="S865" i="18"/>
  <c r="V865" i="18" s="1"/>
  <c r="S867" i="18"/>
  <c r="V867" i="18" s="1"/>
  <c r="S869" i="18"/>
  <c r="V869" i="18" s="1"/>
  <c r="S874" i="18"/>
  <c r="V874" i="18" s="1"/>
  <c r="S872" i="18"/>
  <c r="V872" i="18" s="1"/>
  <c r="S876" i="18"/>
  <c r="V876" i="18" s="1"/>
  <c r="S871" i="18"/>
  <c r="V871" i="18" s="1"/>
  <c r="S873" i="18"/>
  <c r="V873" i="18" s="1"/>
  <c r="S875" i="18"/>
  <c r="V875" i="18" s="1"/>
  <c r="S885" i="18"/>
  <c r="V885" i="18" s="1"/>
  <c r="S883" i="18"/>
  <c r="V883" i="18" s="1"/>
  <c r="S884" i="18"/>
  <c r="V884" i="18" s="1"/>
  <c r="S880" i="18"/>
  <c r="V880" i="18" s="1"/>
  <c r="S882" i="18"/>
  <c r="V882" i="18" s="1"/>
  <c r="S879" i="18"/>
  <c r="V879" i="18" s="1"/>
  <c r="S692" i="18"/>
  <c r="V692" i="18" s="1"/>
  <c r="S688" i="18"/>
  <c r="V688" i="18" s="1"/>
  <c r="S690" i="18"/>
  <c r="V690" i="18" s="1"/>
  <c r="S687" i="18"/>
  <c r="V687" i="18" s="1"/>
  <c r="S689" i="18"/>
  <c r="V689" i="18" s="1"/>
  <c r="S691" i="18"/>
  <c r="V691" i="18" s="1"/>
  <c r="S698" i="18"/>
  <c r="V698" i="18" s="1"/>
  <c r="S696" i="18"/>
  <c r="V696" i="18" s="1"/>
  <c r="S700" i="18"/>
  <c r="V700" i="18" s="1"/>
  <c r="S695" i="18"/>
  <c r="V695" i="18" s="1"/>
  <c r="S697" i="18"/>
  <c r="V697" i="18" s="1"/>
  <c r="S699" i="18"/>
  <c r="V699" i="18" s="1"/>
  <c r="S708" i="18"/>
  <c r="V708" i="18" s="1"/>
  <c r="S703" i="18"/>
  <c r="V703" i="18" s="1"/>
  <c r="S705" i="18"/>
  <c r="V705" i="18" s="1"/>
  <c r="S707" i="18"/>
  <c r="V707" i="18" s="1"/>
  <c r="S709" i="18"/>
  <c r="V709" i="18" s="1"/>
  <c r="S704" i="18"/>
  <c r="V704" i="18" s="1"/>
  <c r="S712" i="18"/>
  <c r="V712" i="18" s="1"/>
  <c r="S714" i="18"/>
  <c r="V714" i="18" s="1"/>
  <c r="S716" i="18"/>
  <c r="V716" i="18" s="1"/>
  <c r="S711" i="18"/>
  <c r="V711" i="18" s="1"/>
  <c r="S713" i="18"/>
  <c r="V713" i="18" s="1"/>
  <c r="S715" i="18"/>
  <c r="V715" i="18" s="1"/>
  <c r="S720" i="18"/>
  <c r="V720" i="18" s="1"/>
  <c r="S722" i="18"/>
  <c r="V722" i="18" s="1"/>
  <c r="S724" i="18"/>
  <c r="V724" i="18" s="1"/>
  <c r="S719" i="18"/>
  <c r="V719" i="18" s="1"/>
  <c r="S721" i="18"/>
  <c r="V721" i="18" s="1"/>
  <c r="S723" i="18"/>
  <c r="V723" i="18" s="1"/>
  <c r="S730" i="18"/>
  <c r="V730" i="18" s="1"/>
  <c r="S732" i="18"/>
  <c r="V732" i="18" s="1"/>
  <c r="S727" i="18"/>
  <c r="V727" i="18" s="1"/>
  <c r="S729" i="18"/>
  <c r="V729" i="18" s="1"/>
  <c r="S731" i="18"/>
  <c r="V731" i="18" s="1"/>
  <c r="S733" i="18"/>
  <c r="V733" i="18" s="1"/>
  <c r="S736" i="18"/>
  <c r="V736" i="18" s="1"/>
  <c r="S738" i="18"/>
  <c r="V738" i="18" s="1"/>
  <c r="S740" i="18"/>
  <c r="V740" i="18" s="1"/>
  <c r="S735" i="18"/>
  <c r="V735" i="18" s="1"/>
  <c r="S737" i="18"/>
  <c r="V737" i="18" s="1"/>
  <c r="S739" i="18"/>
  <c r="V739" i="18" s="1"/>
  <c r="S744" i="18"/>
  <c r="V744" i="18" s="1"/>
  <c r="S746" i="18"/>
  <c r="V746" i="18" s="1"/>
  <c r="S748" i="18"/>
  <c r="V748" i="18" s="1"/>
  <c r="S743" i="18"/>
  <c r="V743" i="18" s="1"/>
  <c r="S745" i="18"/>
  <c r="V745" i="18" s="1"/>
  <c r="S747" i="18"/>
  <c r="V747" i="18" s="1"/>
  <c r="S752" i="18"/>
  <c r="V752" i="18" s="1"/>
  <c r="S754" i="18"/>
  <c r="V754" i="18" s="1"/>
  <c r="S756" i="18"/>
  <c r="V756" i="18" s="1"/>
  <c r="S751" i="18"/>
  <c r="V751" i="18" s="1"/>
  <c r="S753" i="18"/>
  <c r="V753" i="18" s="1"/>
  <c r="S755" i="18"/>
  <c r="V755" i="18" s="1"/>
  <c r="S760" i="18"/>
  <c r="V760" i="18" s="1"/>
  <c r="S761" i="18"/>
  <c r="V761" i="18" s="1"/>
  <c r="S764" i="18"/>
  <c r="V764" i="18" s="1"/>
  <c r="S763" i="18"/>
  <c r="V763" i="18" s="1"/>
  <c r="S762" i="18"/>
  <c r="V762" i="18" s="1"/>
  <c r="S759" i="18"/>
  <c r="V759" i="18" s="1"/>
  <c r="S664" i="18"/>
  <c r="V664" i="18" s="1"/>
  <c r="S666" i="18"/>
  <c r="V666" i="18" s="1"/>
  <c r="S668" i="18"/>
  <c r="V668" i="18" s="1"/>
  <c r="S663" i="18"/>
  <c r="V663" i="18" s="1"/>
  <c r="S665" i="18"/>
  <c r="V665" i="18" s="1"/>
  <c r="S667" i="18"/>
  <c r="V667" i="18" s="1"/>
  <c r="S674" i="18"/>
  <c r="V674" i="18" s="1"/>
  <c r="S671" i="18"/>
  <c r="V671" i="18" s="1"/>
  <c r="S673" i="18"/>
  <c r="V673" i="18" s="1"/>
  <c r="S675" i="18"/>
  <c r="V675" i="18" s="1"/>
  <c r="S677" i="18"/>
  <c r="V677" i="18" s="1"/>
  <c r="S672" i="18"/>
  <c r="V672" i="18" s="1"/>
  <c r="S680" i="18"/>
  <c r="V680" i="18" s="1"/>
  <c r="S682" i="18"/>
  <c r="V682" i="18" s="1"/>
  <c r="S684" i="18"/>
  <c r="V684" i="18" s="1"/>
  <c r="S679" i="18"/>
  <c r="V679" i="18" s="1"/>
  <c r="S681" i="18"/>
  <c r="V681" i="18" s="1"/>
  <c r="S683" i="18"/>
  <c r="V683" i="18" s="1"/>
  <c r="S640" i="18"/>
  <c r="V640" i="18" s="1"/>
  <c r="S642" i="18"/>
  <c r="V642" i="18" s="1"/>
  <c r="S644" i="18"/>
  <c r="V644" i="18" s="1"/>
  <c r="S639" i="18"/>
  <c r="V639" i="18" s="1"/>
  <c r="S641" i="18"/>
  <c r="V641" i="18" s="1"/>
  <c r="S643" i="18"/>
  <c r="V643" i="18" s="1"/>
  <c r="S650" i="18"/>
  <c r="V650" i="18" s="1"/>
  <c r="S652" i="18"/>
  <c r="V652" i="18" s="1"/>
  <c r="S647" i="18"/>
  <c r="V647" i="18" s="1"/>
  <c r="S649" i="18"/>
  <c r="V649" i="18" s="1"/>
  <c r="S651" i="18"/>
  <c r="V651" i="18" s="1"/>
  <c r="S653" i="18"/>
  <c r="V653" i="18" s="1"/>
  <c r="S660" i="18"/>
  <c r="V660" i="18" s="1"/>
  <c r="S661" i="18"/>
  <c r="V661" i="18" s="1"/>
  <c r="S656" i="18"/>
  <c r="V656" i="18" s="1"/>
  <c r="S657" i="18"/>
  <c r="V657" i="18" s="1"/>
  <c r="S658" i="18"/>
  <c r="V658" i="18" s="1"/>
  <c r="S655" i="18"/>
  <c r="V655" i="18" s="1"/>
  <c r="S565" i="18"/>
  <c r="V565" i="18" s="1"/>
  <c r="S616" i="18"/>
  <c r="V616" i="18" s="1"/>
  <c r="S618" i="18"/>
  <c r="V618" i="18" s="1"/>
  <c r="S620" i="18"/>
  <c r="V620" i="18" s="1"/>
  <c r="S623" i="18"/>
  <c r="V623" i="18" s="1"/>
  <c r="S625" i="18"/>
  <c r="V625" i="18" s="1"/>
  <c r="S615" i="18"/>
  <c r="V615" i="18" s="1"/>
  <c r="S617" i="18"/>
  <c r="V617" i="18" s="1"/>
  <c r="S619" i="18"/>
  <c r="V619" i="18" s="1"/>
  <c r="S627" i="18"/>
  <c r="V627" i="18" s="1"/>
  <c r="S624" i="18"/>
  <c r="V624" i="18" s="1"/>
  <c r="S626" i="18"/>
  <c r="V626" i="18" s="1"/>
  <c r="S628" i="18"/>
  <c r="V628" i="18" s="1"/>
  <c r="S631" i="18"/>
  <c r="V631" i="18" s="1"/>
  <c r="S635" i="18"/>
  <c r="V635" i="18" s="1"/>
  <c r="S561" i="18"/>
  <c r="V561" i="18" s="1"/>
  <c r="S633" i="18"/>
  <c r="V633" i="18" s="1"/>
  <c r="S637" i="18"/>
  <c r="V637" i="18" s="1"/>
  <c r="S632" i="18"/>
  <c r="V632" i="18" s="1"/>
  <c r="S634" i="18"/>
  <c r="V634" i="18" s="1"/>
  <c r="S636" i="18"/>
  <c r="V636" i="18" s="1"/>
  <c r="S600" i="18"/>
  <c r="V600" i="18" s="1"/>
  <c r="S602" i="18"/>
  <c r="V602" i="18" s="1"/>
  <c r="S604" i="18"/>
  <c r="V604" i="18" s="1"/>
  <c r="S599" i="18"/>
  <c r="V599" i="18" s="1"/>
  <c r="S601" i="18"/>
  <c r="V601" i="18" s="1"/>
  <c r="S603" i="18"/>
  <c r="V603" i="18" s="1"/>
  <c r="S608" i="18"/>
  <c r="V608" i="18" s="1"/>
  <c r="S610" i="18"/>
  <c r="V610" i="18" s="1"/>
  <c r="S612" i="18"/>
  <c r="V612" i="18" s="1"/>
  <c r="S559" i="18"/>
  <c r="V559" i="18" s="1"/>
  <c r="S563" i="18"/>
  <c r="V563" i="18" s="1"/>
  <c r="S562" i="18"/>
  <c r="V562" i="18" s="1"/>
  <c r="S560" i="18"/>
  <c r="V560" i="18" s="1"/>
  <c r="S607" i="18"/>
  <c r="V607" i="18" s="1"/>
  <c r="S609" i="18"/>
  <c r="V609" i="18" s="1"/>
  <c r="S611" i="18"/>
  <c r="V611" i="18" s="1"/>
  <c r="S584" i="18"/>
  <c r="V584" i="18" s="1"/>
  <c r="S586" i="18"/>
  <c r="V586" i="18" s="1"/>
  <c r="S588" i="18"/>
  <c r="V588" i="18" s="1"/>
  <c r="S583" i="18"/>
  <c r="V583" i="18" s="1"/>
  <c r="S585" i="18"/>
  <c r="V585" i="18" s="1"/>
  <c r="S587" i="18"/>
  <c r="V587" i="18" s="1"/>
  <c r="S576" i="18"/>
  <c r="V576" i="18" s="1"/>
  <c r="S578" i="18"/>
  <c r="V578" i="18" s="1"/>
  <c r="S580" i="18"/>
  <c r="V580" i="18" s="1"/>
  <c r="S567" i="18"/>
  <c r="V567" i="18" s="1"/>
  <c r="S571" i="18"/>
  <c r="V571" i="18" s="1"/>
  <c r="S591" i="18"/>
  <c r="V591" i="18" s="1"/>
  <c r="S595" i="18"/>
  <c r="V595" i="18" s="1"/>
  <c r="S570" i="18"/>
  <c r="V570" i="18" s="1"/>
  <c r="S594" i="18"/>
  <c r="V594" i="18" s="1"/>
  <c r="S568" i="18"/>
  <c r="V568" i="18" s="1"/>
  <c r="S572" i="18"/>
  <c r="V572" i="18" s="1"/>
  <c r="S592" i="18"/>
  <c r="V592" i="18" s="1"/>
  <c r="S596" i="18"/>
  <c r="V596" i="18" s="1"/>
  <c r="S575" i="18"/>
  <c r="V575" i="18" s="1"/>
  <c r="S577" i="18"/>
  <c r="V577" i="18" s="1"/>
  <c r="S579" i="18"/>
  <c r="V579" i="18" s="1"/>
  <c r="S569" i="18"/>
  <c r="V569" i="18" s="1"/>
  <c r="S593" i="18"/>
  <c r="V593" i="18" s="1"/>
  <c r="T235" i="18"/>
  <c r="T231" i="18"/>
  <c r="T228" i="18"/>
  <c r="T227" i="18"/>
  <c r="T208" i="18"/>
  <c r="T216" i="18"/>
  <c r="T212" i="18"/>
  <c r="T209" i="18"/>
  <c r="T197" i="18"/>
  <c r="T193" i="18"/>
  <c r="T190" i="18"/>
  <c r="T189" i="18"/>
  <c r="T514" i="18"/>
  <c r="T466" i="18"/>
  <c r="T370" i="18"/>
  <c r="T418" i="18"/>
  <c r="T181" i="18" l="1"/>
  <c r="T178" i="18"/>
  <c r="T175" i="18"/>
  <c r="T165" i="18"/>
  <c r="T158" i="18"/>
  <c r="T155" i="18"/>
  <c r="T152" i="18"/>
  <c r="T142" i="18"/>
  <c r="T130" i="18"/>
  <c r="T123" i="18"/>
  <c r="T120" i="18"/>
  <c r="T117" i="18"/>
  <c r="T107" i="18"/>
  <c r="T100" i="18"/>
  <c r="T97" i="18"/>
  <c r="T94" i="18"/>
  <c r="T84" i="18"/>
  <c r="T72" i="18"/>
  <c r="T45" i="18"/>
  <c r="T46" i="18"/>
  <c r="S356" i="18" s="1"/>
  <c r="V356" i="18" s="1"/>
  <c r="T47" i="18"/>
  <c r="T48" i="18"/>
  <c r="T49" i="18"/>
  <c r="T50" i="18"/>
  <c r="T51" i="18"/>
  <c r="T52" i="18"/>
  <c r="T53" i="18"/>
  <c r="T54" i="18"/>
  <c r="T55" i="18"/>
  <c r="T44" i="18"/>
  <c r="T37" i="18"/>
  <c r="T18" i="18"/>
  <c r="S37" i="18" s="1"/>
  <c r="V37" i="18" s="1"/>
  <c r="S956" i="18" l="1"/>
  <c r="V956" i="18" s="1"/>
  <c r="S952" i="18"/>
  <c r="V952" i="18" s="1"/>
  <c r="S955" i="18"/>
  <c r="V955" i="18" s="1"/>
  <c r="S951" i="18"/>
  <c r="V951" i="18" s="1"/>
  <c r="S954" i="18"/>
  <c r="V954" i="18" s="1"/>
  <c r="S953" i="18"/>
  <c r="V953" i="18" s="1"/>
  <c r="S42" i="18"/>
  <c r="V42" i="18" s="1"/>
  <c r="S950" i="18"/>
  <c r="V950" i="18" s="1"/>
  <c r="S363" i="18"/>
  <c r="V363" i="18" s="1"/>
  <c r="S213" i="18"/>
  <c r="V213" i="18" s="1"/>
  <c r="S68" i="18"/>
  <c r="S127" i="18"/>
  <c r="S410" i="18"/>
  <c r="V410" i="18" s="1"/>
  <c r="S506" i="18"/>
  <c r="V506" i="18" s="1"/>
  <c r="S502" i="18"/>
  <c r="V502" i="18" s="1"/>
  <c r="S498" i="18"/>
  <c r="V498" i="18" s="1"/>
  <c r="S494" i="18"/>
  <c r="V494" i="18" s="1"/>
  <c r="S490" i="18"/>
  <c r="V490" i="18" s="1"/>
  <c r="S486" i="18"/>
  <c r="V486" i="18" s="1"/>
  <c r="S482" i="18"/>
  <c r="V482" i="18" s="1"/>
  <c r="S478" i="18"/>
  <c r="V478" i="18" s="1"/>
  <c r="S474" i="18"/>
  <c r="V474" i="18" s="1"/>
  <c r="S470" i="18"/>
  <c r="V470" i="18" s="1"/>
  <c r="S488" i="18"/>
  <c r="V488" i="18" s="1"/>
  <c r="S476" i="18"/>
  <c r="V476" i="18" s="1"/>
  <c r="S483" i="18"/>
  <c r="V483" i="18" s="1"/>
  <c r="S471" i="18"/>
  <c r="V471" i="18" s="1"/>
  <c r="S364" i="18"/>
  <c r="V364" i="18" s="1"/>
  <c r="S509" i="18"/>
  <c r="V509" i="18" s="1"/>
  <c r="S505" i="18"/>
  <c r="V505" i="18" s="1"/>
  <c r="S501" i="18"/>
  <c r="V501" i="18" s="1"/>
  <c r="S497" i="18"/>
  <c r="V497" i="18" s="1"/>
  <c r="S493" i="18"/>
  <c r="V493" i="18" s="1"/>
  <c r="S489" i="18"/>
  <c r="V489" i="18" s="1"/>
  <c r="S485" i="18"/>
  <c r="V485" i="18" s="1"/>
  <c r="S481" i="18"/>
  <c r="V481" i="18" s="1"/>
  <c r="S477" i="18"/>
  <c r="V477" i="18" s="1"/>
  <c r="S473" i="18"/>
  <c r="V473" i="18" s="1"/>
  <c r="S469" i="18"/>
  <c r="V469" i="18" s="1"/>
  <c r="S462" i="18"/>
  <c r="V462" i="18" s="1"/>
  <c r="S480" i="18"/>
  <c r="V480" i="18" s="1"/>
  <c r="S468" i="18"/>
  <c r="V468" i="18" s="1"/>
  <c r="S507" i="18"/>
  <c r="V507" i="18" s="1"/>
  <c r="S503" i="18"/>
  <c r="V503" i="18" s="1"/>
  <c r="S495" i="18"/>
  <c r="V495" i="18" s="1"/>
  <c r="S487" i="18"/>
  <c r="V487" i="18" s="1"/>
  <c r="S479" i="18"/>
  <c r="V479" i="18" s="1"/>
  <c r="S467" i="18"/>
  <c r="V467" i="18" s="1"/>
  <c r="S510" i="18"/>
  <c r="V510" i="18" s="1"/>
  <c r="S461" i="18"/>
  <c r="V461" i="18" s="1"/>
  <c r="S504" i="18"/>
  <c r="V504" i="18" s="1"/>
  <c r="S500" i="18"/>
  <c r="V500" i="18" s="1"/>
  <c r="S496" i="18"/>
  <c r="V496" i="18" s="1"/>
  <c r="S492" i="18"/>
  <c r="V492" i="18" s="1"/>
  <c r="S484" i="18"/>
  <c r="V484" i="18" s="1"/>
  <c r="S472" i="18"/>
  <c r="V472" i="18" s="1"/>
  <c r="S413" i="18"/>
  <c r="V413" i="18" s="1"/>
  <c r="S499" i="18"/>
  <c r="V499" i="18" s="1"/>
  <c r="S491" i="18"/>
  <c r="V491" i="18" s="1"/>
  <c r="S475" i="18"/>
  <c r="V475" i="18" s="1"/>
  <c r="S545" i="18"/>
  <c r="V545" i="18" s="1"/>
  <c r="S529" i="18"/>
  <c r="V529" i="18" s="1"/>
  <c r="S552" i="18"/>
  <c r="V552" i="18" s="1"/>
  <c r="S536" i="18"/>
  <c r="V536" i="18" s="1"/>
  <c r="S520" i="18"/>
  <c r="V520" i="18" s="1"/>
  <c r="S535" i="18"/>
  <c r="V535" i="18" s="1"/>
  <c r="S542" i="18"/>
  <c r="V542" i="18" s="1"/>
  <c r="S554" i="18"/>
  <c r="V554" i="18" s="1"/>
  <c r="S531" i="18"/>
  <c r="V531" i="18" s="1"/>
  <c r="S555" i="18"/>
  <c r="V555" i="18" s="1"/>
  <c r="S221" i="18"/>
  <c r="V221" i="18" s="1"/>
  <c r="S245" i="18"/>
  <c r="V245" i="18" s="1"/>
  <c r="S243" i="18"/>
  <c r="S357" i="18"/>
  <c r="V357" i="18" s="1"/>
  <c r="S541" i="18"/>
  <c r="V541" i="18" s="1"/>
  <c r="S525" i="18"/>
  <c r="V525" i="18" s="1"/>
  <c r="S548" i="18"/>
  <c r="V548" i="18" s="1"/>
  <c r="S532" i="18"/>
  <c r="V532" i="18" s="1"/>
  <c r="S516" i="18"/>
  <c r="V516" i="18" s="1"/>
  <c r="S527" i="18"/>
  <c r="V527" i="18" s="1"/>
  <c r="S534" i="18"/>
  <c r="V534" i="18" s="1"/>
  <c r="S538" i="18"/>
  <c r="V538" i="18" s="1"/>
  <c r="S515" i="18"/>
  <c r="V515" i="18" s="1"/>
  <c r="S539" i="18"/>
  <c r="V539" i="18" s="1"/>
  <c r="S553" i="18"/>
  <c r="V553" i="18" s="1"/>
  <c r="S232" i="18"/>
  <c r="V232" i="18" s="1"/>
  <c r="S205" i="18"/>
  <c r="V205" i="18" s="1"/>
  <c r="S200" i="18"/>
  <c r="V200" i="18" s="1"/>
  <c r="S187" i="18"/>
  <c r="V187" i="18" s="1"/>
  <c r="S198" i="18"/>
  <c r="V198" i="18" s="1"/>
  <c r="S196" i="18"/>
  <c r="V196" i="18" s="1"/>
  <c r="S234" i="18"/>
  <c r="V234" i="18" s="1"/>
  <c r="S202" i="18"/>
  <c r="V202" i="18" s="1"/>
  <c r="S185" i="18"/>
  <c r="V185" i="18" s="1"/>
  <c r="S206" i="18"/>
  <c r="V206" i="18" s="1"/>
  <c r="S225" i="18"/>
  <c r="V225" i="18" s="1"/>
  <c r="S240" i="18"/>
  <c r="V240" i="18" s="1"/>
  <c r="S224" i="18"/>
  <c r="V224" i="18" s="1"/>
  <c r="S194" i="18"/>
  <c r="V194" i="18" s="1"/>
  <c r="S537" i="18"/>
  <c r="V537" i="18" s="1"/>
  <c r="S521" i="18"/>
  <c r="V521" i="18" s="1"/>
  <c r="S544" i="18"/>
  <c r="V544" i="18" s="1"/>
  <c r="S528" i="18"/>
  <c r="V528" i="18" s="1"/>
  <c r="S551" i="18"/>
  <c r="V551" i="18" s="1"/>
  <c r="S519" i="18"/>
  <c r="V519" i="18" s="1"/>
  <c r="S526" i="18"/>
  <c r="V526" i="18" s="1"/>
  <c r="S522" i="18"/>
  <c r="V522" i="18" s="1"/>
  <c r="S546" i="18"/>
  <c r="V546" i="18" s="1"/>
  <c r="S523" i="18"/>
  <c r="V523" i="18" s="1"/>
  <c r="S219" i="18"/>
  <c r="V219" i="18" s="1"/>
  <c r="S238" i="18"/>
  <c r="V238" i="18" s="1"/>
  <c r="S217" i="18"/>
  <c r="V217" i="18" s="1"/>
  <c r="S549" i="18"/>
  <c r="V549" i="18" s="1"/>
  <c r="S533" i="18"/>
  <c r="V533" i="18" s="1"/>
  <c r="S517" i="18"/>
  <c r="V517" i="18" s="1"/>
  <c r="S540" i="18"/>
  <c r="V540" i="18" s="1"/>
  <c r="S524" i="18"/>
  <c r="V524" i="18" s="1"/>
  <c r="S543" i="18"/>
  <c r="V543" i="18" s="1"/>
  <c r="S550" i="18"/>
  <c r="V550" i="18" s="1"/>
  <c r="S518" i="18"/>
  <c r="V518" i="18" s="1"/>
  <c r="S547" i="18"/>
  <c r="V547" i="18" s="1"/>
  <c r="S530" i="18"/>
  <c r="V530" i="18" s="1"/>
  <c r="S236" i="18"/>
  <c r="V236" i="18" s="1"/>
  <c r="S215" i="18"/>
  <c r="V215" i="18" s="1"/>
  <c r="S405" i="18"/>
  <c r="V405" i="18" s="1"/>
  <c r="S373" i="18"/>
  <c r="V373" i="18" s="1"/>
  <c r="S453" i="18"/>
  <c r="V453" i="18" s="1"/>
  <c r="S401" i="18"/>
  <c r="V401" i="18" s="1"/>
  <c r="S385" i="18"/>
  <c r="V385" i="18" s="1"/>
  <c r="S408" i="18"/>
  <c r="V408" i="18" s="1"/>
  <c r="S392" i="18"/>
  <c r="V392" i="18" s="1"/>
  <c r="S376" i="18"/>
  <c r="V376" i="18" s="1"/>
  <c r="S403" i="18"/>
  <c r="V403" i="18" s="1"/>
  <c r="S387" i="18"/>
  <c r="V387" i="18" s="1"/>
  <c r="S371" i="18"/>
  <c r="V371" i="18" s="1"/>
  <c r="S374" i="18"/>
  <c r="V374" i="18" s="1"/>
  <c r="S449" i="18"/>
  <c r="V449" i="18" s="1"/>
  <c r="S433" i="18"/>
  <c r="V433" i="18" s="1"/>
  <c r="S452" i="18"/>
  <c r="V452" i="18" s="1"/>
  <c r="S436" i="18"/>
  <c r="V436" i="18" s="1"/>
  <c r="S421" i="18"/>
  <c r="V421" i="18" s="1"/>
  <c r="S442" i="18"/>
  <c r="V442" i="18" s="1"/>
  <c r="S447" i="18"/>
  <c r="V447" i="18" s="1"/>
  <c r="S446" i="18"/>
  <c r="V446" i="18" s="1"/>
  <c r="S435" i="18"/>
  <c r="V435" i="18" s="1"/>
  <c r="S457" i="18"/>
  <c r="V457" i="18" s="1"/>
  <c r="S397" i="18"/>
  <c r="V397" i="18" s="1"/>
  <c r="S381" i="18"/>
  <c r="V381" i="18" s="1"/>
  <c r="S404" i="18"/>
  <c r="V404" i="18" s="1"/>
  <c r="S388" i="18"/>
  <c r="V388" i="18" s="1"/>
  <c r="S372" i="18"/>
  <c r="V372" i="18" s="1"/>
  <c r="S399" i="18"/>
  <c r="V399" i="18" s="1"/>
  <c r="S383" i="18"/>
  <c r="V383" i="18" s="1"/>
  <c r="S394" i="18"/>
  <c r="V394" i="18" s="1"/>
  <c r="S398" i="18"/>
  <c r="V398" i="18" s="1"/>
  <c r="S402" i="18"/>
  <c r="V402" i="18" s="1"/>
  <c r="S445" i="18"/>
  <c r="V445" i="18" s="1"/>
  <c r="S429" i="18"/>
  <c r="V429" i="18" s="1"/>
  <c r="S448" i="18"/>
  <c r="V448" i="18" s="1"/>
  <c r="S432" i="18"/>
  <c r="V432" i="18" s="1"/>
  <c r="S459" i="18"/>
  <c r="V459" i="18" s="1"/>
  <c r="S434" i="18"/>
  <c r="V434" i="18" s="1"/>
  <c r="S439" i="18"/>
  <c r="V439" i="18" s="1"/>
  <c r="S438" i="18"/>
  <c r="V438" i="18" s="1"/>
  <c r="S419" i="18"/>
  <c r="V419" i="18" s="1"/>
  <c r="S366" i="18"/>
  <c r="V366" i="18" s="1"/>
  <c r="S409" i="18"/>
  <c r="V409" i="18" s="1"/>
  <c r="S393" i="18"/>
  <c r="V393" i="18" s="1"/>
  <c r="S377" i="18"/>
  <c r="V377" i="18" s="1"/>
  <c r="S400" i="18"/>
  <c r="V400" i="18" s="1"/>
  <c r="S384" i="18"/>
  <c r="V384" i="18" s="1"/>
  <c r="S411" i="18"/>
  <c r="V411" i="18" s="1"/>
  <c r="S395" i="18"/>
  <c r="V395" i="18" s="1"/>
  <c r="S379" i="18"/>
  <c r="V379" i="18" s="1"/>
  <c r="S378" i="18"/>
  <c r="V378" i="18" s="1"/>
  <c r="S406" i="18"/>
  <c r="V406" i="18" s="1"/>
  <c r="S382" i="18"/>
  <c r="V382" i="18" s="1"/>
  <c r="S441" i="18"/>
  <c r="V441" i="18" s="1"/>
  <c r="S425" i="18"/>
  <c r="V425" i="18" s="1"/>
  <c r="S444" i="18"/>
  <c r="V444" i="18" s="1"/>
  <c r="S428" i="18"/>
  <c r="V428" i="18" s="1"/>
  <c r="S458" i="18"/>
  <c r="V458" i="18" s="1"/>
  <c r="S426" i="18"/>
  <c r="V426" i="18" s="1"/>
  <c r="S431" i="18"/>
  <c r="V431" i="18" s="1"/>
  <c r="S430" i="18"/>
  <c r="V430" i="18" s="1"/>
  <c r="S427" i="18"/>
  <c r="V427" i="18" s="1"/>
  <c r="S389" i="18"/>
  <c r="V389" i="18" s="1"/>
  <c r="S396" i="18"/>
  <c r="V396" i="18" s="1"/>
  <c r="S380" i="18"/>
  <c r="V380" i="18" s="1"/>
  <c r="S407" i="18"/>
  <c r="V407" i="18" s="1"/>
  <c r="S391" i="18"/>
  <c r="V391" i="18" s="1"/>
  <c r="S375" i="18"/>
  <c r="V375" i="18" s="1"/>
  <c r="S386" i="18"/>
  <c r="V386" i="18" s="1"/>
  <c r="S390" i="18"/>
  <c r="V390" i="18" s="1"/>
  <c r="S437" i="18"/>
  <c r="V437" i="18" s="1"/>
  <c r="S456" i="18"/>
  <c r="V456" i="18" s="1"/>
  <c r="S440" i="18"/>
  <c r="V440" i="18" s="1"/>
  <c r="S424" i="18"/>
  <c r="V424" i="18" s="1"/>
  <c r="S450" i="18"/>
  <c r="V450" i="18" s="1"/>
  <c r="S455" i="18"/>
  <c r="V455" i="18" s="1"/>
  <c r="S454" i="18"/>
  <c r="V454" i="18" s="1"/>
  <c r="S422" i="18"/>
  <c r="V422" i="18" s="1"/>
  <c r="S423" i="18"/>
  <c r="V423" i="18" s="1"/>
  <c r="S414" i="18"/>
  <c r="V414" i="18" s="1"/>
  <c r="S420" i="18"/>
  <c r="V420" i="18" s="1"/>
  <c r="S451" i="18"/>
  <c r="V451" i="18" s="1"/>
  <c r="S443" i="18"/>
  <c r="V443" i="18" s="1"/>
  <c r="S70" i="18"/>
  <c r="V70" i="18" s="1"/>
  <c r="S268" i="18"/>
  <c r="V268" i="18" s="1"/>
  <c r="S301" i="18"/>
  <c r="V301" i="18" s="1"/>
  <c r="S317" i="18"/>
  <c r="V317" i="18" s="1"/>
  <c r="S269" i="18"/>
  <c r="V269" i="18" s="1"/>
  <c r="S292" i="18"/>
  <c r="V292" i="18" s="1"/>
  <c r="S308" i="18"/>
  <c r="V308" i="18" s="1"/>
  <c r="S324" i="18"/>
  <c r="V324" i="18" s="1"/>
  <c r="S340" i="18"/>
  <c r="V340" i="18" s="1"/>
  <c r="S253" i="18"/>
  <c r="V253" i="18" s="1"/>
  <c r="S285" i="18"/>
  <c r="V285" i="18" s="1"/>
  <c r="S349" i="18"/>
  <c r="V349" i="18" s="1"/>
  <c r="S252" i="18"/>
  <c r="V252" i="18" s="1"/>
  <c r="S260" i="18"/>
  <c r="V260" i="18" s="1"/>
  <c r="S276" i="18"/>
  <c r="S293" i="18"/>
  <c r="V293" i="18" s="1"/>
  <c r="S309" i="18"/>
  <c r="V309" i="18" s="1"/>
  <c r="S325" i="18"/>
  <c r="V325" i="18" s="1"/>
  <c r="S341" i="18"/>
  <c r="V341" i="18" s="1"/>
  <c r="S333" i="18"/>
  <c r="V333" i="18" s="1"/>
  <c r="S261" i="18"/>
  <c r="V261" i="18" s="1"/>
  <c r="S277" i="18"/>
  <c r="V277" i="18" s="1"/>
  <c r="S284" i="18"/>
  <c r="V284" i="18" s="1"/>
  <c r="S300" i="18"/>
  <c r="S316" i="18"/>
  <c r="V316" i="18" s="1"/>
  <c r="S332" i="18"/>
  <c r="V332" i="18" s="1"/>
  <c r="S348" i="18"/>
  <c r="S359" i="18"/>
  <c r="V359" i="18" s="1"/>
  <c r="S98" i="18"/>
  <c r="V98" i="18" s="1"/>
  <c r="S95" i="18"/>
  <c r="V95" i="18" s="1"/>
  <c r="S176" i="18"/>
  <c r="V176" i="18" s="1"/>
  <c r="S153" i="18"/>
  <c r="V153" i="18" s="1"/>
  <c r="S108" i="18"/>
  <c r="V108" i="18" s="1"/>
  <c r="S143" i="18"/>
  <c r="V143" i="18" s="1"/>
  <c r="S159" i="18"/>
  <c r="V159" i="18" s="1"/>
  <c r="S182" i="18"/>
  <c r="V182" i="18" s="1"/>
  <c r="S128" i="18"/>
  <c r="V128" i="18" s="1"/>
  <c r="S166" i="18"/>
  <c r="V166" i="18" s="1"/>
  <c r="S156" i="18"/>
  <c r="V156" i="18" s="1"/>
  <c r="S179" i="18"/>
  <c r="V179" i="18" s="1"/>
  <c r="S118" i="18"/>
  <c r="V118" i="18" s="1"/>
  <c r="S121" i="18"/>
  <c r="V121" i="18" s="1"/>
  <c r="S85" i="18"/>
  <c r="V85" i="18" s="1"/>
  <c r="S124" i="18"/>
  <c r="V124" i="18" s="1"/>
  <c r="S19" i="18"/>
  <c r="V19" i="18" s="1"/>
  <c r="S44" i="18"/>
  <c r="V44" i="18" s="1"/>
  <c r="S30" i="18"/>
  <c r="V30" i="18" s="1"/>
  <c r="S43" i="18"/>
  <c r="V43" i="18" s="1"/>
  <c r="S40" i="18"/>
  <c r="V40" i="18" s="1"/>
  <c r="S39" i="18"/>
  <c r="V39" i="18" s="1"/>
  <c r="S21" i="18"/>
  <c r="S28" i="18" s="1"/>
  <c r="V28" i="18" s="1"/>
  <c r="S101" i="18"/>
  <c r="V101" i="18" s="1"/>
  <c r="V21" i="18" l="1"/>
  <c r="S29" i="18"/>
  <c r="V29" i="18" s="1"/>
  <c r="S355" i="18"/>
  <c r="V355" i="18" s="1"/>
  <c r="V348" i="18"/>
  <c r="S307" i="18"/>
  <c r="V307" i="18" s="1"/>
  <c r="V300" i="18"/>
  <c r="S283" i="18"/>
  <c r="V283" i="18" s="1"/>
  <c r="V276" i="18"/>
  <c r="S251" i="18"/>
  <c r="V251" i="18" s="1"/>
  <c r="V243" i="18"/>
  <c r="S184" i="18"/>
  <c r="V184" i="18" s="1"/>
  <c r="V127" i="18"/>
  <c r="S126" i="18"/>
  <c r="V126" i="18" s="1"/>
  <c r="V68" i="18"/>
  <c r="S319" i="18"/>
  <c r="V319" i="18" s="1"/>
  <c r="S323" i="18"/>
  <c r="V323" i="18" s="1"/>
  <c r="S294" i="18"/>
  <c r="V294" i="18" s="1"/>
  <c r="S299" i="18"/>
  <c r="V299" i="18" s="1"/>
  <c r="S343" i="18"/>
  <c r="V343" i="18" s="1"/>
  <c r="S347" i="18"/>
  <c r="V347" i="18" s="1"/>
  <c r="S412" i="18"/>
  <c r="V412" i="18" s="1"/>
  <c r="S289" i="18"/>
  <c r="V289" i="18" s="1"/>
  <c r="S291" i="18"/>
  <c r="V291" i="18" s="1"/>
  <c r="S327" i="18"/>
  <c r="V327" i="18" s="1"/>
  <c r="S331" i="18"/>
  <c r="V331" i="18" s="1"/>
  <c r="S223" i="18"/>
  <c r="V223" i="18" s="1"/>
  <c r="S257" i="18"/>
  <c r="V257" i="18" s="1"/>
  <c r="S259" i="18"/>
  <c r="V259" i="18" s="1"/>
  <c r="S272" i="18"/>
  <c r="V272" i="18" s="1"/>
  <c r="S275" i="18"/>
  <c r="V275" i="18" s="1"/>
  <c r="S460" i="18"/>
  <c r="V460" i="18" s="1"/>
  <c r="S556" i="18"/>
  <c r="V556" i="18" s="1"/>
  <c r="S337" i="18"/>
  <c r="V337" i="18" s="1"/>
  <c r="S339" i="18"/>
  <c r="V339" i="18" s="1"/>
  <c r="S263" i="18"/>
  <c r="V263" i="18" s="1"/>
  <c r="S267" i="18"/>
  <c r="V267" i="18" s="1"/>
  <c r="S311" i="18"/>
  <c r="V311" i="18" s="1"/>
  <c r="S315" i="18"/>
  <c r="V315" i="18" s="1"/>
  <c r="S242" i="18"/>
  <c r="V242" i="18" s="1"/>
  <c r="S204" i="18"/>
  <c r="V204" i="18" s="1"/>
  <c r="S508" i="18"/>
  <c r="V508" i="18" s="1"/>
  <c r="S214" i="18"/>
  <c r="V214" i="18" s="1"/>
  <c r="S120" i="18"/>
  <c r="V120" i="18" s="1"/>
  <c r="S139" i="18"/>
  <c r="V139" i="18" s="1"/>
  <c r="S158" i="18"/>
  <c r="V158" i="18" s="1"/>
  <c r="S265" i="18"/>
  <c r="V265" i="18" s="1"/>
  <c r="S264" i="18"/>
  <c r="V264" i="18" s="1"/>
  <c r="S336" i="18"/>
  <c r="V336" i="18" s="1"/>
  <c r="S313" i="18"/>
  <c r="V313" i="18" s="1"/>
  <c r="S312" i="18"/>
  <c r="V312" i="18" s="1"/>
  <c r="S295" i="18"/>
  <c r="V295" i="18" s="1"/>
  <c r="S326" i="18"/>
  <c r="V326" i="18" s="1"/>
  <c r="S41" i="18"/>
  <c r="V41" i="18" s="1"/>
  <c r="S262" i="18"/>
  <c r="V262" i="18" s="1"/>
  <c r="S310" i="18"/>
  <c r="V310" i="18" s="1"/>
  <c r="S256" i="18"/>
  <c r="V256" i="18" s="1"/>
  <c r="S274" i="18"/>
  <c r="V274" i="18" s="1"/>
  <c r="S255" i="18"/>
  <c r="V255" i="18" s="1"/>
  <c r="S306" i="18"/>
  <c r="V306" i="18" s="1"/>
  <c r="S346" i="18"/>
  <c r="V346" i="18" s="1"/>
  <c r="S322" i="18"/>
  <c r="V322" i="18" s="1"/>
  <c r="S298" i="18"/>
  <c r="V298" i="18" s="1"/>
  <c r="S271" i="18"/>
  <c r="V271" i="18" s="1"/>
  <c r="S297" i="18"/>
  <c r="V297" i="18" s="1"/>
  <c r="S318" i="18"/>
  <c r="V318" i="18" s="1"/>
  <c r="S354" i="18"/>
  <c r="V354" i="18" s="1"/>
  <c r="S290" i="18"/>
  <c r="V290" i="18" s="1"/>
  <c r="S279" i="18"/>
  <c r="V279" i="18" s="1"/>
  <c r="S330" i="18"/>
  <c r="V330" i="18" s="1"/>
  <c r="S270" i="18"/>
  <c r="V270" i="18" s="1"/>
  <c r="S286" i="18"/>
  <c r="V286" i="18" s="1"/>
  <c r="S321" i="18"/>
  <c r="V321" i="18" s="1"/>
  <c r="S338" i="18"/>
  <c r="V338" i="18" s="1"/>
  <c r="S266" i="18"/>
  <c r="V266" i="18" s="1"/>
  <c r="S314" i="18"/>
  <c r="V314" i="18" s="1"/>
  <c r="S195" i="18"/>
  <c r="V195" i="18" s="1"/>
  <c r="S199" i="18"/>
  <c r="V199" i="18" s="1"/>
  <c r="S233" i="18"/>
  <c r="V233" i="18" s="1"/>
  <c r="S241" i="18"/>
  <c r="V241" i="18" s="1"/>
  <c r="S203" i="18"/>
  <c r="V203" i="18" s="1"/>
  <c r="S218" i="18"/>
  <c r="V218" i="18" s="1"/>
  <c r="S237" i="18"/>
  <c r="V237" i="18" s="1"/>
  <c r="S222" i="18"/>
  <c r="V222" i="18" s="1"/>
  <c r="S102" i="18"/>
  <c r="V102" i="18" s="1"/>
  <c r="S125" i="18"/>
  <c r="V125" i="18" s="1"/>
  <c r="S183" i="18"/>
  <c r="V183" i="18" s="1"/>
  <c r="S96" i="18"/>
  <c r="V96" i="18" s="1"/>
  <c r="S142" i="18"/>
  <c r="V142" i="18" s="1"/>
  <c r="S147" i="18"/>
  <c r="V147" i="18" s="1"/>
  <c r="S86" i="18"/>
  <c r="V86" i="18" s="1"/>
  <c r="S157" i="18"/>
  <c r="V157" i="18" s="1"/>
  <c r="S160" i="18"/>
  <c r="V160" i="18" s="1"/>
  <c r="S154" i="18"/>
  <c r="V154" i="18" s="1"/>
  <c r="S99" i="18"/>
  <c r="V99" i="18" s="1"/>
  <c r="S180" i="18"/>
  <c r="V180" i="18" s="1"/>
  <c r="S151" i="18"/>
  <c r="V151" i="18" s="1"/>
  <c r="S122" i="18"/>
  <c r="V122" i="18" s="1"/>
  <c r="S168" i="18"/>
  <c r="V168" i="18" s="1"/>
  <c r="S146" i="18"/>
  <c r="V146" i="18" s="1"/>
  <c r="S119" i="18"/>
  <c r="V119" i="18" s="1"/>
  <c r="S111" i="18"/>
  <c r="V111" i="18" s="1"/>
  <c r="S177" i="18"/>
  <c r="V177" i="18" s="1"/>
  <c r="S305" i="18"/>
  <c r="V305" i="18" s="1"/>
  <c r="S342" i="18"/>
  <c r="V342" i="18" s="1"/>
  <c r="S350" i="18"/>
  <c r="V350" i="18" s="1"/>
  <c r="S464" i="18"/>
  <c r="V464" i="18" s="1"/>
  <c r="S463" i="18"/>
  <c r="V463" i="18" s="1"/>
  <c r="S465" i="18"/>
  <c r="V465" i="18" s="1"/>
  <c r="S466" i="18"/>
  <c r="V466" i="18" s="1"/>
  <c r="S273" i="18"/>
  <c r="V273" i="18" s="1"/>
  <c r="S296" i="18"/>
  <c r="V296" i="18" s="1"/>
  <c r="S304" i="18"/>
  <c r="V304" i="18" s="1"/>
  <c r="S320" i="18"/>
  <c r="V320" i="18" s="1"/>
  <c r="S329" i="18"/>
  <c r="V329" i="18" s="1"/>
  <c r="S345" i="18"/>
  <c r="V345" i="18" s="1"/>
  <c r="S220" i="18"/>
  <c r="V220" i="18" s="1"/>
  <c r="S209" i="18"/>
  <c r="V209" i="18" s="1"/>
  <c r="S216" i="18"/>
  <c r="V216" i="18" s="1"/>
  <c r="S208" i="18"/>
  <c r="V208" i="18" s="1"/>
  <c r="S207" i="18"/>
  <c r="V207" i="18" s="1"/>
  <c r="S210" i="18"/>
  <c r="V210" i="18" s="1"/>
  <c r="S212" i="18"/>
  <c r="V212" i="18" s="1"/>
  <c r="S211" i="18"/>
  <c r="V211" i="18" s="1"/>
  <c r="S514" i="18"/>
  <c r="V514" i="18" s="1"/>
  <c r="S513" i="18"/>
  <c r="V513" i="18" s="1"/>
  <c r="S511" i="18"/>
  <c r="V511" i="18" s="1"/>
  <c r="S512" i="18"/>
  <c r="V512" i="18" s="1"/>
  <c r="S287" i="18"/>
  <c r="V287" i="18" s="1"/>
  <c r="S328" i="18"/>
  <c r="V328" i="18" s="1"/>
  <c r="S344" i="18"/>
  <c r="V344" i="18" s="1"/>
  <c r="S351" i="18"/>
  <c r="V351" i="18" s="1"/>
  <c r="S239" i="18"/>
  <c r="V239" i="18" s="1"/>
  <c r="S227" i="18"/>
  <c r="V227" i="18" s="1"/>
  <c r="S226" i="18"/>
  <c r="V226" i="18" s="1"/>
  <c r="S229" i="18"/>
  <c r="V229" i="18" s="1"/>
  <c r="S228" i="18"/>
  <c r="V228" i="18" s="1"/>
  <c r="S230" i="18"/>
  <c r="V230" i="18" s="1"/>
  <c r="S231" i="18"/>
  <c r="V231" i="18" s="1"/>
  <c r="S235" i="18"/>
  <c r="V235" i="18" s="1"/>
  <c r="S192" i="18"/>
  <c r="V192" i="18" s="1"/>
  <c r="S188" i="18"/>
  <c r="V188" i="18" s="1"/>
  <c r="S189" i="18"/>
  <c r="V189" i="18" s="1"/>
  <c r="S186" i="18"/>
  <c r="V186" i="18" s="1"/>
  <c r="S201" i="18"/>
  <c r="V201" i="18" s="1"/>
  <c r="S191" i="18"/>
  <c r="V191" i="18" s="1"/>
  <c r="S197" i="18"/>
  <c r="V197" i="18" s="1"/>
  <c r="S190" i="18"/>
  <c r="V190" i="18" s="1"/>
  <c r="S193" i="18"/>
  <c r="V193" i="18" s="1"/>
  <c r="S416" i="18"/>
  <c r="V416" i="18" s="1"/>
  <c r="S418" i="18"/>
  <c r="V418" i="18" s="1"/>
  <c r="S415" i="18"/>
  <c r="V415" i="18" s="1"/>
  <c r="S417" i="18"/>
  <c r="V417" i="18" s="1"/>
  <c r="S368" i="18"/>
  <c r="V368" i="18" s="1"/>
  <c r="S367" i="18"/>
  <c r="V367" i="18" s="1"/>
  <c r="S370" i="18"/>
  <c r="V370" i="18" s="1"/>
  <c r="S365" i="18"/>
  <c r="V365" i="18" s="1"/>
  <c r="S369" i="18"/>
  <c r="V369" i="18" s="1"/>
  <c r="S288" i="18"/>
  <c r="V288" i="18" s="1"/>
  <c r="S302" i="18"/>
  <c r="V302" i="18" s="1"/>
  <c r="S303" i="18"/>
  <c r="V303" i="18" s="1"/>
  <c r="S334" i="18"/>
  <c r="V334" i="18" s="1"/>
  <c r="S335" i="18"/>
  <c r="V335" i="18" s="1"/>
  <c r="S352" i="18"/>
  <c r="V352" i="18" s="1"/>
  <c r="S246" i="18"/>
  <c r="V246" i="18" s="1"/>
  <c r="S249" i="18"/>
  <c r="V249" i="18" s="1"/>
  <c r="S248" i="18"/>
  <c r="V248" i="18" s="1"/>
  <c r="S244" i="18"/>
  <c r="V244" i="18" s="1"/>
  <c r="S247" i="18"/>
  <c r="V247" i="18" s="1"/>
  <c r="S250" i="18"/>
  <c r="V250" i="18" s="1"/>
  <c r="S258" i="18"/>
  <c r="V258" i="18" s="1"/>
  <c r="S254" i="18"/>
  <c r="V254" i="18" s="1"/>
  <c r="S361" i="18"/>
  <c r="V361" i="18" s="1"/>
  <c r="S358" i="18"/>
  <c r="V358" i="18" s="1"/>
  <c r="S362" i="18"/>
  <c r="V362" i="18" s="1"/>
  <c r="S353" i="18"/>
  <c r="V353" i="18" s="1"/>
  <c r="S360" i="18"/>
  <c r="V360" i="18" s="1"/>
  <c r="S280" i="18"/>
  <c r="V280" i="18" s="1"/>
  <c r="S278" i="18"/>
  <c r="V278" i="18" s="1"/>
  <c r="S282" i="18"/>
  <c r="V282" i="18" s="1"/>
  <c r="S281" i="18"/>
  <c r="V281" i="18" s="1"/>
  <c r="S138" i="18"/>
  <c r="V138" i="18" s="1"/>
  <c r="S171" i="18"/>
  <c r="V171" i="18" s="1"/>
  <c r="S178" i="18"/>
  <c r="V178" i="18" s="1"/>
  <c r="S94" i="18"/>
  <c r="V94" i="18" s="1"/>
  <c r="S100" i="18"/>
  <c r="V100" i="18" s="1"/>
  <c r="S107" i="18"/>
  <c r="V107" i="18" s="1"/>
  <c r="S81" i="18"/>
  <c r="V81" i="18" s="1"/>
  <c r="S136" i="18"/>
  <c r="V136" i="18" s="1"/>
  <c r="S163" i="18"/>
  <c r="V163" i="18" s="1"/>
  <c r="S135" i="18"/>
  <c r="V135" i="18" s="1"/>
  <c r="S114" i="18"/>
  <c r="V114" i="18" s="1"/>
  <c r="S73" i="18"/>
  <c r="V73" i="18" s="1"/>
  <c r="S93" i="18"/>
  <c r="V93" i="18" s="1"/>
  <c r="S137" i="18"/>
  <c r="V137" i="18" s="1"/>
  <c r="S91" i="18"/>
  <c r="V91" i="18" s="1"/>
  <c r="S113" i="18"/>
  <c r="V113" i="18" s="1"/>
  <c r="S69" i="18"/>
  <c r="V69" i="18" s="1"/>
  <c r="S155" i="18"/>
  <c r="V155" i="18" s="1"/>
  <c r="S134" i="18"/>
  <c r="V134" i="18" s="1"/>
  <c r="S173" i="18"/>
  <c r="V173" i="18" s="1"/>
  <c r="S123" i="18"/>
  <c r="V123" i="18" s="1"/>
  <c r="S76" i="18"/>
  <c r="V76" i="18" s="1"/>
  <c r="S75" i="18"/>
  <c r="V75" i="18" s="1"/>
  <c r="S84" i="18"/>
  <c r="V84" i="18" s="1"/>
  <c r="S78" i="18"/>
  <c r="V78" i="18" s="1"/>
  <c r="S112" i="18"/>
  <c r="V112" i="18" s="1"/>
  <c r="S103" i="18"/>
  <c r="V103" i="18" s="1"/>
  <c r="S77" i="18"/>
  <c r="V77" i="18" s="1"/>
  <c r="S117" i="18"/>
  <c r="V117" i="18" s="1"/>
  <c r="S89" i="18"/>
  <c r="V89" i="18" s="1"/>
  <c r="S72" i="18"/>
  <c r="V72" i="18" s="1"/>
  <c r="S82" i="18"/>
  <c r="V82" i="18" s="1"/>
  <c r="S104" i="18"/>
  <c r="V104" i="18" s="1"/>
  <c r="S79" i="18"/>
  <c r="V79" i="18" s="1"/>
  <c r="S97" i="18"/>
  <c r="V97" i="18" s="1"/>
  <c r="S110" i="18"/>
  <c r="V110" i="18" s="1"/>
  <c r="S90" i="18"/>
  <c r="V90" i="18" s="1"/>
  <c r="S105" i="18"/>
  <c r="V105" i="18" s="1"/>
  <c r="S80" i="18"/>
  <c r="V80" i="18" s="1"/>
  <c r="S115" i="18"/>
  <c r="V115" i="18" s="1"/>
  <c r="S74" i="18"/>
  <c r="V74" i="18" s="1"/>
  <c r="S116" i="18"/>
  <c r="V116" i="18" s="1"/>
  <c r="S92" i="18"/>
  <c r="V92" i="18" s="1"/>
  <c r="S71" i="18"/>
  <c r="V71" i="18" s="1"/>
  <c r="S109" i="18"/>
  <c r="V109" i="18" s="1"/>
  <c r="S144" i="18"/>
  <c r="V144" i="18" s="1"/>
  <c r="S145" i="18"/>
  <c r="V145" i="18" s="1"/>
  <c r="S87" i="18"/>
  <c r="V87" i="18" s="1"/>
  <c r="S88" i="18"/>
  <c r="V88" i="18" s="1"/>
  <c r="S169" i="18"/>
  <c r="V169" i="18" s="1"/>
  <c r="S130" i="18"/>
  <c r="V130" i="18" s="1"/>
  <c r="S161" i="18"/>
  <c r="V161" i="18" s="1"/>
  <c r="S162" i="18"/>
  <c r="V162" i="18" s="1"/>
  <c r="S181" i="18"/>
  <c r="V181" i="18" s="1"/>
  <c r="S131" i="18"/>
  <c r="V131" i="18" s="1"/>
  <c r="S129" i="18"/>
  <c r="V129" i="18" s="1"/>
  <c r="S170" i="18"/>
  <c r="V170" i="18" s="1"/>
  <c r="S148" i="18"/>
  <c r="V148" i="18" s="1"/>
  <c r="S133" i="18"/>
  <c r="V133" i="18" s="1"/>
  <c r="S152" i="18"/>
  <c r="V152" i="18" s="1"/>
  <c r="S172" i="18"/>
  <c r="V172" i="18" s="1"/>
  <c r="S150" i="18"/>
  <c r="V150" i="18" s="1"/>
  <c r="S174" i="18"/>
  <c r="V174" i="18" s="1"/>
  <c r="S140" i="18"/>
  <c r="V140" i="18" s="1"/>
  <c r="S132" i="18"/>
  <c r="V132" i="18" s="1"/>
  <c r="S175" i="18"/>
  <c r="V175" i="18" s="1"/>
  <c r="S167" i="18"/>
  <c r="V167" i="18" s="1"/>
  <c r="S149" i="18"/>
  <c r="V149" i="18" s="1"/>
  <c r="S165" i="18"/>
  <c r="V165" i="18" s="1"/>
  <c r="S25" i="18"/>
  <c r="V25" i="18" s="1"/>
  <c r="S26" i="18"/>
  <c r="V26" i="18" s="1"/>
  <c r="S24" i="18"/>
  <c r="V24" i="18" s="1"/>
  <c r="S22" i="18"/>
  <c r="V22" i="18" s="1"/>
  <c r="S27" i="18"/>
  <c r="V27" i="18" s="1"/>
  <c r="S23" i="18"/>
  <c r="V23" i="18" s="1"/>
  <c r="S54" i="18"/>
  <c r="V54" i="18" s="1"/>
  <c r="S50" i="18"/>
  <c r="V50" i="18" s="1"/>
  <c r="S46" i="18"/>
  <c r="V46" i="18" s="1"/>
  <c r="S55" i="18"/>
  <c r="V55" i="18" s="1"/>
  <c r="S47" i="18"/>
  <c r="V47" i="18" s="1"/>
  <c r="S53" i="18"/>
  <c r="V53" i="18" s="1"/>
  <c r="S49" i="18"/>
  <c r="V49" i="18" s="1"/>
  <c r="S45" i="18"/>
  <c r="V45" i="18" s="1"/>
  <c r="S51" i="18"/>
  <c r="V51" i="18" s="1"/>
  <c r="S52" i="18"/>
  <c r="V52" i="18" s="1"/>
  <c r="S48" i="18"/>
  <c r="V48" i="18" s="1"/>
  <c r="S33" i="18"/>
  <c r="V33" i="18" s="1"/>
  <c r="S32" i="18"/>
  <c r="V32" i="18" s="1"/>
  <c r="S35" i="18"/>
  <c r="V35" i="18" s="1"/>
  <c r="S31" i="18"/>
  <c r="V31" i="18" s="1"/>
  <c r="S34" i="18"/>
  <c r="V34" i="18" s="1"/>
  <c r="S106" i="18" l="1"/>
  <c r="V106" i="18" s="1"/>
  <c r="S141" i="18"/>
  <c r="V141" i="18" s="1"/>
  <c r="S164" i="18"/>
  <c r="V164" i="18" s="1"/>
  <c r="S83" i="18"/>
  <c r="V83" i="18" s="1"/>
  <c r="V3" i="18" l="1"/>
</calcChain>
</file>

<file path=xl/sharedStrings.xml><?xml version="1.0" encoding="utf-8"?>
<sst xmlns="http://schemas.openxmlformats.org/spreadsheetml/2006/main" count="2437" uniqueCount="467">
  <si>
    <t>Nome oficial</t>
  </si>
  <si>
    <t>Código OACI</t>
  </si>
  <si>
    <t>Elevação do Aeródromo (m)</t>
  </si>
  <si>
    <t>Número</t>
  </si>
  <si>
    <t>Complemento</t>
  </si>
  <si>
    <t>Bairro</t>
  </si>
  <si>
    <t>UF</t>
  </si>
  <si>
    <t>CEP</t>
  </si>
  <si>
    <t>Caixa Postal</t>
  </si>
  <si>
    <t>Telefone</t>
  </si>
  <si>
    <t>Quantidade de Pistas de Pouso e Decolagem</t>
  </si>
  <si>
    <t>Quantidade de Pistas de Táxi</t>
  </si>
  <si>
    <t>Quantidade de Pátios</t>
  </si>
  <si>
    <t>Designação das cabeceiras</t>
  </si>
  <si>
    <t>Comprimento (m)</t>
  </si>
  <si>
    <t>Largura (m)</t>
  </si>
  <si>
    <t>Designação da cabeceira de menor valor</t>
  </si>
  <si>
    <t>Categoria de aproximação pela cabeceira de menor valor</t>
  </si>
  <si>
    <t>TORA (m)</t>
  </si>
  <si>
    <t>TODA (m)</t>
  </si>
  <si>
    <t>ASDA (m)</t>
  </si>
  <si>
    <t>LDA (m)</t>
  </si>
  <si>
    <t>Designação da cabeceira de maior valor</t>
  </si>
  <si>
    <t>Categoria de aproximação pela cabeceira de maior valor</t>
  </si>
  <si>
    <t>Formato da Área de Toque</t>
  </si>
  <si>
    <t>Designação (nome) da pista de táxi</t>
  </si>
  <si>
    <t>Tipo de operação</t>
  </si>
  <si>
    <t>VFR diurna</t>
  </si>
  <si>
    <t>VFR diurna e IFR diurna</t>
  </si>
  <si>
    <t xml:space="preserve">Visual exclusivo     </t>
  </si>
  <si>
    <t>IFR não precisão</t>
  </si>
  <si>
    <t xml:space="preserve">IFR precisão CAT I     </t>
  </si>
  <si>
    <t>IFR precisão CAT III-A</t>
  </si>
  <si>
    <t>IFR precisão CAT III-C</t>
  </si>
  <si>
    <t xml:space="preserve">IFR precisão CAT II    </t>
  </si>
  <si>
    <t>IFR precisão CAT III-B</t>
  </si>
  <si>
    <t>Retangular</t>
  </si>
  <si>
    <t>Circular</t>
  </si>
  <si>
    <t>Quantidade de TPS</t>
  </si>
  <si>
    <t>Quantidade de TECA</t>
  </si>
  <si>
    <t>Quantidade de SCI</t>
  </si>
  <si>
    <t>Quantidade de PACI</t>
  </si>
  <si>
    <t>Quantidade de PAA</t>
  </si>
  <si>
    <t>Quantidade de Hangar</t>
  </si>
  <si>
    <t>Quantidade de Torre</t>
  </si>
  <si>
    <t>Código de Referência da aeronave crítica de operação</t>
  </si>
  <si>
    <t>Comprimento da faixa de pista de pouso e decolagem (m)</t>
  </si>
  <si>
    <t>Largura da faixa de pista de pouso e decolagem (m)</t>
  </si>
  <si>
    <r>
      <t xml:space="preserve">Comprimento da </t>
    </r>
    <r>
      <rPr>
        <i/>
        <sz val="10"/>
        <rFont val="Calibri"/>
        <family val="2"/>
      </rPr>
      <t>clearway</t>
    </r>
    <r>
      <rPr>
        <sz val="10"/>
        <rFont val="Calibri"/>
        <family val="2"/>
      </rPr>
      <t xml:space="preserve"> (m)</t>
    </r>
  </si>
  <si>
    <r>
      <t xml:space="preserve">Largura da </t>
    </r>
    <r>
      <rPr>
        <i/>
        <sz val="10"/>
        <rFont val="Calibri"/>
        <family val="2"/>
      </rPr>
      <t>clearway</t>
    </r>
    <r>
      <rPr>
        <sz val="10"/>
        <rFont val="Calibri"/>
        <family val="2"/>
      </rPr>
      <t xml:space="preserve"> (m)</t>
    </r>
  </si>
  <si>
    <r>
      <t xml:space="preserve">Comprimento da </t>
    </r>
    <r>
      <rPr>
        <i/>
        <sz val="10"/>
        <rFont val="Calibri"/>
        <family val="2"/>
      </rPr>
      <t>stopway</t>
    </r>
    <r>
      <rPr>
        <sz val="10"/>
        <rFont val="Calibri"/>
        <family val="2"/>
      </rPr>
      <t xml:space="preserve"> (m)</t>
    </r>
  </si>
  <si>
    <r>
      <t xml:space="preserve">Largura da </t>
    </r>
    <r>
      <rPr>
        <i/>
        <sz val="10"/>
        <rFont val="Calibri"/>
        <family val="2"/>
      </rPr>
      <t>stopway</t>
    </r>
    <r>
      <rPr>
        <sz val="10"/>
        <rFont val="Calibri"/>
        <family val="2"/>
      </rPr>
      <t xml:space="preserve"> (m)</t>
    </r>
  </si>
  <si>
    <t>REQUERIMENTO DE CADASTRAMENTO
OU ALTERAÇÃO CADASTRAL DE AERÓDROMO PÚBLICO</t>
  </si>
  <si>
    <t>Visibilidade</t>
  </si>
  <si>
    <t>Opção</t>
  </si>
  <si>
    <t>Visibilidade Inicial</t>
  </si>
  <si>
    <t>Diferença</t>
  </si>
  <si>
    <t>Instruções de Preenchimento:</t>
  </si>
  <si>
    <t>Tipo de solicitação</t>
  </si>
  <si>
    <t>Breve descrição da alteração solicitada</t>
  </si>
  <si>
    <t>Tipo</t>
  </si>
  <si>
    <t>Sim</t>
  </si>
  <si>
    <t>S (Sul)</t>
  </si>
  <si>
    <t>Solicitação</t>
  </si>
  <si>
    <t>ListaCREA</t>
  </si>
  <si>
    <t>Quantidades</t>
  </si>
  <si>
    <t>Natureza da Superfície</t>
  </si>
  <si>
    <t>Tipo da FATO</t>
  </si>
  <si>
    <t>Formato da FATO</t>
  </si>
  <si>
    <t>Pista de Pouso e Decolagem</t>
  </si>
  <si>
    <t>Não</t>
  </si>
  <si>
    <t>N (Norte)</t>
  </si>
  <si>
    <t>Inscrição (abertura ao tráfego)</t>
  </si>
  <si>
    <t>CREA-AC</t>
  </si>
  <si>
    <t>ASPH - Asfalto</t>
  </si>
  <si>
    <t>No solo</t>
  </si>
  <si>
    <t>Quadrado</t>
  </si>
  <si>
    <t>Heliponto (FATO)</t>
  </si>
  <si>
    <t>Renovação</t>
  </si>
  <si>
    <t>CREA-AL</t>
  </si>
  <si>
    <t>CONC - Concreto</t>
  </si>
  <si>
    <t>Elevada</t>
  </si>
  <si>
    <t>Ambos (Pista e FATO)</t>
  </si>
  <si>
    <t>CREA-AP</t>
  </si>
  <si>
    <t>GRVL - Cascalho</t>
  </si>
  <si>
    <t>Alteração</t>
  </si>
  <si>
    <t>CREA-AM</t>
  </si>
  <si>
    <t>GRASS - Grama</t>
  </si>
  <si>
    <t>CREA-BA</t>
  </si>
  <si>
    <t>TER - Terra</t>
  </si>
  <si>
    <t>CREA-CE</t>
  </si>
  <si>
    <t>MTAL - Metálico</t>
  </si>
  <si>
    <t>CREA-DF</t>
  </si>
  <si>
    <t>CREA-ES</t>
  </si>
  <si>
    <t>CREA-GO</t>
  </si>
  <si>
    <t>CREA-MA</t>
  </si>
  <si>
    <t>CREA-MT</t>
  </si>
  <si>
    <t>CREA-MS</t>
  </si>
  <si>
    <t>CREA-MG</t>
  </si>
  <si>
    <t>CREA-PA</t>
  </si>
  <si>
    <t>CREA-PB</t>
  </si>
  <si>
    <t>CREA-PR</t>
  </si>
  <si>
    <t>CREA-PE</t>
  </si>
  <si>
    <t>CREA-PI</t>
  </si>
  <si>
    <t>CREA-RJ</t>
  </si>
  <si>
    <t>CREA-RN</t>
  </si>
  <si>
    <t>CREA-RS</t>
  </si>
  <si>
    <t>CREA-RO</t>
  </si>
  <si>
    <t>CREA-RR</t>
  </si>
  <si>
    <t>CREA-SC</t>
  </si>
  <si>
    <t>CREA-SP</t>
  </si>
  <si>
    <t>CREA-SE</t>
  </si>
  <si>
    <t>CREA-TO</t>
  </si>
  <si>
    <t>aplicável para inscrição, alteração</t>
  </si>
  <si>
    <t>Nome do Profissional</t>
  </si>
  <si>
    <t>Formação do Profissional (Especialidade)</t>
  </si>
  <si>
    <t>Número do Registro do Profissional</t>
  </si>
  <si>
    <t>Conselho responsável pela fiscalização da atividade profissional</t>
  </si>
  <si>
    <t>Número da ART</t>
  </si>
  <si>
    <t>Chave de autenticação necessária para a verificação digital da ART</t>
  </si>
  <si>
    <t>Somente se o site do CREA exigir</t>
  </si>
  <si>
    <t>Recolhimento de Taxa (TFAC)</t>
  </si>
  <si>
    <t>Código do Serviço (conforme Tabela usada para gerar a GRU)</t>
  </si>
  <si>
    <t>Valor pago</t>
  </si>
  <si>
    <t>Data de pagamento</t>
  </si>
  <si>
    <t>Os 6 últimos dígitos da autenticação bancária do comprovante de pagamento</t>
  </si>
  <si>
    <t>Identificação do Aeródromo</t>
  </si>
  <si>
    <t>aplicável para inscrição</t>
  </si>
  <si>
    <t>Procure o serviço "Homologação de aeródromo público não categorizado"</t>
  </si>
  <si>
    <t>Tipo de Infraestrutura</t>
  </si>
  <si>
    <t>Informe o indicador de localidade do aeródromo</t>
  </si>
  <si>
    <t>aplicável exceto se inscrição</t>
  </si>
  <si>
    <r>
      <t xml:space="preserve">Ponto de Referência do Aeródromo </t>
    </r>
    <r>
      <rPr>
        <sz val="8"/>
        <color theme="2" tint="-0.499984740745262"/>
        <rFont val="Calibri"/>
        <family val="2"/>
        <scheme val="minor"/>
      </rPr>
      <t>(Informe as coordenadas geográficas no formato 00° 00' 00" S / 000° 00' 00" W)</t>
    </r>
  </si>
  <si>
    <t>Latitude</t>
  </si>
  <si>
    <t>/   Longitude</t>
  </si>
  <si>
    <t>W (Oeste)</t>
  </si>
  <si>
    <t>Informe a elevação em metros</t>
  </si>
  <si>
    <t>Há iluminação no(s) indicador(es) de direção de vento?</t>
  </si>
  <si>
    <t>Responda SIM ou NÃO</t>
  </si>
  <si>
    <t>Logradouro</t>
  </si>
  <si>
    <t>Campo complementar, se necessário</t>
  </si>
  <si>
    <t>Município</t>
  </si>
  <si>
    <t>Campo obrigatório</t>
  </si>
  <si>
    <t>Campo complementar, caso haja uma Caixa Postal para correspondências</t>
  </si>
  <si>
    <t>Informe se há um telefone (com DDD) para contato referente ao aeródromo</t>
  </si>
  <si>
    <t>E-mail</t>
  </si>
  <si>
    <t>Informe se há um e-mail para contato referente ao aeródromo</t>
  </si>
  <si>
    <t>Escolha se há pista(s), heliponto(s) ou ambos os tipos de uso CIVIL</t>
  </si>
  <si>
    <t>aplicável exceto se renovação</t>
  </si>
  <si>
    <t>Quais?</t>
  </si>
  <si>
    <t>Identificação do desenho técnico com a configuração da PPD</t>
  </si>
  <si>
    <t>Informe o número da planta</t>
  </si>
  <si>
    <t>Informe a designação das cabeceiras separadas por /</t>
  </si>
  <si>
    <t>uma vez para cada quantidade de PPDs</t>
  </si>
  <si>
    <t>Escolha a opção para o tipo de operação</t>
  </si>
  <si>
    <t>Informe o comprimento da pista em metros</t>
  </si>
  <si>
    <t>Informe a largura da pista em metros</t>
  </si>
  <si>
    <t>Tipo do piso</t>
  </si>
  <si>
    <t>Escolha o tipo de material da superfície da pista</t>
  </si>
  <si>
    <t>Resistência do piso</t>
  </si>
  <si>
    <t>Informe os valores da resistência da pista, separados por /</t>
  </si>
  <si>
    <t>Informe o comprimento total da faixa de pista em metros</t>
  </si>
  <si>
    <t>Informe a largura total da faixa de pista em metros</t>
  </si>
  <si>
    <t>Informe o número e a letra que compõem o código</t>
  </si>
  <si>
    <t>VFR diurna e IFR diurna/noturna</t>
  </si>
  <si>
    <t>VFR diurna/noturna</t>
  </si>
  <si>
    <t>VFR diurna/noturna e IFR diurna</t>
  </si>
  <si>
    <t>VFR diurna/noturna e IFR diurna/noturna</t>
  </si>
  <si>
    <t>somente se "alteração"</t>
  </si>
  <si>
    <t xml:space="preserve">     DADOS DA PISTA DE MENOR VALOR</t>
  </si>
  <si>
    <r>
      <t xml:space="preserve">Localização da cabeceira de menor valor </t>
    </r>
    <r>
      <rPr>
        <sz val="8"/>
        <color theme="2" tint="-0.499984740745262"/>
        <rFont val="Calibri"/>
        <family val="2"/>
        <scheme val="minor"/>
      </rPr>
      <t>(Informe as coordenadas geográficas no formato 00° 00' 00" S / 000° 00' 00" W)</t>
    </r>
  </si>
  <si>
    <t>Operação por THR</t>
  </si>
  <si>
    <r>
      <t xml:space="preserve">Localização da cabeceira deslocada, se houver </t>
    </r>
    <r>
      <rPr>
        <sz val="8"/>
        <color theme="2" tint="-0.499984740745262"/>
        <rFont val="Calibri"/>
        <family val="2"/>
        <scheme val="minor"/>
      </rPr>
      <t>(Informe as coordenadas geográficas no formato 00° 00' 00" S / 000° 00' 00" W)</t>
    </r>
  </si>
  <si>
    <t>Elevação da cabeceira deslocada (m), se houver</t>
  </si>
  <si>
    <t>Elevação da cabeceira (m), no caso de operação IFR</t>
  </si>
  <si>
    <t>somente para IFR</t>
  </si>
  <si>
    <r>
      <t xml:space="preserve">Distâncias Declaradas </t>
    </r>
    <r>
      <rPr>
        <sz val="8"/>
        <color theme="2" tint="-0.499984740745262"/>
        <rFont val="Calibri"/>
        <family val="2"/>
      </rPr>
      <t>(Informe as distâncias disponíveis em metros para operações pela pista de menor valor)</t>
    </r>
  </si>
  <si>
    <r>
      <t>Existe Zona Desimpedida (</t>
    </r>
    <r>
      <rPr>
        <i/>
        <sz val="10"/>
        <rFont val="Calibri"/>
        <family val="2"/>
      </rPr>
      <t>clearway)?</t>
    </r>
    <r>
      <rPr>
        <sz val="10"/>
        <rFont val="Calibri"/>
        <family val="2"/>
      </rPr>
      <t xml:space="preserve"> </t>
    </r>
  </si>
  <si>
    <r>
      <t xml:space="preserve">Responda se há </t>
    </r>
    <r>
      <rPr>
        <i/>
        <sz val="8"/>
        <color theme="2" tint="-0.499984740745262"/>
        <rFont val="Calibri"/>
        <family val="2"/>
        <scheme val="minor"/>
      </rPr>
      <t>clearway</t>
    </r>
    <r>
      <rPr>
        <sz val="8"/>
        <color theme="2" tint="-0.499984740745262"/>
        <rFont val="Calibri"/>
        <family val="2"/>
        <scheme val="minor"/>
      </rPr>
      <t xml:space="preserve"> localizada na cabeceira de maior valor</t>
    </r>
  </si>
  <si>
    <t>Informe o comprimento em metros</t>
  </si>
  <si>
    <t>Informe a largura em metros</t>
  </si>
  <si>
    <r>
      <t>Existe Zona de Parada (</t>
    </r>
    <r>
      <rPr>
        <i/>
        <sz val="10"/>
        <rFont val="Calibri"/>
        <family val="2"/>
      </rPr>
      <t>stopway)?</t>
    </r>
  </si>
  <si>
    <t>Comprimento da RESA (m)</t>
  </si>
  <si>
    <t>Largura da RESA (m)</t>
  </si>
  <si>
    <t>Existe Runway End Safety Area (RESA)?</t>
  </si>
  <si>
    <r>
      <t xml:space="preserve">Responda se há </t>
    </r>
    <r>
      <rPr>
        <i/>
        <sz val="8"/>
        <color theme="2" tint="-0.499984740745262"/>
        <rFont val="Calibri"/>
        <family val="2"/>
        <scheme val="minor"/>
      </rPr>
      <t>stopway</t>
    </r>
    <r>
      <rPr>
        <sz val="8"/>
        <color theme="2" tint="-0.499984740745262"/>
        <rFont val="Calibri"/>
        <family val="2"/>
        <scheme val="minor"/>
      </rPr>
      <t xml:space="preserve"> localizada na cabeceira de maior valor</t>
    </r>
  </si>
  <si>
    <t>Responda se há RESA localizada na cabeceira de maior valor</t>
  </si>
  <si>
    <t>Informe o valor de Pista Disponível para Corrida de Decolagem, em metros</t>
  </si>
  <si>
    <t>Informe o valor de Distância Disponível para Decolagem, em metros</t>
  </si>
  <si>
    <t>Informe o valor de Distância Disponível para Aceleração e Parada, em metros</t>
  </si>
  <si>
    <t>Informe o valor de Distância Disponível para Pouso, em metros</t>
  </si>
  <si>
    <t xml:space="preserve">     DADOS DA PISTA DE MAIOR VALOR</t>
  </si>
  <si>
    <r>
      <t xml:space="preserve">Localização da cabeceira de maior valor </t>
    </r>
    <r>
      <rPr>
        <sz val="8"/>
        <color theme="2" tint="-0.499984740745262"/>
        <rFont val="Calibri"/>
        <family val="2"/>
        <scheme val="minor"/>
      </rPr>
      <t>(Informe as coordenadas geográficas no formato 00° 00' 00" S / 000° 00' 00" W)</t>
    </r>
  </si>
  <si>
    <r>
      <t xml:space="preserve">Distâncias Declaradas </t>
    </r>
    <r>
      <rPr>
        <sz val="8"/>
        <color theme="2" tint="-0.499984740745262"/>
        <rFont val="Calibri"/>
        <family val="2"/>
      </rPr>
      <t>(Informe as distâncias disponíveis em metros para operações pela pista de maior valor)</t>
    </r>
  </si>
  <si>
    <r>
      <t xml:space="preserve">Responda se há </t>
    </r>
    <r>
      <rPr>
        <i/>
        <sz val="8"/>
        <color theme="2" tint="-0.499984740745262"/>
        <rFont val="Calibri"/>
        <family val="2"/>
        <scheme val="minor"/>
      </rPr>
      <t>clearway</t>
    </r>
    <r>
      <rPr>
        <sz val="8"/>
        <color theme="2" tint="-0.499984740745262"/>
        <rFont val="Calibri"/>
        <family val="2"/>
        <scheme val="minor"/>
      </rPr>
      <t xml:space="preserve"> localizada na cabeceira de menor valor</t>
    </r>
  </si>
  <si>
    <r>
      <t xml:space="preserve">Responda se há </t>
    </r>
    <r>
      <rPr>
        <i/>
        <sz val="8"/>
        <color theme="2" tint="-0.499984740745262"/>
        <rFont val="Calibri"/>
        <family val="2"/>
        <scheme val="minor"/>
      </rPr>
      <t>stopway</t>
    </r>
    <r>
      <rPr>
        <sz val="8"/>
        <color theme="2" tint="-0.499984740745262"/>
        <rFont val="Calibri"/>
        <family val="2"/>
        <scheme val="minor"/>
      </rPr>
      <t xml:space="preserve"> localizada na cabeceira de menor valor</t>
    </r>
  </si>
  <si>
    <t>Responda se há RESA localizada na cabeceira de menor valor</t>
  </si>
  <si>
    <t>Indique quantas novas pistas se pretende cadastrar</t>
  </si>
  <si>
    <t>Indique quantos novos helipontos se pretende cadastrar</t>
  </si>
  <si>
    <r>
      <t xml:space="preserve">Indique quantas novas </t>
    </r>
    <r>
      <rPr>
        <i/>
        <sz val="8"/>
        <color theme="2" tint="-0.499984740745262"/>
        <rFont val="Calibri"/>
        <family val="2"/>
        <scheme val="minor"/>
      </rPr>
      <t>taxiways</t>
    </r>
    <r>
      <rPr>
        <sz val="8"/>
        <color theme="2" tint="-0.499984740745262"/>
        <rFont val="Calibri"/>
        <family val="2"/>
        <scheme val="minor"/>
      </rPr>
      <t xml:space="preserve"> se pretende cadastrar</t>
    </r>
  </si>
  <si>
    <t>Indique quantos novos pátios se pretende cadastrar</t>
  </si>
  <si>
    <t>Indique quantos novos terminais de passageiros se pretende cadastrar</t>
  </si>
  <si>
    <t>Indique quantos novos terminais de carga se pretende cadastrar</t>
  </si>
  <si>
    <t>Indique quantas novas Seções Contra-Incêndio se pretende cadastrar</t>
  </si>
  <si>
    <t>Indique quantos novos Postos Avançados se pretende cadastrar</t>
  </si>
  <si>
    <t>Indique quantos novos Postos de Abastecimento se pretende cadastrar</t>
  </si>
  <si>
    <t>Indique quantos novos hangares se pretende cadastrar</t>
  </si>
  <si>
    <t>Indique quantas novas Torres de Controle se pretende cadastrar</t>
  </si>
  <si>
    <t>Quantidade de FATO</t>
  </si>
  <si>
    <t>Quantidade de outras edificações</t>
  </si>
  <si>
    <t>uma vez para cada quantidade de FATOs</t>
  </si>
  <si>
    <t>Identificação</t>
  </si>
  <si>
    <t>Informe o nome ou número identificador da FATO</t>
  </si>
  <si>
    <t>Escolha o tipo do heliponto</t>
  </si>
  <si>
    <t>Escolha o tipo de material da superfície da FATO</t>
  </si>
  <si>
    <t>Resistência do piso (t)</t>
  </si>
  <si>
    <t>Informe o valor em toneladas</t>
  </si>
  <si>
    <t>Escolha a opção do formato da FATO</t>
  </si>
  <si>
    <t>Dimensão (1) da FATO (em metros)</t>
  </si>
  <si>
    <t>Informe o valor em metros</t>
  </si>
  <si>
    <t>Dimensão (2) da FATO (em metros)</t>
  </si>
  <si>
    <t>Diâmetro da FATO (em metros)</t>
  </si>
  <si>
    <t>se for circular</t>
  </si>
  <si>
    <t>Escolha a opção do formato da TLOF</t>
  </si>
  <si>
    <t>Dimensão (1) da TLOF (em metros)</t>
  </si>
  <si>
    <t>Dimensão (2) da TLOF (em metros)</t>
  </si>
  <si>
    <t>Diâmetro da TLOF (em metros)</t>
  </si>
  <si>
    <t>Maior dimensão (D) do helicóptero de projeto (m)</t>
  </si>
  <si>
    <t xml:space="preserve">Aproximação 1 </t>
  </si>
  <si>
    <t>Informe as dezenas do rumo magnético, arredondadas para a dezena mais próxima, entre 01 e 36</t>
  </si>
  <si>
    <t>Aproximação 2</t>
  </si>
  <si>
    <t>Identificação do desenho técnico com a configuração da FATO</t>
  </si>
  <si>
    <r>
      <t xml:space="preserve">Código de Referência da maior aeronave a operar na </t>
    </r>
    <r>
      <rPr>
        <i/>
        <sz val="10"/>
        <rFont val="Calibri"/>
        <family val="2"/>
      </rPr>
      <t>taxiway</t>
    </r>
  </si>
  <si>
    <r>
      <t xml:space="preserve">Identificação do desenho técnico com configuração da </t>
    </r>
    <r>
      <rPr>
        <i/>
        <sz val="10"/>
        <rFont val="Calibri"/>
        <family val="2"/>
      </rPr>
      <t>taxiway</t>
    </r>
  </si>
  <si>
    <t>Largura da pista de táxi (m)</t>
  </si>
  <si>
    <t>Informe a identificação da pista de táxi (se houver)</t>
  </si>
  <si>
    <t>Informe a largura da pista de táxi em metros</t>
  </si>
  <si>
    <t>Escolha o tipo de material da superfície da pista de táxi</t>
  </si>
  <si>
    <t>Informe os valores da resistência da pista de táxi, separados por /</t>
  </si>
  <si>
    <t>uma vez para cada quantidade de Táxis</t>
  </si>
  <si>
    <t>Identificação do desenho técnico com a configuração do pátio</t>
  </si>
  <si>
    <t>Identificação (nome) do pátio</t>
  </si>
  <si>
    <t>Informe a identificação do pátio (se houver)</t>
  </si>
  <si>
    <t>Escolha o tipo de material da superfície do pátio</t>
  </si>
  <si>
    <t>Informe os valores da resistência do pátio, separados por /</t>
  </si>
  <si>
    <t>Quantidade de posições de estacionamento</t>
  </si>
  <si>
    <t>Indique quantas novas posições se pretende cadastrar</t>
  </si>
  <si>
    <t>Identificação da Posição</t>
  </si>
  <si>
    <t>Coordenadas da Posição
 Latitude                                 Longitude</t>
  </si>
  <si>
    <t>Código de Referência da maior aeronave a estacionar na posição</t>
  </si>
  <si>
    <r>
      <t xml:space="preserve">Localização da edificação </t>
    </r>
    <r>
      <rPr>
        <sz val="8"/>
        <color theme="2" tint="-0.499984740745262"/>
        <rFont val="Calibri"/>
        <family val="2"/>
        <scheme val="minor"/>
      </rPr>
      <t>(Informe as coordenadas geográficas de algum ponto na edificação no formato 00° 00' 00" S / 000° 00' 00" W)</t>
    </r>
  </si>
  <si>
    <t>Identificação da edificação (nome)</t>
  </si>
  <si>
    <t>Distância perpendicular à cabeceira de PPD mais próxima (m)</t>
  </si>
  <si>
    <t>Distância perpendicular ao eixo da PPD mais próxima (m)</t>
  </si>
  <si>
    <t>Informe a distância em metros</t>
  </si>
  <si>
    <t>Ficha Cadastral de Edificação - TPS - Terminal de Passageiros</t>
  </si>
  <si>
    <t>uma vez para cada quantidade de Pátio</t>
  </si>
  <si>
    <t>grupo aparece com a quantidade certa de linhas</t>
  </si>
  <si>
    <t>uma vez para cada quantidade de Edificação</t>
  </si>
  <si>
    <t>uma vez para cada quantidade de Edificação TPS</t>
  </si>
  <si>
    <t>Ficha Cadastral de Edificação - TECA - Terminal de Carga</t>
  </si>
  <si>
    <t>Identificação do desenho técnico com a edificação</t>
  </si>
  <si>
    <t>uma vez para cada quantidade de Edificação TECA</t>
  </si>
  <si>
    <t>Ficha Cadastral de Edificação - SCI - Seção Contra-Incêndio</t>
  </si>
  <si>
    <t>uma vez para cada quantidade de Edificação SCI</t>
  </si>
  <si>
    <t>Ficha Cadastral de Edificação - PACI - Posto Avançado Contra-Incêndio</t>
  </si>
  <si>
    <t>uma vez para cada quantidade de Edificação PACI</t>
  </si>
  <si>
    <t>Ficha Cadastral de Edificação - PAA - Posto de Abastecimento de Aeronaves</t>
  </si>
  <si>
    <t>uma vez para cada quantidade de Edificação PAA</t>
  </si>
  <si>
    <t>Ficha Cadastral de Edificação - Hangar</t>
  </si>
  <si>
    <t>uma vez para cada quantidade de Edificação Hangar</t>
  </si>
  <si>
    <t>Ficha Cadastral de Edificação - Torre de Controle</t>
  </si>
  <si>
    <t>uma vez para cada quantidade de Edificação Torre</t>
  </si>
  <si>
    <t>Ficha Cadastral de Edificação - Outros tipos de edificação em área operacional</t>
  </si>
  <si>
    <t>uma vez para cada quantidade de Edificação Outros</t>
  </si>
  <si>
    <t>aplicável para alteração</t>
  </si>
  <si>
    <t>se a resposta for SIM acima</t>
  </si>
  <si>
    <t>Ficha Cadastral de Pista de Pouso e Decolagem (PPD) - segunda pista</t>
  </si>
  <si>
    <t>Ficha Cadastral de Pista de Pouso e Decolagem (PPD)</t>
  </si>
  <si>
    <t>Ficha Cadastral de Área de Pouso e Decolagem de Helicópteros (FATO) - segunda área</t>
  </si>
  <si>
    <t>Ficha Cadastral de Área de Pouso e Decolagem de Helicópteros (FATO)</t>
  </si>
  <si>
    <t>Ficha Cadastral de Área de Pouso e Decolagem de Helicópteros (FATO) - terceira área</t>
  </si>
  <si>
    <r>
      <t>Ficha Cadastral de Pista de Táxi (</t>
    </r>
    <r>
      <rPr>
        <b/>
        <i/>
        <sz val="11"/>
        <rFont val="Calibri"/>
        <family val="2"/>
      </rPr>
      <t>taxiway</t>
    </r>
    <r>
      <rPr>
        <b/>
        <sz val="11"/>
        <rFont val="Calibri"/>
        <family val="2"/>
      </rPr>
      <t xml:space="preserve">) </t>
    </r>
  </si>
  <si>
    <r>
      <t>Ficha Cadastral de Pista de Táxi (</t>
    </r>
    <r>
      <rPr>
        <b/>
        <i/>
        <sz val="11"/>
        <rFont val="Calibri"/>
        <family val="2"/>
      </rPr>
      <t>taxiway)</t>
    </r>
  </si>
  <si>
    <r>
      <t>Ficha Cadastral de Pista de Táxi (</t>
    </r>
    <r>
      <rPr>
        <b/>
        <i/>
        <sz val="11"/>
        <rFont val="Calibri"/>
        <family val="2"/>
      </rPr>
      <t>taxiway</t>
    </r>
    <r>
      <rPr>
        <b/>
        <sz val="11"/>
        <rFont val="Calibri"/>
        <family val="2"/>
      </rPr>
      <t>)</t>
    </r>
  </si>
  <si>
    <t>Ficha Cadastral de Pátio</t>
  </si>
  <si>
    <t xml:space="preserve">Ficha Cadastral de Pátio </t>
  </si>
  <si>
    <t>não aparece para formato circular</t>
  </si>
  <si>
    <t>Interessado</t>
  </si>
  <si>
    <t>Nome:</t>
  </si>
  <si>
    <t>E-mail:</t>
  </si>
  <si>
    <t xml:space="preserve">   Protocolo do Formulário de Qualificação de Responsáveis, se já enviado anteriormente:</t>
  </si>
  <si>
    <t>Termo de Responsabilidade:</t>
  </si>
  <si>
    <t>b)      Devem ser preenchidos os campos com fundo cinza.</t>
  </si>
  <si>
    <t>c)     As informações prestadas a partir deste requerimento não possuem caráter restrito ou sigiloso (portanto são acessíveis em consulta pública de informações), por essa razão, os campos "Telefone" e "E-mail" de aeródromo só devem ser preenchidos caso o remetente concorde com a possibilidade de acesso a essas informações por terceiros.</t>
  </si>
  <si>
    <t xml:space="preserve">d)     O requerimento para cadastramento (inscrição) de aeródromo público deve ser enviado à ANAC após a obtenção do termo de outorga da Secretaria Nacional de Aviação Civil (SAC), ou órgão que venha a substituí-la, ao término de obra de aeródromo ou heliponto recém-construído, ou após a vistoria de adequação da infraestrutura já existente que não esteja cadastrada, sempre quando o aeródromo já estiver em condições de ser (re)aberto ao tráfego. </t>
  </si>
  <si>
    <t>e)     O requerimento para alteração cadastral de aeródromo deve ser enviado à ANAC sempre que se constatar a necessidade de alteração de um dado anteriormente cadastrado e poderá trazer preenchimento somente nos campos referentes aos itens que necessitem de atualização.</t>
  </si>
  <si>
    <t>a)     Este formulário deve ser utilizado para solicitação de: inscrição, renovação ou alteração cadastral de aeródromo civil de uso público junto à ANAC. Solicitações de exclusão cadastral devem ser direcionadas à Secretaria Nacional de Aviação Civil (SAC), ou órgão que venha a substituí-la.</t>
  </si>
  <si>
    <r>
      <t xml:space="preserve">Endereço do aeródromo </t>
    </r>
    <r>
      <rPr>
        <sz val="8"/>
        <color theme="2" tint="-0.499984740745262"/>
        <rFont val="Calibri"/>
        <family val="2"/>
        <scheme val="minor"/>
      </rPr>
      <t>(Informação obrigatória, exceto "Telefone" e "E-mail", conforme instrução de preenchimento "c")</t>
    </r>
  </si>
  <si>
    <t>*A cópia da ART e do respectivo comprovante de pagamento somente será necessária se o CREA-UF não permitir a verificação digital a partir dos dados acima.</t>
  </si>
  <si>
    <t>Responsabilidade Técnica pela infraestrutura a ser cadastrada*</t>
  </si>
  <si>
    <t>1)     Para fins de requerimento de renovação cadastral de aeródromo perante à ANAC, em atenção à Resolução ANAC nº 158, de 13 de julho de 2010, declaro foram mantidas todas as características previamente cadastradas, e na condição de interessado assumo a responsabilidade pela veracidade das informações prestadas, estando ciente de ser crime o uso de informações falsas.</t>
  </si>
  <si>
    <t>1)     Para fins de requerimento de alteração de aeródromo no Cadastro da ANAC, em atenção à Resolução ANAC nº 158, de 13 de julho de 2010, na condição de interessado assumo a responsabilidade pela veracidade das informações prestadas, estando ciente de ser crime o uso de informações falsas.</t>
  </si>
  <si>
    <t>1)     Para fins de requerimento de inscrição de aeródromo no Cadastro da ANAC e sua consequente abertura ao tráfego, em atenção à Resolução ANAC nº 158, de 13 de julho de 2010, na condição de interessado assumo a responsabilidade pela veracidade das informações prestadas, estando ciente de ser crime o uso de informações falsas.</t>
  </si>
  <si>
    <t>2)     Comprometo-me a observar a regulamentação de segurança operacional e, quando couber, de segurança da aviação civil contra atos de interferência ilícita, expedida pela ANAC; a observar as normas técnicas de engenharia e operações de aeródromo (Regulamentos Brasileiros da Aviação Civil da ANAC, regras e recomendações do Comando da Aeronáutica, normas da Associação Brasileira de Normas Técnicas – ABNT e demais normas aplicáveis); e a manter os dados reais existentes no aeródromo atualizados junto à ANAC, inclusive quando houver transferência de responsabilidade pelas informações fornecidas.
3)     Estou ciente de que a operação no aeródromo poderá sofrer restrições ou ter sua inscrição no cadastro cancelada caso venham a ser implantadas edificações ou outras estruturas que interfiram nos gabaritos dos Planos de Zona de Proteção ou de Zoneamento de Ruído; e que a operação no aeródromo estará condicionada à prévia autorização de tráfego emanada pelo órgão de controle do tráfego aéreo.
4)     Garanto não haver impedimentos quanto ao cumprimento das deliberações de outras entidades da administração pública, em especial sobre a observância dos requisitos de licenciamento ambiental, de uso do solo e de zoneamento urbano, ou da observância dos condicionantes impostos pelo órgão responsável pelo controle do espaço aéreo.</t>
  </si>
  <si>
    <t>f)     A análise deste documento fica condicionada à conferência de qualificação do remetente (ou signatário, se utilizado protocolo em papel) abaixo identificado, ao adequado preenchimento das informações necessárias, à apresentação de eventuais anexos indicados neste requerimento e à marcação do Termo de Responsabilidade ao final deste requerimento.</t>
  </si>
  <si>
    <t>Informações Gerais</t>
  </si>
  <si>
    <t>Campo Interessado:</t>
  </si>
  <si>
    <t>Este campo deve ser preenchido para todos os casos e conter o nome do requerente (pessoa física ou jurídica), o qual será responsável pela veracidade das informações apresentadas no requerimento.</t>
  </si>
  <si>
    <t>E-Mail:</t>
  </si>
  <si>
    <t>Este campo deve ser preenchido para todos os casos e conter o endereço eletrônico do requerente, para o qual serão direcionadas as notificações relativas ao processo administrativo autuado.</t>
  </si>
  <si>
    <t>Protocolo do Formulário de Qualificação de Responsáveis, se já enviado anteriormente:</t>
  </si>
  <si>
    <t>Este campo deve ser preenchido somente se houver número de protocolo do Formulário de Qualificação de Responsáveis enviado anteriormente. Caso contrário, deve-se protocolar juntamente a este requerimento o referido formulário, que deve contemplar o nome do requerente dentre os responsáveis qualificados pelo operador aeroportuário.</t>
  </si>
  <si>
    <t>Campo Tipo de Solicitação:</t>
  </si>
  <si>
    <t>Caso o Tipo de solicitação seja: Inscrição (abertura ao tráfego)</t>
  </si>
  <si>
    <t>Campo Responsabilidade Técnica pela infraestrutura a ser cadastrada</t>
  </si>
  <si>
    <t>Este campo deve ser preenchido com o nome do responsável técnico que consta na ART de Execução ou Projeto e Execução da infraestrutura que será cadastrada. Nos casos de aeródromos que tiveram seu cadastro expirado e inteciona-se nova inscrição cadastral ou de regularização de aeródromo que tenha sido construído anteriormente por outro profissional, essa ART pode ser da obra de adequação da infraestrutura para reabertura ao tráfego de aeronaves. Caso não tenha sido executada uma obra, preencher com os dados da ART de “laudo técnico” ou equivalente, atestando que a infraestrutura existente está adequada para operações de pouso e decolagem e possui os dados cadastrais informados no Requerimento.</t>
  </si>
  <si>
    <t>Este campo deve ser preenchido com a informação referente à especialidade do responsável técnico que consta na ART. A atividade de execução da obra de construção inicial, adequação da infraestrutura ou laudo técnico de aeródromo/heliponto exige formação profissional em Engenharia de Infraestrutura Aeronáutica, Engenharia Civil, Engenharia Civil-Aeronáutica ou Engenharia de Fortificação e Construção.</t>
  </si>
  <si>
    <t>Este campo deve ser preenchido com o número do registro no Conselho do responsável técnico que consta na ART apresentada junto à solicitação.</t>
  </si>
  <si>
    <t>Este campo deve ser preenchido com o Conselho responsável pela fiscalização da atividade profissional e o Estado da Federação. De acordo com os artigos 32 e 33 da Resolução CONFEA 1025 de 2009, a ART deve ser anotada no CREA em cuja circunscrição for exercida a atividade. No caso de ART de “Execução” ou “Projeto e Execução”, o engenheiro responsável deve necessariamente anotar a ART no CREA do mesmo Estado onde se localiza o aeródromo, e onde se dará a execução da obra.</t>
  </si>
  <si>
    <t>Este campo deve ser preenchido com o número da ART apresentada junto à solicitação.</t>
  </si>
  <si>
    <t>Chave de autenticação necessária para a verificação da ART</t>
  </si>
  <si>
    <t>A ART deve estar devidamente registrada junto ao CREA da UF onde se localiza o aeródromo. Em alguns Conselhos Regionais, a verificação on-line da ART requer chave de autenticação. Nestes casos, deve-se informar neste campo a referida chave.</t>
  </si>
  <si>
    <t>Campo Recolhimento de Taxa (TFAC)</t>
  </si>
  <si>
    <t xml:space="preserve">Para que um pagamento seja associado a um determinado processo, é necessário que se conheça o código do serviço, a data de pagamento, o valor pago e os seis últimos dígitos do código de autenticação bancária da operação de quitação. Por essa razão, os comprovantes de agendamento não são suficientes, sendo necessário obter essas informações do comprovante de pagamento. Pagamentos feitos por outros sistemas e que não apresentem recibo de quitação com as informações requeridas devem ser impressos e enviados em cópia, para que o setor responsável pelas finanças da ANAC faça a adequada associação com o processo e possa atestar a regularidade do pagamento devido. </t>
  </si>
  <si>
    <t>O código do serviço relacionado à Inscrição Cadastral de Aeródromo Público é o 5354 - Homologação de Aeroporto Não Categorizado. Para gerar a Guia de Recolhimento da União, deve-se acessar o link: https://www.anac.gov.br/assuntos/setor-regulado/empresas/acesso-rapido/guia-de-recolhimento-da-uniao</t>
  </si>
  <si>
    <t xml:space="preserve">Este campo deve ser preenchido para todos os casos e conter a informação referente ao valor pago da GRU, de modo a viabilizar a alocação da TFAC no sistema da União. </t>
  </si>
  <si>
    <t xml:space="preserve">Este campo deve ser preenchido para todos os casos e conter a informação referente à data de pagamento da GRU, de modo a viabilizar a alocação da TFAC no sistema da União. </t>
  </si>
  <si>
    <t xml:space="preserve">Este campo deve ser preenchido para todos os casos e conter a informação referente aos seis últimos dígitos da autenticação bancária que consta no comprovante de pagamento da GRU, de modo a viabilizar a alocação da TFAC no sistema da União. </t>
  </si>
  <si>
    <t>Campo Identificação do Aeródromo</t>
  </si>
  <si>
    <t>Este campo deve ser preenchido em todos os casos e deve conter o tipo de infraestrutura que será aberta ao tráfego, podendo ser: Pista de Pouso de Decolagem, Área de Aterrissagem de Helicópteros (FATO) ou ambos.</t>
  </si>
  <si>
    <t>Este campo deve ser preenchido em todos os casos e deve apresentar o nome que constará nas publicações aeronáuticas. O futuro nome não deve se repetir em outro aeródromo na mesma localidade e, caso seja homenagem póstuma, deve-se apresentar em anexo a referida Lei que denomina o futuro aeródromo.</t>
  </si>
  <si>
    <t>Ponto de Referência do Aeródromo (Informe as coordenadas geográficas no formato 00° 00' 00" S / 000° 00' 00" W)</t>
  </si>
  <si>
    <t>Este campo deve ser preenchido em todos os casos e apresentar a localização geográfica designada de um aeródromo. Para os casos em que há Pista de Pouso e Decolagem (PPD), o Ponto de Referência do Aeródromo deve ser o centro geométrico da PPD. Coordenadas geográficas indicando a latitude e a longitude devem ser determinadas com base no datum de referência do Sistema Geodésico Mundial – 1984 (WGS-84).</t>
  </si>
  <si>
    <t>As coordenadas geográficas de Latitude devem ser informadas no formato 00° 00' 00" S/N.</t>
  </si>
  <si>
    <t>Longitude</t>
  </si>
  <si>
    <t>As coordenadas geográficas de Longitude devem ser informadas no formato 000° 00' 00" W.</t>
  </si>
  <si>
    <t>Este campo deve ser preenchido em todos os casos e apresentar a altitude em metros do ponto mais elevado da área de movimento destinada ao pouso ou decolagem de aeronaves em relação ao nível médio do mar (MSL).</t>
  </si>
  <si>
    <t>Este campo deve ser preenchido em todos os casos e informar a existência ou não de indicador de direção de vento iluminado no aeródromo. Caso o aeródromo disponha de mais de um indicador de direção de vento e ao menos um deles seja iluminado, responder afirmativamente neste campo.</t>
  </si>
  <si>
    <t>Este campo deve ser preenchido somente se houver infraestrutura deste tipo a ser cadastrada. Em caso afirmativo, informar a quantidade de Pistas de Pouso e Decolagem (PPD). Para cada PPD que se deseja cadastrar, o formulário disponibilizará Ficha Cadastral adicional que deve ser preenchida com informações específicas para cada elemento de infraestrutura declarado.</t>
  </si>
  <si>
    <t>Este campo deve ser preenchido somente se houver infraestrutura deste tipo a ser cadastrada. Em caso afirmativo, informar a quantidade de Áreas de Aterrissagem de Helicópteros (FATO). Para cada FATO que se deseja cadastrar, o formulário disponibilizará Ficha Cadastral adicional que deve ser preenchida com informações específicas para cada elemento de infraestrutura declarado.</t>
  </si>
  <si>
    <t>Este campo deve ser preenchido somente se houver infraestrutura deste tipo a ser cadastrada. Em caso afirmativo, informar a quantidade de Pistas de Táxi (TWY). Para cada TWY que se deseja cadastrar, o formulário disponibilizará Ficha Cadastral adicional que deve ser preenchida com informações específicas para cada elemento de infraestrutura declarado.</t>
  </si>
  <si>
    <t>Este campo deve ser preenchido somente se houver infraestrutura deste tipo a ser cadastrada. Em caso afirmativo, informar a quantidade de Pátios de Estacionamento de Aeronaves. Para cada Pátio que se deseja cadastrar, o formulário disponibilizará Ficha Cadastral adicional que deve ser preenchida com informações específicas para cada elemento de infraestrutura declarado.</t>
  </si>
  <si>
    <t>Este campo deve ser preenchido somente se houver infraestrutura deste tipo a ser cadastrada. Em caso afirmativo, informar a quantidade de Terminais de Passageiros (TPS). Para cada TPS que se deseja cadastrar, o formulário disponibilizará Ficha Cadastral adicional que deve ser preenchida com informações específicas para cada elemento de infraestrutura declarado.</t>
  </si>
  <si>
    <t>Este campo deve ser preenchido somente se houver infraestrutura deste tipo a ser cadastrada. Em caso afirmativo, informar a quantidade de Terminais de Cargas (TECA). Para cada TECA que se deseja cadastrar, o formulário disponibilizará Ficha Cadastral adicional que deve ser preenchida com informações específicas para cada elemento de infraestrutura declarado.</t>
  </si>
  <si>
    <t>Este campo deve ser preenchido somente se houver infraestrutura deste tipo a ser cadastrada. Em caso afirmativo, informar a quantidade de Seções Contra-Incêndio (SCI). Para cada SCI que se deseja cadastrar, o formulário disponibilizará Ficha Cadastral adicional que deve ser preenchida com informações específicas para cada elemento de infraestrutura declarado.</t>
  </si>
  <si>
    <t>Este campo deve ser preenchido somente se houver infraestrutura deste tipo a ser cadastrada. Em caso afirmativo, informar a quantidade de Postos Avançados Contra-Incêndio (PACI). Para cada PACI que se deseja cadastrar, o formulário disponibilizará Ficha Cadastral adicional que deve ser preenchida com informações específicas para cada elemento de infraestrutura declarado.</t>
  </si>
  <si>
    <t>Este campo deve ser preenchido somente se houver infraestrutura deste tipo a ser cadastrada. Em caso afirmativo, informar a quantidade de Postos de Abastecimento de Aeronaves (PAA). Para cada PAA que se deseja cadastrar, o formulário disponibilizará Ficha Cadastral adicional que deve ser preenchida com informações específicas para cada elemento de infraestrutura declarado.</t>
  </si>
  <si>
    <t>Este campo deve ser preenchido somente se houver infraestrutura deste tipo a ser cadastrada. Em caso afirmativo, informar a quantidade de Hangares. Para cada Hangar que se deseja cadastrar, o formulário disponibilizará Ficha Cadastral adicional que deve ser preenchida com informações específicas para cada elemento de infraestrutura declarado.</t>
  </si>
  <si>
    <t>Este campo deve ser preenchido somente se houver infraestrutura deste tipo a ser cadastrada. Em caso afirmativo, informar a quantidade de Torres de Controle (TWR). Para cada TWR que se deseja cadastrar, o formulário disponibilizará Ficha Cadastral adicional que deve ser preenchida com informações específicas para cada elemento de infraestrutura declarado.</t>
  </si>
  <si>
    <t>Endereço do aeródromo (Informação obrigatória, exceto "Telefone" e "E-mail", conforme instrução de preenchimento "c")</t>
  </si>
  <si>
    <t>Os campos Logradouro / Número / Complemento / Bairro / Município / UF / CEP / Caixa Postal devem ser preenchidos com o endereço de correspondência do interessado ou solicitante do processo.</t>
  </si>
  <si>
    <t>Os campos Telefone / E-mail só devem ser preenchidos caso o remetente concorde com a possibilidade de acesso a essas informações por terceiros, conforme destacado na instrução de preenchimento "c)" deste requerimento.</t>
  </si>
  <si>
    <t>Caso o Tipo de solicitação seja: Renovação</t>
  </si>
  <si>
    <t>Este campo deve ser preenchido em todos os casos e deve apresentar o nome do aeródromo que consta no cadastro da ANAC.</t>
  </si>
  <si>
    <t>Este campo deve ser preenchido em todos os casos e deve apresentar o indicador de localidade (Código OACI) do aeródromo constante no cadastro da ANAC.</t>
  </si>
  <si>
    <t>Caso o Tipo de solicitação seja: Alteração</t>
  </si>
  <si>
    <t xml:space="preserve">Este campo deve ser preenchido para todos os casos e conter descrição sucinta referente ao objeto da alteração cadastral, de modo que seja possível identificar quais foram as modificações realizadas na infraestura do aeródromo. </t>
  </si>
  <si>
    <t>Este campo deve ser preenchido com o nome do responsável técnico que consta na ART de Execução ou Projeto e Execução da infraestrutura que será objeto da alteração cadastral.</t>
  </si>
  <si>
    <t>Este campo deve ser preenchido com a informação referente à especialidade do responsável técnico que consta na ART. A atividade de execução da obra de modificação de características físicas de aeródromo/heliponto exige formação profissional em Engenharia de Infraestrutura Aeronáutica, Engenharia Civil, Engenharia Civil-Aeronáutica ou Engenharia de Fortificação e Construção.</t>
  </si>
  <si>
    <t>Este campo deve ser preenchido em todos os casos e deve conter o tipo de infraestrutura que será alterada no cadastro da ANAC, podendo ser: Pista de Pouso de Decolagem, Área de Aterrissagem de Helicópteros (FATO) ou ambos.</t>
  </si>
  <si>
    <t>Este campo deve ser preenchido em todos os casos e deve apresentar o nome do aeródromo que consta no cadastro da ANAC. Caso se trate de alteração da denominação, deve apresentar o nome que constará nas publicações aeronáuticas. Neste caso, o futuro nome não deve se repetir em outro aeródromo na mesma localidade e, caso seja homenagem póstuma, deve-se apresentar em anexo a referida Lei que denomina o futuro aeródromo.</t>
  </si>
  <si>
    <t>As coordenadas geográficas de Latitude devem ser informadas no formato 00° 00' 00" S/N,</t>
  </si>
  <si>
    <t>Fichas Cadastrais</t>
  </si>
  <si>
    <t>Este campo deve ser preenchido somente para os casos de Alteração e conter a referência do(s) desenho(s) técnico(s) que apresenta(m) a configuração da PPD.</t>
  </si>
  <si>
    <t>Este campo deve ser preenchido para todos os casos e conter as designações das cabeceiras separadas por uma barra. Para cada cabeceira, o número de dois dígitos deve ser o número inteiro decimal mais próximo, considerando o Norte Magnético como parâmetro de direção quando visto da direção de aproximação. Quando o resultado for um número de um único dígito, este deve ser precedido por um zero.</t>
  </si>
  <si>
    <t>Este campo deve ser preenchido em todos os casos e conter o tipo de operação pretendida da Pista de Pouso e Decolagem: VFR diurna, VFR diurna/noturna, VFR diurna e IFR diurna, VFR diurna e IFR diurna/noturna, VFR diurna/noturna e IFR diurna ou VFR diurna/noturna e IFR diurna/noturna.</t>
  </si>
  <si>
    <t>Este campo deve ser preenchido para todos os casos e apresentar o valor em metros referente a toda extensão utilizável da Pista de Pouso e Decolagem.</t>
  </si>
  <si>
    <t>Este campo deve ser preenchido para todos os casos e apresentar o valor em metros referente a largura da Pista de Pouso e Decolagem. Não considerar os acostamentos, caso haja.</t>
  </si>
  <si>
    <t>Este campo deve ser preenchido para todos os casos e informar o material da superfície da Pista de Pouso e Decolagem.</t>
  </si>
  <si>
    <t xml:space="preserve">Este campo deve ser preenchido para todos os casos e indicar a resistência do pavimento da Pista de Pouso e Decolagem. Para aeródromos destinados a aeronaves com peso até 5.700 Kg (12.500lb) o valor é notificado através do peso máximo admissível (peso máximo de decolagem) da aeronave e da pressão máxima admissível dos pneus da aeronave.
Exemplo: 4000 Kg/0.50 MPa.
A resistência do pavimento das Pistas de Pouso e Decolagem em aeródromos destinados a aeronaves com peso superior a 5.700 Kg (12.500lb) é notificada pelo método do Número de Classificação de Aeronaves – Número de Classificação de Pavimentos (ACN – PCN).
Exemplo: 78 / R / A / W / T </t>
  </si>
  <si>
    <t>Este campo deve ser preenchido para todos os casos e informar o código alfanumérico composto por dois elementos relacionados às características de desempenho e dimensões das aeronaves. O elemento 1 é um número baseado no comprimento básico de pista da aeronave e o elemento 2 é uma letra baseada na envergadura da aeronave.</t>
  </si>
  <si>
    <t>Este campo deve ser preenchido em todos os casos e informar a dimensão longitudinal da área de segurança definida que inclui a pista de pouso e decolagem e as zonas de parada, se disponíveis, destinada a reduzir o risco de danos à aeronave, caso esta saia dos limites da pista, e proteger aeronaves sobrevoando a pista durante pousos e decolagens.</t>
  </si>
  <si>
    <t>Este campo deve ser preenchido em todos os casos e informar a dimensão transversal da área de segurança definida que inclui a pista de pouso e decolagem e as zonas de parada, se disponíveis, destinada a reduzir o risco de danos à aeronave, caso esta saia dos limites da pista, e proteger aeronaves sobrevoando a pista durante pousos e decolagens.</t>
  </si>
  <si>
    <t>DADOS DA PISTA DE MENOR VALOR</t>
  </si>
  <si>
    <t>Este campo deve ser preenchido para todos os casos e conter o menor valor entre os designadores da duas cabeceiras da Pista de Pouso e Decolagem.</t>
  </si>
  <si>
    <t>Este campo deve ser preenchido em todos os casos e apresentar a localização geográfica da cabeceira de menor valor da Pista de Pouso e Decolagem. Coordenadas geográficas indicando a latitude e a longitude devem ser determinadas com base no datum de referência do Sistema Geodésico Mundial – 1984 (WGS-84).</t>
  </si>
  <si>
    <t>Este campo deve ser preenchido em todos os casos e conter a categoria de aproximação pela cabeceira de menor valor: Visual exclusivo, IFR não precisão, IFR precisão CAT I, IFR precisão CAT II, IFR precisão CAT III-A, IFR precisão CAT III-B ou IFR precisão CAT III-C.</t>
  </si>
  <si>
    <t>Este campo deve ser preenchido somente se o tipo de operação na cabeceira for por instrumento (IFR) e apresentar a altitude em metros da cabeceira em relação ao nível médio do mar (MSL).</t>
  </si>
  <si>
    <t>Este campo deve ser preenchido somente se a cabeceira de menor valor estiver definitivamente deslocada e apresentar sua localização geográfica. Coordenadas geográficas indicando a latitude e a longitude devem ser determinadas com base no datum de referência do Sistema Geodésico Mundial – 1984 (WGS-84).</t>
  </si>
  <si>
    <t>Este campo deve ser preenchido somente se a cabeceira de menor valor estiver definitivamente deslocada e apresentar sua altitude em metros em relação ao nível médio do mar (MSL).</t>
  </si>
  <si>
    <t>Os campos TORA, TODA, ASDA e LDA devem ser preenchidos para todos os casos e conter as informações das distâncias utilizadas para efeito de cálculo de pouso e decolagem para a operação das aeronaves a partir da cabeceira de menor valor.</t>
  </si>
  <si>
    <t>Este campo deve ser preenchido para todos os casos e apresentar o valor em metros do comprimento declarado da pista disponível para corrida no solo de uma aeronave que decola.</t>
  </si>
  <si>
    <t>Este campo deve ser preenchido para todos os casos e apresentar o valor em metros do comprimento da pista disponível para corrida de decolagem, acrescido da extensão da zona desimpedida (Clearway), se existente.</t>
  </si>
  <si>
    <t>Este campo deve ser preenchido para todos os casos e apresentar o valor em metros do comprimento da pista disponível para corrida de decolagem, somado ao comprimento da zona de parada (Stopway), se existente.</t>
  </si>
  <si>
    <t>Este campo deve ser preenchido para todos os casos e apresentar o valor em metros do comprimento declarado de pista disponível para a corrida no solo de uma aeronave que pousa.</t>
  </si>
  <si>
    <t>Este campo deve ser preenchido para todos os casos e apresentar se existe área retangular, definida no solo ou na água, sob controle da autoridade competente, selecionada ou preparada como área adequada sobre a qual uma aeronave pode realizar sua decolagem a partir da cabeceira de menor valor.</t>
  </si>
  <si>
    <t>Este campo deve ser preenchido em todos os casos e informar a dimensão longitudinal da Zona Desimpedida (clearway) em metros.</t>
  </si>
  <si>
    <t>Este campo deve ser preenchido em todos os casos e informar a dimensão transversal da Zona Desimpedida (clearway) em metros.</t>
  </si>
  <si>
    <t>Este campo deve ser preenchido para todos os casos e apresentar se existe área retangular definida no terreno, situada no prolongamento do eixo da pista no sentido da decolagem, destinada e preparada como zona adequada à parada de aeronaves considerando a operação de decolagem a partir da cabeceira de menor valor.</t>
  </si>
  <si>
    <t>Este campo deve ser preenchido em todos os casos e informar a dimensão longitudinal da Zona de Parada (stopway) em metros.</t>
  </si>
  <si>
    <t>Este campo deve ser preenchido em todos os casos e informar a dimensão transversal da Zona de Parada (stopway) em metros.</t>
  </si>
  <si>
    <t>Este campo deve ser preenchido para todos os casos e apresentar se existe área simétrica ao longo do prolongamento do eixo da pista de pouso e decolagem e adjacente ao fim da faixa de pista na porção da cabeceira de menor valor, utilizada para reduzir o risco de danos a aeronaves que realizem o toque antes de alcançar a cabeceira (undershoot) ou que ultrapassem acidentalmente o fim da pista de pouso e decolagem (overrun).</t>
  </si>
  <si>
    <t>Este campo deve ser preenchido em todos os casos e informar a dimensão longitudinal da RESA em metros.</t>
  </si>
  <si>
    <t>Este campo deve ser preenchido em todos os casos e informar a dimensão transversal da RESA em metros.</t>
  </si>
  <si>
    <t>DADOS DA PISTA DE MAIOR VALOR</t>
  </si>
  <si>
    <t>Este campo deve ser preenchido para todos os casos e conter o maior valor entre os designadores da duas cabeceiras da Pista de Pouso e Decolagem.</t>
  </si>
  <si>
    <t>Este campo deve ser preenchido em todos os casos e apresentar a localização geográfica da cabeceira de maior valor da Pista de Pouso e Decolagem. Coordenadas geográficas indicando a latitude e a longitude devem ser determinadas com base no datum de referência do Sistema Geodésico Mundial – 1984 (WGS-84).</t>
  </si>
  <si>
    <t>Este campo deve ser preenchido em todos os casos e conter a categoria de aproximação pela cabeceira de maior valor: Visual exclusivo, IFR não precisão, IFR precisão CAT I, IFR precisão CAT II, IFR precisão CAT III-A, IFR precisão CAT III-B ou IFR precisão CAT III-C.</t>
  </si>
  <si>
    <t>Este campo deve ser preenchido somente se a cabeceira de maior valor estiver definitivamente deslocada e apresentar sua localização geográfica. Coordenadas geográficas indicando a latitude e a longitude devem ser determinadas com base no datum de referência do Sistema Geodésico Mundial – 1984 (WGS-84).</t>
  </si>
  <si>
    <t>Este campo deve ser preenchido somente se a cabeceira de maior valor estiver definitivamente deslocada e apresentar sua altitude em metros em relação ao nível médio do mar (MSL).</t>
  </si>
  <si>
    <t>Os campos TORA, TODA, ASDA e LDA devem ser preenchidos para todos os casos e conter as informações das distâncias utilizadas para efeito de cálculo de pouso e decolagem para a operação das aeronaves a partir da cabeceira de maior valor.</t>
  </si>
  <si>
    <t>Este campo deve ser preenchido para todos os casos e apresentar se existe área retangular, definida no solo ou na água, sob controle da autoridade competente, selecionada ou preparada como área adequada sobre a qual uma aeronave pode realizar sua decolagem a partir da cabeceira de maior valor.</t>
  </si>
  <si>
    <t>Este campo deve ser preenchido para todos os casos e apresentar se existe área retangular definida no terreno, situada no prolongamento do eixo da pista no sentido da decolagem, destinada e preparada como zona adequada à parada de aeronaves considerando a operação de decolagem a partir da cabeceira de maior valor.</t>
  </si>
  <si>
    <t>Este campo deve ser preenchido para todos os casos e apresentar se existe área simétrica ao longo do prolongamento do eixo da pista de pouso e decolagem e adjacente ao fim da faixa de pista na porção da cabeceira de maior valor, utilizada para reduzir o risco de danos a aeronaves que realizem o toque antes de alcançar a cabeceira (undershoot) ou que ultrapassem acidentalmente o fim da pista de pouso e decolagem (overrun).</t>
  </si>
  <si>
    <t>Este campo deve ser preenchido somente para os casos de Alteração e conter a referência do(s) desenho(s) técnico(s) que apresenta(m) a configuração da FATO.</t>
  </si>
  <si>
    <t>Este campo deve ser preenchido somente para os casos de Alteração e conter a identificação da FATO para permitir a visualização da infraestrutura no(s) desenho(s) técnico(s) encaminhado(s).</t>
  </si>
  <si>
    <t>Este campo deve ser preenchido em todos os casos e conter o tipo de operação pretendida da FATO: VFR diurna, VFR diurna/noturna, VFR diurna e IFR diurna, VFR diurna e IFR diurna/noturna, VFR diurna/noturna e IFR diurna ou VFR diurna/noturna e IFR diurna/noturna.</t>
  </si>
  <si>
    <t>Este campo deve ser preenchido para todos os casos e informar se a FATO está situada no solo ou é elevada.</t>
  </si>
  <si>
    <t>Este campo deve ser preenchido para todos os casos e informar o material da superfície da FATO.</t>
  </si>
  <si>
    <t>Este campo deve ser preenchido para todos os casos e informar se a FATO é quadrada, retangular ou circular.</t>
  </si>
  <si>
    <t>Este campo deve ser preenchido para todos os casos e informar se a Área de Toque (TLOF) é quadrada, retangular ou circular.</t>
  </si>
  <si>
    <t>Este campo deve ser preenchido para todos os casos e conter o rumo de aproximação para a FATO. Para cada rumo, o número de dois dígitos deve ser o número inteiro decimal mais próximo, considerando o Norte Magnético como parâmetro de direção quando visto da direção de aproximação. Quando o resultado for um número de um único dígito, este deve ser precedido por um zero.</t>
  </si>
  <si>
    <t xml:space="preserve">Ficha Cadastral de Pista de Táxi (taxiway) </t>
  </si>
  <si>
    <t>Este campo deve ser preenchido somente para os casos de Alteração e conter a referência do(s) desenho(s) técnico(s) que apresenta(m) a configuração da Pista de Táxi.</t>
  </si>
  <si>
    <t>Este campo deve ser preenchido para todos os casos e informar a designação da pista de táxi. Uma pista de táxi deve ser identificada por um designador composto por uma letra, por letras ou pela combinação de uma letra ou letras seguidas de um número. Atentar que, ao designar as pistas de táxi, não devem ser usadas as letras “I”, “O” ou “X” bem como palavras como interno ou externo, de forma a evitar confusão com os números 1, 0 e com sinalização de interdição de pista.</t>
  </si>
  <si>
    <t>Este campo deve ser preenchido para todos os casos e apresentar o valor em metros referente a largura do trecho retilíneo da pista de táxi. Não considerar os acostamentos, caso haja.</t>
  </si>
  <si>
    <t>Este campo deve ser preenchido para todos os casos e informar o código alfanumérico composto por dois elementos relacionados às características de desempenho e dimensões da maior aeronave a operar na taxiway. O elemento 1 é um número baseado no comprimento básico de pista da aeronave e o elemento 2 é uma letra baseada na envergadura da aeronave.</t>
  </si>
  <si>
    <t>Este campo deve ser preenchido para todos os casos e informar o material da superfície da Pista de Táxi.</t>
  </si>
  <si>
    <t xml:space="preserve">Este campo deve ser preenchido para todos os casos e indicar a resistência do pavimento da Pista de Táxi. Para pistas de táxi destinadas a aeronaves com peso até 5.700 Kg (12.500lb) o valor é notificado através do peso máximo admissível (peso máximo de decolagem) da aeronave e da pressão máxima admissível dos pneus da aeronave.
Exemplo: 4000 Kg/0.50 MPa.
A resistência do pavimento das pistas de táxi destinadas a aeronaves com peso superior a 5.700 Kg (12.500lb) é notificada pelo método do Número de Classificação de Aeronaves – Número de Classificação de Pavimentos (ACN – PCN).
Exemplo: 78 / R / A / W / T </t>
  </si>
  <si>
    <t>Este campo deve ser preenchido somente para os casos de Alteração e conter a referência do(s) desenho(s) técnico(s) que apresenta(m) a configuração do Pátio.</t>
  </si>
  <si>
    <t>Este campo deve ser preenchido para todos os casos e informar a identificação do pátio que constará nas cartas de aeródromo, caso haja.</t>
  </si>
  <si>
    <t>Este campo deve ser preenchido para todos os casos e informar o material da superfície do Pátio.</t>
  </si>
  <si>
    <t xml:space="preserve">Este campo deve ser preenchido para todos os casos e indicar a resistência do pavimento do Pátio. Para pátios destinados a aeronaves com peso até 5.700 Kg (12.500lb) o valor é notificado através do peso máximo admissível (peso máximo de decolagem) da aeronave e da pressão máxima admissível dos pneus da aeronave.
Exemplo: 4000 Kg/0.50 MPa.
A resistência do pavimento de pátios destinados a aeronaves com peso superior a 5.700 Kg (12.500lb) é notificada pelo método do Número de Classificação de Aeronaves – Número de Classificação de Pavimentos (ACN – PCN).
Exemplo: 78 / R / A / W / T </t>
  </si>
  <si>
    <t>Este campo deve ser preenchido para todos os casos e apresentar a quantidade de posições de estacionamento do pátio que se pretende abrir ao tráfego ou alterar o cadastro. Para cada posição de estacionamento que se deseja cadastrar ou alterar o cadastro, o formulário disponibilizará tabela adicional que deve ser preenchida com informações específicas para a posição.</t>
  </si>
  <si>
    <t>Este campo deve ser preenchido para todos os casos e informar a identificação da posição de estacionamento que constará nas cartas de aeródromo, caso haja.</t>
  </si>
  <si>
    <t>Coordenadas da Posição</t>
  </si>
  <si>
    <t>Este campo deve ser preenchido para todos os casos e apresentar a localização geográfica da Posição de Estacionamento. Coordenadas geográficas indicando a latitude e a longitude devem ser determinadas com base no datum de referência do Sistema Geodésico Mundial – 1984 (WGS-84).</t>
  </si>
  <si>
    <t xml:space="preserve">As coordenadas geográficas de Latitude da posição de estacionamento devem ser informadas no formato 00° 00' 00,00" S/N (com precisão de centésimo de segundo do grau). </t>
  </si>
  <si>
    <t xml:space="preserve">As coordenadas geográficas de Longitude da posição de estacionamento devem ser informadas no formato 000° 00' 00,00" W (com precisão de centésimo de segundo do grau). </t>
  </si>
  <si>
    <t>Este campo deve ser preenchido para todos os casos e informar o código alfanumérico composto por dois elementos relacionados às características de desempenho e dimensões da maior aeronave a estacionar na posição. O elemento 1 é um número baseado no comprimento básico de pista da aeronave e o elemento 2 é uma letra baseada na envergadura da aeronave.</t>
  </si>
  <si>
    <t>Este campo deve ser preenchido somente para os casos de Alteração e conter a referência do(s) desenho(s) técnico(s) que apresenta(m) a configuração do TPS.</t>
  </si>
  <si>
    <t>Este campo deve ser preenchido somente para os casos de Alteração e conter a identificação do TPS para permitir a visualização da infraestrutura no(s) desenho(s) técnico(s) encaminhado(s).</t>
  </si>
  <si>
    <t>Este campo deve ser preenchido em todos os casos e apresentar a localização geográfica designada do TPS. Coordenadas geográficas indicando a latitude e a longitude devem ser determinadas com base no datum de referência do Sistema Geodésico Mundial – 1984 (WGS-84).</t>
  </si>
  <si>
    <t>Este campo deve ser preenchido em todos os casos e informar a distância perpendicular, em metros, em relação ao eixo (ou seu prolongamento) da Pista de Pouso e Decolagem mais próxima da edificação.</t>
  </si>
  <si>
    <t>Este campo deve ser preenchido em todos os casos e informar a distância perpendicular, em metros, em relação à Cabeceira mais próxima da edificação (medida ao longo do eixo da pista ou seu prolongamento).</t>
  </si>
  <si>
    <t>Este campo deve ser preenchido somente para os casos de Alteração e conter a referência do(s) desenho(s) técnico(s) que apresenta(m) a configuração do TECA.</t>
  </si>
  <si>
    <t>Este campo deve ser preenchido somente para os casos de Alteração e conter a identificação do TECA para permitir a visualização da infraestrutura no(s) desenho(s) técnico(s) encaminhado(s).</t>
  </si>
  <si>
    <t>Este campo deve ser preenchido em todos os casos e apresentar a localização geográfica designada do TECA. Coordenadas geográficas indicando a latitude e a longitude devem ser determinadas com base no datum de referência do Sistema Geodésico Mundial – 1984 (WGS-84).</t>
  </si>
  <si>
    <t>Este campo deve ser preenchido somente para os casos de Alteração e conter a referência do(s) desenho(s) técnico(s) que apresenta(m) a configuração do PACI.</t>
  </si>
  <si>
    <t>Este campo deve ser preenchido somente para os casos de Alteração e conter a identificação do PACI para permitir a visualização da infraestrutura no(s) desenho(s) técnico(s) encaminhado(s).</t>
  </si>
  <si>
    <t>Este campo deve ser preenchido em todos os casos e apresentar a localização geográfica designada do PACI. Coordenadas geográficas indicando a latitude e a longitude devem ser determinadas com base no datum de referência do Sistema Geodésico Mundial – 1984 (WGS-84).</t>
  </si>
  <si>
    <t>Este campo deve ser preenchido somente para os casos de Alteração e conter a referência do(s) desenho(s) técnico(s) que apresenta(m) a configuração do PAA.</t>
  </si>
  <si>
    <t>Este campo deve ser preenchido somente para os casos de Alteração e conter a identificação do PAA para permitir a visualização da infraestrutura no(s) desenho(s) técnico(s) encaminhado(s).</t>
  </si>
  <si>
    <t>Este campo deve ser preenchido em todos os casos e apresentar a localização geográfica designada do PAA. Coordenadas geográficas indicando a latitude e a longitude devem ser determinadas com base no datum de referência do Sistema Geodésico Mundial – 1984 (WGS-84).</t>
  </si>
  <si>
    <t>Este campo deve ser preenchido somente para os casos de Alteração e conter a referência do(s) desenho(s) técnico(s) que apresenta(m) a configuração do Hangar.</t>
  </si>
  <si>
    <t>Este campo deve ser preenchido somente para os casos de Alteração e conter a identificação do Hangar para permitir a visualização da infraestrutura no(s) desenho(s) técnico(s) encaminhado(s).</t>
  </si>
  <si>
    <t>Este campo deve ser preenchido em todos os casos e apresentar a localização geográfica designada do Hangar. Coordenadas geográficas indicando a latitude e a longitude devem ser determinadas com base no datum de referência do Sistema Geodésico Mundial – 1984 (WGS-84).</t>
  </si>
  <si>
    <t>Este campo deve ser preenchido somente para os casos de Alteração e conter a referência do(s) desenho(s) técnico(s) que apresenta(m) a configuração da Torre de Controle.</t>
  </si>
  <si>
    <t>Este campo deve ser preenchido somente para os casos de Alteração e conter a identificação da Torre de Controle para permitir a visualização da infraestrutura no(s) desenho(s) técnico(s) encaminhado(s).</t>
  </si>
  <si>
    <t>Este campo deve ser preenchido em todos os casos e apresentar a localização geográfica designada da Torre de Controle. Coordenadas geográficas indicando a latitude e a longitude devem ser determinadas com base no datum de referência do Sistema Geodésico Mundial – 1984 (WGS-84).</t>
  </si>
  <si>
    <t>Este campo deve ser preenchido somente para os casos de Alteração e conter a referência do(s) desenho(s) técnico(s) que apresenta(m) a configuração da Edificação.</t>
  </si>
  <si>
    <t>Este campo deve ser preenchido somente para os casos de Alteração e conter a identificação da Edificação para permitir a visualização da infraestrutura no(s) desenho(s) técnico(s) encaminhado(s).</t>
  </si>
  <si>
    <t>Este campo deve ser preenchido em todos os casos e apresentar a localização geográfica designada da Edificação. Coordenadas geográficas indicando a latitude e a longitude devem ser determinadas com base no datum de referência do Sistema Geodésico Mundial – 1984 (WGS-84).</t>
  </si>
  <si>
    <t>MANUAL DE PREENCHIMENTO - REQUERIMENTO</t>
  </si>
  <si>
    <t>MANUAL DE PREENCHIMENTO - FICHAS CADASTRAIS</t>
  </si>
  <si>
    <t>Este campo deve ser preenchido em todos os casos e deve apresentar qual é o tipo de serviço solicitado, conforme abaixo:
- Inscrição: Contempla os casos de abertura ao tráfego inicial do aeródromo ou regularização do aeródromo que teve a validade do cadastro expirada.
- Renovação: Contempla os casos de renovação da validade do cadastro do aeródromo e manutenção de todas as informações cadastrais vigentes.
- Alteração: Contempla os casos de alteração das informações vigentes do aeródromo no cadastro da ANAC.</t>
  </si>
  <si>
    <t>Este campo deve ser preenchido somente se houver infraestrutura deste tipo a ser cadastrada. Em caso afirmativo, informar a quantidade de outros tipos de edificação em área operacional. Para cada edificação que se deseja cadastrar, o formulário disponibilizará Ficha Cadastral adicional que deve ser preenchida com informações específicas para cada elemento de infraestrutura declarado.</t>
  </si>
  <si>
    <t>Este campo deve ser preenchido para todos os casos e informar o valor, em toneladas (t), relativo à capacidade de suporte da FATO.</t>
  </si>
  <si>
    <t>Este campo deve ser preenchido para os casos que o formato da FATO é quadrado ou retangular e informar o valor em metros (m), com precisão de duas casas decimais, relativo ao comprimento da FATO.</t>
  </si>
  <si>
    <t>Este campo deve ser preenchido para os casos que o formato da FATO é quadrado ou retangular e informar o valor em metros (m), com precisão de duas casas decimais, relativo à largura da FATO.</t>
  </si>
  <si>
    <t>Este campo deve ser preenchido para os casos que o formato da FATO é circular e informar o valor em metros (m), com precisão de duas casas decimais, relativo ao diâmetro da FATO.</t>
  </si>
  <si>
    <t>Este campo deve ser preenchido para os casos que o formato da TLOF é quadrado ou retangular e informar o valor em metros (m), com precisão de duas casas decimais, relativo ao comprimento da TLOF.</t>
  </si>
  <si>
    <t>Este campo deve ser preenchido para os casos que o formato da TLOF é quadrado ou retangular e informar o valor em metros (m), com precisão de duas casas decimais, relativo à largura da TLOF.</t>
  </si>
  <si>
    <t>Este campo deve ser preenchido para os casos que o formato da TLOF é circular e informar o valor em metros (m), com precisão de duas casas decimais, relativo ao diâmetro da TLOF.</t>
  </si>
  <si>
    <t>Este campo deve ser preenchido para todos os casos e informar o valor em metros (m), com precisão de duas casas decimais, relativo à maior dimensão do maior helicóptero cuja operação é prevista no heliponto, quando o(s) rotor(es) está(ão) girando, medida a partir da posição mais à frente do plano do rotor principal para a posição mais recuada do plano do rotor de cauda ou da estrutura do helicóptero.</t>
  </si>
  <si>
    <t>Versão 1.2 - 26/02/2019 - ato de aprovação: despacho SEI! 2374547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</si>
</sst>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R$&quot;#,##0.00"/>
    <numFmt numFmtId="165" formatCode="#,##0.000"/>
    <numFmt numFmtId="166" formatCode="#,##0.0"/>
  </numFmts>
  <fonts count="33" x14ac:knownFonts="1">
    <font>
      <sz val="11"/>
      <color theme="1"/>
      <name val="Calibri"/>
      <family val="2"/>
      <scheme val="minor"/>
    </font>
    <font>
      <sz val="10"/>
      <name val="Calibri"/>
      <family val="2"/>
      <scheme val="minor"/>
    </font>
    <font>
      <sz val="10"/>
      <color theme="1"/>
      <name val="Calibri"/>
      <family val="2"/>
      <scheme val="minor"/>
    </font>
    <font>
      <b/>
      <sz val="10"/>
      <name val="Calibri"/>
      <family val="2"/>
      <scheme val="minor"/>
    </font>
    <font>
      <sz val="10"/>
      <name val="Calibri"/>
      <family val="2"/>
    </font>
    <font>
      <b/>
      <sz val="10"/>
      <name val="Calibri"/>
      <family val="2"/>
    </font>
    <font>
      <b/>
      <sz val="11"/>
      <color theme="1"/>
      <name val="Calibri"/>
      <family val="2"/>
      <scheme val="minor"/>
    </font>
    <font>
      <i/>
      <sz val="10"/>
      <name val="Calibri"/>
      <family val="2"/>
    </font>
    <font>
      <b/>
      <sz val="14"/>
      <name val="Calibri"/>
      <family val="2"/>
      <scheme val="minor"/>
    </font>
    <font>
      <b/>
      <sz val="11"/>
      <name val="Calibri"/>
      <family val="2"/>
      <scheme val="minor"/>
    </font>
    <font>
      <sz val="11"/>
      <name val="Calibri"/>
      <family val="2"/>
      <scheme val="minor"/>
    </font>
    <font>
      <sz val="8"/>
      <color theme="2" tint="-0.499984740745262"/>
      <name val="Calibri"/>
      <family val="2"/>
      <scheme val="minor"/>
    </font>
    <font>
      <u/>
      <sz val="11"/>
      <color theme="10"/>
      <name val="Calibri"/>
      <family val="2"/>
      <scheme val="minor"/>
    </font>
    <font>
      <sz val="10"/>
      <color rgb="FFFF0000"/>
      <name val="Calibri"/>
      <family val="2"/>
      <scheme val="minor"/>
    </font>
    <font>
      <i/>
      <sz val="8"/>
      <color theme="2" tint="-0.499984740745262"/>
      <name val="Calibri"/>
      <family val="2"/>
      <scheme val="minor"/>
    </font>
    <font>
      <b/>
      <sz val="11"/>
      <name val="Calibri"/>
      <family val="2"/>
    </font>
    <font>
      <sz val="8"/>
      <color theme="2" tint="-0.499984740745262"/>
      <name val="Calibri"/>
      <family val="2"/>
    </font>
    <font>
      <sz val="10"/>
      <color theme="2" tint="-0.499984740745262"/>
      <name val="Calibri"/>
      <family val="2"/>
      <scheme val="minor"/>
    </font>
    <font>
      <sz val="10"/>
      <color theme="2" tint="-0.499984740745262"/>
      <name val="Calibri"/>
      <family val="2"/>
    </font>
    <font>
      <b/>
      <i/>
      <sz val="11"/>
      <name val="Calibri"/>
      <family val="2"/>
    </font>
    <font>
      <sz val="11"/>
      <color rgb="FFFF0000"/>
      <name val="Calibri"/>
      <family val="2"/>
      <scheme val="minor"/>
    </font>
    <font>
      <sz val="8"/>
      <color rgb="FF000000"/>
      <name val="Segoe UI"/>
      <family val="2"/>
    </font>
    <font>
      <sz val="10"/>
      <color theme="0"/>
      <name val="Calibri"/>
      <family val="2"/>
    </font>
    <font>
      <sz val="10"/>
      <color theme="0"/>
      <name val="Calibri"/>
      <family val="2"/>
      <scheme val="minor"/>
    </font>
    <font>
      <b/>
      <sz val="10"/>
      <color theme="1"/>
      <name val="Calibri"/>
      <family val="2"/>
      <scheme val="minor"/>
    </font>
    <font>
      <sz val="8"/>
      <color theme="1"/>
      <name val="Times New Roman"/>
      <family val="1"/>
    </font>
    <font>
      <b/>
      <sz val="14"/>
      <color theme="1"/>
      <name val="Calibri"/>
      <family val="2"/>
      <scheme val="minor"/>
    </font>
    <font>
      <b/>
      <sz val="12"/>
      <color theme="1"/>
      <name val="Calibri"/>
      <family val="2"/>
      <scheme val="minor"/>
    </font>
    <font>
      <sz val="9"/>
      <name val="Calibri"/>
      <family val="2"/>
      <scheme val="minor"/>
    </font>
    <font>
      <sz val="11"/>
      <name val="Calibri"/>
      <family val="2"/>
    </font>
    <font>
      <sz val="9"/>
      <name val="Calibri"/>
      <family val="2"/>
    </font>
    <font>
      <b/>
      <sz val="12"/>
      <name val="Calibri"/>
      <family val="2"/>
      <scheme val="minor"/>
    </font>
    <font>
      <b/>
      <sz val="18"/>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36">
    <border>
      <left/>
      <right/>
      <top/>
      <bottom/>
      <diagonal/>
    </border>
    <border>
      <left/>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thin">
        <color theme="0"/>
      </left>
      <right/>
      <top/>
      <bottom/>
      <diagonal/>
    </border>
    <border>
      <left/>
      <right style="thin">
        <color theme="0"/>
      </right>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2" fillId="0" borderId="0" applyNumberFormat="0" applyFill="0" applyBorder="0" applyAlignment="0" applyProtection="0"/>
  </cellStyleXfs>
  <cellXfs count="237">
    <xf numFmtId="0" fontId="0" fillId="0" borderId="0" xfId="0"/>
    <xf numFmtId="0" fontId="1" fillId="0" borderId="0" xfId="0" applyFont="1" applyFill="1" applyAlignment="1" applyProtection="1">
      <alignment vertical="center"/>
    </xf>
    <xf numFmtId="0" fontId="1" fillId="0" borderId="8" xfId="0" applyFont="1" applyFill="1" applyBorder="1" applyAlignment="1" applyProtection="1">
      <alignment vertical="center"/>
    </xf>
    <xf numFmtId="0" fontId="1" fillId="0" borderId="9" xfId="0" applyFont="1" applyFill="1" applyBorder="1" applyAlignment="1" applyProtection="1">
      <alignment vertical="center"/>
    </xf>
    <xf numFmtId="0" fontId="2" fillId="0" borderId="0" xfId="0" applyFont="1" applyFill="1" applyAlignment="1">
      <alignment vertical="center"/>
    </xf>
    <xf numFmtId="0" fontId="1" fillId="0" borderId="0" xfId="0" applyFont="1" applyFill="1" applyBorder="1" applyAlignment="1" applyProtection="1">
      <alignment vertical="center"/>
    </xf>
    <xf numFmtId="0" fontId="3" fillId="0" borderId="0" xfId="0" applyFont="1" applyFill="1" applyBorder="1" applyAlignment="1" applyProtection="1">
      <alignment vertical="center"/>
    </xf>
    <xf numFmtId="0" fontId="1" fillId="0" borderId="15" xfId="0" applyFont="1" applyFill="1" applyBorder="1" applyAlignment="1" applyProtection="1">
      <alignment vertical="center"/>
    </xf>
    <xf numFmtId="0" fontId="1" fillId="0" borderId="1" xfId="0" applyFont="1" applyFill="1" applyBorder="1" applyAlignment="1" applyProtection="1">
      <alignment vertical="center"/>
    </xf>
    <xf numFmtId="0" fontId="1" fillId="0" borderId="1" xfId="0" applyFont="1" applyFill="1" applyBorder="1" applyAlignment="1" applyProtection="1">
      <alignment horizontal="center" vertical="center"/>
    </xf>
    <xf numFmtId="0" fontId="1" fillId="0" borderId="16" xfId="0" applyFont="1" applyFill="1" applyBorder="1" applyAlignment="1" applyProtection="1">
      <alignment vertical="center"/>
    </xf>
    <xf numFmtId="0" fontId="1" fillId="0" borderId="0" xfId="0" applyFont="1" applyFill="1" applyAlignment="1" applyProtection="1">
      <alignment horizontal="right" vertical="center"/>
    </xf>
    <xf numFmtId="0" fontId="1" fillId="0" borderId="0" xfId="0" applyFont="1" applyFill="1" applyBorder="1" applyAlignment="1" applyProtection="1">
      <alignment horizontal="center" vertical="center"/>
    </xf>
    <xf numFmtId="0" fontId="1" fillId="0" borderId="0" xfId="0" applyFont="1" applyFill="1" applyBorder="1" applyAlignment="1" applyProtection="1">
      <alignment horizontal="center" vertical="center" wrapText="1"/>
    </xf>
    <xf numFmtId="0" fontId="1" fillId="0" borderId="5" xfId="0" applyFont="1" applyFill="1" applyBorder="1" applyAlignment="1" applyProtection="1">
      <alignment vertical="center"/>
    </xf>
    <xf numFmtId="0" fontId="3" fillId="0" borderId="6" xfId="0" applyFont="1" applyFill="1" applyBorder="1" applyAlignment="1" applyProtection="1">
      <alignment vertical="center"/>
    </xf>
    <xf numFmtId="0" fontId="3" fillId="0" borderId="7" xfId="0" applyFont="1" applyFill="1" applyBorder="1" applyAlignment="1" applyProtection="1">
      <alignment vertical="center"/>
    </xf>
    <xf numFmtId="0" fontId="3" fillId="0" borderId="9" xfId="0" applyFont="1" applyFill="1" applyBorder="1" applyAlignment="1" applyProtection="1">
      <alignment horizontal="left" vertical="center"/>
    </xf>
    <xf numFmtId="0" fontId="1" fillId="0" borderId="0" xfId="0" applyFont="1" applyFill="1" applyBorder="1" applyAlignment="1" applyProtection="1">
      <alignment vertical="center" wrapText="1"/>
    </xf>
    <xf numFmtId="0" fontId="1" fillId="0" borderId="9" xfId="0" applyFont="1" applyFill="1" applyBorder="1" applyAlignment="1" applyProtection="1">
      <alignment vertical="center" wrapText="1"/>
    </xf>
    <xf numFmtId="0" fontId="1" fillId="0" borderId="17" xfId="0" applyFont="1" applyFill="1" applyBorder="1" applyAlignment="1" applyProtection="1">
      <alignment vertical="center"/>
    </xf>
    <xf numFmtId="0" fontId="1" fillId="0" borderId="18" xfId="0" applyFont="1" applyFill="1" applyBorder="1" applyAlignment="1" applyProtection="1">
      <alignment vertical="center"/>
    </xf>
    <xf numFmtId="0" fontId="2" fillId="0" borderId="0" xfId="0" applyFont="1" applyFill="1" applyAlignment="1">
      <alignment horizontal="left" vertical="center"/>
    </xf>
    <xf numFmtId="0" fontId="4" fillId="2" borderId="0" xfId="0" applyFont="1" applyFill="1" applyBorder="1" applyAlignment="1" applyProtection="1">
      <alignment vertical="center" wrapText="1"/>
    </xf>
    <xf numFmtId="0" fontId="1" fillId="2" borderId="0" xfId="0" applyFont="1" applyFill="1" applyBorder="1" applyAlignment="1" applyProtection="1">
      <alignment vertical="center" wrapText="1"/>
    </xf>
    <xf numFmtId="0" fontId="5" fillId="0" borderId="0" xfId="0" applyFont="1" applyFill="1" applyBorder="1" applyAlignment="1" applyProtection="1">
      <alignment vertical="center" wrapText="1"/>
    </xf>
    <xf numFmtId="0" fontId="4" fillId="0" borderId="0" xfId="0" applyFont="1" applyFill="1" applyBorder="1" applyAlignment="1" applyProtection="1">
      <alignment vertical="center" wrapText="1"/>
    </xf>
    <xf numFmtId="0" fontId="1" fillId="0" borderId="0" xfId="0" applyFont="1" applyFill="1" applyBorder="1" applyAlignment="1" applyProtection="1">
      <alignment horizontal="left" vertical="center" wrapText="1"/>
    </xf>
    <xf numFmtId="0" fontId="4" fillId="0" borderId="0" xfId="0" applyFont="1" applyFill="1" applyBorder="1" applyAlignment="1" applyProtection="1">
      <alignment horizontal="left" vertical="center" wrapText="1"/>
    </xf>
    <xf numFmtId="0" fontId="4" fillId="0" borderId="0" xfId="0" applyFont="1" applyFill="1" applyBorder="1" applyAlignment="1" applyProtection="1">
      <alignment horizontal="left" vertical="center" wrapText="1"/>
    </xf>
    <xf numFmtId="0" fontId="1" fillId="0" borderId="0" xfId="0" applyFont="1" applyFill="1" applyBorder="1" applyAlignment="1" applyProtection="1">
      <alignment horizontal="left" vertical="center" wrapText="1"/>
    </xf>
    <xf numFmtId="0" fontId="4" fillId="0" borderId="0" xfId="0" applyFont="1" applyFill="1" applyBorder="1" applyAlignment="1" applyProtection="1">
      <alignment vertical="center" wrapText="1"/>
    </xf>
    <xf numFmtId="0" fontId="1" fillId="0" borderId="0" xfId="0" applyFont="1" applyFill="1" applyBorder="1" applyAlignment="1" applyProtection="1">
      <alignment horizontal="left" vertical="center"/>
    </xf>
    <xf numFmtId="0" fontId="1" fillId="0" borderId="0" xfId="0" applyFont="1" applyFill="1" applyBorder="1" applyAlignment="1" applyProtection="1">
      <alignment horizontal="left" vertical="center" wrapText="1"/>
    </xf>
    <xf numFmtId="0" fontId="4" fillId="0" borderId="0" xfId="0" applyFont="1" applyFill="1" applyBorder="1" applyAlignment="1" applyProtection="1">
      <alignment horizontal="left" vertical="center" wrapText="1"/>
    </xf>
    <xf numFmtId="0" fontId="4" fillId="0" borderId="0" xfId="0" applyFont="1" applyFill="1" applyBorder="1" applyAlignment="1" applyProtection="1">
      <alignment vertical="center" wrapText="1"/>
    </xf>
    <xf numFmtId="0" fontId="3" fillId="0" borderId="9" xfId="0" applyFont="1" applyFill="1" applyBorder="1" applyAlignment="1" applyProtection="1">
      <alignment vertical="center"/>
    </xf>
    <xf numFmtId="0" fontId="0" fillId="0" borderId="8" xfId="0" applyBorder="1"/>
    <xf numFmtId="0" fontId="0" fillId="0" borderId="9" xfId="0" applyBorder="1"/>
    <xf numFmtId="0" fontId="0" fillId="0" borderId="28" xfId="0" applyBorder="1"/>
    <xf numFmtId="0" fontId="0" fillId="0" borderId="24" xfId="0" applyBorder="1"/>
    <xf numFmtId="0" fontId="0" fillId="0" borderId="29" xfId="0" applyBorder="1"/>
    <xf numFmtId="0" fontId="0" fillId="0" borderId="0" xfId="0" applyBorder="1"/>
    <xf numFmtId="0" fontId="6" fillId="0" borderId="0" xfId="0" applyFont="1"/>
    <xf numFmtId="0" fontId="0" fillId="0" borderId="0" xfId="0" applyFont="1"/>
    <xf numFmtId="0" fontId="6" fillId="0" borderId="0" xfId="0" applyFont="1" applyBorder="1"/>
    <xf numFmtId="0" fontId="2" fillId="0" borderId="0" xfId="0" applyFont="1" applyBorder="1"/>
    <xf numFmtId="0" fontId="2" fillId="0" borderId="0" xfId="0" applyFont="1" applyFill="1" applyBorder="1"/>
    <xf numFmtId="0" fontId="11" fillId="0" borderId="0" xfId="0" applyFont="1" applyBorder="1"/>
    <xf numFmtId="0" fontId="11" fillId="0" borderId="0" xfId="0" applyFont="1" applyBorder="1" applyAlignment="1"/>
    <xf numFmtId="0" fontId="2" fillId="0" borderId="0" xfId="0" applyFont="1" applyBorder="1" applyAlignment="1"/>
    <xf numFmtId="164" fontId="2" fillId="0" borderId="0" xfId="0" applyNumberFormat="1" applyFont="1" applyBorder="1" applyAlignment="1"/>
    <xf numFmtId="14" fontId="0" fillId="0" borderId="20" xfId="0" applyNumberFormat="1" applyBorder="1" applyAlignment="1"/>
    <xf numFmtId="14" fontId="0" fillId="0" borderId="0" xfId="0" applyNumberFormat="1" applyBorder="1" applyAlignment="1"/>
    <xf numFmtId="0" fontId="1" fillId="0" borderId="0" xfId="0" applyFont="1" applyFill="1" applyBorder="1" applyAlignment="1" applyProtection="1">
      <alignment horizontal="right" vertical="center" wrapText="1"/>
    </xf>
    <xf numFmtId="0" fontId="11" fillId="0" borderId="0" xfId="0" applyFont="1" applyFill="1" applyBorder="1" applyAlignment="1" applyProtection="1">
      <alignment vertical="center"/>
    </xf>
    <xf numFmtId="0" fontId="13" fillId="0" borderId="0" xfId="0" applyFont="1" applyFill="1" applyBorder="1" applyAlignment="1" applyProtection="1">
      <alignment vertical="center" wrapText="1"/>
    </xf>
    <xf numFmtId="0" fontId="1" fillId="0" borderId="0" xfId="0" applyFont="1" applyFill="1" applyBorder="1" applyAlignment="1" applyProtection="1">
      <alignment horizontal="right" vertical="center" wrapText="1"/>
    </xf>
    <xf numFmtId="0" fontId="2" fillId="0" borderId="0" xfId="0" applyFont="1" applyFill="1" applyBorder="1" applyAlignment="1">
      <alignment horizontal="left" vertical="center"/>
    </xf>
    <xf numFmtId="0" fontId="1" fillId="0" borderId="14" xfId="0" applyFont="1" applyFill="1" applyBorder="1" applyAlignment="1" applyProtection="1">
      <alignment vertical="center" wrapText="1"/>
    </xf>
    <xf numFmtId="0" fontId="17" fillId="0" borderId="0" xfId="0" applyFont="1" applyFill="1" applyBorder="1" applyAlignment="1" applyProtection="1">
      <alignment vertical="center" wrapText="1"/>
    </xf>
    <xf numFmtId="0" fontId="18" fillId="0" borderId="0" xfId="0" applyFont="1" applyFill="1" applyBorder="1" applyAlignment="1" applyProtection="1">
      <alignment vertical="center" wrapText="1"/>
    </xf>
    <xf numFmtId="0" fontId="13" fillId="0" borderId="0" xfId="0" applyFont="1" applyFill="1" applyAlignment="1">
      <alignment vertical="center"/>
    </xf>
    <xf numFmtId="0" fontId="20" fillId="0" borderId="0" xfId="0" applyFont="1"/>
    <xf numFmtId="0" fontId="13" fillId="0" borderId="0" xfId="0" applyFont="1" applyFill="1" applyAlignment="1" applyProtection="1">
      <alignment vertical="center"/>
    </xf>
    <xf numFmtId="0" fontId="13" fillId="0" borderId="0" xfId="0" applyFont="1"/>
    <xf numFmtId="1" fontId="1" fillId="0" borderId="0" xfId="0" applyNumberFormat="1" applyFont="1" applyFill="1" applyAlignment="1" applyProtection="1">
      <alignment vertical="center"/>
    </xf>
    <xf numFmtId="0" fontId="1" fillId="0" borderId="0" xfId="0" applyFont="1" applyFill="1" applyBorder="1" applyAlignment="1" applyProtection="1">
      <alignment horizontal="right" vertical="center" wrapText="1"/>
    </xf>
    <xf numFmtId="0" fontId="4" fillId="0" borderId="0" xfId="0" applyFont="1" applyFill="1" applyBorder="1" applyAlignment="1" applyProtection="1">
      <alignment vertical="center" wrapText="1"/>
    </xf>
    <xf numFmtId="0" fontId="9" fillId="0" borderId="0" xfId="0" applyFont="1" applyFill="1" applyBorder="1" applyAlignment="1" applyProtection="1">
      <alignment horizontal="left" vertical="top" wrapText="1"/>
    </xf>
    <xf numFmtId="0" fontId="1" fillId="0" borderId="30" xfId="0" applyFont="1" applyFill="1" applyBorder="1" applyAlignment="1" applyProtection="1">
      <alignment vertical="center"/>
    </xf>
    <xf numFmtId="0" fontId="2" fillId="0" borderId="14" xfId="0" applyFont="1" applyFill="1" applyBorder="1" applyAlignment="1">
      <alignment horizontal="left" vertical="center"/>
    </xf>
    <xf numFmtId="0" fontId="1" fillId="0" borderId="14" xfId="0" applyFont="1" applyFill="1" applyBorder="1" applyAlignment="1" applyProtection="1">
      <alignment horizontal="left" vertical="center"/>
    </xf>
    <xf numFmtId="0" fontId="1" fillId="0" borderId="31" xfId="0" applyFont="1" applyFill="1" applyBorder="1" applyAlignment="1" applyProtection="1">
      <alignment vertical="center"/>
    </xf>
    <xf numFmtId="0" fontId="4" fillId="2" borderId="0" xfId="0" applyFont="1" applyFill="1" applyBorder="1" applyAlignment="1" applyProtection="1">
      <alignment horizontal="center" vertical="center" wrapText="1"/>
    </xf>
    <xf numFmtId="0" fontId="4" fillId="2" borderId="11" xfId="0" applyFont="1" applyFill="1" applyBorder="1" applyAlignment="1" applyProtection="1">
      <alignment horizontal="left" vertical="center" wrapText="1" indent="1"/>
    </xf>
    <xf numFmtId="0" fontId="1" fillId="0" borderId="28" xfId="0" applyFont="1" applyFill="1" applyBorder="1" applyAlignment="1" applyProtection="1">
      <alignment vertical="center"/>
    </xf>
    <xf numFmtId="0" fontId="1" fillId="0" borderId="29" xfId="0" applyFont="1" applyFill="1" applyBorder="1" applyAlignment="1" applyProtection="1">
      <alignment vertical="center"/>
    </xf>
    <xf numFmtId="0" fontId="1" fillId="2" borderId="8" xfId="0" applyFont="1" applyFill="1" applyBorder="1" applyAlignment="1" applyProtection="1">
      <alignment vertical="center"/>
    </xf>
    <xf numFmtId="0" fontId="23" fillId="2" borderId="0" xfId="0" applyFont="1" applyFill="1" applyBorder="1" applyAlignment="1" applyProtection="1">
      <alignment horizontal="left" vertical="center" wrapText="1"/>
    </xf>
    <xf numFmtId="0" fontId="1" fillId="2" borderId="9" xfId="0" applyFont="1" applyFill="1" applyBorder="1" applyAlignment="1" applyProtection="1">
      <alignment vertical="center" wrapText="1"/>
    </xf>
    <xf numFmtId="0" fontId="24" fillId="0" borderId="0" xfId="0" applyFont="1" applyBorder="1" applyAlignment="1"/>
    <xf numFmtId="0" fontId="0" fillId="0" borderId="0" xfId="0" applyAlignment="1">
      <alignment vertical="center"/>
    </xf>
    <xf numFmtId="0" fontId="2" fillId="3" borderId="10" xfId="0" applyFont="1" applyFill="1" applyBorder="1" applyProtection="1">
      <protection locked="0"/>
    </xf>
    <xf numFmtId="14" fontId="0" fillId="3" borderId="10" xfId="0" applyNumberFormat="1" applyFill="1" applyBorder="1" applyProtection="1">
      <protection locked="0"/>
    </xf>
    <xf numFmtId="0" fontId="3" fillId="3" borderId="10" xfId="0" applyFont="1" applyFill="1" applyBorder="1" applyAlignment="1" applyProtection="1">
      <alignment vertical="center" wrapText="1"/>
      <protection locked="0"/>
    </xf>
    <xf numFmtId="0" fontId="1" fillId="3" borderId="10" xfId="0" applyFont="1" applyFill="1" applyBorder="1" applyAlignment="1" applyProtection="1">
      <alignment vertical="center" wrapText="1"/>
      <protection locked="0"/>
    </xf>
    <xf numFmtId="0" fontId="1" fillId="3" borderId="10" xfId="0" applyFont="1" applyFill="1" applyBorder="1" applyAlignment="1" applyProtection="1">
      <alignment horizontal="center" vertical="center" wrapText="1"/>
      <protection locked="0"/>
    </xf>
    <xf numFmtId="1" fontId="1" fillId="3" borderId="10" xfId="0" applyNumberFormat="1" applyFont="1" applyFill="1" applyBorder="1" applyAlignment="1" applyProtection="1">
      <alignment horizontal="center" vertical="center" wrapText="1"/>
      <protection locked="0"/>
    </xf>
    <xf numFmtId="49" fontId="4" fillId="3" borderId="10" xfId="0" applyNumberFormat="1" applyFont="1" applyFill="1" applyBorder="1" applyAlignment="1" applyProtection="1">
      <alignment horizontal="center" vertical="center" wrapText="1"/>
      <protection locked="0"/>
    </xf>
    <xf numFmtId="0" fontId="4" fillId="3" borderId="10" xfId="0" applyFont="1" applyFill="1" applyBorder="1" applyAlignment="1" applyProtection="1">
      <alignment horizontal="left" vertical="center" wrapText="1"/>
      <protection locked="0"/>
    </xf>
    <xf numFmtId="0" fontId="4" fillId="3" borderId="26" xfId="0" applyFont="1" applyFill="1" applyBorder="1" applyAlignment="1" applyProtection="1">
      <alignment horizontal="center" vertical="center" wrapText="1"/>
      <protection locked="0"/>
    </xf>
    <xf numFmtId="0" fontId="4" fillId="3" borderId="10" xfId="0" applyFont="1" applyFill="1" applyBorder="1" applyAlignment="1" applyProtection="1">
      <alignment horizontal="center" vertical="center" wrapText="1"/>
      <protection locked="0"/>
    </xf>
    <xf numFmtId="4" fontId="4" fillId="3" borderId="10" xfId="0" applyNumberFormat="1" applyFont="1" applyFill="1" applyBorder="1" applyAlignment="1" applyProtection="1">
      <alignment horizontal="center" vertical="center" wrapText="1"/>
      <protection locked="0"/>
    </xf>
    <xf numFmtId="3" fontId="4" fillId="3" borderId="10" xfId="0" applyNumberFormat="1" applyFont="1" applyFill="1" applyBorder="1" applyAlignment="1" applyProtection="1">
      <alignment horizontal="center" vertical="center" wrapText="1"/>
      <protection locked="0"/>
    </xf>
    <xf numFmtId="3" fontId="4" fillId="3" borderId="10" xfId="0" applyNumberFormat="1" applyFont="1" applyFill="1" applyBorder="1" applyAlignment="1" applyProtection="1">
      <alignment vertical="center" wrapText="1"/>
      <protection locked="0"/>
    </xf>
    <xf numFmtId="165" fontId="4" fillId="3" borderId="10" xfId="0" applyNumberFormat="1" applyFont="1" applyFill="1" applyBorder="1" applyAlignment="1" applyProtection="1">
      <alignment horizontal="center" vertical="center" wrapText="1"/>
      <protection locked="0"/>
    </xf>
    <xf numFmtId="166" fontId="4" fillId="3" borderId="10" xfId="0" applyNumberFormat="1" applyFont="1" applyFill="1" applyBorder="1" applyAlignment="1" applyProtection="1">
      <alignment horizontal="center" vertical="center" wrapText="1"/>
      <protection locked="0"/>
    </xf>
    <xf numFmtId="0" fontId="4" fillId="3" borderId="10" xfId="0" applyFont="1" applyFill="1" applyBorder="1" applyAlignment="1" applyProtection="1">
      <alignment vertical="center" wrapText="1"/>
      <protection locked="0"/>
    </xf>
    <xf numFmtId="0" fontId="4" fillId="3" borderId="11" xfId="0" applyFont="1" applyFill="1" applyBorder="1" applyAlignment="1" applyProtection="1">
      <alignment vertical="center" wrapText="1"/>
      <protection locked="0"/>
    </xf>
    <xf numFmtId="0" fontId="4" fillId="3" borderId="12" xfId="0" applyFont="1" applyFill="1" applyBorder="1" applyAlignment="1" applyProtection="1">
      <alignment vertical="center" wrapText="1"/>
      <protection locked="0"/>
    </xf>
    <xf numFmtId="0" fontId="4" fillId="3" borderId="13" xfId="0" applyFont="1" applyFill="1" applyBorder="1" applyAlignment="1" applyProtection="1">
      <alignment vertical="center" wrapText="1"/>
      <protection locked="0"/>
    </xf>
    <xf numFmtId="0" fontId="22" fillId="2" borderId="0" xfId="0" applyFont="1" applyFill="1" applyBorder="1" applyAlignment="1" applyProtection="1">
      <alignment horizontal="left" vertical="center" wrapText="1"/>
      <protection locked="0"/>
    </xf>
    <xf numFmtId="0" fontId="27" fillId="3" borderId="21" xfId="0" applyFont="1" applyFill="1" applyBorder="1" applyAlignment="1">
      <alignment horizontal="left" vertical="center"/>
    </xf>
    <xf numFmtId="0" fontId="0" fillId="3" borderId="14" xfId="0" applyFill="1" applyBorder="1" applyAlignment="1"/>
    <xf numFmtId="0" fontId="0" fillId="3" borderId="14" xfId="0" applyFill="1" applyBorder="1" applyAlignment="1">
      <alignment horizontal="justify" vertical="center"/>
    </xf>
    <xf numFmtId="0" fontId="0" fillId="3" borderId="19" xfId="0" applyFill="1" applyBorder="1"/>
    <xf numFmtId="0" fontId="0" fillId="0" borderId="20" xfId="0" applyBorder="1"/>
    <xf numFmtId="0" fontId="0" fillId="0" borderId="0" xfId="0" applyBorder="1" applyAlignment="1">
      <alignment horizontal="left" vertical="center"/>
    </xf>
    <xf numFmtId="0" fontId="0" fillId="0" borderId="0" xfId="0" applyBorder="1" applyAlignment="1">
      <alignment horizontal="justify" vertical="center"/>
    </xf>
    <xf numFmtId="0" fontId="0" fillId="0" borderId="22" xfId="0" applyBorder="1"/>
    <xf numFmtId="0" fontId="0" fillId="0" borderId="20" xfId="0" applyBorder="1" applyAlignment="1">
      <alignment vertical="top"/>
    </xf>
    <xf numFmtId="0" fontId="0" fillId="0" borderId="0" xfId="0" applyBorder="1" applyAlignment="1">
      <alignment vertical="top"/>
    </xf>
    <xf numFmtId="0" fontId="28" fillId="0" borderId="0" xfId="0" applyFont="1" applyBorder="1" applyAlignment="1">
      <alignment horizontal="justify" vertical="top" wrapText="1"/>
    </xf>
    <xf numFmtId="0" fontId="0" fillId="0" borderId="22" xfId="0" applyBorder="1" applyAlignment="1">
      <alignment vertical="top"/>
    </xf>
    <xf numFmtId="0" fontId="0" fillId="0" borderId="0" xfId="0" applyAlignment="1">
      <alignment vertical="top"/>
    </xf>
    <xf numFmtId="0" fontId="0" fillId="0" borderId="23" xfId="0" applyBorder="1" applyAlignment="1">
      <alignment vertical="top"/>
    </xf>
    <xf numFmtId="0" fontId="0" fillId="0" borderId="24" xfId="0" applyBorder="1" applyAlignment="1">
      <alignment vertical="top"/>
    </xf>
    <xf numFmtId="0" fontId="28" fillId="0" borderId="24" xfId="0" applyFont="1" applyBorder="1" applyAlignment="1">
      <alignment horizontal="justify" vertical="top" wrapText="1"/>
    </xf>
    <xf numFmtId="0" fontId="0" fillId="0" borderId="25" xfId="0" applyBorder="1" applyAlignment="1">
      <alignment vertical="top"/>
    </xf>
    <xf numFmtId="0" fontId="0" fillId="0" borderId="23" xfId="0" applyBorder="1"/>
    <xf numFmtId="0" fontId="0" fillId="0" borderId="24" xfId="0" applyBorder="1" applyAlignment="1"/>
    <xf numFmtId="0" fontId="0" fillId="0" borderId="25" xfId="0" applyBorder="1"/>
    <xf numFmtId="0" fontId="0" fillId="0" borderId="0" xfId="0" applyAlignment="1"/>
    <xf numFmtId="0" fontId="2" fillId="0" borderId="0" xfId="0" applyFont="1" applyAlignment="1">
      <alignment horizontal="justify" vertical="center" wrapText="1"/>
    </xf>
    <xf numFmtId="0" fontId="0" fillId="0" borderId="0" xfId="0" applyBorder="1" applyAlignment="1"/>
    <xf numFmtId="0" fontId="20" fillId="0" borderId="0" xfId="0" applyFont="1" applyAlignment="1">
      <alignment horizontal="left" vertical="center"/>
    </xf>
    <xf numFmtId="0" fontId="28" fillId="0" borderId="0" xfId="0" applyFont="1" applyAlignment="1">
      <alignment horizontal="justify" vertical="top" wrapText="1"/>
    </xf>
    <xf numFmtId="0" fontId="6" fillId="0" borderId="20" xfId="0" applyFont="1" applyBorder="1" applyAlignment="1">
      <alignment horizontal="left" vertical="center"/>
    </xf>
    <xf numFmtId="0" fontId="10" fillId="0" borderId="0" xfId="0" applyFont="1" applyBorder="1" applyAlignment="1">
      <alignment horizontal="left" vertical="center"/>
    </xf>
    <xf numFmtId="0" fontId="10" fillId="0" borderId="0" xfId="0" applyFont="1" applyAlignment="1">
      <alignment horizontal="left" vertical="center"/>
    </xf>
    <xf numFmtId="0" fontId="0" fillId="0" borderId="0" xfId="0" applyAlignment="1">
      <alignment horizontal="justify" vertical="center"/>
    </xf>
    <xf numFmtId="0" fontId="29" fillId="0" borderId="0" xfId="0" applyFont="1" applyFill="1" applyBorder="1" applyAlignment="1" applyProtection="1">
      <alignment vertical="center"/>
    </xf>
    <xf numFmtId="0" fontId="30" fillId="0" borderId="0" xfId="0" applyFont="1" applyFill="1" applyBorder="1" applyAlignment="1" applyProtection="1">
      <alignment horizontal="justify" vertical="top" wrapText="1"/>
    </xf>
    <xf numFmtId="0" fontId="5" fillId="0" borderId="0" xfId="0" applyFont="1" applyFill="1" applyBorder="1" applyAlignment="1" applyProtection="1">
      <alignment vertical="center"/>
    </xf>
    <xf numFmtId="0" fontId="0" fillId="0" borderId="20" xfId="0" applyBorder="1" applyAlignment="1">
      <alignment horizontal="left"/>
    </xf>
    <xf numFmtId="0" fontId="0" fillId="0" borderId="0" xfId="0" applyBorder="1" applyAlignment="1">
      <alignment horizontal="left"/>
    </xf>
    <xf numFmtId="0" fontId="0" fillId="0" borderId="22" xfId="0" applyBorder="1" applyAlignment="1">
      <alignment horizontal="left"/>
    </xf>
    <xf numFmtId="0" fontId="0" fillId="0" borderId="0" xfId="0" applyAlignment="1">
      <alignment horizontal="left"/>
    </xf>
    <xf numFmtId="0" fontId="0" fillId="0" borderId="0" xfId="0" applyFont="1" applyAlignment="1">
      <alignment horizontal="left" vertical="center"/>
    </xf>
    <xf numFmtId="0" fontId="27" fillId="3" borderId="21" xfId="0" applyFont="1" applyFill="1" applyBorder="1" applyAlignment="1"/>
    <xf numFmtId="0" fontId="4" fillId="0" borderId="0" xfId="0" applyFont="1" applyFill="1" applyBorder="1" applyAlignment="1" applyProtection="1">
      <alignment vertical="center"/>
    </xf>
    <xf numFmtId="0" fontId="30" fillId="0" borderId="24" xfId="0" applyFont="1" applyFill="1" applyBorder="1" applyAlignment="1" applyProtection="1">
      <alignment horizontal="justify" vertical="top" wrapText="1"/>
    </xf>
    <xf numFmtId="0" fontId="6" fillId="0" borderId="0" xfId="0" applyFont="1" applyAlignment="1">
      <alignment horizontal="left" vertical="center"/>
    </xf>
    <xf numFmtId="0" fontId="31" fillId="3" borderId="21" xfId="0" applyFont="1" applyFill="1" applyBorder="1" applyAlignment="1">
      <alignment horizontal="left" vertical="center"/>
    </xf>
    <xf numFmtId="0" fontId="30" fillId="0" borderId="0" xfId="0" applyFont="1" applyFill="1" applyBorder="1" applyAlignment="1" applyProtection="1">
      <alignment horizontal="left" vertical="top" wrapText="1"/>
    </xf>
    <xf numFmtId="0" fontId="0" fillId="0" borderId="20" xfId="0" applyFill="1" applyBorder="1"/>
    <xf numFmtId="0" fontId="0" fillId="0" borderId="22" xfId="0" applyFill="1" applyBorder="1"/>
    <xf numFmtId="0" fontId="0" fillId="0" borderId="0" xfId="0" applyFill="1"/>
    <xf numFmtId="0" fontId="1" fillId="0" borderId="0" xfId="0" applyFont="1" applyFill="1" applyBorder="1" applyAlignment="1" applyProtection="1">
      <alignment vertical="top"/>
    </xf>
    <xf numFmtId="0" fontId="28" fillId="0" borderId="0" xfId="0" applyFont="1" applyFill="1" applyBorder="1" applyAlignment="1">
      <alignment horizontal="justify" vertical="top" wrapText="1"/>
    </xf>
    <xf numFmtId="0" fontId="28" fillId="0" borderId="24" xfId="0" applyFont="1" applyFill="1" applyBorder="1" applyAlignment="1">
      <alignment horizontal="justify" vertical="top" wrapText="1"/>
    </xf>
    <xf numFmtId="0" fontId="4" fillId="0" borderId="0" xfId="0" applyFont="1" applyFill="1" applyBorder="1" applyAlignment="1" applyProtection="1">
      <alignment horizontal="left" vertical="center" indent="1"/>
    </xf>
    <xf numFmtId="0" fontId="4" fillId="3" borderId="11" xfId="0" applyFont="1" applyFill="1" applyBorder="1" applyAlignment="1" applyProtection="1">
      <alignment horizontal="left" vertical="center" wrapText="1"/>
      <protection locked="0"/>
    </xf>
    <xf numFmtId="0" fontId="4" fillId="3" borderId="12" xfId="0" applyFont="1" applyFill="1" applyBorder="1" applyAlignment="1" applyProtection="1">
      <alignment horizontal="left" vertical="center" wrapText="1"/>
      <protection locked="0"/>
    </xf>
    <xf numFmtId="0" fontId="4" fillId="3" borderId="13" xfId="0" applyFont="1" applyFill="1" applyBorder="1" applyAlignment="1" applyProtection="1">
      <alignment horizontal="left" vertical="center" wrapText="1"/>
      <protection locked="0"/>
    </xf>
    <xf numFmtId="0" fontId="4" fillId="2" borderId="11" xfId="0" applyFont="1" applyFill="1" applyBorder="1" applyAlignment="1" applyProtection="1">
      <alignment horizontal="left" vertical="center" wrapText="1"/>
    </xf>
    <xf numFmtId="0" fontId="4" fillId="2" borderId="12" xfId="0" applyFont="1" applyFill="1" applyBorder="1" applyAlignment="1" applyProtection="1">
      <alignment horizontal="left" vertical="center" wrapText="1"/>
    </xf>
    <xf numFmtId="0" fontId="4" fillId="3" borderId="11"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4" fillId="3" borderId="13" xfId="0" applyFont="1" applyFill="1" applyBorder="1" applyAlignment="1" applyProtection="1">
      <alignment horizontal="center" vertical="center" wrapText="1"/>
      <protection locked="0"/>
    </xf>
    <xf numFmtId="0" fontId="9" fillId="0" borderId="0" xfId="0" applyFont="1" applyFill="1" applyBorder="1" applyAlignment="1" applyProtection="1">
      <alignment horizontal="left" vertical="top" wrapText="1"/>
    </xf>
    <xf numFmtId="0" fontId="4" fillId="2" borderId="0" xfId="0" applyFont="1" applyFill="1" applyBorder="1" applyAlignment="1" applyProtection="1">
      <alignment horizontal="justify" vertical="center" wrapText="1"/>
    </xf>
    <xf numFmtId="0" fontId="1" fillId="0" borderId="0" xfId="0" applyFont="1" applyFill="1" applyBorder="1" applyAlignment="1" applyProtection="1">
      <alignment horizontal="justify" vertical="top" wrapText="1"/>
    </xf>
    <xf numFmtId="0" fontId="9" fillId="0" borderId="0" xfId="0" applyFont="1" applyFill="1" applyBorder="1" applyAlignment="1" applyProtection="1">
      <alignment horizontal="justify" vertical="top" wrapText="1"/>
    </xf>
    <xf numFmtId="0" fontId="1" fillId="0" borderId="24" xfId="0" applyFont="1" applyFill="1" applyBorder="1" applyAlignment="1" applyProtection="1">
      <alignment horizontal="right" vertical="center" wrapText="1"/>
    </xf>
    <xf numFmtId="0" fontId="1" fillId="3" borderId="11" xfId="0" applyFont="1" applyFill="1" applyBorder="1" applyAlignment="1" applyProtection="1">
      <alignment horizontal="center" vertical="center" wrapText="1"/>
      <protection locked="0"/>
    </xf>
    <xf numFmtId="0" fontId="1" fillId="3" borderId="12" xfId="0" applyFont="1" applyFill="1" applyBorder="1" applyAlignment="1" applyProtection="1">
      <alignment horizontal="center" vertical="center" wrapText="1"/>
      <protection locked="0"/>
    </xf>
    <xf numFmtId="0" fontId="1" fillId="3" borderId="13" xfId="0" applyFont="1" applyFill="1" applyBorder="1" applyAlignment="1" applyProtection="1">
      <alignment horizontal="center" vertical="center" wrapText="1"/>
      <protection locked="0"/>
    </xf>
    <xf numFmtId="0" fontId="4" fillId="0" borderId="0" xfId="0" applyFont="1" applyFill="1" applyBorder="1" applyAlignment="1" applyProtection="1">
      <alignment horizontal="left" vertical="center" wrapText="1"/>
    </xf>
    <xf numFmtId="0" fontId="15" fillId="0" borderId="0" xfId="0" applyFont="1" applyFill="1" applyBorder="1" applyAlignment="1" applyProtection="1">
      <alignment horizontal="left" vertical="center" wrapText="1"/>
    </xf>
    <xf numFmtId="0" fontId="4" fillId="0" borderId="22" xfId="0" applyFont="1" applyFill="1" applyBorder="1" applyAlignment="1" applyProtection="1">
      <alignment horizontal="left" vertical="center" wrapText="1"/>
    </xf>
    <xf numFmtId="0" fontId="1" fillId="0" borderId="0" xfId="0" applyFont="1" applyFill="1" applyBorder="1" applyAlignment="1" applyProtection="1">
      <alignment horizontal="left" vertical="top" wrapText="1"/>
    </xf>
    <xf numFmtId="0" fontId="1" fillId="0" borderId="23" xfId="0" applyFont="1" applyFill="1" applyBorder="1" applyAlignment="1" applyProtection="1">
      <alignment horizontal="right" vertical="center" wrapText="1"/>
    </xf>
    <xf numFmtId="0" fontId="1" fillId="0" borderId="25" xfId="0" applyFont="1" applyFill="1" applyBorder="1" applyAlignment="1" applyProtection="1">
      <alignment horizontal="right" vertical="center" wrapText="1"/>
    </xf>
    <xf numFmtId="0" fontId="4" fillId="3" borderId="10" xfId="0" applyFont="1" applyFill="1" applyBorder="1" applyAlignment="1" applyProtection="1">
      <alignment horizontal="center" vertical="center" wrapText="1"/>
      <protection locked="0"/>
    </xf>
    <xf numFmtId="0" fontId="1" fillId="0" borderId="0" xfId="0" applyFont="1" applyFill="1" applyBorder="1" applyAlignment="1" applyProtection="1">
      <alignment horizontal="left" vertical="center" wrapText="1"/>
    </xf>
    <xf numFmtId="0" fontId="4" fillId="0" borderId="10" xfId="0" applyFont="1" applyFill="1" applyBorder="1" applyAlignment="1" applyProtection="1">
      <alignment horizontal="center" vertical="center" wrapText="1"/>
    </xf>
    <xf numFmtId="0" fontId="4" fillId="0" borderId="0" xfId="0" applyFont="1" applyFill="1" applyBorder="1" applyAlignment="1" applyProtection="1">
      <alignment horizontal="left" vertical="top" wrapText="1"/>
    </xf>
    <xf numFmtId="0" fontId="4" fillId="3" borderId="21" xfId="0" applyFont="1" applyFill="1" applyBorder="1" applyAlignment="1" applyProtection="1">
      <alignment horizontal="left" vertical="center" wrapText="1"/>
      <protection locked="0"/>
    </xf>
    <xf numFmtId="0" fontId="4" fillId="3" borderId="19" xfId="0" applyFont="1" applyFill="1" applyBorder="1" applyAlignment="1" applyProtection="1">
      <alignment horizontal="left" vertical="center" wrapText="1"/>
      <protection locked="0"/>
    </xf>
    <xf numFmtId="0" fontId="5" fillId="0" borderId="14" xfId="0" applyFont="1" applyFill="1" applyBorder="1" applyAlignment="1" applyProtection="1">
      <alignment horizontal="center" vertical="center" wrapText="1"/>
    </xf>
    <xf numFmtId="0" fontId="1" fillId="0" borderId="0" xfId="0" applyFont="1" applyFill="1" applyBorder="1" applyAlignment="1" applyProtection="1">
      <alignment horizontal="right" vertical="center" wrapText="1"/>
    </xf>
    <xf numFmtId="0" fontId="4" fillId="0" borderId="0" xfId="0" applyFont="1" applyFill="1" applyBorder="1" applyAlignment="1" applyProtection="1">
      <alignment horizontal="right" vertical="center" wrapText="1"/>
    </xf>
    <xf numFmtId="0" fontId="4" fillId="0" borderId="22" xfId="0" applyFont="1" applyFill="1" applyBorder="1" applyAlignment="1" applyProtection="1">
      <alignment horizontal="right" vertical="center" wrapText="1"/>
    </xf>
    <xf numFmtId="0" fontId="5" fillId="0" borderId="0" xfId="0" applyFont="1" applyFill="1" applyBorder="1" applyAlignment="1" applyProtection="1">
      <alignment horizontal="left" vertical="center" wrapText="1"/>
    </xf>
    <xf numFmtId="0" fontId="0" fillId="3" borderId="11" xfId="0" applyFill="1" applyBorder="1" applyAlignment="1" applyProtection="1">
      <alignment horizontal="center"/>
      <protection locked="0"/>
    </xf>
    <xf numFmtId="0" fontId="0" fillId="3" borderId="13" xfId="0" applyFill="1" applyBorder="1" applyAlignment="1" applyProtection="1">
      <alignment horizontal="center"/>
      <protection locked="0"/>
    </xf>
    <xf numFmtId="49" fontId="2" fillId="3" borderId="11" xfId="0" applyNumberFormat="1" applyFont="1" applyFill="1" applyBorder="1" applyAlignment="1" applyProtection="1">
      <alignment horizontal="center"/>
      <protection locked="0"/>
    </xf>
    <xf numFmtId="49" fontId="2" fillId="3" borderId="13" xfId="0" applyNumberFormat="1" applyFont="1" applyFill="1" applyBorder="1" applyAlignment="1" applyProtection="1">
      <alignment horizontal="center"/>
      <protection locked="0"/>
    </xf>
    <xf numFmtId="164" fontId="2" fillId="3" borderId="11" xfId="0" applyNumberFormat="1" applyFont="1" applyFill="1" applyBorder="1" applyAlignment="1" applyProtection="1">
      <alignment horizontal="center"/>
      <protection locked="0"/>
    </xf>
    <xf numFmtId="164" fontId="2" fillId="3" borderId="13" xfId="0" applyNumberFormat="1" applyFont="1" applyFill="1" applyBorder="1" applyAlignment="1" applyProtection="1">
      <alignment horizontal="center"/>
      <protection locked="0"/>
    </xf>
    <xf numFmtId="0" fontId="6" fillId="0" borderId="0" xfId="0" applyFont="1" applyBorder="1" applyAlignment="1">
      <alignment horizontal="left"/>
    </xf>
    <xf numFmtId="0" fontId="6" fillId="0" borderId="22" xfId="0" applyFont="1" applyBorder="1" applyAlignment="1">
      <alignment horizontal="left"/>
    </xf>
    <xf numFmtId="0" fontId="2" fillId="0" borderId="0" xfId="0" applyFont="1" applyBorder="1" applyAlignment="1">
      <alignment horizontal="right"/>
    </xf>
    <xf numFmtId="0" fontId="0" fillId="3" borderId="12" xfId="0" applyFill="1" applyBorder="1" applyAlignment="1" applyProtection="1">
      <alignment horizontal="center"/>
      <protection locked="0"/>
    </xf>
    <xf numFmtId="0" fontId="4" fillId="2" borderId="0" xfId="0" applyFont="1" applyFill="1" applyBorder="1" applyAlignment="1" applyProtection="1">
      <alignment horizontal="left" vertical="top" wrapText="1"/>
    </xf>
    <xf numFmtId="0" fontId="0" fillId="3" borderId="23" xfId="0" applyFill="1" applyBorder="1" applyAlignment="1" applyProtection="1">
      <alignment horizontal="center"/>
      <protection locked="0"/>
    </xf>
    <xf numFmtId="0" fontId="0" fillId="3" borderId="25" xfId="0" applyFill="1" applyBorder="1" applyAlignment="1" applyProtection="1">
      <alignment horizontal="center"/>
      <protection locked="0"/>
    </xf>
    <xf numFmtId="0" fontId="1" fillId="3" borderId="10" xfId="0" applyFont="1" applyFill="1" applyBorder="1" applyAlignment="1" applyProtection="1">
      <alignment horizontal="left" vertical="top" wrapText="1"/>
      <protection locked="0"/>
    </xf>
    <xf numFmtId="0" fontId="1" fillId="3" borderId="11" xfId="1" applyFont="1" applyFill="1" applyBorder="1" applyAlignment="1" applyProtection="1">
      <alignment horizontal="left" vertical="center" wrapText="1"/>
      <protection locked="0"/>
    </xf>
    <xf numFmtId="0" fontId="1" fillId="3" borderId="12" xfId="1" applyFont="1" applyFill="1" applyBorder="1" applyAlignment="1" applyProtection="1">
      <alignment horizontal="left" vertical="center" wrapText="1"/>
      <protection locked="0"/>
    </xf>
    <xf numFmtId="0" fontId="1" fillId="3" borderId="13" xfId="1" applyFont="1" applyFill="1" applyBorder="1" applyAlignment="1" applyProtection="1">
      <alignment horizontal="left" vertical="center" wrapText="1"/>
      <protection locked="0"/>
    </xf>
    <xf numFmtId="0" fontId="10" fillId="0" borderId="0" xfId="0" applyFont="1" applyFill="1" applyBorder="1" applyAlignment="1" applyProtection="1">
      <alignment horizontal="left" vertical="center" wrapText="1"/>
    </xf>
    <xf numFmtId="0" fontId="1" fillId="3" borderId="11" xfId="0" applyFont="1" applyFill="1" applyBorder="1" applyAlignment="1" applyProtection="1">
      <alignment horizontal="left" vertical="center" wrapText="1"/>
      <protection locked="0"/>
    </xf>
    <xf numFmtId="0" fontId="1" fillId="3" borderId="12" xfId="0" applyFont="1" applyFill="1" applyBorder="1" applyAlignment="1" applyProtection="1">
      <alignment horizontal="left" vertical="center" wrapText="1"/>
      <protection locked="0"/>
    </xf>
    <xf numFmtId="0" fontId="1" fillId="3" borderId="13" xfId="0" applyFont="1" applyFill="1" applyBorder="1" applyAlignment="1" applyProtection="1">
      <alignment horizontal="left" vertical="center" wrapText="1"/>
      <protection locked="0"/>
    </xf>
    <xf numFmtId="0" fontId="1" fillId="3" borderId="10" xfId="0" applyFont="1" applyFill="1" applyBorder="1" applyAlignment="1" applyProtection="1">
      <alignment horizontal="left" vertical="center" wrapText="1"/>
      <protection locked="0"/>
    </xf>
    <xf numFmtId="0" fontId="1" fillId="3" borderId="27" xfId="0" applyFont="1" applyFill="1" applyBorder="1" applyAlignment="1" applyProtection="1">
      <alignment horizontal="left" vertical="center" wrapText="1"/>
      <protection locked="0"/>
    </xf>
    <xf numFmtId="0" fontId="4" fillId="0" borderId="0" xfId="0" applyFont="1" applyFill="1" applyBorder="1" applyAlignment="1" applyProtection="1">
      <alignment vertical="center" wrapText="1"/>
    </xf>
    <xf numFmtId="0" fontId="1" fillId="3" borderId="10" xfId="0" applyFont="1" applyFill="1" applyBorder="1" applyAlignment="1" applyProtection="1">
      <alignment horizontal="center" vertical="center" wrapText="1"/>
      <protection locked="0"/>
    </xf>
    <xf numFmtId="0" fontId="11" fillId="0" borderId="0" xfId="0" applyFont="1" applyFill="1" applyBorder="1" applyAlignment="1" applyProtection="1">
      <alignment horizontal="left" vertical="center" wrapText="1"/>
    </xf>
    <xf numFmtId="0" fontId="4" fillId="0" borderId="22" xfId="0" applyFont="1" applyFill="1" applyBorder="1" applyAlignment="1" applyProtection="1">
      <alignment horizontal="left" vertical="top" wrapText="1"/>
    </xf>
    <xf numFmtId="0" fontId="1" fillId="0" borderId="1" xfId="0" applyFont="1" applyFill="1" applyBorder="1" applyAlignment="1" applyProtection="1">
      <alignment horizontal="right" vertical="center"/>
    </xf>
    <xf numFmtId="0" fontId="1" fillId="0" borderId="2" xfId="0" applyFont="1" applyFill="1" applyBorder="1" applyAlignment="1" applyProtection="1">
      <alignment horizontal="center" vertical="center"/>
    </xf>
    <xf numFmtId="0" fontId="1" fillId="0" borderId="3" xfId="0" applyFont="1" applyFill="1" applyBorder="1" applyAlignment="1" applyProtection="1">
      <alignment horizontal="center" vertical="center"/>
    </xf>
    <xf numFmtId="0" fontId="1" fillId="0" borderId="4" xfId="0" applyFont="1" applyFill="1" applyBorder="1" applyAlignment="1" applyProtection="1">
      <alignment horizontal="center" vertical="center"/>
    </xf>
    <xf numFmtId="0" fontId="8" fillId="0" borderId="2" xfId="0" applyFont="1" applyFill="1" applyBorder="1" applyAlignment="1" applyProtection="1">
      <alignment horizontal="center" vertical="center" wrapText="1"/>
    </xf>
    <xf numFmtId="0" fontId="8" fillId="0" borderId="3" xfId="0" applyFont="1" applyFill="1" applyBorder="1" applyAlignment="1" applyProtection="1">
      <alignment horizontal="center" vertical="center"/>
    </xf>
    <xf numFmtId="0" fontId="8" fillId="0" borderId="4" xfId="0" applyFont="1" applyFill="1" applyBorder="1" applyAlignment="1" applyProtection="1">
      <alignment horizontal="center" vertical="center"/>
    </xf>
    <xf numFmtId="0" fontId="9" fillId="0" borderId="0" xfId="0" applyFont="1" applyFill="1" applyBorder="1" applyAlignment="1" applyProtection="1">
      <alignment horizontal="left" vertical="center" wrapText="1"/>
    </xf>
    <xf numFmtId="0" fontId="4" fillId="2" borderId="24" xfId="0" applyFont="1" applyFill="1" applyBorder="1" applyAlignment="1" applyProtection="1">
      <alignment horizontal="justify" vertical="center" wrapText="1"/>
    </xf>
    <xf numFmtId="0" fontId="10" fillId="0" borderId="0" xfId="0" applyFont="1" applyFill="1" applyBorder="1" applyAlignment="1" applyProtection="1">
      <alignment horizontal="left" vertical="top" wrapText="1"/>
    </xf>
    <xf numFmtId="0" fontId="4" fillId="2" borderId="0" xfId="0" applyFont="1" applyFill="1" applyBorder="1" applyAlignment="1" applyProtection="1">
      <alignment horizontal="left" vertical="center" wrapText="1"/>
    </xf>
    <xf numFmtId="0" fontId="4" fillId="2" borderId="22" xfId="0" applyFont="1" applyFill="1" applyBorder="1" applyAlignment="1" applyProtection="1">
      <alignment horizontal="left" vertical="center" wrapText="1"/>
    </xf>
    <xf numFmtId="49" fontId="0" fillId="3" borderId="11" xfId="0" applyNumberFormat="1" applyFill="1" applyBorder="1" applyAlignment="1" applyProtection="1">
      <alignment horizontal="center"/>
      <protection locked="0"/>
    </xf>
    <xf numFmtId="49" fontId="0" fillId="3" borderId="13" xfId="0" applyNumberFormat="1" applyFill="1" applyBorder="1" applyAlignment="1" applyProtection="1">
      <alignment horizontal="center"/>
      <protection locked="0"/>
    </xf>
    <xf numFmtId="0" fontId="0" fillId="0" borderId="20" xfId="0" applyBorder="1" applyAlignment="1">
      <alignment horizontal="center"/>
    </xf>
    <xf numFmtId="0" fontId="0" fillId="0" borderId="0" xfId="0" applyBorder="1" applyAlignment="1">
      <alignment horizontal="center"/>
    </xf>
    <xf numFmtId="0" fontId="25" fillId="0" borderId="0" xfId="0" applyFont="1" applyAlignment="1">
      <alignment horizontal="center" vertical="top" wrapText="1"/>
    </xf>
    <xf numFmtId="0" fontId="11" fillId="0" borderId="23" xfId="0" applyFont="1" applyFill="1" applyBorder="1" applyAlignment="1" applyProtection="1">
      <alignment horizontal="left" vertical="center" wrapText="1"/>
    </xf>
    <xf numFmtId="0" fontId="11" fillId="0" borderId="24" xfId="0" applyFont="1" applyFill="1" applyBorder="1" applyAlignment="1" applyProtection="1">
      <alignment horizontal="left" vertical="center" wrapText="1"/>
    </xf>
    <xf numFmtId="0" fontId="26" fillId="0" borderId="32" xfId="0" applyFont="1" applyBorder="1" applyAlignment="1">
      <alignment horizontal="center" vertical="center"/>
    </xf>
    <xf numFmtId="0" fontId="32" fillId="3" borderId="33" xfId="0" applyFont="1" applyFill="1" applyBorder="1" applyAlignment="1">
      <alignment horizontal="center" vertical="center"/>
    </xf>
    <xf numFmtId="0" fontId="32" fillId="3" borderId="34" xfId="0" applyFont="1" applyFill="1" applyBorder="1" applyAlignment="1">
      <alignment horizontal="center" vertical="center"/>
    </xf>
    <xf numFmtId="0" fontId="32" fillId="3" borderId="35" xfId="0" applyFont="1" applyFill="1" applyBorder="1" applyAlignment="1">
      <alignment horizontal="center" vertical="center"/>
    </xf>
    <xf numFmtId="49" fontId="0" fillId="3" borderId="12" xfId="0" applyNumberFormat="1" applyFill="1" applyBorder="1" applyAlignment="1" applyProtection="1">
      <alignment horizontal="center"/>
      <protection locked="0"/>
    </xf>
  </cellXfs>
  <cellStyles count="2">
    <cellStyle name="Hi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microsoft.com/office/2006/relationships/vbaProject" Target="vbaProject.bin"/></Relationships>
</file>

<file path=xl/ctrlProps/ctrlProp1.xml><?xml version="1.0" encoding="utf-8"?>
<formControlPr xmlns="http://schemas.microsoft.com/office/spreadsheetml/2009/9/main" objectType="CheckBox" fmlaLink="$C$956"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95249</xdr:colOff>
      <xdr:row>1</xdr:row>
      <xdr:rowOff>85725</xdr:rowOff>
    </xdr:from>
    <xdr:to>
      <xdr:col>3</xdr:col>
      <xdr:colOff>142875</xdr:colOff>
      <xdr:row>1</xdr:row>
      <xdr:rowOff>475164</xdr:rowOff>
    </xdr:to>
    <xdr:pic>
      <xdr:nvPicPr>
        <xdr:cNvPr id="2" name="Imagem 1" descr="anac_comp_horz_esp-cor.pn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1949" y="257175"/>
          <a:ext cx="1047751" cy="3894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19050</xdr:colOff>
          <xdr:row>955</xdr:row>
          <xdr:rowOff>0</xdr:rowOff>
        </xdr:from>
        <xdr:to>
          <xdr:col>12</xdr:col>
          <xdr:colOff>742950</xdr:colOff>
          <xdr:row>956</xdr:row>
          <xdr:rowOff>0</xdr:rowOff>
        </xdr:to>
        <xdr:sp macro="" textlink="">
          <xdr:nvSpPr>
            <xdr:cNvPr id="1026" name="Check Box 21"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Li e concordo com o Termo de Responsabilidade</a:t>
              </a:r>
            </a:p>
          </xdr:txBody>
        </xdr:sp>
        <xdr:clientData fLocksWithSheet="0"/>
      </xdr:twoCellAnchor>
    </mc:Choice>
    <mc:Fallback/>
  </mc:AlternateContent>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ilha2">
    <pageSetUpPr fitToPage="1"/>
  </sheetPr>
  <dimension ref="A1:AD988"/>
  <sheetViews>
    <sheetView showGridLines="0" tabSelected="1" topLeftCell="A7" zoomScaleNormal="100" workbookViewId="0">
      <selection activeCell="E18" sqref="E18"/>
    </sheetView>
  </sheetViews>
  <sheetFormatPr defaultColWidth="9.140625" defaultRowHeight="12.75" x14ac:dyDescent="0.25"/>
  <cols>
    <col min="1" max="1" width="1.7109375" style="1" customWidth="1"/>
    <col min="2" max="2" width="2.7109375" style="1" customWidth="1"/>
    <col min="3" max="3" width="15" style="1" customWidth="1"/>
    <col min="4" max="4" width="4.28515625" style="1" customWidth="1"/>
    <col min="5" max="5" width="22.85546875" style="1" customWidth="1"/>
    <col min="6" max="6" width="8.7109375" style="1" customWidth="1"/>
    <col min="7" max="7" width="6.5703125" style="1" customWidth="1"/>
    <col min="8" max="14" width="4.7109375" style="1" customWidth="1"/>
    <col min="15" max="15" width="7.7109375" style="1" customWidth="1"/>
    <col min="16" max="16" width="2.7109375" style="1" customWidth="1"/>
    <col min="17" max="17" width="2.85546875" style="1" customWidth="1"/>
    <col min="18" max="18" width="9.140625" style="1" hidden="1" customWidth="1"/>
    <col min="19" max="19" width="9.28515625" style="1" hidden="1" customWidth="1"/>
    <col min="20" max="20" width="12.28515625" style="1" hidden="1" customWidth="1"/>
    <col min="21" max="21" width="8.5703125" style="1" hidden="1" customWidth="1"/>
    <col min="22" max="22" width="8.5703125" style="4" hidden="1" customWidth="1"/>
    <col min="23" max="23" width="3.42578125" style="4" hidden="1" customWidth="1"/>
    <col min="24" max="25" width="9.140625" style="62" hidden="1" customWidth="1"/>
    <col min="26" max="26" width="9.140625" style="4" hidden="1" customWidth="1"/>
    <col min="27" max="16384" width="9.140625" style="4"/>
  </cols>
  <sheetData>
    <row r="1" spans="2:22" ht="13.5" thickBot="1" x14ac:dyDescent="0.3">
      <c r="B1" s="213" t="s">
        <v>466</v>
      </c>
      <c r="C1" s="213"/>
      <c r="D1" s="213"/>
      <c r="E1" s="213"/>
      <c r="F1" s="213"/>
      <c r="G1" s="213"/>
      <c r="H1" s="213"/>
      <c r="I1" s="213"/>
      <c r="J1" s="213"/>
      <c r="K1" s="213"/>
      <c r="L1" s="213"/>
      <c r="M1" s="213"/>
      <c r="N1" s="213"/>
      <c r="O1" s="213"/>
      <c r="P1" s="213"/>
    </row>
    <row r="2" spans="2:22" ht="42.75" customHeight="1" thickTop="1" thickBot="1" x14ac:dyDescent="0.3">
      <c r="B2" s="214"/>
      <c r="C2" s="215"/>
      <c r="D2" s="216"/>
      <c r="E2" s="217" t="s">
        <v>52</v>
      </c>
      <c r="F2" s="218"/>
      <c r="G2" s="218"/>
      <c r="H2" s="218"/>
      <c r="I2" s="218"/>
      <c r="J2" s="218"/>
      <c r="K2" s="218"/>
      <c r="L2" s="218"/>
      <c r="M2" s="218"/>
      <c r="N2" s="218"/>
      <c r="O2" s="218"/>
      <c r="P2" s="219"/>
      <c r="S2" s="1" t="s">
        <v>53</v>
      </c>
      <c r="T2" s="1" t="s">
        <v>54</v>
      </c>
      <c r="U2" s="1" t="s">
        <v>55</v>
      </c>
      <c r="V2" s="1" t="s">
        <v>56</v>
      </c>
    </row>
    <row r="3" spans="2:22" ht="15.75" customHeight="1" thickTop="1" x14ac:dyDescent="0.25">
      <c r="B3" s="14"/>
      <c r="C3" s="5"/>
      <c r="D3" s="5"/>
      <c r="E3" s="5"/>
      <c r="F3" s="5"/>
      <c r="G3" s="15"/>
      <c r="H3" s="15"/>
      <c r="I3" s="15"/>
      <c r="J3" s="15"/>
      <c r="K3" s="15"/>
      <c r="L3" s="15"/>
      <c r="M3" s="15"/>
      <c r="N3" s="15"/>
      <c r="O3" s="15"/>
      <c r="P3" s="16"/>
      <c r="V3" s="4">
        <f>SUM(V4:V1011)</f>
        <v>0</v>
      </c>
    </row>
    <row r="4" spans="2:22" ht="15" x14ac:dyDescent="0.25">
      <c r="B4" s="2"/>
      <c r="C4" s="220" t="s">
        <v>57</v>
      </c>
      <c r="D4" s="220"/>
      <c r="E4" s="220"/>
      <c r="F4" s="220"/>
      <c r="G4" s="220"/>
      <c r="H4" s="220"/>
      <c r="I4" s="220"/>
      <c r="J4" s="220"/>
      <c r="K4" s="220"/>
      <c r="L4" s="220"/>
      <c r="M4" s="220"/>
      <c r="N4" s="220"/>
      <c r="O4" s="220"/>
      <c r="P4" s="3"/>
      <c r="S4" s="1">
        <v>1</v>
      </c>
      <c r="U4" s="4">
        <v>1</v>
      </c>
      <c r="V4" s="4">
        <f>ABS(U4-S4)</f>
        <v>0</v>
      </c>
    </row>
    <row r="5" spans="2:22" ht="57" customHeight="1" x14ac:dyDescent="0.25">
      <c r="B5" s="2"/>
      <c r="C5" s="162" t="s">
        <v>297</v>
      </c>
      <c r="D5" s="162"/>
      <c r="E5" s="162"/>
      <c r="F5" s="162"/>
      <c r="G5" s="162"/>
      <c r="H5" s="162"/>
      <c r="I5" s="162"/>
      <c r="J5" s="162"/>
      <c r="K5" s="162"/>
      <c r="L5" s="162"/>
      <c r="M5" s="162"/>
      <c r="N5" s="162"/>
      <c r="O5" s="162"/>
      <c r="P5" s="3"/>
      <c r="S5" s="1">
        <v>1</v>
      </c>
      <c r="U5" s="4">
        <v>1</v>
      </c>
      <c r="V5" s="4">
        <f>ABS(U5-S5)</f>
        <v>0</v>
      </c>
    </row>
    <row r="6" spans="2:22" ht="14.25" customHeight="1" x14ac:dyDescent="0.25">
      <c r="B6" s="2"/>
      <c r="C6" s="196" t="s">
        <v>293</v>
      </c>
      <c r="D6" s="196"/>
      <c r="E6" s="196"/>
      <c r="F6" s="196"/>
      <c r="G6" s="196"/>
      <c r="H6" s="196"/>
      <c r="I6" s="196"/>
      <c r="J6" s="196"/>
      <c r="K6" s="196"/>
      <c r="L6" s="196"/>
      <c r="M6" s="196"/>
      <c r="N6" s="196"/>
      <c r="O6" s="196"/>
      <c r="P6" s="3"/>
      <c r="S6" s="1">
        <v>1</v>
      </c>
      <c r="U6" s="4">
        <v>1</v>
      </c>
      <c r="V6" s="4">
        <f t="shared" ref="V6:V73" si="0">ABS(U6-S6)</f>
        <v>0</v>
      </c>
    </row>
    <row r="7" spans="2:22" ht="48.75" customHeight="1" x14ac:dyDescent="0.25">
      <c r="B7" s="2"/>
      <c r="C7" s="162" t="s">
        <v>294</v>
      </c>
      <c r="D7" s="162"/>
      <c r="E7" s="162"/>
      <c r="F7" s="162"/>
      <c r="G7" s="162"/>
      <c r="H7" s="162"/>
      <c r="I7" s="162"/>
      <c r="J7" s="162"/>
      <c r="K7" s="162"/>
      <c r="L7" s="162"/>
      <c r="M7" s="162"/>
      <c r="N7" s="162"/>
      <c r="O7" s="162"/>
      <c r="P7" s="3"/>
      <c r="S7" s="1">
        <v>1</v>
      </c>
      <c r="U7" s="4">
        <v>1</v>
      </c>
      <c r="V7" s="4">
        <f t="shared" si="0"/>
        <v>0</v>
      </c>
    </row>
    <row r="8" spans="2:22" ht="61.5" customHeight="1" x14ac:dyDescent="0.25">
      <c r="B8" s="2"/>
      <c r="C8" s="162" t="s">
        <v>295</v>
      </c>
      <c r="D8" s="162"/>
      <c r="E8" s="162"/>
      <c r="F8" s="162"/>
      <c r="G8" s="162"/>
      <c r="H8" s="162"/>
      <c r="I8" s="162"/>
      <c r="J8" s="162"/>
      <c r="K8" s="162"/>
      <c r="L8" s="162"/>
      <c r="M8" s="162"/>
      <c r="N8" s="162"/>
      <c r="O8" s="162"/>
      <c r="P8" s="3"/>
      <c r="S8" s="1">
        <v>1</v>
      </c>
      <c r="U8" s="4">
        <v>1</v>
      </c>
      <c r="V8" s="4">
        <f t="shared" si="0"/>
        <v>0</v>
      </c>
    </row>
    <row r="9" spans="2:22" ht="43.5" customHeight="1" x14ac:dyDescent="0.25">
      <c r="B9" s="2"/>
      <c r="C9" s="162" t="s">
        <v>296</v>
      </c>
      <c r="D9" s="162"/>
      <c r="E9" s="162"/>
      <c r="F9" s="162"/>
      <c r="G9" s="162"/>
      <c r="H9" s="162"/>
      <c r="I9" s="162"/>
      <c r="J9" s="162"/>
      <c r="K9" s="162"/>
      <c r="L9" s="162"/>
      <c r="M9" s="162"/>
      <c r="N9" s="162"/>
      <c r="O9" s="162"/>
      <c r="P9" s="3"/>
      <c r="S9" s="1">
        <v>1</v>
      </c>
      <c r="U9" s="4">
        <v>1</v>
      </c>
      <c r="V9" s="4">
        <f t="shared" si="0"/>
        <v>0</v>
      </c>
    </row>
    <row r="10" spans="2:22" ht="47.25" customHeight="1" x14ac:dyDescent="0.25">
      <c r="B10" s="76"/>
      <c r="C10" s="221" t="s">
        <v>305</v>
      </c>
      <c r="D10" s="221"/>
      <c r="E10" s="221"/>
      <c r="F10" s="221"/>
      <c r="G10" s="221"/>
      <c r="H10" s="221"/>
      <c r="I10" s="221"/>
      <c r="J10" s="221"/>
      <c r="K10" s="221"/>
      <c r="L10" s="221"/>
      <c r="M10" s="221"/>
      <c r="N10" s="221"/>
      <c r="O10" s="221"/>
      <c r="P10" s="77"/>
      <c r="S10" s="1">
        <v>1</v>
      </c>
      <c r="U10" s="4">
        <v>1</v>
      </c>
      <c r="V10" s="4">
        <f t="shared" si="0"/>
        <v>0</v>
      </c>
    </row>
    <row r="11" spans="2:22" customFormat="1" ht="13.5" customHeight="1" x14ac:dyDescent="0.25">
      <c r="B11" s="37"/>
      <c r="C11" s="74"/>
      <c r="D11" s="74"/>
      <c r="E11" s="74"/>
      <c r="F11" s="74"/>
      <c r="G11" s="74"/>
      <c r="H11" s="74"/>
      <c r="I11" s="74"/>
      <c r="J11" s="74"/>
      <c r="K11" s="74"/>
      <c r="L11" s="74"/>
      <c r="M11" s="74"/>
      <c r="N11" s="74"/>
      <c r="O11" s="74"/>
      <c r="P11" s="38"/>
      <c r="S11" s="1">
        <v>1</v>
      </c>
      <c r="U11" s="4">
        <v>1</v>
      </c>
      <c r="V11" s="4">
        <f t="shared" si="0"/>
        <v>0</v>
      </c>
    </row>
    <row r="12" spans="2:22" customFormat="1" ht="13.5" customHeight="1" x14ac:dyDescent="0.25">
      <c r="B12" s="37"/>
      <c r="C12" s="81" t="s">
        <v>288</v>
      </c>
      <c r="D12" s="42"/>
      <c r="E12" s="42"/>
      <c r="F12" s="42"/>
      <c r="G12" s="42"/>
      <c r="H12" s="42"/>
      <c r="I12" s="42"/>
      <c r="J12" s="42"/>
      <c r="K12" s="42"/>
      <c r="L12" s="42"/>
      <c r="M12" s="42"/>
      <c r="N12" s="42"/>
      <c r="O12" s="42"/>
      <c r="P12" s="38"/>
      <c r="S12" s="1">
        <v>1</v>
      </c>
      <c r="U12" s="4">
        <v>1</v>
      </c>
      <c r="V12" s="4">
        <f t="shared" si="0"/>
        <v>0</v>
      </c>
    </row>
    <row r="13" spans="2:22" customFormat="1" ht="13.5" customHeight="1" x14ac:dyDescent="0.25">
      <c r="B13" s="37"/>
      <c r="C13" s="75" t="s">
        <v>289</v>
      </c>
      <c r="D13" s="153"/>
      <c r="E13" s="154"/>
      <c r="F13" s="154"/>
      <c r="G13" s="154"/>
      <c r="H13" s="154"/>
      <c r="I13" s="154"/>
      <c r="J13" s="154"/>
      <c r="K13" s="154"/>
      <c r="L13" s="154"/>
      <c r="M13" s="154"/>
      <c r="N13" s="154"/>
      <c r="O13" s="155"/>
      <c r="P13" s="38"/>
      <c r="S13" s="1">
        <v>1</v>
      </c>
      <c r="U13" s="4">
        <v>1</v>
      </c>
      <c r="V13" s="4">
        <f t="shared" si="0"/>
        <v>0</v>
      </c>
    </row>
    <row r="14" spans="2:22" customFormat="1" ht="13.5" customHeight="1" x14ac:dyDescent="0.25">
      <c r="B14" s="37"/>
      <c r="C14" s="75" t="s">
        <v>290</v>
      </c>
      <c r="D14" s="153"/>
      <c r="E14" s="154"/>
      <c r="F14" s="154"/>
      <c r="G14" s="154"/>
      <c r="H14" s="154"/>
      <c r="I14" s="154"/>
      <c r="J14" s="154"/>
      <c r="K14" s="154"/>
      <c r="L14" s="154"/>
      <c r="M14" s="154"/>
      <c r="N14" s="154"/>
      <c r="O14" s="155"/>
      <c r="P14" s="38"/>
      <c r="S14" s="1">
        <v>1</v>
      </c>
      <c r="U14" s="4">
        <v>1</v>
      </c>
      <c r="V14" s="4">
        <f t="shared" si="0"/>
        <v>0</v>
      </c>
    </row>
    <row r="15" spans="2:22" customFormat="1" ht="13.5" customHeight="1" x14ac:dyDescent="0.25">
      <c r="B15" s="37"/>
      <c r="C15" s="156" t="s">
        <v>291</v>
      </c>
      <c r="D15" s="157"/>
      <c r="E15" s="157"/>
      <c r="F15" s="157"/>
      <c r="G15" s="157"/>
      <c r="H15" s="157"/>
      <c r="I15" s="157"/>
      <c r="J15" s="157"/>
      <c r="K15" s="158"/>
      <c r="L15" s="159"/>
      <c r="M15" s="159"/>
      <c r="N15" s="159"/>
      <c r="O15" s="160"/>
      <c r="P15" s="38"/>
      <c r="S15" s="1">
        <v>1</v>
      </c>
      <c r="U15" s="4">
        <v>1</v>
      </c>
      <c r="V15" s="4">
        <f t="shared" si="0"/>
        <v>0</v>
      </c>
    </row>
    <row r="16" spans="2:22" customFormat="1" ht="13.5" customHeight="1" x14ac:dyDescent="0.25">
      <c r="B16" s="39"/>
      <c r="C16" s="40"/>
      <c r="D16" s="40"/>
      <c r="E16" s="40"/>
      <c r="F16" s="40"/>
      <c r="G16" s="40"/>
      <c r="H16" s="40"/>
      <c r="I16" s="40"/>
      <c r="J16" s="40"/>
      <c r="K16" s="40"/>
      <c r="L16" s="40"/>
      <c r="M16" s="40"/>
      <c r="N16" s="40"/>
      <c r="O16" s="40"/>
      <c r="P16" s="41"/>
      <c r="S16" s="1">
        <v>1</v>
      </c>
      <c r="U16" s="4">
        <v>1</v>
      </c>
      <c r="V16" s="4">
        <f t="shared" si="0"/>
        <v>0</v>
      </c>
    </row>
    <row r="17" spans="2:25" customFormat="1" ht="13.5" customHeight="1" x14ac:dyDescent="0.25">
      <c r="B17" s="37"/>
      <c r="C17" s="222"/>
      <c r="D17" s="222"/>
      <c r="E17" s="222"/>
      <c r="F17" s="222"/>
      <c r="G17" s="222"/>
      <c r="H17" s="222"/>
      <c r="I17" s="222"/>
      <c r="J17" s="222"/>
      <c r="K17" s="222"/>
      <c r="L17" s="222"/>
      <c r="M17" s="222"/>
      <c r="N17" s="222"/>
      <c r="O17" s="222"/>
      <c r="P17" s="38"/>
      <c r="S17" s="1">
        <v>1</v>
      </c>
      <c r="T17" s="1"/>
      <c r="U17" s="4">
        <v>1</v>
      </c>
      <c r="V17" s="4">
        <f t="shared" si="0"/>
        <v>0</v>
      </c>
      <c r="X17" s="63"/>
      <c r="Y17" s="65"/>
    </row>
    <row r="18" spans="2:25" customFormat="1" ht="13.5" customHeight="1" x14ac:dyDescent="0.25">
      <c r="B18" s="37"/>
      <c r="C18" s="192" t="s">
        <v>58</v>
      </c>
      <c r="D18" s="193"/>
      <c r="E18" s="83"/>
      <c r="F18" s="42"/>
      <c r="G18" s="42"/>
      <c r="H18" s="42"/>
      <c r="I18" s="42"/>
      <c r="J18" s="42"/>
      <c r="K18" s="42"/>
      <c r="L18" s="42"/>
      <c r="M18" s="42"/>
      <c r="N18" s="42"/>
      <c r="O18" s="42"/>
      <c r="P18" s="38"/>
      <c r="S18" s="1">
        <v>1</v>
      </c>
      <c r="T18" s="1">
        <f>IFERROR(MATCH(E18,ListaSuspensa!$D$2:$D$4,0),0)</f>
        <v>0</v>
      </c>
      <c r="U18" s="4">
        <v>1</v>
      </c>
      <c r="V18" s="4">
        <f t="shared" si="0"/>
        <v>0</v>
      </c>
      <c r="X18" s="63"/>
      <c r="Y18" s="65"/>
    </row>
    <row r="19" spans="2:25" customFormat="1" ht="13.5" hidden="1" customHeight="1" x14ac:dyDescent="0.25">
      <c r="B19" s="37"/>
      <c r="C19" s="194" t="s">
        <v>59</v>
      </c>
      <c r="D19" s="194"/>
      <c r="E19" s="194"/>
      <c r="F19" s="186"/>
      <c r="G19" s="195"/>
      <c r="H19" s="195"/>
      <c r="I19" s="195"/>
      <c r="J19" s="195"/>
      <c r="K19" s="195"/>
      <c r="L19" s="195"/>
      <c r="M19" s="195"/>
      <c r="N19" s="195"/>
      <c r="O19" s="187"/>
      <c r="P19" s="38"/>
      <c r="S19">
        <f>IF(T18=3,1,0)</f>
        <v>0</v>
      </c>
      <c r="U19" s="4">
        <v>0</v>
      </c>
      <c r="V19" s="4">
        <f t="shared" si="0"/>
        <v>0</v>
      </c>
      <c r="X19" s="63"/>
      <c r="Y19" s="65" t="s">
        <v>275</v>
      </c>
    </row>
    <row r="20" spans="2:25" customFormat="1" ht="13.5" customHeight="1" x14ac:dyDescent="0.25">
      <c r="B20" s="37"/>
      <c r="C20" s="42"/>
      <c r="D20" s="42"/>
      <c r="E20" s="42"/>
      <c r="F20" s="42"/>
      <c r="G20" s="42"/>
      <c r="H20" s="42"/>
      <c r="I20" s="42"/>
      <c r="J20" s="42"/>
      <c r="K20" s="42"/>
      <c r="L20" s="42"/>
      <c r="M20" s="42"/>
      <c r="N20" s="42"/>
      <c r="O20" s="42"/>
      <c r="P20" s="38"/>
      <c r="S20" s="1">
        <v>1</v>
      </c>
      <c r="T20" s="1"/>
      <c r="U20" s="4">
        <v>1</v>
      </c>
      <c r="V20" s="4">
        <f t="shared" si="0"/>
        <v>0</v>
      </c>
      <c r="X20" s="63"/>
      <c r="Y20" s="65"/>
    </row>
    <row r="21" spans="2:25" customFormat="1" ht="13.5" hidden="1" customHeight="1" x14ac:dyDescent="0.25">
      <c r="B21" s="37"/>
      <c r="C21" s="45" t="s">
        <v>300</v>
      </c>
      <c r="D21" s="42"/>
      <c r="E21" s="42"/>
      <c r="F21" s="42"/>
      <c r="G21" s="42"/>
      <c r="H21" s="42"/>
      <c r="I21" s="42"/>
      <c r="J21" s="42"/>
      <c r="K21" s="42"/>
      <c r="L21" s="42"/>
      <c r="M21" s="42"/>
      <c r="N21" s="42"/>
      <c r="O21" s="42"/>
      <c r="P21" s="38"/>
      <c r="S21">
        <f>IF(OR(T18=1,T18=3),1,0)</f>
        <v>0</v>
      </c>
      <c r="U21" s="4">
        <v>0</v>
      </c>
      <c r="V21" s="4">
        <f t="shared" si="0"/>
        <v>0</v>
      </c>
      <c r="X21" s="63"/>
      <c r="Y21" s="65" t="s">
        <v>113</v>
      </c>
    </row>
    <row r="22" spans="2:25" customFormat="1" ht="13.5" hidden="1" customHeight="1" x14ac:dyDescent="0.25">
      <c r="B22" s="37"/>
      <c r="C22" s="46" t="s">
        <v>114</v>
      </c>
      <c r="D22" s="42"/>
      <c r="E22" s="186"/>
      <c r="F22" s="195"/>
      <c r="G22" s="195"/>
      <c r="H22" s="195"/>
      <c r="I22" s="195"/>
      <c r="J22" s="195"/>
      <c r="K22" s="195"/>
      <c r="L22" s="195"/>
      <c r="M22" s="195"/>
      <c r="N22" s="195"/>
      <c r="O22" s="187"/>
      <c r="P22" s="38"/>
      <c r="S22">
        <f>S21</f>
        <v>0</v>
      </c>
      <c r="U22" s="4">
        <v>0</v>
      </c>
      <c r="V22" s="4">
        <f t="shared" si="0"/>
        <v>0</v>
      </c>
      <c r="X22" s="63"/>
      <c r="Y22" s="65" t="s">
        <v>113</v>
      </c>
    </row>
    <row r="23" spans="2:25" customFormat="1" ht="13.5" hidden="1" customHeight="1" x14ac:dyDescent="0.25">
      <c r="B23" s="37"/>
      <c r="C23" s="46" t="s">
        <v>115</v>
      </c>
      <c r="D23" s="42"/>
      <c r="E23" s="42"/>
      <c r="F23" s="186"/>
      <c r="G23" s="195"/>
      <c r="H23" s="195"/>
      <c r="I23" s="195"/>
      <c r="J23" s="195"/>
      <c r="K23" s="195"/>
      <c r="L23" s="187"/>
      <c r="M23" s="42"/>
      <c r="N23" s="42"/>
      <c r="O23" s="42"/>
      <c r="P23" s="38"/>
      <c r="S23">
        <f>S21</f>
        <v>0</v>
      </c>
      <c r="U23" s="4">
        <v>0</v>
      </c>
      <c r="V23" s="4">
        <f t="shared" si="0"/>
        <v>0</v>
      </c>
      <c r="X23" s="63"/>
      <c r="Y23" s="65" t="s">
        <v>113</v>
      </c>
    </row>
    <row r="24" spans="2:25" customFormat="1" ht="13.5" hidden="1" customHeight="1" x14ac:dyDescent="0.25">
      <c r="B24" s="37"/>
      <c r="C24" s="46" t="s">
        <v>116</v>
      </c>
      <c r="D24" s="42"/>
      <c r="E24" s="42"/>
      <c r="F24" s="197"/>
      <c r="G24" s="198"/>
      <c r="H24" s="42"/>
      <c r="I24" s="42"/>
      <c r="J24" s="42"/>
      <c r="K24" s="42"/>
      <c r="L24" s="42"/>
      <c r="M24" s="42"/>
      <c r="N24" s="42"/>
      <c r="O24" s="42"/>
      <c r="P24" s="38"/>
      <c r="S24">
        <f>S21</f>
        <v>0</v>
      </c>
      <c r="U24" s="4">
        <v>0</v>
      </c>
      <c r="V24" s="4">
        <f t="shared" si="0"/>
        <v>0</v>
      </c>
      <c r="X24" s="63"/>
      <c r="Y24" s="65" t="s">
        <v>113</v>
      </c>
    </row>
    <row r="25" spans="2:25" customFormat="1" ht="13.5" hidden="1" customHeight="1" x14ac:dyDescent="0.25">
      <c r="B25" s="37"/>
      <c r="C25" s="47" t="s">
        <v>117</v>
      </c>
      <c r="D25" s="42"/>
      <c r="E25" s="42"/>
      <c r="F25" s="42"/>
      <c r="G25" s="42"/>
      <c r="H25" s="186"/>
      <c r="I25" s="187"/>
      <c r="J25" s="42"/>
      <c r="K25" s="42"/>
      <c r="L25" s="42"/>
      <c r="M25" s="42"/>
      <c r="N25" s="42"/>
      <c r="O25" s="42"/>
      <c r="P25" s="38"/>
      <c r="S25">
        <f>S21</f>
        <v>0</v>
      </c>
      <c r="U25" s="4">
        <v>0</v>
      </c>
      <c r="V25" s="4">
        <f t="shared" si="0"/>
        <v>0</v>
      </c>
      <c r="X25" s="63"/>
      <c r="Y25" s="65" t="s">
        <v>113</v>
      </c>
    </row>
    <row r="26" spans="2:25" customFormat="1" ht="13.5" hidden="1" customHeight="1" x14ac:dyDescent="0.25">
      <c r="B26" s="37"/>
      <c r="C26" s="47" t="s">
        <v>118</v>
      </c>
      <c r="D26" s="225"/>
      <c r="E26" s="236"/>
      <c r="F26" s="226"/>
      <c r="G26" s="42"/>
      <c r="H26" s="42"/>
      <c r="I26" s="42"/>
      <c r="J26" s="42"/>
      <c r="K26" s="42"/>
      <c r="L26" s="42"/>
      <c r="M26" s="42"/>
      <c r="N26" s="42"/>
      <c r="O26" s="42"/>
      <c r="P26" s="38"/>
      <c r="S26">
        <f>S21</f>
        <v>0</v>
      </c>
      <c r="U26" s="4">
        <v>0</v>
      </c>
      <c r="V26" s="4">
        <f t="shared" si="0"/>
        <v>0</v>
      </c>
      <c r="X26" s="63"/>
      <c r="Y26" s="65" t="s">
        <v>113</v>
      </c>
    </row>
    <row r="27" spans="2:25" customFormat="1" ht="13.5" hidden="1" customHeight="1" x14ac:dyDescent="0.25">
      <c r="B27" s="37"/>
      <c r="C27" s="47" t="s">
        <v>119</v>
      </c>
      <c r="D27" s="42"/>
      <c r="E27" s="42"/>
      <c r="F27" s="42"/>
      <c r="G27" s="42"/>
      <c r="H27" s="186"/>
      <c r="I27" s="187"/>
      <c r="J27" s="48" t="s">
        <v>120</v>
      </c>
      <c r="K27" s="42"/>
      <c r="L27" s="42"/>
      <c r="M27" s="42"/>
      <c r="N27" s="42"/>
      <c r="O27" s="42"/>
      <c r="P27" s="38"/>
      <c r="S27">
        <f>S21</f>
        <v>0</v>
      </c>
      <c r="U27" s="4">
        <v>0</v>
      </c>
      <c r="V27" s="4">
        <f t="shared" si="0"/>
        <v>0</v>
      </c>
      <c r="X27" s="63"/>
      <c r="Y27" s="65" t="s">
        <v>113</v>
      </c>
    </row>
    <row r="28" spans="2:25" customFormat="1" ht="13.5" hidden="1" customHeight="1" x14ac:dyDescent="0.25">
      <c r="B28" s="37"/>
      <c r="C28" s="229" t="s">
        <v>299</v>
      </c>
      <c r="D28" s="229"/>
      <c r="E28" s="229"/>
      <c r="F28" s="229"/>
      <c r="G28" s="229"/>
      <c r="H28" s="229"/>
      <c r="I28" s="229"/>
      <c r="J28" s="229"/>
      <c r="K28" s="229"/>
      <c r="L28" s="229"/>
      <c r="M28" s="229"/>
      <c r="N28" s="229"/>
      <c r="O28" s="229"/>
      <c r="P28" s="38"/>
      <c r="S28" s="82">
        <f>S21</f>
        <v>0</v>
      </c>
      <c r="T28" s="82"/>
      <c r="U28" s="4">
        <v>0</v>
      </c>
      <c r="V28" s="4">
        <f t="shared" si="0"/>
        <v>0</v>
      </c>
    </row>
    <row r="29" spans="2:25" customFormat="1" ht="13.5" hidden="1" customHeight="1" x14ac:dyDescent="0.25">
      <c r="B29" s="37"/>
      <c r="C29" s="42"/>
      <c r="D29" s="42"/>
      <c r="E29" s="42"/>
      <c r="F29" s="42"/>
      <c r="G29" s="42"/>
      <c r="H29" s="42"/>
      <c r="I29" s="42"/>
      <c r="J29" s="42"/>
      <c r="K29" s="42"/>
      <c r="L29" s="42"/>
      <c r="M29" s="42"/>
      <c r="N29" s="42"/>
      <c r="O29" s="42"/>
      <c r="P29" s="38"/>
      <c r="S29">
        <f>S21</f>
        <v>0</v>
      </c>
      <c r="U29" s="4">
        <v>0</v>
      </c>
      <c r="V29" s="4">
        <f t="shared" si="0"/>
        <v>0</v>
      </c>
      <c r="X29" s="63"/>
      <c r="Y29" s="65" t="s">
        <v>113</v>
      </c>
    </row>
    <row r="30" spans="2:25" customFormat="1" ht="13.5" hidden="1" customHeight="1" x14ac:dyDescent="0.25">
      <c r="B30" s="37"/>
      <c r="C30" s="45" t="s">
        <v>121</v>
      </c>
      <c r="D30" s="42"/>
      <c r="E30" s="42"/>
      <c r="F30" s="42"/>
      <c r="G30" s="42"/>
      <c r="H30" s="42"/>
      <c r="I30" s="42"/>
      <c r="J30" s="42"/>
      <c r="K30" s="42"/>
      <c r="L30" s="42"/>
      <c r="M30" s="42"/>
      <c r="N30" s="42"/>
      <c r="O30" s="42"/>
      <c r="P30" s="38"/>
      <c r="S30">
        <f>IF(T18=1,1,0)</f>
        <v>0</v>
      </c>
      <c r="U30" s="4">
        <v>0</v>
      </c>
      <c r="V30" s="4">
        <f t="shared" si="0"/>
        <v>0</v>
      </c>
      <c r="X30" s="63"/>
      <c r="Y30" s="65" t="s">
        <v>127</v>
      </c>
    </row>
    <row r="31" spans="2:25" customFormat="1" ht="13.5" hidden="1" customHeight="1" x14ac:dyDescent="0.25">
      <c r="B31" s="37"/>
      <c r="C31" s="47" t="s">
        <v>122</v>
      </c>
      <c r="D31" s="42"/>
      <c r="E31" s="42"/>
      <c r="F31" s="42"/>
      <c r="G31" s="188"/>
      <c r="H31" s="189"/>
      <c r="I31" s="49"/>
      <c r="J31" s="49"/>
      <c r="K31" s="50"/>
      <c r="L31" s="50"/>
      <c r="M31" s="50"/>
      <c r="N31" s="50"/>
      <c r="O31" s="46"/>
      <c r="P31" s="38"/>
      <c r="S31">
        <f>S30</f>
        <v>0</v>
      </c>
      <c r="U31" s="4">
        <v>0</v>
      </c>
      <c r="V31" s="4">
        <f t="shared" si="0"/>
        <v>0</v>
      </c>
      <c r="X31" s="63"/>
      <c r="Y31" s="65" t="s">
        <v>127</v>
      </c>
    </row>
    <row r="32" spans="2:25" customFormat="1" ht="13.5" hidden="1" customHeight="1" x14ac:dyDescent="0.25">
      <c r="B32" s="37"/>
      <c r="C32" s="47" t="s">
        <v>123</v>
      </c>
      <c r="D32" s="190"/>
      <c r="E32" s="191"/>
      <c r="F32" s="49" t="s">
        <v>128</v>
      </c>
      <c r="G32" s="51"/>
      <c r="H32" s="51"/>
      <c r="I32" s="51"/>
      <c r="J32" s="51"/>
      <c r="K32" s="51"/>
      <c r="L32" s="51"/>
      <c r="M32" s="51"/>
      <c r="N32" s="42"/>
      <c r="O32" s="42"/>
      <c r="P32" s="38"/>
      <c r="S32">
        <f>S30</f>
        <v>0</v>
      </c>
      <c r="U32" s="4">
        <v>0</v>
      </c>
      <c r="V32" s="4">
        <f t="shared" si="0"/>
        <v>0</v>
      </c>
      <c r="X32" s="63"/>
      <c r="Y32" s="65" t="s">
        <v>127</v>
      </c>
    </row>
    <row r="33" spans="2:30" customFormat="1" ht="13.5" hidden="1" customHeight="1" x14ac:dyDescent="0.25">
      <c r="B33" s="37"/>
      <c r="C33" s="47" t="s">
        <v>124</v>
      </c>
      <c r="D33" s="42"/>
      <c r="E33" s="84"/>
      <c r="F33" s="52"/>
      <c r="G33" s="53"/>
      <c r="H33" s="53"/>
      <c r="I33" s="53"/>
      <c r="J33" s="53"/>
      <c r="K33" s="53"/>
      <c r="L33" s="53"/>
      <c r="M33" s="53"/>
      <c r="N33" s="42"/>
      <c r="O33" s="42"/>
      <c r="P33" s="38"/>
      <c r="S33">
        <f>S30</f>
        <v>0</v>
      </c>
      <c r="U33" s="4">
        <v>0</v>
      </c>
      <c r="V33" s="4">
        <f t="shared" si="0"/>
        <v>0</v>
      </c>
      <c r="X33" s="63"/>
      <c r="Y33" s="65" t="s">
        <v>127</v>
      </c>
    </row>
    <row r="34" spans="2:30" customFormat="1" ht="13.5" hidden="1" customHeight="1" x14ac:dyDescent="0.25">
      <c r="B34" s="37"/>
      <c r="C34" s="47" t="s">
        <v>125</v>
      </c>
      <c r="D34" s="42"/>
      <c r="E34" s="42"/>
      <c r="F34" s="42"/>
      <c r="G34" s="42"/>
      <c r="H34" s="42"/>
      <c r="I34" s="225"/>
      <c r="J34" s="226"/>
      <c r="K34" s="227"/>
      <c r="L34" s="228"/>
      <c r="M34" s="228"/>
      <c r="N34" s="228"/>
      <c r="O34" s="42"/>
      <c r="P34" s="38"/>
      <c r="S34">
        <f>S30</f>
        <v>0</v>
      </c>
      <c r="U34" s="4">
        <v>0</v>
      </c>
      <c r="V34" s="4">
        <f t="shared" si="0"/>
        <v>0</v>
      </c>
      <c r="X34" s="63"/>
      <c r="Y34" s="65" t="s">
        <v>127</v>
      </c>
    </row>
    <row r="35" spans="2:30" customFormat="1" ht="13.5" hidden="1" customHeight="1" x14ac:dyDescent="0.25">
      <c r="B35" s="37"/>
      <c r="C35" s="42"/>
      <c r="D35" s="42"/>
      <c r="E35" s="42"/>
      <c r="F35" s="42"/>
      <c r="G35" s="42"/>
      <c r="H35" s="42"/>
      <c r="I35" s="42"/>
      <c r="J35" s="42"/>
      <c r="K35" s="42"/>
      <c r="L35" s="42"/>
      <c r="M35" s="42"/>
      <c r="N35" s="42"/>
      <c r="O35" s="42"/>
      <c r="P35" s="38"/>
      <c r="S35">
        <f>S30</f>
        <v>0</v>
      </c>
      <c r="U35" s="4">
        <v>0</v>
      </c>
      <c r="V35" s="4">
        <f t="shared" si="0"/>
        <v>0</v>
      </c>
      <c r="X35" s="63"/>
      <c r="Y35" s="65" t="s">
        <v>127</v>
      </c>
    </row>
    <row r="36" spans="2:30" ht="13.5" customHeight="1" x14ac:dyDescent="0.25">
      <c r="B36" s="2"/>
      <c r="C36" s="161" t="s">
        <v>126</v>
      </c>
      <c r="D36" s="161"/>
      <c r="E36" s="161"/>
      <c r="F36" s="161"/>
      <c r="G36" s="161"/>
      <c r="H36" s="161"/>
      <c r="I36" s="161"/>
      <c r="J36" s="161"/>
      <c r="K36" s="161"/>
      <c r="L36" s="161"/>
      <c r="M36" s="161"/>
      <c r="N36" s="161"/>
      <c r="O36" s="161"/>
      <c r="P36" s="36"/>
      <c r="S36" s="1">
        <v>1</v>
      </c>
      <c r="U36" s="4">
        <v>1</v>
      </c>
      <c r="V36" s="4">
        <f t="shared" si="0"/>
        <v>0</v>
      </c>
    </row>
    <row r="37" spans="2:30" ht="13.5" hidden="1" customHeight="1" x14ac:dyDescent="0.25">
      <c r="B37" s="2"/>
      <c r="C37" s="176" t="s">
        <v>129</v>
      </c>
      <c r="D37" s="176"/>
      <c r="E37" s="85"/>
      <c r="F37" s="230" t="s">
        <v>147</v>
      </c>
      <c r="G37" s="231"/>
      <c r="H37" s="231"/>
      <c r="I37" s="231"/>
      <c r="J37" s="231"/>
      <c r="K37" s="231"/>
      <c r="L37" s="231"/>
      <c r="M37" s="231"/>
      <c r="N37" s="231"/>
      <c r="O37" s="231"/>
      <c r="P37" s="17"/>
      <c r="S37" s="1">
        <f>IF(OR(T18=1,T18=3),1,0)</f>
        <v>0</v>
      </c>
      <c r="T37">
        <f>IFERROR(MATCH(E37,ListaSuspensa!$A$2:$A$4,0),0)</f>
        <v>0</v>
      </c>
      <c r="U37" s="4">
        <v>0</v>
      </c>
      <c r="V37" s="4">
        <f t="shared" si="0"/>
        <v>0</v>
      </c>
    </row>
    <row r="38" spans="2:30" ht="13.5" customHeight="1" x14ac:dyDescent="0.25">
      <c r="B38" s="2"/>
      <c r="C38" s="18" t="s">
        <v>0</v>
      </c>
      <c r="D38" s="210"/>
      <c r="E38" s="210"/>
      <c r="F38" s="210"/>
      <c r="G38" s="210"/>
      <c r="H38" s="210"/>
      <c r="I38" s="210"/>
      <c r="J38" s="210"/>
      <c r="K38" s="210"/>
      <c r="L38" s="210"/>
      <c r="M38" s="210"/>
      <c r="N38" s="210"/>
      <c r="O38" s="210"/>
      <c r="P38" s="17"/>
      <c r="S38" s="1">
        <v>1</v>
      </c>
      <c r="U38" s="4">
        <v>1</v>
      </c>
      <c r="V38" s="4">
        <f t="shared" si="0"/>
        <v>0</v>
      </c>
    </row>
    <row r="39" spans="2:30" ht="13.5" hidden="1" customHeight="1" x14ac:dyDescent="0.25">
      <c r="B39" s="2"/>
      <c r="C39" s="18" t="s">
        <v>1</v>
      </c>
      <c r="D39" s="210"/>
      <c r="E39" s="210"/>
      <c r="F39" s="211" t="s">
        <v>130</v>
      </c>
      <c r="G39" s="211"/>
      <c r="H39" s="211"/>
      <c r="I39" s="211"/>
      <c r="J39" s="211"/>
      <c r="K39" s="211"/>
      <c r="L39" s="211"/>
      <c r="M39" s="211"/>
      <c r="N39" s="211"/>
      <c r="O39" s="211"/>
      <c r="P39" s="3"/>
      <c r="S39" s="1">
        <f>IF(OR(T18=2,T18=3),1,0)</f>
        <v>0</v>
      </c>
      <c r="U39" s="4">
        <v>0</v>
      </c>
      <c r="V39" s="4">
        <f t="shared" si="0"/>
        <v>0</v>
      </c>
      <c r="Y39" s="62" t="s">
        <v>131</v>
      </c>
    </row>
    <row r="40" spans="2:30" ht="13.5" hidden="1" customHeight="1" x14ac:dyDescent="0.25">
      <c r="B40" s="2"/>
      <c r="C40" s="172" t="s">
        <v>132</v>
      </c>
      <c r="D40" s="172"/>
      <c r="E40" s="172"/>
      <c r="F40" s="172"/>
      <c r="G40" s="172"/>
      <c r="H40" s="172"/>
      <c r="I40" s="172"/>
      <c r="J40" s="172"/>
      <c r="K40" s="172"/>
      <c r="L40" s="172"/>
      <c r="M40" s="172"/>
      <c r="N40" s="172"/>
      <c r="O40" s="172"/>
      <c r="P40" s="3"/>
      <c r="S40" s="1">
        <f>IF(OR(T18=1,T18=3),1,0)</f>
        <v>0</v>
      </c>
      <c r="U40" s="4">
        <v>0</v>
      </c>
      <c r="V40" s="4">
        <f t="shared" si="0"/>
        <v>0</v>
      </c>
      <c r="X40" s="56"/>
      <c r="Y40" s="62" t="s">
        <v>148</v>
      </c>
      <c r="Z40" s="18"/>
      <c r="AA40" s="18"/>
      <c r="AB40" s="18"/>
      <c r="AC40" s="18"/>
      <c r="AD40" s="18"/>
    </row>
    <row r="41" spans="2:30" ht="13.5" hidden="1" customHeight="1" x14ac:dyDescent="0.25">
      <c r="B41" s="2"/>
      <c r="C41" s="54" t="s">
        <v>133</v>
      </c>
      <c r="D41" s="166"/>
      <c r="E41" s="168"/>
      <c r="F41" s="86"/>
      <c r="G41" s="165" t="s">
        <v>134</v>
      </c>
      <c r="H41" s="165"/>
      <c r="I41" s="166"/>
      <c r="J41" s="167"/>
      <c r="K41" s="167"/>
      <c r="L41" s="167"/>
      <c r="M41" s="168"/>
      <c r="N41" s="166" t="s">
        <v>135</v>
      </c>
      <c r="O41" s="168"/>
      <c r="P41" s="3"/>
      <c r="S41" s="1">
        <f>S40</f>
        <v>0</v>
      </c>
      <c r="U41" s="4">
        <v>0</v>
      </c>
      <c r="V41" s="4">
        <f t="shared" si="0"/>
        <v>0</v>
      </c>
      <c r="X41" s="56"/>
      <c r="Y41" s="62" t="s">
        <v>148</v>
      </c>
      <c r="Z41" s="18"/>
      <c r="AA41" s="18"/>
      <c r="AB41" s="18"/>
      <c r="AC41" s="18"/>
      <c r="AD41" s="18"/>
    </row>
    <row r="42" spans="2:30" ht="13.5" hidden="1" customHeight="1" x14ac:dyDescent="0.25">
      <c r="B42" s="2"/>
      <c r="C42" s="176" t="s">
        <v>2</v>
      </c>
      <c r="D42" s="176"/>
      <c r="E42" s="176"/>
      <c r="F42" s="210"/>
      <c r="G42" s="210"/>
      <c r="H42" s="210"/>
      <c r="I42" s="55" t="s">
        <v>136</v>
      </c>
      <c r="J42" s="30"/>
      <c r="K42" s="30"/>
      <c r="L42" s="30"/>
      <c r="M42" s="30"/>
      <c r="N42" s="30"/>
      <c r="O42" s="30"/>
      <c r="P42" s="3"/>
      <c r="S42" s="1">
        <f>IF(OR(T18=1,T18=3),1,0)</f>
        <v>0</v>
      </c>
      <c r="U42" s="4">
        <v>0</v>
      </c>
      <c r="V42" s="4">
        <f t="shared" si="0"/>
        <v>0</v>
      </c>
      <c r="Y42" s="62" t="s">
        <v>148</v>
      </c>
    </row>
    <row r="43" spans="2:30" ht="13.5" hidden="1" customHeight="1" x14ac:dyDescent="0.25">
      <c r="B43" s="2"/>
      <c r="C43" s="176" t="s">
        <v>137</v>
      </c>
      <c r="D43" s="176"/>
      <c r="E43" s="176"/>
      <c r="F43" s="176"/>
      <c r="G43" s="87"/>
      <c r="H43" s="55" t="s">
        <v>138</v>
      </c>
      <c r="I43" s="5"/>
      <c r="J43" s="5"/>
      <c r="K43" s="5"/>
      <c r="L43" s="5"/>
      <c r="M43" s="5"/>
      <c r="N43" s="5"/>
      <c r="O43" s="5"/>
      <c r="P43" s="3"/>
      <c r="S43" s="1">
        <f>IF(OR(T18=1,T18=3),1,0)</f>
        <v>0</v>
      </c>
      <c r="U43" s="4">
        <v>0</v>
      </c>
      <c r="V43" s="4">
        <f t="shared" si="0"/>
        <v>0</v>
      </c>
      <c r="Y43" s="62" t="s">
        <v>148</v>
      </c>
    </row>
    <row r="44" spans="2:30" ht="13.5" hidden="1" customHeight="1" x14ac:dyDescent="0.25">
      <c r="B44" s="2"/>
      <c r="C44" s="176" t="s">
        <v>10</v>
      </c>
      <c r="D44" s="176"/>
      <c r="E44" s="176"/>
      <c r="F44" s="88"/>
      <c r="G44" s="55" t="s">
        <v>197</v>
      </c>
      <c r="H44" s="5"/>
      <c r="I44" s="4"/>
      <c r="J44" s="5"/>
      <c r="M44" s="18"/>
      <c r="N44" s="18"/>
      <c r="O44" s="18"/>
      <c r="P44" s="3"/>
      <c r="S44" s="1">
        <f>IF(OR(T18=1,T18=3),1,0)</f>
        <v>0</v>
      </c>
      <c r="T44" s="66">
        <f t="shared" ref="T44:T55" si="1">F44</f>
        <v>0</v>
      </c>
      <c r="U44" s="4">
        <v>0</v>
      </c>
      <c r="V44" s="4">
        <f t="shared" si="0"/>
        <v>0</v>
      </c>
      <c r="Y44" s="62" t="s">
        <v>148</v>
      </c>
    </row>
    <row r="45" spans="2:30" ht="13.5" hidden="1" customHeight="1" x14ac:dyDescent="0.25">
      <c r="B45" s="2"/>
      <c r="C45" s="176" t="s">
        <v>208</v>
      </c>
      <c r="D45" s="176"/>
      <c r="E45" s="176"/>
      <c r="F45" s="88"/>
      <c r="G45" s="55" t="s">
        <v>198</v>
      </c>
      <c r="H45" s="5"/>
      <c r="I45" s="4"/>
      <c r="J45" s="5"/>
      <c r="K45" s="5"/>
      <c r="L45" s="5"/>
      <c r="M45" s="5"/>
      <c r="N45" s="5"/>
      <c r="O45" s="5"/>
      <c r="P45" s="3"/>
      <c r="S45" s="1">
        <f>S44</f>
        <v>0</v>
      </c>
      <c r="T45" s="66">
        <f t="shared" si="1"/>
        <v>0</v>
      </c>
      <c r="U45" s="4">
        <v>0</v>
      </c>
      <c r="V45" s="4">
        <f t="shared" si="0"/>
        <v>0</v>
      </c>
      <c r="Y45" s="62" t="s">
        <v>148</v>
      </c>
    </row>
    <row r="46" spans="2:30" ht="13.5" hidden="1" customHeight="1" x14ac:dyDescent="0.25">
      <c r="B46" s="2"/>
      <c r="C46" s="176" t="s">
        <v>11</v>
      </c>
      <c r="D46" s="176"/>
      <c r="E46" s="176"/>
      <c r="F46" s="88"/>
      <c r="G46" s="55" t="s">
        <v>199</v>
      </c>
      <c r="H46" s="5"/>
      <c r="I46" s="4"/>
      <c r="J46" s="5"/>
      <c r="K46" s="5"/>
      <c r="L46" s="5"/>
      <c r="M46" s="5"/>
      <c r="N46" s="5"/>
      <c r="O46" s="5"/>
      <c r="P46" s="3"/>
      <c r="S46" s="1">
        <f>S44</f>
        <v>0</v>
      </c>
      <c r="T46" s="66">
        <f t="shared" si="1"/>
        <v>0</v>
      </c>
      <c r="U46" s="4">
        <v>0</v>
      </c>
      <c r="V46" s="4">
        <f t="shared" si="0"/>
        <v>0</v>
      </c>
      <c r="Y46" s="62" t="s">
        <v>148</v>
      </c>
    </row>
    <row r="47" spans="2:30" ht="13.5" hidden="1" customHeight="1" x14ac:dyDescent="0.25">
      <c r="B47" s="2"/>
      <c r="C47" s="176" t="s">
        <v>12</v>
      </c>
      <c r="D47" s="176"/>
      <c r="E47" s="176"/>
      <c r="F47" s="88"/>
      <c r="G47" s="55" t="s">
        <v>200</v>
      </c>
      <c r="H47" s="5"/>
      <c r="I47" s="4"/>
      <c r="J47" s="5"/>
      <c r="K47" s="5"/>
      <c r="L47" s="5"/>
      <c r="M47" s="5"/>
      <c r="N47" s="5"/>
      <c r="O47" s="5"/>
      <c r="P47" s="3"/>
      <c r="S47" s="1">
        <f>S44</f>
        <v>0</v>
      </c>
      <c r="T47" s="66">
        <f t="shared" si="1"/>
        <v>0</v>
      </c>
      <c r="U47" s="4">
        <v>0</v>
      </c>
      <c r="V47" s="4">
        <f t="shared" si="0"/>
        <v>0</v>
      </c>
      <c r="Y47" s="62" t="s">
        <v>148</v>
      </c>
    </row>
    <row r="48" spans="2:30" ht="13.5" hidden="1" customHeight="1" x14ac:dyDescent="0.25">
      <c r="B48" s="2"/>
      <c r="C48" s="176" t="s">
        <v>38</v>
      </c>
      <c r="D48" s="176"/>
      <c r="E48" s="176"/>
      <c r="F48" s="88"/>
      <c r="G48" s="55" t="s">
        <v>201</v>
      </c>
      <c r="H48" s="5"/>
      <c r="I48" s="4"/>
      <c r="J48" s="5"/>
      <c r="K48" s="5"/>
      <c r="L48" s="5"/>
      <c r="M48" s="5"/>
      <c r="N48" s="5"/>
      <c r="O48" s="5"/>
      <c r="P48" s="3"/>
      <c r="S48" s="1">
        <f>S44</f>
        <v>0</v>
      </c>
      <c r="T48" s="66">
        <f t="shared" si="1"/>
        <v>0</v>
      </c>
      <c r="U48" s="4">
        <v>0</v>
      </c>
      <c r="V48" s="4">
        <f t="shared" si="0"/>
        <v>0</v>
      </c>
      <c r="Y48" s="62" t="s">
        <v>148</v>
      </c>
    </row>
    <row r="49" spans="2:25" ht="13.5" hidden="1" customHeight="1" x14ac:dyDescent="0.25">
      <c r="B49" s="2"/>
      <c r="C49" s="176" t="s">
        <v>39</v>
      </c>
      <c r="D49" s="176"/>
      <c r="E49" s="176"/>
      <c r="F49" s="88"/>
      <c r="G49" s="55" t="s">
        <v>202</v>
      </c>
      <c r="H49" s="5"/>
      <c r="I49" s="4"/>
      <c r="J49" s="5"/>
      <c r="K49" s="5"/>
      <c r="L49" s="5"/>
      <c r="M49" s="5"/>
      <c r="N49" s="5"/>
      <c r="O49" s="5"/>
      <c r="P49" s="3"/>
      <c r="S49" s="1">
        <f>S44</f>
        <v>0</v>
      </c>
      <c r="T49" s="66">
        <f t="shared" si="1"/>
        <v>0</v>
      </c>
      <c r="U49" s="4">
        <v>0</v>
      </c>
      <c r="V49" s="4">
        <f t="shared" si="0"/>
        <v>0</v>
      </c>
      <c r="Y49" s="62" t="s">
        <v>148</v>
      </c>
    </row>
    <row r="50" spans="2:25" ht="13.5" hidden="1" customHeight="1" x14ac:dyDescent="0.25">
      <c r="B50" s="2"/>
      <c r="C50" s="176" t="s">
        <v>40</v>
      </c>
      <c r="D50" s="176"/>
      <c r="E50" s="176"/>
      <c r="F50" s="88"/>
      <c r="G50" s="55" t="s">
        <v>203</v>
      </c>
      <c r="H50" s="5"/>
      <c r="I50" s="4"/>
      <c r="J50" s="5"/>
      <c r="K50" s="5"/>
      <c r="L50" s="5"/>
      <c r="M50" s="5"/>
      <c r="N50" s="5"/>
      <c r="O50" s="5"/>
      <c r="P50" s="3"/>
      <c r="S50" s="1">
        <f>S44</f>
        <v>0</v>
      </c>
      <c r="T50" s="66">
        <f t="shared" si="1"/>
        <v>0</v>
      </c>
      <c r="U50" s="4">
        <v>0</v>
      </c>
      <c r="V50" s="4">
        <f t="shared" si="0"/>
        <v>0</v>
      </c>
      <c r="Y50" s="62" t="s">
        <v>148</v>
      </c>
    </row>
    <row r="51" spans="2:25" ht="13.5" hidden="1" customHeight="1" x14ac:dyDescent="0.25">
      <c r="B51" s="2"/>
      <c r="C51" s="176" t="s">
        <v>41</v>
      </c>
      <c r="D51" s="176"/>
      <c r="E51" s="176"/>
      <c r="F51" s="88"/>
      <c r="G51" s="55" t="s">
        <v>204</v>
      </c>
      <c r="H51" s="5"/>
      <c r="I51" s="4"/>
      <c r="J51" s="5"/>
      <c r="K51" s="5"/>
      <c r="L51" s="5"/>
      <c r="M51" s="5"/>
      <c r="N51" s="5"/>
      <c r="O51" s="5"/>
      <c r="P51" s="3"/>
      <c r="S51" s="1">
        <f>S44</f>
        <v>0</v>
      </c>
      <c r="T51" s="66">
        <f t="shared" si="1"/>
        <v>0</v>
      </c>
      <c r="U51" s="4">
        <v>0</v>
      </c>
      <c r="V51" s="4">
        <f t="shared" si="0"/>
        <v>0</v>
      </c>
      <c r="Y51" s="62" t="s">
        <v>148</v>
      </c>
    </row>
    <row r="52" spans="2:25" ht="13.5" hidden="1" customHeight="1" x14ac:dyDescent="0.25">
      <c r="B52" s="2"/>
      <c r="C52" s="176" t="s">
        <v>42</v>
      </c>
      <c r="D52" s="176"/>
      <c r="E52" s="176"/>
      <c r="F52" s="88"/>
      <c r="G52" s="55" t="s">
        <v>205</v>
      </c>
      <c r="H52" s="5"/>
      <c r="I52" s="4"/>
      <c r="J52" s="5"/>
      <c r="K52" s="5"/>
      <c r="L52" s="5"/>
      <c r="M52" s="5"/>
      <c r="N52" s="5"/>
      <c r="O52" s="5"/>
      <c r="P52" s="3"/>
      <c r="S52" s="1">
        <f>S44</f>
        <v>0</v>
      </c>
      <c r="T52" s="66">
        <f t="shared" si="1"/>
        <v>0</v>
      </c>
      <c r="U52" s="4">
        <v>0</v>
      </c>
      <c r="V52" s="4">
        <f t="shared" si="0"/>
        <v>0</v>
      </c>
      <c r="Y52" s="62" t="s">
        <v>148</v>
      </c>
    </row>
    <row r="53" spans="2:25" ht="13.5" hidden="1" customHeight="1" x14ac:dyDescent="0.25">
      <c r="B53" s="2"/>
      <c r="C53" s="176" t="s">
        <v>43</v>
      </c>
      <c r="D53" s="176"/>
      <c r="E53" s="176"/>
      <c r="F53" s="88"/>
      <c r="G53" s="55" t="s">
        <v>206</v>
      </c>
      <c r="H53" s="5"/>
      <c r="I53" s="4"/>
      <c r="J53" s="5"/>
      <c r="K53" s="5"/>
      <c r="L53" s="5"/>
      <c r="M53" s="5"/>
      <c r="N53" s="5"/>
      <c r="O53" s="5"/>
      <c r="P53" s="3"/>
      <c r="S53" s="1">
        <f>S44</f>
        <v>0</v>
      </c>
      <c r="T53" s="66">
        <f t="shared" si="1"/>
        <v>0</v>
      </c>
      <c r="U53" s="4">
        <v>0</v>
      </c>
      <c r="V53" s="4">
        <f t="shared" si="0"/>
        <v>0</v>
      </c>
      <c r="Y53" s="62" t="s">
        <v>148</v>
      </c>
    </row>
    <row r="54" spans="2:25" ht="13.5" hidden="1" customHeight="1" x14ac:dyDescent="0.25">
      <c r="B54" s="2"/>
      <c r="C54" s="176" t="s">
        <v>44</v>
      </c>
      <c r="D54" s="176"/>
      <c r="E54" s="176"/>
      <c r="F54" s="88"/>
      <c r="G54" s="55" t="s">
        <v>207</v>
      </c>
      <c r="H54" s="5"/>
      <c r="I54" s="4"/>
      <c r="J54" s="5"/>
      <c r="K54" s="5"/>
      <c r="L54" s="5"/>
      <c r="M54" s="5"/>
      <c r="N54" s="5"/>
      <c r="O54" s="5"/>
      <c r="P54" s="3"/>
      <c r="S54" s="1">
        <f>S44</f>
        <v>0</v>
      </c>
      <c r="T54" s="66">
        <f t="shared" si="1"/>
        <v>0</v>
      </c>
      <c r="U54" s="4">
        <v>0</v>
      </c>
      <c r="V54" s="4">
        <f t="shared" si="0"/>
        <v>0</v>
      </c>
      <c r="Y54" s="62" t="s">
        <v>148</v>
      </c>
    </row>
    <row r="55" spans="2:25" ht="13.5" hidden="1" customHeight="1" x14ac:dyDescent="0.25">
      <c r="B55" s="2"/>
      <c r="C55" s="176" t="s">
        <v>209</v>
      </c>
      <c r="D55" s="176"/>
      <c r="E55" s="176"/>
      <c r="F55" s="88"/>
      <c r="G55" s="18" t="s">
        <v>149</v>
      </c>
      <c r="H55" s="199"/>
      <c r="I55" s="199"/>
      <c r="J55" s="199"/>
      <c r="K55" s="199"/>
      <c r="L55" s="199"/>
      <c r="M55" s="199"/>
      <c r="N55" s="199"/>
      <c r="O55" s="199"/>
      <c r="P55" s="3"/>
      <c r="S55" s="1">
        <f>S44</f>
        <v>0</v>
      </c>
      <c r="T55" s="66">
        <f t="shared" si="1"/>
        <v>0</v>
      </c>
      <c r="U55" s="4">
        <v>0</v>
      </c>
      <c r="V55" s="4">
        <f t="shared" si="0"/>
        <v>0</v>
      </c>
      <c r="Y55" s="62" t="s">
        <v>148</v>
      </c>
    </row>
    <row r="56" spans="2:25" ht="13.5" customHeight="1" x14ac:dyDescent="0.25">
      <c r="B56" s="2"/>
      <c r="C56" s="203" t="s">
        <v>298</v>
      </c>
      <c r="D56" s="203"/>
      <c r="E56" s="203"/>
      <c r="F56" s="203"/>
      <c r="G56" s="203"/>
      <c r="H56" s="203"/>
      <c r="I56" s="203"/>
      <c r="J56" s="203"/>
      <c r="K56" s="203"/>
      <c r="L56" s="203"/>
      <c r="M56" s="203"/>
      <c r="N56" s="203"/>
      <c r="O56" s="203"/>
      <c r="P56" s="19"/>
      <c r="S56" s="1">
        <v>1</v>
      </c>
      <c r="U56" s="4">
        <v>1</v>
      </c>
      <c r="V56" s="4">
        <f t="shared" si="0"/>
        <v>0</v>
      </c>
    </row>
    <row r="57" spans="2:25" ht="13.5" customHeight="1" x14ac:dyDescent="0.25">
      <c r="B57" s="2"/>
      <c r="C57" s="18" t="s">
        <v>139</v>
      </c>
      <c r="D57" s="204"/>
      <c r="E57" s="205"/>
      <c r="F57" s="205"/>
      <c r="G57" s="205"/>
      <c r="H57" s="205"/>
      <c r="I57" s="205"/>
      <c r="J57" s="205"/>
      <c r="K57" s="205"/>
      <c r="L57" s="205"/>
      <c r="M57" s="205"/>
      <c r="N57" s="205"/>
      <c r="O57" s="206"/>
      <c r="P57" s="19"/>
      <c r="S57" s="1">
        <v>1</v>
      </c>
      <c r="U57" s="4">
        <v>1</v>
      </c>
      <c r="V57" s="4">
        <f t="shared" si="0"/>
        <v>0</v>
      </c>
    </row>
    <row r="58" spans="2:25" ht="13.5" customHeight="1" x14ac:dyDescent="0.25">
      <c r="B58" s="2"/>
      <c r="C58" s="18" t="s">
        <v>3</v>
      </c>
      <c r="D58" s="207"/>
      <c r="E58" s="208"/>
      <c r="F58" s="18"/>
      <c r="G58" s="18"/>
      <c r="H58" s="18"/>
      <c r="I58" s="18"/>
      <c r="J58" s="18"/>
      <c r="K58" s="18"/>
      <c r="L58" s="18"/>
      <c r="M58" s="18"/>
      <c r="N58" s="18"/>
      <c r="O58" s="18"/>
      <c r="P58" s="3"/>
      <c r="S58" s="1">
        <v>1</v>
      </c>
      <c r="U58" s="4">
        <v>1</v>
      </c>
      <c r="V58" s="4">
        <f t="shared" si="0"/>
        <v>0</v>
      </c>
    </row>
    <row r="59" spans="2:25" ht="13.5" customHeight="1" x14ac:dyDescent="0.25">
      <c r="B59" s="2"/>
      <c r="C59" s="18" t="s">
        <v>4</v>
      </c>
      <c r="D59" s="207"/>
      <c r="E59" s="207"/>
      <c r="F59" s="207"/>
      <c r="G59" s="207"/>
      <c r="H59" s="207"/>
      <c r="I59" s="207"/>
      <c r="J59" s="207"/>
      <c r="K59" s="207"/>
      <c r="L59" s="207"/>
      <c r="M59" s="207"/>
      <c r="N59" s="207"/>
      <c r="O59" s="207"/>
      <c r="P59" s="3"/>
      <c r="S59" s="1">
        <v>1</v>
      </c>
      <c r="U59" s="4">
        <v>1</v>
      </c>
      <c r="V59" s="4">
        <f t="shared" si="0"/>
        <v>0</v>
      </c>
    </row>
    <row r="60" spans="2:25" ht="13.5" customHeight="1" x14ac:dyDescent="0.25">
      <c r="B60" s="2"/>
      <c r="C60" s="18" t="s">
        <v>5</v>
      </c>
      <c r="D60" s="207"/>
      <c r="E60" s="207"/>
      <c r="F60" s="207"/>
      <c r="G60" s="207"/>
      <c r="H60" s="207"/>
      <c r="I60" s="55" t="s">
        <v>140</v>
      </c>
      <c r="J60" s="18"/>
      <c r="K60" s="18"/>
      <c r="L60" s="18"/>
      <c r="M60" s="18"/>
      <c r="N60" s="18"/>
      <c r="O60" s="18"/>
      <c r="P60" s="3"/>
      <c r="S60" s="1">
        <v>1</v>
      </c>
      <c r="U60" s="4">
        <v>1</v>
      </c>
      <c r="V60" s="4">
        <f t="shared" si="0"/>
        <v>0</v>
      </c>
    </row>
    <row r="61" spans="2:25" ht="13.5" customHeight="1" x14ac:dyDescent="0.25">
      <c r="B61" s="2"/>
      <c r="C61" s="18" t="s">
        <v>141</v>
      </c>
      <c r="D61" s="204"/>
      <c r="E61" s="205"/>
      <c r="F61" s="205"/>
      <c r="G61" s="205"/>
      <c r="H61" s="206"/>
      <c r="I61" s="55" t="s">
        <v>142</v>
      </c>
      <c r="J61" s="18"/>
      <c r="K61" s="18"/>
      <c r="L61" s="18"/>
      <c r="M61" s="18"/>
      <c r="N61" s="18"/>
      <c r="O61" s="18"/>
      <c r="P61" s="3"/>
      <c r="S61" s="1">
        <v>1</v>
      </c>
      <c r="U61" s="4">
        <v>1</v>
      </c>
      <c r="V61" s="4">
        <f t="shared" si="0"/>
        <v>0</v>
      </c>
    </row>
    <row r="62" spans="2:25" ht="13.5" customHeight="1" x14ac:dyDescent="0.25">
      <c r="B62" s="2"/>
      <c r="C62" s="30" t="s">
        <v>6</v>
      </c>
      <c r="D62" s="207"/>
      <c r="E62" s="207"/>
      <c r="F62" s="55" t="s">
        <v>142</v>
      </c>
      <c r="G62" s="18"/>
      <c r="H62" s="18"/>
      <c r="I62" s="18"/>
      <c r="J62" s="18"/>
      <c r="K62" s="18"/>
      <c r="L62" s="18"/>
      <c r="M62" s="18"/>
      <c r="N62" s="18"/>
      <c r="O62" s="18"/>
      <c r="P62" s="3"/>
      <c r="S62" s="1">
        <v>1</v>
      </c>
      <c r="U62" s="4">
        <v>1</v>
      </c>
      <c r="V62" s="4">
        <f t="shared" si="0"/>
        <v>0</v>
      </c>
    </row>
    <row r="63" spans="2:25" ht="13.5" customHeight="1" x14ac:dyDescent="0.25">
      <c r="B63" s="2"/>
      <c r="C63" s="18" t="s">
        <v>7</v>
      </c>
      <c r="D63" s="207"/>
      <c r="E63" s="207"/>
      <c r="F63" s="55" t="s">
        <v>142</v>
      </c>
      <c r="G63" s="18"/>
      <c r="H63" s="18"/>
      <c r="I63" s="18"/>
      <c r="J63" s="18"/>
      <c r="K63" s="18"/>
      <c r="L63" s="18"/>
      <c r="M63" s="18"/>
      <c r="N63" s="18"/>
      <c r="O63" s="18"/>
      <c r="P63" s="3"/>
      <c r="S63" s="1">
        <v>1</v>
      </c>
      <c r="U63" s="4">
        <v>1</v>
      </c>
      <c r="V63" s="4">
        <f t="shared" si="0"/>
        <v>0</v>
      </c>
    </row>
    <row r="64" spans="2:25" ht="13.5" customHeight="1" x14ac:dyDescent="0.25">
      <c r="B64" s="2"/>
      <c r="C64" s="18" t="s">
        <v>8</v>
      </c>
      <c r="D64" s="207"/>
      <c r="E64" s="207"/>
      <c r="F64" s="55" t="s">
        <v>143</v>
      </c>
      <c r="G64" s="18"/>
      <c r="H64" s="18"/>
      <c r="I64" s="18"/>
      <c r="J64" s="18"/>
      <c r="K64" s="18"/>
      <c r="L64" s="18"/>
      <c r="M64" s="18"/>
      <c r="N64" s="18"/>
      <c r="O64" s="18"/>
      <c r="P64" s="3"/>
      <c r="S64" s="1">
        <v>1</v>
      </c>
      <c r="U64" s="4">
        <v>1</v>
      </c>
      <c r="V64" s="4">
        <f t="shared" si="0"/>
        <v>0</v>
      </c>
    </row>
    <row r="65" spans="2:25" ht="13.5" customHeight="1" x14ac:dyDescent="0.25">
      <c r="B65" s="2"/>
      <c r="C65" s="18" t="s">
        <v>9</v>
      </c>
      <c r="D65" s="207"/>
      <c r="E65" s="207"/>
      <c r="F65" s="55" t="s">
        <v>144</v>
      </c>
      <c r="G65" s="18"/>
      <c r="H65" s="18"/>
      <c r="I65" s="18"/>
      <c r="J65" s="18"/>
      <c r="K65" s="18"/>
      <c r="L65" s="18"/>
      <c r="M65" s="18"/>
      <c r="N65" s="18"/>
      <c r="O65" s="18"/>
      <c r="P65" s="3"/>
      <c r="S65" s="1">
        <v>1</v>
      </c>
      <c r="U65" s="4">
        <v>1</v>
      </c>
      <c r="V65" s="4">
        <f t="shared" si="0"/>
        <v>0</v>
      </c>
    </row>
    <row r="66" spans="2:25" ht="13.5" customHeight="1" x14ac:dyDescent="0.25">
      <c r="B66" s="2"/>
      <c r="C66" s="18" t="s">
        <v>145</v>
      </c>
      <c r="D66" s="200"/>
      <c r="E66" s="201"/>
      <c r="F66" s="202"/>
      <c r="G66" s="55" t="s">
        <v>146</v>
      </c>
      <c r="H66" s="18"/>
      <c r="I66" s="18"/>
      <c r="J66" s="18"/>
      <c r="K66" s="18"/>
      <c r="L66" s="18"/>
      <c r="M66" s="18"/>
      <c r="N66" s="18"/>
      <c r="O66" s="18"/>
      <c r="P66" s="3"/>
      <c r="S66" s="1">
        <v>1</v>
      </c>
      <c r="U66" s="4">
        <v>1</v>
      </c>
      <c r="V66" s="4">
        <f t="shared" si="0"/>
        <v>0</v>
      </c>
    </row>
    <row r="67" spans="2:25" ht="13.5" customHeight="1" x14ac:dyDescent="0.25">
      <c r="B67" s="2"/>
      <c r="C67" s="58"/>
      <c r="D67" s="58"/>
      <c r="E67" s="58"/>
      <c r="F67" s="58"/>
      <c r="G67" s="32"/>
      <c r="H67" s="32"/>
      <c r="I67" s="32"/>
      <c r="J67" s="32"/>
      <c r="K67" s="32"/>
      <c r="L67" s="32"/>
      <c r="M67" s="32"/>
      <c r="N67" s="32"/>
      <c r="O67" s="32"/>
      <c r="P67" s="3"/>
      <c r="S67" s="1">
        <v>1</v>
      </c>
      <c r="U67" s="4">
        <v>1</v>
      </c>
      <c r="V67" s="4">
        <f t="shared" si="0"/>
        <v>0</v>
      </c>
    </row>
    <row r="68" spans="2:25" ht="13.5" hidden="1" customHeight="1" x14ac:dyDescent="0.25">
      <c r="B68" s="70"/>
      <c r="C68" s="71"/>
      <c r="D68" s="71"/>
      <c r="E68" s="71"/>
      <c r="F68" s="71"/>
      <c r="G68" s="72"/>
      <c r="H68" s="72"/>
      <c r="I68" s="72"/>
      <c r="J68" s="72"/>
      <c r="K68" s="72"/>
      <c r="L68" s="72"/>
      <c r="M68" s="72"/>
      <c r="N68" s="72"/>
      <c r="O68" s="72"/>
      <c r="P68" s="73"/>
      <c r="S68" s="1">
        <f>IF($T$44&gt;=T69,1,0)</f>
        <v>0</v>
      </c>
      <c r="U68" s="4">
        <v>0</v>
      </c>
      <c r="V68" s="4">
        <f t="shared" si="0"/>
        <v>0</v>
      </c>
    </row>
    <row r="69" spans="2:25" ht="13.5" hidden="1" customHeight="1" x14ac:dyDescent="0.25">
      <c r="B69" s="2"/>
      <c r="C69" s="170" t="s">
        <v>278</v>
      </c>
      <c r="D69" s="170"/>
      <c r="E69" s="170"/>
      <c r="F69" s="170"/>
      <c r="G69" s="170"/>
      <c r="H69" s="170"/>
      <c r="I69" s="170"/>
      <c r="J69" s="170"/>
      <c r="K69" s="170"/>
      <c r="L69" s="170"/>
      <c r="M69" s="170"/>
      <c r="N69" s="170"/>
      <c r="O69" s="170"/>
      <c r="P69" s="3"/>
      <c r="S69" s="1">
        <f>S68</f>
        <v>0</v>
      </c>
      <c r="T69" s="1">
        <v>1</v>
      </c>
      <c r="U69" s="4">
        <v>0</v>
      </c>
      <c r="V69" s="4">
        <f t="shared" si="0"/>
        <v>0</v>
      </c>
      <c r="Y69" s="62" t="s">
        <v>153</v>
      </c>
    </row>
    <row r="70" spans="2:25" ht="13.5" hidden="1" customHeight="1" x14ac:dyDescent="0.25">
      <c r="B70" s="2"/>
      <c r="C70" s="169" t="s">
        <v>150</v>
      </c>
      <c r="D70" s="169"/>
      <c r="E70" s="169"/>
      <c r="F70" s="169"/>
      <c r="G70" s="158"/>
      <c r="H70" s="159"/>
      <c r="I70" s="159"/>
      <c r="J70" s="159"/>
      <c r="K70" s="160"/>
      <c r="L70" s="55" t="s">
        <v>151</v>
      </c>
      <c r="M70" s="25"/>
      <c r="N70" s="25"/>
      <c r="O70" s="25"/>
      <c r="P70" s="3"/>
      <c r="S70" s="1">
        <f>IF(AND($T$44&gt;=T69,T18=3),1,0)</f>
        <v>0</v>
      </c>
      <c r="T70"/>
      <c r="U70" s="4">
        <v>0</v>
      </c>
      <c r="V70" s="4">
        <f t="shared" si="0"/>
        <v>0</v>
      </c>
      <c r="Y70" s="62" t="s">
        <v>168</v>
      </c>
    </row>
    <row r="71" spans="2:25" ht="13.5" hidden="1" customHeight="1" x14ac:dyDescent="0.25">
      <c r="B71" s="2"/>
      <c r="C71" s="169" t="s">
        <v>13</v>
      </c>
      <c r="D71" s="169"/>
      <c r="E71" s="169"/>
      <c r="F71" s="89"/>
      <c r="G71" s="55" t="s">
        <v>152</v>
      </c>
      <c r="H71" s="18"/>
      <c r="I71" s="18"/>
      <c r="J71" s="18"/>
      <c r="K71" s="18"/>
      <c r="L71" s="18"/>
      <c r="M71" s="18"/>
      <c r="N71" s="18"/>
      <c r="O71" s="18"/>
      <c r="P71" s="17"/>
      <c r="S71" s="1">
        <f>S68</f>
        <v>0</v>
      </c>
      <c r="U71" s="4">
        <v>0</v>
      </c>
      <c r="V71" s="4">
        <f t="shared" si="0"/>
        <v>0</v>
      </c>
      <c r="Y71" s="62" t="s">
        <v>153</v>
      </c>
    </row>
    <row r="72" spans="2:25" ht="13.5" hidden="1" customHeight="1" x14ac:dyDescent="0.25">
      <c r="B72" s="2"/>
      <c r="C72" s="169" t="s">
        <v>26</v>
      </c>
      <c r="D72" s="169"/>
      <c r="E72" s="90"/>
      <c r="F72" s="55" t="s">
        <v>154</v>
      </c>
      <c r="G72" s="18"/>
      <c r="H72" s="18"/>
      <c r="I72" s="18"/>
      <c r="J72" s="18"/>
      <c r="K72" s="18"/>
      <c r="L72" s="18"/>
      <c r="M72" s="18"/>
      <c r="N72" s="18"/>
      <c r="O72" s="18"/>
      <c r="P72" s="17"/>
      <c r="S72" s="1">
        <f>S68</f>
        <v>0</v>
      </c>
      <c r="T72" s="1">
        <f>IFERROR(MATCH(E72,ListaSuspensa!$H$2:$H$7,0),0)</f>
        <v>0</v>
      </c>
      <c r="U72" s="4">
        <v>0</v>
      </c>
      <c r="V72" s="4">
        <f t="shared" si="0"/>
        <v>0</v>
      </c>
      <c r="Y72" s="62" t="s">
        <v>153</v>
      </c>
    </row>
    <row r="73" spans="2:25" ht="13.5" hidden="1" customHeight="1" x14ac:dyDescent="0.25">
      <c r="B73" s="2"/>
      <c r="C73" s="209" t="s">
        <v>14</v>
      </c>
      <c r="D73" s="209"/>
      <c r="E73" s="91"/>
      <c r="F73" s="55" t="s">
        <v>155</v>
      </c>
      <c r="G73" s="18"/>
      <c r="H73" s="18"/>
      <c r="I73" s="18"/>
      <c r="J73" s="18"/>
      <c r="K73" s="18"/>
      <c r="L73" s="18"/>
      <c r="M73" s="18"/>
      <c r="N73" s="18"/>
      <c r="O73" s="18"/>
      <c r="P73" s="3"/>
      <c r="S73" s="1">
        <f>S68</f>
        <v>0</v>
      </c>
      <c r="U73" s="4">
        <v>0</v>
      </c>
      <c r="V73" s="4">
        <f t="shared" si="0"/>
        <v>0</v>
      </c>
      <c r="Y73" s="62" t="s">
        <v>153</v>
      </c>
    </row>
    <row r="74" spans="2:25" ht="13.5" hidden="1" customHeight="1" x14ac:dyDescent="0.25">
      <c r="B74" s="2"/>
      <c r="C74" s="178" t="s">
        <v>15</v>
      </c>
      <c r="D74" s="212"/>
      <c r="E74" s="92"/>
      <c r="F74" s="55" t="s">
        <v>156</v>
      </c>
      <c r="G74" s="18"/>
      <c r="H74" s="18"/>
      <c r="I74" s="18"/>
      <c r="J74" s="18"/>
      <c r="K74" s="18"/>
      <c r="L74" s="18"/>
      <c r="M74" s="18"/>
      <c r="N74" s="18"/>
      <c r="O74" s="18"/>
      <c r="P74" s="3"/>
      <c r="S74" s="1">
        <f>S68</f>
        <v>0</v>
      </c>
      <c r="U74" s="4">
        <v>0</v>
      </c>
      <c r="V74" s="4">
        <f t="shared" ref="V74:V137" si="2">ABS(U74-S74)</f>
        <v>0</v>
      </c>
      <c r="Y74" s="62" t="s">
        <v>153</v>
      </c>
    </row>
    <row r="75" spans="2:25" ht="13.5" hidden="1" customHeight="1" x14ac:dyDescent="0.25">
      <c r="B75" s="2"/>
      <c r="C75" s="169" t="s">
        <v>157</v>
      </c>
      <c r="D75" s="169"/>
      <c r="E75" s="92"/>
      <c r="F75" s="55" t="s">
        <v>158</v>
      </c>
      <c r="G75" s="18"/>
      <c r="H75" s="18"/>
      <c r="I75" s="18"/>
      <c r="J75" s="18"/>
      <c r="K75" s="18"/>
      <c r="L75" s="18"/>
      <c r="M75" s="18"/>
      <c r="N75" s="18"/>
      <c r="O75" s="18"/>
      <c r="P75" s="19"/>
      <c r="S75" s="1">
        <f>S68</f>
        <v>0</v>
      </c>
      <c r="U75" s="4">
        <v>0</v>
      </c>
      <c r="V75" s="4">
        <f t="shared" si="2"/>
        <v>0</v>
      </c>
      <c r="Y75" s="62" t="s">
        <v>153</v>
      </c>
    </row>
    <row r="76" spans="2:25" ht="13.5" hidden="1" customHeight="1" x14ac:dyDescent="0.25">
      <c r="B76" s="2"/>
      <c r="C76" s="169" t="s">
        <v>159</v>
      </c>
      <c r="D76" s="169"/>
      <c r="E76" s="92"/>
      <c r="F76" s="55" t="s">
        <v>160</v>
      </c>
      <c r="G76" s="31"/>
      <c r="H76" s="31"/>
      <c r="I76" s="18"/>
      <c r="J76" s="18"/>
      <c r="K76" s="18"/>
      <c r="L76" s="18"/>
      <c r="M76" s="18"/>
      <c r="N76" s="18"/>
      <c r="O76" s="18"/>
      <c r="P76" s="19"/>
      <c r="S76" s="1">
        <f>S68</f>
        <v>0</v>
      </c>
      <c r="U76" s="4">
        <v>0</v>
      </c>
      <c r="V76" s="4">
        <f t="shared" si="2"/>
        <v>0</v>
      </c>
      <c r="Y76" s="62" t="s">
        <v>153</v>
      </c>
    </row>
    <row r="77" spans="2:25" ht="13.5" hidden="1" customHeight="1" x14ac:dyDescent="0.25">
      <c r="B77" s="2"/>
      <c r="C77" s="223" t="s">
        <v>45</v>
      </c>
      <c r="D77" s="223"/>
      <c r="E77" s="223"/>
      <c r="F77" s="224"/>
      <c r="G77" s="92"/>
      <c r="H77" s="55" t="s">
        <v>163</v>
      </c>
      <c r="I77" s="31"/>
      <c r="J77" s="31"/>
      <c r="K77" s="31"/>
      <c r="L77" s="31"/>
      <c r="M77" s="31"/>
      <c r="N77" s="31"/>
      <c r="O77" s="31"/>
      <c r="P77" s="3"/>
      <c r="S77" s="1">
        <f>S68</f>
        <v>0</v>
      </c>
      <c r="U77" s="4">
        <v>0</v>
      </c>
      <c r="V77" s="4">
        <f t="shared" si="2"/>
        <v>0</v>
      </c>
      <c r="Y77" s="62" t="s">
        <v>153</v>
      </c>
    </row>
    <row r="78" spans="2:25" ht="13.5" hidden="1" customHeight="1" x14ac:dyDescent="0.25">
      <c r="B78" s="2"/>
      <c r="C78" s="223" t="s">
        <v>46</v>
      </c>
      <c r="D78" s="223"/>
      <c r="E78" s="223"/>
      <c r="F78" s="224"/>
      <c r="G78" s="92"/>
      <c r="H78" s="55" t="s">
        <v>161</v>
      </c>
      <c r="I78" s="23"/>
      <c r="J78" s="24"/>
      <c r="K78" s="24"/>
      <c r="L78" s="24"/>
      <c r="M78" s="24"/>
      <c r="N78" s="24"/>
      <c r="O78" s="24"/>
      <c r="P78" s="3"/>
      <c r="S78" s="1">
        <f>S68</f>
        <v>0</v>
      </c>
      <c r="U78" s="4">
        <v>0</v>
      </c>
      <c r="V78" s="4">
        <f t="shared" si="2"/>
        <v>0</v>
      </c>
      <c r="Y78" s="62" t="s">
        <v>153</v>
      </c>
    </row>
    <row r="79" spans="2:25" ht="13.5" hidden="1" customHeight="1" x14ac:dyDescent="0.25">
      <c r="B79" s="2"/>
      <c r="C79" s="223" t="s">
        <v>47</v>
      </c>
      <c r="D79" s="223"/>
      <c r="E79" s="223"/>
      <c r="F79" s="224"/>
      <c r="G79" s="92"/>
      <c r="H79" s="55" t="s">
        <v>162</v>
      </c>
      <c r="I79" s="23"/>
      <c r="J79" s="24"/>
      <c r="K79" s="24"/>
      <c r="L79" s="24"/>
      <c r="M79" s="24"/>
      <c r="N79" s="24"/>
      <c r="O79" s="24"/>
      <c r="P79" s="3"/>
      <c r="S79" s="1">
        <f>S68</f>
        <v>0</v>
      </c>
      <c r="U79" s="4">
        <v>0</v>
      </c>
      <c r="V79" s="4">
        <f t="shared" si="2"/>
        <v>0</v>
      </c>
      <c r="Y79" s="62" t="s">
        <v>153</v>
      </c>
    </row>
    <row r="80" spans="2:25" ht="13.5" hidden="1" customHeight="1" x14ac:dyDescent="0.25">
      <c r="B80" s="2"/>
      <c r="C80" s="185" t="s">
        <v>169</v>
      </c>
      <c r="D80" s="185"/>
      <c r="E80" s="185"/>
      <c r="F80" s="185"/>
      <c r="G80" s="185"/>
      <c r="H80" s="185"/>
      <c r="I80" s="185"/>
      <c r="J80" s="185"/>
      <c r="K80" s="185"/>
      <c r="L80" s="185"/>
      <c r="M80" s="185"/>
      <c r="N80" s="185"/>
      <c r="O80" s="185"/>
      <c r="P80" s="3"/>
      <c r="S80" s="1">
        <f>S68</f>
        <v>0</v>
      </c>
      <c r="U80" s="4">
        <v>0</v>
      </c>
      <c r="V80" s="4">
        <f t="shared" si="2"/>
        <v>0</v>
      </c>
      <c r="Y80" s="62" t="s">
        <v>153</v>
      </c>
    </row>
    <row r="81" spans="2:30" ht="13.5" hidden="1" customHeight="1" x14ac:dyDescent="0.25">
      <c r="B81" s="2"/>
      <c r="C81" s="169" t="s">
        <v>16</v>
      </c>
      <c r="D81" s="169"/>
      <c r="E81" s="169"/>
      <c r="F81" s="92"/>
      <c r="G81" s="18"/>
      <c r="H81" s="18"/>
      <c r="I81" s="18"/>
      <c r="J81" s="18"/>
      <c r="K81" s="18"/>
      <c r="L81" s="18"/>
      <c r="M81" s="18"/>
      <c r="N81" s="18"/>
      <c r="O81" s="18"/>
      <c r="P81" s="3"/>
      <c r="S81" s="1">
        <f>S68</f>
        <v>0</v>
      </c>
      <c r="U81" s="4">
        <v>0</v>
      </c>
      <c r="V81" s="4">
        <f t="shared" si="2"/>
        <v>0</v>
      </c>
      <c r="Y81" s="62" t="s">
        <v>153</v>
      </c>
    </row>
    <row r="82" spans="2:30" ht="13.5" hidden="1" customHeight="1" x14ac:dyDescent="0.25">
      <c r="B82" s="2"/>
      <c r="C82" s="172" t="s">
        <v>170</v>
      </c>
      <c r="D82" s="172"/>
      <c r="E82" s="172"/>
      <c r="F82" s="172"/>
      <c r="G82" s="172"/>
      <c r="H82" s="172"/>
      <c r="I82" s="172"/>
      <c r="J82" s="172"/>
      <c r="K82" s="172"/>
      <c r="L82" s="172"/>
      <c r="M82" s="172"/>
      <c r="N82" s="172"/>
      <c r="O82" s="172"/>
      <c r="P82" s="3"/>
      <c r="S82" s="1">
        <f>S68</f>
        <v>0</v>
      </c>
      <c r="U82" s="4">
        <v>0</v>
      </c>
      <c r="V82" s="4">
        <f t="shared" si="2"/>
        <v>0</v>
      </c>
      <c r="X82" s="56"/>
      <c r="Y82" s="62" t="s">
        <v>153</v>
      </c>
      <c r="Z82" s="18"/>
      <c r="AA82" s="18"/>
      <c r="AB82" s="18"/>
      <c r="AC82" s="18"/>
      <c r="AD82" s="18"/>
    </row>
    <row r="83" spans="2:30" ht="13.5" hidden="1" customHeight="1" x14ac:dyDescent="0.25">
      <c r="B83" s="2"/>
      <c r="C83" s="54" t="s">
        <v>133</v>
      </c>
      <c r="D83" s="166"/>
      <c r="E83" s="168"/>
      <c r="F83" s="87"/>
      <c r="G83" s="165" t="s">
        <v>134</v>
      </c>
      <c r="H83" s="165"/>
      <c r="I83" s="166"/>
      <c r="J83" s="167"/>
      <c r="K83" s="167"/>
      <c r="L83" s="167"/>
      <c r="M83" s="168"/>
      <c r="N83" s="166" t="s">
        <v>135</v>
      </c>
      <c r="O83" s="168"/>
      <c r="P83" s="3"/>
      <c r="S83" s="1">
        <f>S82</f>
        <v>0</v>
      </c>
      <c r="U83" s="4">
        <v>0</v>
      </c>
      <c r="V83" s="4">
        <f t="shared" si="2"/>
        <v>0</v>
      </c>
      <c r="X83" s="56"/>
      <c r="Y83" s="62" t="s">
        <v>153</v>
      </c>
      <c r="Z83" s="18"/>
      <c r="AA83" s="18"/>
      <c r="AB83" s="18"/>
      <c r="AC83" s="18"/>
      <c r="AD83" s="18"/>
    </row>
    <row r="84" spans="2:30" ht="13.5" hidden="1" customHeight="1" x14ac:dyDescent="0.25">
      <c r="B84" s="2"/>
      <c r="C84" s="169" t="s">
        <v>17</v>
      </c>
      <c r="D84" s="169"/>
      <c r="E84" s="169"/>
      <c r="F84" s="169"/>
      <c r="G84" s="153"/>
      <c r="H84" s="154"/>
      <c r="I84" s="154"/>
      <c r="J84" s="155"/>
      <c r="K84" s="18"/>
      <c r="L84" s="18"/>
      <c r="M84" s="18"/>
      <c r="N84" s="18"/>
      <c r="O84" s="59"/>
      <c r="P84" s="3"/>
      <c r="S84" s="1">
        <f>S68</f>
        <v>0</v>
      </c>
      <c r="T84" s="1">
        <f>IFERROR(MATCH(G84,ListaSuspensa!$K$2:$K$8,0),0)</f>
        <v>0</v>
      </c>
      <c r="U84" s="4">
        <v>0</v>
      </c>
      <c r="V84" s="4">
        <f t="shared" si="2"/>
        <v>0</v>
      </c>
      <c r="Y84" s="62" t="s">
        <v>153</v>
      </c>
    </row>
    <row r="85" spans="2:30" ht="13.5" hidden="1" customHeight="1" x14ac:dyDescent="0.25">
      <c r="B85" s="2"/>
      <c r="C85" s="169" t="s">
        <v>174</v>
      </c>
      <c r="D85" s="169"/>
      <c r="E85" s="169"/>
      <c r="F85" s="93"/>
      <c r="G85" s="55" t="s">
        <v>136</v>
      </c>
      <c r="H85" s="55"/>
      <c r="I85" s="26"/>
      <c r="J85" s="26"/>
      <c r="K85" s="26"/>
      <c r="L85" s="26"/>
      <c r="M85" s="26"/>
      <c r="N85" s="26"/>
      <c r="O85" s="26"/>
      <c r="P85" s="3"/>
      <c r="S85" s="1">
        <f>IF(AND($T$44&gt;=T69,T84&gt;1),1,0)</f>
        <v>0</v>
      </c>
      <c r="U85" s="4">
        <v>0</v>
      </c>
      <c r="V85" s="4">
        <f t="shared" si="2"/>
        <v>0</v>
      </c>
      <c r="Y85" s="62" t="s">
        <v>175</v>
      </c>
    </row>
    <row r="86" spans="2:30" ht="13.5" hidden="1" customHeight="1" x14ac:dyDescent="0.25">
      <c r="B86" s="2"/>
      <c r="C86" s="172" t="s">
        <v>172</v>
      </c>
      <c r="D86" s="172"/>
      <c r="E86" s="172"/>
      <c r="F86" s="172"/>
      <c r="G86" s="172"/>
      <c r="H86" s="172"/>
      <c r="I86" s="172"/>
      <c r="J86" s="172"/>
      <c r="K86" s="172"/>
      <c r="L86" s="172"/>
      <c r="M86" s="172"/>
      <c r="N86" s="172"/>
      <c r="O86" s="172"/>
      <c r="P86" s="3"/>
      <c r="S86" s="1">
        <f>S85</f>
        <v>0</v>
      </c>
      <c r="U86" s="4">
        <v>0</v>
      </c>
      <c r="V86" s="4">
        <f t="shared" si="2"/>
        <v>0</v>
      </c>
      <c r="X86" s="56"/>
      <c r="Y86" s="62" t="s">
        <v>175</v>
      </c>
      <c r="Z86" s="18"/>
      <c r="AA86" s="18"/>
      <c r="AB86" s="18"/>
      <c r="AC86" s="18"/>
      <c r="AD86" s="18"/>
    </row>
    <row r="87" spans="2:30" ht="13.5" hidden="1" customHeight="1" x14ac:dyDescent="0.25">
      <c r="B87" s="2"/>
      <c r="C87" s="54" t="s">
        <v>133</v>
      </c>
      <c r="D87" s="166"/>
      <c r="E87" s="168"/>
      <c r="F87" s="87"/>
      <c r="G87" s="182" t="s">
        <v>134</v>
      </c>
      <c r="H87" s="182"/>
      <c r="I87" s="166"/>
      <c r="J87" s="167"/>
      <c r="K87" s="167"/>
      <c r="L87" s="167"/>
      <c r="M87" s="168"/>
      <c r="N87" s="166" t="s">
        <v>135</v>
      </c>
      <c r="O87" s="168"/>
      <c r="P87" s="3"/>
      <c r="S87" s="1">
        <f>S85</f>
        <v>0</v>
      </c>
      <c r="U87" s="4">
        <v>0</v>
      </c>
      <c r="V87" s="4">
        <f t="shared" si="2"/>
        <v>0</v>
      </c>
      <c r="X87" s="56"/>
      <c r="Y87" s="62" t="s">
        <v>175</v>
      </c>
      <c r="Z87" s="18"/>
      <c r="AA87" s="18"/>
      <c r="AB87" s="18"/>
      <c r="AC87" s="18"/>
      <c r="AD87" s="18"/>
    </row>
    <row r="88" spans="2:30" ht="13.5" hidden="1" customHeight="1" x14ac:dyDescent="0.25">
      <c r="B88" s="2"/>
      <c r="C88" s="169" t="s">
        <v>173</v>
      </c>
      <c r="D88" s="169"/>
      <c r="E88" s="169"/>
      <c r="F88" s="93"/>
      <c r="G88" s="55" t="s">
        <v>136</v>
      </c>
      <c r="H88" s="31"/>
      <c r="I88" s="31"/>
      <c r="J88" s="31"/>
      <c r="K88" s="31"/>
      <c r="L88" s="31"/>
      <c r="M88" s="31"/>
      <c r="N88" s="31"/>
      <c r="O88" s="31"/>
      <c r="P88" s="3"/>
      <c r="S88" s="1">
        <f>S85</f>
        <v>0</v>
      </c>
      <c r="U88" s="4">
        <v>0</v>
      </c>
      <c r="V88" s="4">
        <f t="shared" si="2"/>
        <v>0</v>
      </c>
      <c r="Y88" s="62" t="s">
        <v>175</v>
      </c>
    </row>
    <row r="89" spans="2:30" ht="13.5" hidden="1" customHeight="1" x14ac:dyDescent="0.25">
      <c r="B89" s="2"/>
      <c r="C89" s="169" t="s">
        <v>176</v>
      </c>
      <c r="D89" s="169"/>
      <c r="E89" s="169"/>
      <c r="F89" s="169"/>
      <c r="G89" s="169"/>
      <c r="H89" s="169"/>
      <c r="I89" s="169"/>
      <c r="J89" s="169"/>
      <c r="K89" s="169"/>
      <c r="L89" s="169"/>
      <c r="M89" s="169"/>
      <c r="N89" s="169"/>
      <c r="O89" s="169"/>
      <c r="P89" s="3"/>
      <c r="S89" s="1">
        <f>S68</f>
        <v>0</v>
      </c>
      <c r="U89" s="4">
        <v>0</v>
      </c>
      <c r="V89" s="4">
        <f t="shared" si="2"/>
        <v>0</v>
      </c>
      <c r="Y89" s="62" t="s">
        <v>153</v>
      </c>
    </row>
    <row r="90" spans="2:30" ht="13.5" hidden="1" customHeight="1" x14ac:dyDescent="0.25">
      <c r="B90" s="2"/>
      <c r="C90" s="183" t="s">
        <v>18</v>
      </c>
      <c r="D90" s="184"/>
      <c r="E90" s="94"/>
      <c r="F90" s="55" t="s">
        <v>187</v>
      </c>
      <c r="G90" s="26"/>
      <c r="H90" s="26"/>
      <c r="I90" s="26"/>
      <c r="J90" s="26"/>
      <c r="K90" s="26"/>
      <c r="L90" s="26"/>
      <c r="M90" s="18"/>
      <c r="N90" s="18"/>
      <c r="O90" s="18"/>
      <c r="P90" s="3"/>
      <c r="S90" s="1">
        <f>S68</f>
        <v>0</v>
      </c>
      <c r="U90" s="4">
        <v>0</v>
      </c>
      <c r="V90" s="4">
        <f t="shared" si="2"/>
        <v>0</v>
      </c>
      <c r="Y90" s="62" t="s">
        <v>153</v>
      </c>
    </row>
    <row r="91" spans="2:30" ht="13.5" hidden="1" customHeight="1" x14ac:dyDescent="0.25">
      <c r="B91" s="2"/>
      <c r="C91" s="183" t="s">
        <v>19</v>
      </c>
      <c r="D91" s="184"/>
      <c r="E91" s="94"/>
      <c r="F91" s="55" t="s">
        <v>188</v>
      </c>
      <c r="G91" s="26"/>
      <c r="H91" s="26"/>
      <c r="I91" s="26"/>
      <c r="J91" s="26"/>
      <c r="K91" s="26"/>
      <c r="L91" s="26"/>
      <c r="M91" s="18"/>
      <c r="N91" s="18"/>
      <c r="O91" s="18"/>
      <c r="P91" s="3"/>
      <c r="S91" s="1">
        <f>S68</f>
        <v>0</v>
      </c>
      <c r="U91" s="4">
        <v>0</v>
      </c>
      <c r="V91" s="4">
        <f t="shared" si="2"/>
        <v>0</v>
      </c>
      <c r="Y91" s="62" t="s">
        <v>153</v>
      </c>
    </row>
    <row r="92" spans="2:30" ht="13.5" hidden="1" customHeight="1" x14ac:dyDescent="0.25">
      <c r="B92" s="2"/>
      <c r="C92" s="183" t="s">
        <v>20</v>
      </c>
      <c r="D92" s="184"/>
      <c r="E92" s="94"/>
      <c r="F92" s="55" t="s">
        <v>189</v>
      </c>
      <c r="G92" s="26"/>
      <c r="H92" s="26"/>
      <c r="I92" s="26"/>
      <c r="J92" s="26"/>
      <c r="K92" s="26"/>
      <c r="L92" s="26"/>
      <c r="M92" s="18"/>
      <c r="N92" s="18"/>
      <c r="O92" s="18"/>
      <c r="P92" s="3"/>
      <c r="S92" s="1">
        <f>S68</f>
        <v>0</v>
      </c>
      <c r="U92" s="4">
        <v>0</v>
      </c>
      <c r="V92" s="4">
        <f t="shared" si="2"/>
        <v>0</v>
      </c>
      <c r="Y92" s="62" t="s">
        <v>153</v>
      </c>
    </row>
    <row r="93" spans="2:30" ht="13.5" hidden="1" customHeight="1" x14ac:dyDescent="0.25">
      <c r="B93" s="2"/>
      <c r="C93" s="183" t="s">
        <v>21</v>
      </c>
      <c r="D93" s="184"/>
      <c r="E93" s="94"/>
      <c r="F93" s="55" t="s">
        <v>190</v>
      </c>
      <c r="G93" s="26"/>
      <c r="H93" s="26"/>
      <c r="I93" s="26"/>
      <c r="J93" s="26"/>
      <c r="K93" s="26"/>
      <c r="L93" s="26"/>
      <c r="M93" s="18"/>
      <c r="N93" s="18"/>
      <c r="O93" s="18"/>
      <c r="P93" s="3"/>
      <c r="S93" s="1">
        <f>S68</f>
        <v>0</v>
      </c>
      <c r="U93" s="4">
        <v>0</v>
      </c>
      <c r="V93" s="4">
        <f t="shared" si="2"/>
        <v>0</v>
      </c>
      <c r="Y93" s="62" t="s">
        <v>153</v>
      </c>
    </row>
    <row r="94" spans="2:30" ht="13.5" hidden="1" customHeight="1" x14ac:dyDescent="0.25">
      <c r="B94" s="2"/>
      <c r="C94" s="169" t="s">
        <v>177</v>
      </c>
      <c r="D94" s="169"/>
      <c r="E94" s="169"/>
      <c r="F94" s="87"/>
      <c r="G94" s="55" t="s">
        <v>178</v>
      </c>
      <c r="H94" s="31"/>
      <c r="I94" s="31"/>
      <c r="J94" s="31"/>
      <c r="K94" s="31"/>
      <c r="L94" s="26"/>
      <c r="M94" s="26"/>
      <c r="N94" s="28"/>
      <c r="O94" s="4"/>
      <c r="P94" s="3"/>
      <c r="S94" s="1">
        <f>S68</f>
        <v>0</v>
      </c>
      <c r="T94" s="1">
        <f>IFERROR(MATCH(F94,ListaSuspensa!$B$1:$B$2,0),0)</f>
        <v>0</v>
      </c>
      <c r="U94" s="4">
        <v>0</v>
      </c>
      <c r="V94" s="4">
        <f t="shared" si="2"/>
        <v>0</v>
      </c>
      <c r="Y94" s="62" t="s">
        <v>153</v>
      </c>
    </row>
    <row r="95" spans="2:30" ht="13.5" hidden="1" customHeight="1" x14ac:dyDescent="0.25">
      <c r="B95" s="2"/>
      <c r="C95" s="169" t="s">
        <v>48</v>
      </c>
      <c r="D95" s="169"/>
      <c r="E95" s="169"/>
      <c r="F95" s="94"/>
      <c r="G95" s="55" t="s">
        <v>179</v>
      </c>
      <c r="H95" s="26"/>
      <c r="I95" s="31"/>
      <c r="J95" s="31"/>
      <c r="K95" s="31"/>
      <c r="L95" s="26"/>
      <c r="M95" s="176"/>
      <c r="N95" s="176"/>
      <c r="O95" s="176"/>
      <c r="P95" s="3"/>
      <c r="S95" s="1">
        <f>IF(AND($T$44&gt;=T69,T94=1),1,0)</f>
        <v>0</v>
      </c>
      <c r="U95" s="4">
        <v>0</v>
      </c>
      <c r="V95" s="4">
        <f t="shared" si="2"/>
        <v>0</v>
      </c>
      <c r="Y95" s="62" t="s">
        <v>276</v>
      </c>
    </row>
    <row r="96" spans="2:30" ht="13.5" hidden="1" customHeight="1" x14ac:dyDescent="0.25">
      <c r="B96" s="2"/>
      <c r="C96" s="169" t="s">
        <v>49</v>
      </c>
      <c r="D96" s="169"/>
      <c r="E96" s="169"/>
      <c r="F96" s="94"/>
      <c r="G96" s="55" t="s">
        <v>180</v>
      </c>
      <c r="H96" s="26"/>
      <c r="I96" s="26"/>
      <c r="J96" s="26"/>
      <c r="K96" s="26"/>
      <c r="L96" s="26"/>
      <c r="M96" s="176"/>
      <c r="N96" s="176"/>
      <c r="O96" s="176"/>
      <c r="P96" s="3"/>
      <c r="S96" s="1">
        <f>S95</f>
        <v>0</v>
      </c>
      <c r="U96" s="4">
        <v>0</v>
      </c>
      <c r="V96" s="4">
        <f t="shared" si="2"/>
        <v>0</v>
      </c>
      <c r="Y96" s="62" t="s">
        <v>276</v>
      </c>
    </row>
    <row r="97" spans="2:30" ht="13.5" hidden="1" customHeight="1" x14ac:dyDescent="0.25">
      <c r="B97" s="2"/>
      <c r="C97" s="169" t="s">
        <v>181</v>
      </c>
      <c r="D97" s="169"/>
      <c r="E97" s="169"/>
      <c r="F97" s="87"/>
      <c r="G97" s="55" t="s">
        <v>185</v>
      </c>
      <c r="H97" s="31"/>
      <c r="I97" s="31"/>
      <c r="J97" s="31"/>
      <c r="K97" s="31"/>
      <c r="L97" s="31"/>
      <c r="M97" s="31"/>
      <c r="N97" s="31"/>
      <c r="O97" s="31"/>
      <c r="P97" s="3"/>
      <c r="S97" s="1">
        <f>S68</f>
        <v>0</v>
      </c>
      <c r="T97" s="1">
        <f>IFERROR(MATCH(F97,ListaSuspensa!$B$1:$B$2,0),0)</f>
        <v>0</v>
      </c>
      <c r="U97" s="4">
        <v>0</v>
      </c>
      <c r="V97" s="4">
        <f t="shared" si="2"/>
        <v>0</v>
      </c>
      <c r="Y97" s="62" t="s">
        <v>153</v>
      </c>
    </row>
    <row r="98" spans="2:30" ht="13.5" hidden="1" customHeight="1" x14ac:dyDescent="0.25">
      <c r="B98" s="2"/>
      <c r="C98" s="169" t="s">
        <v>50</v>
      </c>
      <c r="D98" s="169"/>
      <c r="E98" s="171"/>
      <c r="F98" s="94"/>
      <c r="G98" s="55" t="s">
        <v>179</v>
      </c>
      <c r="H98" s="31"/>
      <c r="I98" s="31"/>
      <c r="J98" s="31"/>
      <c r="K98" s="31"/>
      <c r="L98" s="31"/>
      <c r="M98" s="18"/>
      <c r="N98" s="18"/>
      <c r="O98" s="18"/>
      <c r="P98" s="3"/>
      <c r="S98" s="1">
        <f>IF(AND($T$44&gt;=T69,T97=1),1,0)</f>
        <v>0</v>
      </c>
      <c r="U98" s="4">
        <v>0</v>
      </c>
      <c r="V98" s="4">
        <f t="shared" si="2"/>
        <v>0</v>
      </c>
      <c r="Y98" s="62" t="s">
        <v>276</v>
      </c>
    </row>
    <row r="99" spans="2:30" ht="13.5" hidden="1" customHeight="1" x14ac:dyDescent="0.25">
      <c r="B99" s="2"/>
      <c r="C99" s="169" t="s">
        <v>51</v>
      </c>
      <c r="D99" s="169"/>
      <c r="E99" s="171"/>
      <c r="F99" s="94"/>
      <c r="G99" s="55" t="s">
        <v>180</v>
      </c>
      <c r="H99" s="31"/>
      <c r="I99" s="31"/>
      <c r="J99" s="31"/>
      <c r="K99" s="31"/>
      <c r="L99" s="31"/>
      <c r="M99" s="18"/>
      <c r="N99" s="18"/>
      <c r="O99" s="18"/>
      <c r="P99" s="3"/>
      <c r="S99" s="1">
        <f>S98</f>
        <v>0</v>
      </c>
      <c r="U99" s="4">
        <v>0</v>
      </c>
      <c r="V99" s="4">
        <f t="shared" si="2"/>
        <v>0</v>
      </c>
      <c r="Y99" s="62" t="s">
        <v>276</v>
      </c>
    </row>
    <row r="100" spans="2:30" ht="13.5" hidden="1" customHeight="1" x14ac:dyDescent="0.25">
      <c r="B100" s="2"/>
      <c r="C100" s="169" t="s">
        <v>184</v>
      </c>
      <c r="D100" s="169"/>
      <c r="E100" s="169"/>
      <c r="F100" s="87"/>
      <c r="G100" s="55" t="s">
        <v>186</v>
      </c>
      <c r="H100" s="4"/>
      <c r="I100" s="4"/>
      <c r="J100" s="31"/>
      <c r="K100" s="31"/>
      <c r="L100" s="31"/>
      <c r="M100" s="31"/>
      <c r="N100" s="31"/>
      <c r="O100" s="30"/>
      <c r="P100" s="3"/>
      <c r="S100" s="1">
        <f>S68</f>
        <v>0</v>
      </c>
      <c r="T100" s="1">
        <f>IFERROR(MATCH(F100,ListaSuspensa!$B$1:$B$2,0),0)</f>
        <v>0</v>
      </c>
      <c r="U100" s="4">
        <v>0</v>
      </c>
      <c r="V100" s="4">
        <f t="shared" si="2"/>
        <v>0</v>
      </c>
      <c r="Y100" s="62" t="s">
        <v>153</v>
      </c>
    </row>
    <row r="101" spans="2:30" ht="13.5" hidden="1" customHeight="1" x14ac:dyDescent="0.25">
      <c r="B101" s="2"/>
      <c r="C101" s="169" t="s">
        <v>182</v>
      </c>
      <c r="D101" s="169"/>
      <c r="E101" s="12"/>
      <c r="F101" s="94"/>
      <c r="G101" s="55" t="s">
        <v>179</v>
      </c>
      <c r="H101" s="4"/>
      <c r="I101" s="4"/>
      <c r="J101" s="31"/>
      <c r="K101" s="31"/>
      <c r="L101" s="31"/>
      <c r="M101" s="30"/>
      <c r="N101" s="30"/>
      <c r="O101" s="30"/>
      <c r="P101" s="3"/>
      <c r="S101" s="1">
        <f>IF(AND($T$44&gt;=T69,T100=1),1,0)</f>
        <v>0</v>
      </c>
      <c r="U101" s="4">
        <v>0</v>
      </c>
      <c r="V101" s="4">
        <f t="shared" si="2"/>
        <v>0</v>
      </c>
      <c r="Y101" s="62" t="s">
        <v>276</v>
      </c>
    </row>
    <row r="102" spans="2:30" ht="13.5" hidden="1" customHeight="1" x14ac:dyDescent="0.25">
      <c r="B102" s="2"/>
      <c r="C102" s="169" t="s">
        <v>183</v>
      </c>
      <c r="D102" s="169"/>
      <c r="E102" s="12"/>
      <c r="F102" s="94"/>
      <c r="G102" s="55" t="s">
        <v>180</v>
      </c>
      <c r="H102" s="4"/>
      <c r="I102" s="4"/>
      <c r="J102" s="31"/>
      <c r="K102" s="31"/>
      <c r="L102" s="31"/>
      <c r="M102" s="30"/>
      <c r="N102" s="30"/>
      <c r="O102" s="30"/>
      <c r="P102" s="3"/>
      <c r="S102" s="1">
        <f>S101</f>
        <v>0</v>
      </c>
      <c r="U102" s="4">
        <v>0</v>
      </c>
      <c r="V102" s="4">
        <f t="shared" si="2"/>
        <v>0</v>
      </c>
      <c r="Y102" s="62" t="s">
        <v>276</v>
      </c>
    </row>
    <row r="103" spans="2:30" ht="13.5" hidden="1" customHeight="1" x14ac:dyDescent="0.25">
      <c r="B103" s="2"/>
      <c r="C103" s="185" t="s">
        <v>191</v>
      </c>
      <c r="D103" s="185"/>
      <c r="E103" s="185"/>
      <c r="F103" s="185"/>
      <c r="G103" s="185"/>
      <c r="H103" s="185"/>
      <c r="I103" s="185"/>
      <c r="J103" s="185"/>
      <c r="K103" s="185"/>
      <c r="L103" s="185"/>
      <c r="M103" s="185"/>
      <c r="N103" s="185"/>
      <c r="O103" s="185"/>
      <c r="P103" s="3"/>
      <c r="S103" s="1">
        <f>S68</f>
        <v>0</v>
      </c>
      <c r="U103" s="4">
        <v>0</v>
      </c>
      <c r="V103" s="4">
        <f t="shared" si="2"/>
        <v>0</v>
      </c>
      <c r="Y103" s="62" t="s">
        <v>153</v>
      </c>
    </row>
    <row r="104" spans="2:30" ht="13.5" hidden="1" customHeight="1" x14ac:dyDescent="0.25">
      <c r="B104" s="2"/>
      <c r="C104" s="169" t="s">
        <v>22</v>
      </c>
      <c r="D104" s="169"/>
      <c r="E104" s="169"/>
      <c r="F104" s="89"/>
      <c r="G104" s="18"/>
      <c r="H104" s="18"/>
      <c r="I104" s="18"/>
      <c r="J104" s="18"/>
      <c r="K104" s="18"/>
      <c r="L104" s="18"/>
      <c r="M104" s="18"/>
      <c r="N104" s="18"/>
      <c r="O104" s="18"/>
      <c r="P104" s="3"/>
      <c r="S104" s="1">
        <f>S68</f>
        <v>0</v>
      </c>
      <c r="U104" s="4">
        <v>0</v>
      </c>
      <c r="V104" s="4">
        <f t="shared" si="2"/>
        <v>0</v>
      </c>
      <c r="Y104" s="62" t="s">
        <v>153</v>
      </c>
    </row>
    <row r="105" spans="2:30" ht="13.5" hidden="1" customHeight="1" x14ac:dyDescent="0.25">
      <c r="B105" s="2"/>
      <c r="C105" s="172" t="s">
        <v>192</v>
      </c>
      <c r="D105" s="172"/>
      <c r="E105" s="172"/>
      <c r="F105" s="172"/>
      <c r="G105" s="172"/>
      <c r="H105" s="172"/>
      <c r="I105" s="172"/>
      <c r="J105" s="172"/>
      <c r="K105" s="172"/>
      <c r="L105" s="172"/>
      <c r="M105" s="172"/>
      <c r="N105" s="172"/>
      <c r="O105" s="172"/>
      <c r="P105" s="3"/>
      <c r="S105" s="1">
        <f>S68</f>
        <v>0</v>
      </c>
      <c r="U105" s="4">
        <v>0</v>
      </c>
      <c r="V105" s="4">
        <f t="shared" si="2"/>
        <v>0</v>
      </c>
      <c r="X105" s="56"/>
      <c r="Y105" s="62" t="s">
        <v>153</v>
      </c>
      <c r="Z105" s="18"/>
      <c r="AA105" s="18"/>
      <c r="AB105" s="18"/>
      <c r="AC105" s="18"/>
      <c r="AD105" s="18"/>
    </row>
    <row r="106" spans="2:30" ht="13.5" hidden="1" customHeight="1" x14ac:dyDescent="0.25">
      <c r="B106" s="2"/>
      <c r="C106" s="54" t="s">
        <v>133</v>
      </c>
      <c r="D106" s="166"/>
      <c r="E106" s="168"/>
      <c r="F106" s="87"/>
      <c r="G106" s="165" t="s">
        <v>134</v>
      </c>
      <c r="H106" s="165"/>
      <c r="I106" s="166"/>
      <c r="J106" s="167"/>
      <c r="K106" s="167"/>
      <c r="L106" s="167"/>
      <c r="M106" s="168"/>
      <c r="N106" s="166" t="s">
        <v>135</v>
      </c>
      <c r="O106" s="168"/>
      <c r="P106" s="3"/>
      <c r="S106" s="1">
        <f>S105</f>
        <v>0</v>
      </c>
      <c r="U106" s="4">
        <v>0</v>
      </c>
      <c r="V106" s="4">
        <f t="shared" si="2"/>
        <v>0</v>
      </c>
      <c r="X106" s="56"/>
      <c r="Y106" s="62" t="s">
        <v>153</v>
      </c>
      <c r="Z106" s="18"/>
      <c r="AA106" s="18"/>
      <c r="AB106" s="18"/>
      <c r="AC106" s="18"/>
      <c r="AD106" s="18"/>
    </row>
    <row r="107" spans="2:30" ht="13.5" hidden="1" customHeight="1" x14ac:dyDescent="0.25">
      <c r="B107" s="2"/>
      <c r="C107" s="169" t="s">
        <v>23</v>
      </c>
      <c r="D107" s="169"/>
      <c r="E107" s="169"/>
      <c r="F107" s="169"/>
      <c r="G107" s="158"/>
      <c r="H107" s="159"/>
      <c r="I107" s="159"/>
      <c r="J107" s="160"/>
      <c r="K107" s="18"/>
      <c r="L107" s="18"/>
      <c r="M107" s="18"/>
      <c r="N107" s="18"/>
      <c r="O107" s="59"/>
      <c r="P107" s="3"/>
      <c r="S107" s="1">
        <f>S68</f>
        <v>0</v>
      </c>
      <c r="T107" s="1">
        <f>IFERROR(MATCH(G107,ListaSuspensa!$K$2:$K$8,0),0)</f>
        <v>0</v>
      </c>
      <c r="U107" s="4">
        <v>0</v>
      </c>
      <c r="V107" s="4">
        <f t="shared" si="2"/>
        <v>0</v>
      </c>
      <c r="Y107" s="62" t="s">
        <v>153</v>
      </c>
    </row>
    <row r="108" spans="2:30" ht="13.5" hidden="1" customHeight="1" x14ac:dyDescent="0.25">
      <c r="B108" s="2"/>
      <c r="C108" s="169" t="s">
        <v>174</v>
      </c>
      <c r="D108" s="169"/>
      <c r="E108" s="169"/>
      <c r="F108" s="93"/>
      <c r="G108" s="55" t="s">
        <v>136</v>
      </c>
      <c r="H108" s="55"/>
      <c r="I108" s="31"/>
      <c r="J108" s="31"/>
      <c r="K108" s="31"/>
      <c r="L108" s="31"/>
      <c r="M108" s="31"/>
      <c r="N108" s="31"/>
      <c r="O108" s="31"/>
      <c r="P108" s="3"/>
      <c r="S108" s="1">
        <f>IF(AND($T$44&gt;=T69,T107&gt;1),1,0)</f>
        <v>0</v>
      </c>
      <c r="U108" s="4">
        <v>0</v>
      </c>
      <c r="V108" s="4">
        <f t="shared" si="2"/>
        <v>0</v>
      </c>
      <c r="Y108" s="62" t="s">
        <v>175</v>
      </c>
    </row>
    <row r="109" spans="2:30" ht="13.5" hidden="1" customHeight="1" x14ac:dyDescent="0.25">
      <c r="B109" s="2"/>
      <c r="C109" s="172" t="s">
        <v>172</v>
      </c>
      <c r="D109" s="172"/>
      <c r="E109" s="172"/>
      <c r="F109" s="172"/>
      <c r="G109" s="172"/>
      <c r="H109" s="172"/>
      <c r="I109" s="172"/>
      <c r="J109" s="172"/>
      <c r="K109" s="172"/>
      <c r="L109" s="172"/>
      <c r="M109" s="172"/>
      <c r="N109" s="172"/>
      <c r="O109" s="172"/>
      <c r="P109" s="3"/>
      <c r="S109" s="1">
        <f>S108</f>
        <v>0</v>
      </c>
      <c r="U109" s="4">
        <v>0</v>
      </c>
      <c r="V109" s="4">
        <f t="shared" si="2"/>
        <v>0</v>
      </c>
      <c r="X109" s="56"/>
      <c r="Y109" s="62" t="s">
        <v>175</v>
      </c>
      <c r="Z109" s="18"/>
      <c r="AA109" s="18"/>
      <c r="AB109" s="18"/>
      <c r="AC109" s="18"/>
      <c r="AD109" s="18"/>
    </row>
    <row r="110" spans="2:30" ht="13.5" hidden="1" customHeight="1" x14ac:dyDescent="0.25">
      <c r="B110" s="2"/>
      <c r="C110" s="54" t="s">
        <v>133</v>
      </c>
      <c r="D110" s="166"/>
      <c r="E110" s="168"/>
      <c r="F110" s="86"/>
      <c r="G110" s="182" t="s">
        <v>134</v>
      </c>
      <c r="H110" s="182"/>
      <c r="I110" s="166"/>
      <c r="J110" s="167"/>
      <c r="K110" s="167"/>
      <c r="L110" s="167"/>
      <c r="M110" s="168"/>
      <c r="N110" s="166" t="s">
        <v>135</v>
      </c>
      <c r="O110" s="168"/>
      <c r="P110" s="3"/>
      <c r="S110" s="1">
        <f>S108</f>
        <v>0</v>
      </c>
      <c r="U110" s="4">
        <v>0</v>
      </c>
      <c r="V110" s="4">
        <f t="shared" si="2"/>
        <v>0</v>
      </c>
      <c r="X110" s="56"/>
      <c r="Y110" s="62" t="s">
        <v>175</v>
      </c>
      <c r="Z110" s="18"/>
      <c r="AA110" s="18"/>
      <c r="AB110" s="18"/>
      <c r="AC110" s="18"/>
      <c r="AD110" s="18"/>
    </row>
    <row r="111" spans="2:30" ht="13.5" hidden="1" customHeight="1" x14ac:dyDescent="0.25">
      <c r="B111" s="2"/>
      <c r="C111" s="169" t="s">
        <v>173</v>
      </c>
      <c r="D111" s="169"/>
      <c r="E111" s="169"/>
      <c r="F111" s="93"/>
      <c r="G111" s="55" t="s">
        <v>136</v>
      </c>
      <c r="H111" s="31"/>
      <c r="I111" s="31"/>
      <c r="J111" s="31"/>
      <c r="K111" s="31"/>
      <c r="L111" s="31"/>
      <c r="M111" s="31"/>
      <c r="N111" s="31"/>
      <c r="O111" s="31"/>
      <c r="P111" s="3"/>
      <c r="S111" s="1">
        <f>S108</f>
        <v>0</v>
      </c>
      <c r="U111" s="4">
        <v>0</v>
      </c>
      <c r="V111" s="4">
        <f t="shared" si="2"/>
        <v>0</v>
      </c>
      <c r="Y111" s="62" t="s">
        <v>175</v>
      </c>
    </row>
    <row r="112" spans="2:30" ht="13.5" hidden="1" customHeight="1" x14ac:dyDescent="0.25">
      <c r="B112" s="2"/>
      <c r="C112" s="169" t="s">
        <v>193</v>
      </c>
      <c r="D112" s="169"/>
      <c r="E112" s="169"/>
      <c r="F112" s="169"/>
      <c r="G112" s="169"/>
      <c r="H112" s="169"/>
      <c r="I112" s="169"/>
      <c r="J112" s="169"/>
      <c r="K112" s="169"/>
      <c r="L112" s="169"/>
      <c r="M112" s="169"/>
      <c r="N112" s="169"/>
      <c r="O112" s="169"/>
      <c r="P112" s="3"/>
      <c r="S112" s="1">
        <f>S68</f>
        <v>0</v>
      </c>
      <c r="U112" s="4">
        <v>0</v>
      </c>
      <c r="V112" s="4">
        <f t="shared" si="2"/>
        <v>0</v>
      </c>
      <c r="Y112" s="62" t="s">
        <v>153</v>
      </c>
    </row>
    <row r="113" spans="2:25" ht="13.5" hidden="1" customHeight="1" x14ac:dyDescent="0.25">
      <c r="B113" s="2"/>
      <c r="C113" s="183" t="s">
        <v>18</v>
      </c>
      <c r="D113" s="184"/>
      <c r="E113" s="94"/>
      <c r="F113" s="55" t="s">
        <v>187</v>
      </c>
      <c r="G113" s="31"/>
      <c r="H113" s="31"/>
      <c r="I113" s="31"/>
      <c r="J113" s="31"/>
      <c r="K113" s="31"/>
      <c r="L113" s="31"/>
      <c r="M113" s="18"/>
      <c r="N113" s="18"/>
      <c r="O113" s="18"/>
      <c r="P113" s="3"/>
      <c r="S113" s="1">
        <f>S68</f>
        <v>0</v>
      </c>
      <c r="U113" s="4">
        <v>0</v>
      </c>
      <c r="V113" s="4">
        <f t="shared" si="2"/>
        <v>0</v>
      </c>
      <c r="Y113" s="62" t="s">
        <v>153</v>
      </c>
    </row>
    <row r="114" spans="2:25" ht="13.5" hidden="1" customHeight="1" x14ac:dyDescent="0.25">
      <c r="B114" s="2"/>
      <c r="C114" s="183" t="s">
        <v>19</v>
      </c>
      <c r="D114" s="184"/>
      <c r="E114" s="94"/>
      <c r="F114" s="55" t="s">
        <v>188</v>
      </c>
      <c r="G114" s="31"/>
      <c r="H114" s="31"/>
      <c r="I114" s="31"/>
      <c r="J114" s="31"/>
      <c r="K114" s="31"/>
      <c r="L114" s="31"/>
      <c r="M114" s="18"/>
      <c r="N114" s="18"/>
      <c r="O114" s="18"/>
      <c r="P114" s="3"/>
      <c r="S114" s="1">
        <f>S68</f>
        <v>0</v>
      </c>
      <c r="U114" s="4">
        <v>0</v>
      </c>
      <c r="V114" s="4">
        <f t="shared" si="2"/>
        <v>0</v>
      </c>
      <c r="Y114" s="62" t="s">
        <v>153</v>
      </c>
    </row>
    <row r="115" spans="2:25" ht="13.5" hidden="1" customHeight="1" x14ac:dyDescent="0.25">
      <c r="B115" s="2"/>
      <c r="C115" s="183" t="s">
        <v>20</v>
      </c>
      <c r="D115" s="184"/>
      <c r="E115" s="94"/>
      <c r="F115" s="55" t="s">
        <v>189</v>
      </c>
      <c r="G115" s="31"/>
      <c r="H115" s="31"/>
      <c r="I115" s="31"/>
      <c r="J115" s="31"/>
      <c r="K115" s="31"/>
      <c r="L115" s="31"/>
      <c r="M115" s="18"/>
      <c r="N115" s="18"/>
      <c r="O115" s="18"/>
      <c r="P115" s="3"/>
      <c r="S115" s="1">
        <f>S68</f>
        <v>0</v>
      </c>
      <c r="U115" s="4">
        <v>0</v>
      </c>
      <c r="V115" s="4">
        <f t="shared" si="2"/>
        <v>0</v>
      </c>
      <c r="Y115" s="62" t="s">
        <v>153</v>
      </c>
    </row>
    <row r="116" spans="2:25" ht="13.5" hidden="1" customHeight="1" x14ac:dyDescent="0.25">
      <c r="B116" s="2"/>
      <c r="C116" s="183" t="s">
        <v>21</v>
      </c>
      <c r="D116" s="184"/>
      <c r="E116" s="94"/>
      <c r="F116" s="55" t="s">
        <v>190</v>
      </c>
      <c r="G116" s="31"/>
      <c r="H116" s="31"/>
      <c r="I116" s="31"/>
      <c r="J116" s="31"/>
      <c r="K116" s="31"/>
      <c r="L116" s="31"/>
      <c r="M116" s="18"/>
      <c r="N116" s="18"/>
      <c r="O116" s="18"/>
      <c r="P116" s="3"/>
      <c r="S116" s="1">
        <f>S68</f>
        <v>0</v>
      </c>
      <c r="U116" s="4">
        <v>0</v>
      </c>
      <c r="V116" s="4">
        <f t="shared" si="2"/>
        <v>0</v>
      </c>
      <c r="Y116" s="62" t="s">
        <v>153</v>
      </c>
    </row>
    <row r="117" spans="2:25" ht="13.5" hidden="1" customHeight="1" x14ac:dyDescent="0.25">
      <c r="B117" s="2"/>
      <c r="C117" s="169" t="s">
        <v>177</v>
      </c>
      <c r="D117" s="169"/>
      <c r="E117" s="169"/>
      <c r="F117" s="87"/>
      <c r="G117" s="55" t="s">
        <v>194</v>
      </c>
      <c r="H117" s="31"/>
      <c r="I117" s="31"/>
      <c r="J117" s="31"/>
      <c r="K117" s="31"/>
      <c r="L117" s="31"/>
      <c r="M117" s="31"/>
      <c r="N117" s="29"/>
      <c r="O117" s="4"/>
      <c r="P117" s="3"/>
      <c r="S117" s="1">
        <f>S68</f>
        <v>0</v>
      </c>
      <c r="T117" s="1">
        <f>IFERROR(MATCH(F117,ListaSuspensa!$B$1:$B$2,0),0)</f>
        <v>0</v>
      </c>
      <c r="U117" s="4">
        <v>0</v>
      </c>
      <c r="V117" s="4">
        <f t="shared" si="2"/>
        <v>0</v>
      </c>
      <c r="Y117" s="62" t="s">
        <v>153</v>
      </c>
    </row>
    <row r="118" spans="2:25" ht="13.5" hidden="1" customHeight="1" x14ac:dyDescent="0.25">
      <c r="B118" s="2"/>
      <c r="C118" s="169" t="s">
        <v>48</v>
      </c>
      <c r="D118" s="169"/>
      <c r="E118" s="169"/>
      <c r="F118" s="95"/>
      <c r="G118" s="55" t="s">
        <v>179</v>
      </c>
      <c r="H118" s="31"/>
      <c r="I118" s="31"/>
      <c r="J118" s="31"/>
      <c r="K118" s="31"/>
      <c r="L118" s="31"/>
      <c r="M118" s="176"/>
      <c r="N118" s="176"/>
      <c r="O118" s="176"/>
      <c r="P118" s="3"/>
      <c r="S118" s="1">
        <f>IF(AND($T$44&gt;=T69,T117=1),1,0)</f>
        <v>0</v>
      </c>
      <c r="U118" s="4">
        <v>0</v>
      </c>
      <c r="V118" s="4">
        <f t="shared" si="2"/>
        <v>0</v>
      </c>
      <c r="Y118" s="62" t="s">
        <v>276</v>
      </c>
    </row>
    <row r="119" spans="2:25" ht="13.5" hidden="1" customHeight="1" x14ac:dyDescent="0.25">
      <c r="B119" s="2"/>
      <c r="C119" s="169" t="s">
        <v>49</v>
      </c>
      <c r="D119" s="169"/>
      <c r="E119" s="169"/>
      <c r="F119" s="95"/>
      <c r="G119" s="55" t="s">
        <v>180</v>
      </c>
      <c r="H119" s="31"/>
      <c r="I119" s="31"/>
      <c r="J119" s="31"/>
      <c r="K119" s="31"/>
      <c r="L119" s="31"/>
      <c r="M119" s="176"/>
      <c r="N119" s="176"/>
      <c r="O119" s="176"/>
      <c r="P119" s="3"/>
      <c r="S119" s="1">
        <f>S118</f>
        <v>0</v>
      </c>
      <c r="U119" s="4">
        <v>0</v>
      </c>
      <c r="V119" s="4">
        <f t="shared" si="2"/>
        <v>0</v>
      </c>
      <c r="Y119" s="62" t="s">
        <v>276</v>
      </c>
    </row>
    <row r="120" spans="2:25" ht="13.5" hidden="1" customHeight="1" x14ac:dyDescent="0.25">
      <c r="B120" s="2"/>
      <c r="C120" s="169" t="s">
        <v>181</v>
      </c>
      <c r="D120" s="169"/>
      <c r="E120" s="169"/>
      <c r="F120" s="87"/>
      <c r="G120" s="55" t="s">
        <v>195</v>
      </c>
      <c r="H120" s="31"/>
      <c r="I120" s="31"/>
      <c r="J120" s="31"/>
      <c r="K120" s="31"/>
      <c r="L120" s="31"/>
      <c r="M120" s="31"/>
      <c r="N120" s="31"/>
      <c r="O120" s="31"/>
      <c r="P120" s="3"/>
      <c r="S120" s="1">
        <f>S68</f>
        <v>0</v>
      </c>
      <c r="T120" s="1">
        <f>IFERROR(MATCH(F120,ListaSuspensa!$B$1:$B$2,0),0)</f>
        <v>0</v>
      </c>
      <c r="U120" s="4">
        <v>0</v>
      </c>
      <c r="V120" s="4">
        <f t="shared" si="2"/>
        <v>0</v>
      </c>
      <c r="Y120" s="62" t="s">
        <v>153</v>
      </c>
    </row>
    <row r="121" spans="2:25" ht="13.5" hidden="1" customHeight="1" x14ac:dyDescent="0.25">
      <c r="B121" s="2"/>
      <c r="C121" s="169" t="s">
        <v>50</v>
      </c>
      <c r="D121" s="169"/>
      <c r="E121" s="171"/>
      <c r="F121" s="95"/>
      <c r="G121" s="55" t="s">
        <v>179</v>
      </c>
      <c r="H121" s="31"/>
      <c r="I121" s="31"/>
      <c r="J121" s="31"/>
      <c r="K121" s="31"/>
      <c r="L121" s="31"/>
      <c r="M121" s="18"/>
      <c r="N121" s="18"/>
      <c r="O121" s="18"/>
      <c r="P121" s="3"/>
      <c r="S121" s="1">
        <f>IF(AND($T$44&gt;=T69,T120=1),1,0)</f>
        <v>0</v>
      </c>
      <c r="U121" s="4">
        <v>0</v>
      </c>
      <c r="V121" s="4">
        <f t="shared" si="2"/>
        <v>0</v>
      </c>
      <c r="Y121" s="62" t="s">
        <v>276</v>
      </c>
    </row>
    <row r="122" spans="2:25" ht="13.5" hidden="1" customHeight="1" x14ac:dyDescent="0.25">
      <c r="B122" s="2"/>
      <c r="C122" s="169" t="s">
        <v>51</v>
      </c>
      <c r="D122" s="169"/>
      <c r="E122" s="171"/>
      <c r="F122" s="95"/>
      <c r="G122" s="55" t="s">
        <v>180</v>
      </c>
      <c r="H122" s="31"/>
      <c r="I122" s="31"/>
      <c r="J122" s="31"/>
      <c r="K122" s="31"/>
      <c r="L122" s="31"/>
      <c r="M122" s="18"/>
      <c r="N122" s="18"/>
      <c r="O122" s="18"/>
      <c r="P122" s="3"/>
      <c r="S122" s="1">
        <f>S121</f>
        <v>0</v>
      </c>
      <c r="U122" s="4">
        <v>0</v>
      </c>
      <c r="V122" s="4">
        <f t="shared" si="2"/>
        <v>0</v>
      </c>
      <c r="Y122" s="62" t="s">
        <v>276</v>
      </c>
    </row>
    <row r="123" spans="2:25" ht="13.5" hidden="1" customHeight="1" x14ac:dyDescent="0.25">
      <c r="B123" s="2"/>
      <c r="C123" s="169" t="s">
        <v>184</v>
      </c>
      <c r="D123" s="169"/>
      <c r="E123" s="169"/>
      <c r="F123" s="87"/>
      <c r="G123" s="55" t="s">
        <v>196</v>
      </c>
      <c r="H123" s="4"/>
      <c r="I123" s="4"/>
      <c r="J123" s="31"/>
      <c r="K123" s="31"/>
      <c r="L123" s="31"/>
      <c r="M123" s="31"/>
      <c r="N123" s="31"/>
      <c r="O123" s="30"/>
      <c r="P123" s="3"/>
      <c r="S123" s="1">
        <f>S68</f>
        <v>0</v>
      </c>
      <c r="T123" s="1">
        <f>IFERROR(MATCH(F123,ListaSuspensa!$B$1:$B$2,0),0)</f>
        <v>0</v>
      </c>
      <c r="U123" s="4">
        <v>0</v>
      </c>
      <c r="V123" s="4">
        <f t="shared" si="2"/>
        <v>0</v>
      </c>
      <c r="Y123" s="62" t="s">
        <v>153</v>
      </c>
    </row>
    <row r="124" spans="2:25" ht="13.5" hidden="1" customHeight="1" x14ac:dyDescent="0.25">
      <c r="B124" s="2"/>
      <c r="C124" s="169" t="s">
        <v>182</v>
      </c>
      <c r="D124" s="169"/>
      <c r="E124" s="12"/>
      <c r="F124" s="95"/>
      <c r="G124" s="55" t="s">
        <v>179</v>
      </c>
      <c r="H124" s="4"/>
      <c r="I124" s="4"/>
      <c r="J124" s="31"/>
      <c r="K124" s="31"/>
      <c r="L124" s="31"/>
      <c r="M124" s="30"/>
      <c r="N124" s="30"/>
      <c r="O124" s="30"/>
      <c r="P124" s="3"/>
      <c r="S124" s="1">
        <f>IF(AND($T$44&gt;=T69,T123=1),1,0)</f>
        <v>0</v>
      </c>
      <c r="U124" s="4">
        <v>0</v>
      </c>
      <c r="V124" s="4">
        <f t="shared" si="2"/>
        <v>0</v>
      </c>
      <c r="Y124" s="62" t="s">
        <v>276</v>
      </c>
    </row>
    <row r="125" spans="2:25" ht="13.5" hidden="1" customHeight="1" x14ac:dyDescent="0.25">
      <c r="B125" s="2"/>
      <c r="C125" s="169" t="s">
        <v>183</v>
      </c>
      <c r="D125" s="169"/>
      <c r="E125" s="12"/>
      <c r="F125" s="95"/>
      <c r="G125" s="55" t="s">
        <v>180</v>
      </c>
      <c r="H125" s="4"/>
      <c r="I125" s="4"/>
      <c r="J125" s="31"/>
      <c r="K125" s="31"/>
      <c r="L125" s="31"/>
      <c r="M125" s="30"/>
      <c r="N125" s="30"/>
      <c r="O125" s="30"/>
      <c r="P125" s="3"/>
      <c r="S125" s="1">
        <f>S124</f>
        <v>0</v>
      </c>
      <c r="U125" s="4">
        <v>0</v>
      </c>
      <c r="V125" s="4">
        <f t="shared" si="2"/>
        <v>0</v>
      </c>
      <c r="Y125" s="62" t="s">
        <v>276</v>
      </c>
    </row>
    <row r="126" spans="2:25" ht="13.5" hidden="1" customHeight="1" x14ac:dyDescent="0.25">
      <c r="B126" s="2"/>
      <c r="C126" s="58"/>
      <c r="D126" s="58"/>
      <c r="E126" s="58"/>
      <c r="F126" s="58"/>
      <c r="G126" s="32"/>
      <c r="H126" s="32"/>
      <c r="I126" s="32"/>
      <c r="J126" s="32"/>
      <c r="K126" s="32"/>
      <c r="L126" s="32"/>
      <c r="M126" s="32"/>
      <c r="N126" s="32"/>
      <c r="O126" s="32"/>
      <c r="P126" s="3"/>
      <c r="S126" s="1">
        <f>S68</f>
        <v>0</v>
      </c>
      <c r="U126" s="4">
        <v>0</v>
      </c>
      <c r="V126" s="4">
        <f t="shared" si="2"/>
        <v>0</v>
      </c>
    </row>
    <row r="127" spans="2:25" ht="13.5" hidden="1" customHeight="1" x14ac:dyDescent="0.25">
      <c r="B127" s="2"/>
      <c r="C127" s="170" t="s">
        <v>277</v>
      </c>
      <c r="D127" s="170"/>
      <c r="E127" s="170"/>
      <c r="F127" s="170"/>
      <c r="G127" s="170"/>
      <c r="H127" s="170"/>
      <c r="I127" s="170"/>
      <c r="J127" s="170"/>
      <c r="K127" s="170"/>
      <c r="L127" s="170"/>
      <c r="M127" s="170"/>
      <c r="N127" s="170"/>
      <c r="O127" s="170"/>
      <c r="P127" s="3"/>
      <c r="S127" s="1">
        <f>IF( $T$44 &gt;= T127,1,0)</f>
        <v>0</v>
      </c>
      <c r="T127" s="1">
        <v>2</v>
      </c>
      <c r="U127" s="4">
        <v>0</v>
      </c>
      <c r="V127" s="4">
        <f t="shared" si="2"/>
        <v>0</v>
      </c>
      <c r="Y127" s="62" t="s">
        <v>153</v>
      </c>
    </row>
    <row r="128" spans="2:25" ht="13.5" hidden="1" customHeight="1" x14ac:dyDescent="0.25">
      <c r="B128" s="2"/>
      <c r="C128" s="169" t="s">
        <v>150</v>
      </c>
      <c r="D128" s="169"/>
      <c r="E128" s="169"/>
      <c r="F128" s="169"/>
      <c r="G128" s="158"/>
      <c r="H128" s="159"/>
      <c r="I128" s="159"/>
      <c r="J128" s="159"/>
      <c r="K128" s="160"/>
      <c r="L128" s="55" t="s">
        <v>151</v>
      </c>
      <c r="M128" s="25"/>
      <c r="N128" s="25"/>
      <c r="O128" s="25"/>
      <c r="P128" s="3"/>
      <c r="S128" s="1">
        <f>IF(AND($T$44&gt;=T127,T18=3),1,0)</f>
        <v>0</v>
      </c>
      <c r="T128"/>
      <c r="U128" s="4">
        <v>0</v>
      </c>
      <c r="V128" s="4">
        <f t="shared" si="2"/>
        <v>0</v>
      </c>
      <c r="Y128" s="62" t="s">
        <v>168</v>
      </c>
    </row>
    <row r="129" spans="2:30" ht="13.5" hidden="1" customHeight="1" x14ac:dyDescent="0.25">
      <c r="B129" s="2"/>
      <c r="C129" s="169" t="s">
        <v>13</v>
      </c>
      <c r="D129" s="169"/>
      <c r="E129" s="169"/>
      <c r="F129" s="89"/>
      <c r="G129" s="55" t="s">
        <v>152</v>
      </c>
      <c r="H129" s="18"/>
      <c r="I129" s="18"/>
      <c r="J129" s="18"/>
      <c r="K129" s="18"/>
      <c r="L129" s="18"/>
      <c r="M129" s="18"/>
      <c r="N129" s="18"/>
      <c r="O129" s="18"/>
      <c r="P129" s="17"/>
      <c r="S129" s="1">
        <f>S127</f>
        <v>0</v>
      </c>
      <c r="U129" s="4">
        <v>0</v>
      </c>
      <c r="V129" s="4">
        <f t="shared" si="2"/>
        <v>0</v>
      </c>
      <c r="Y129" s="62" t="s">
        <v>153</v>
      </c>
    </row>
    <row r="130" spans="2:30" ht="13.5" hidden="1" customHeight="1" x14ac:dyDescent="0.25">
      <c r="B130" s="2"/>
      <c r="C130" s="169" t="s">
        <v>26</v>
      </c>
      <c r="D130" s="169"/>
      <c r="E130" s="92"/>
      <c r="F130" s="55" t="s">
        <v>154</v>
      </c>
      <c r="G130" s="18"/>
      <c r="H130" s="18"/>
      <c r="I130" s="18"/>
      <c r="J130" s="18"/>
      <c r="K130" s="18"/>
      <c r="L130" s="18"/>
      <c r="M130" s="18"/>
      <c r="N130" s="18"/>
      <c r="O130" s="18"/>
      <c r="P130" s="17"/>
      <c r="S130" s="1">
        <f>S127</f>
        <v>0</v>
      </c>
      <c r="T130" s="1">
        <f>IFERROR(MATCH(E130,ListaSuspensa!$H$2:$H$7,0),0)</f>
        <v>0</v>
      </c>
      <c r="U130" s="4">
        <v>0</v>
      </c>
      <c r="V130" s="4">
        <f t="shared" si="2"/>
        <v>0</v>
      </c>
      <c r="Y130" s="62" t="s">
        <v>153</v>
      </c>
    </row>
    <row r="131" spans="2:30" ht="13.5" hidden="1" customHeight="1" x14ac:dyDescent="0.25">
      <c r="B131" s="2"/>
      <c r="C131" s="209" t="s">
        <v>14</v>
      </c>
      <c r="D131" s="209"/>
      <c r="E131" s="91"/>
      <c r="F131" s="55" t="s">
        <v>155</v>
      </c>
      <c r="G131" s="18"/>
      <c r="H131" s="18"/>
      <c r="I131" s="18"/>
      <c r="J131" s="18"/>
      <c r="K131" s="18"/>
      <c r="L131" s="18"/>
      <c r="M131" s="18"/>
      <c r="N131" s="18"/>
      <c r="O131" s="18"/>
      <c r="P131" s="3"/>
      <c r="S131" s="1">
        <f>S127</f>
        <v>0</v>
      </c>
      <c r="U131" s="4">
        <v>0</v>
      </c>
      <c r="V131" s="4">
        <f t="shared" si="2"/>
        <v>0</v>
      </c>
      <c r="Y131" s="62" t="s">
        <v>153</v>
      </c>
    </row>
    <row r="132" spans="2:30" ht="13.5" hidden="1" customHeight="1" x14ac:dyDescent="0.25">
      <c r="B132" s="2"/>
      <c r="C132" s="178" t="s">
        <v>15</v>
      </c>
      <c r="D132" s="212"/>
      <c r="E132" s="92"/>
      <c r="F132" s="55" t="s">
        <v>156</v>
      </c>
      <c r="G132" s="18"/>
      <c r="H132" s="18"/>
      <c r="I132" s="18"/>
      <c r="J132" s="18"/>
      <c r="K132" s="18"/>
      <c r="L132" s="18"/>
      <c r="M132" s="18"/>
      <c r="N132" s="18"/>
      <c r="O132" s="18"/>
      <c r="P132" s="3"/>
      <c r="S132" s="1">
        <f>S127</f>
        <v>0</v>
      </c>
      <c r="U132" s="4">
        <v>0</v>
      </c>
      <c r="V132" s="4">
        <f t="shared" si="2"/>
        <v>0</v>
      </c>
      <c r="Y132" s="62" t="s">
        <v>153</v>
      </c>
    </row>
    <row r="133" spans="2:30" ht="13.5" hidden="1" customHeight="1" x14ac:dyDescent="0.25">
      <c r="B133" s="2"/>
      <c r="C133" s="169" t="s">
        <v>157</v>
      </c>
      <c r="D133" s="169"/>
      <c r="E133" s="92"/>
      <c r="F133" s="55" t="s">
        <v>158</v>
      </c>
      <c r="G133" s="18"/>
      <c r="H133" s="18"/>
      <c r="I133" s="18"/>
      <c r="J133" s="18"/>
      <c r="K133" s="18"/>
      <c r="L133" s="18"/>
      <c r="M133" s="18"/>
      <c r="N133" s="18"/>
      <c r="O133" s="18"/>
      <c r="P133" s="19"/>
      <c r="S133" s="1">
        <f>S127</f>
        <v>0</v>
      </c>
      <c r="U133" s="4">
        <v>0</v>
      </c>
      <c r="V133" s="4">
        <f t="shared" si="2"/>
        <v>0</v>
      </c>
      <c r="Y133" s="62" t="s">
        <v>153</v>
      </c>
    </row>
    <row r="134" spans="2:30" ht="13.5" hidden="1" customHeight="1" x14ac:dyDescent="0.25">
      <c r="B134" s="2"/>
      <c r="C134" s="169" t="s">
        <v>159</v>
      </c>
      <c r="D134" s="169"/>
      <c r="E134" s="92"/>
      <c r="F134" s="55" t="s">
        <v>160</v>
      </c>
      <c r="G134" s="35"/>
      <c r="H134" s="35"/>
      <c r="I134" s="18"/>
      <c r="J134" s="18"/>
      <c r="K134" s="18"/>
      <c r="L134" s="18"/>
      <c r="M134" s="18"/>
      <c r="N134" s="18"/>
      <c r="O134" s="18"/>
      <c r="P134" s="19"/>
      <c r="S134" s="1">
        <f>S127</f>
        <v>0</v>
      </c>
      <c r="U134" s="4">
        <v>0</v>
      </c>
      <c r="V134" s="4">
        <f t="shared" si="2"/>
        <v>0</v>
      </c>
      <c r="Y134" s="62" t="s">
        <v>153</v>
      </c>
    </row>
    <row r="135" spans="2:30" ht="13.5" hidden="1" customHeight="1" x14ac:dyDescent="0.25">
      <c r="B135" s="2"/>
      <c r="C135" s="223" t="s">
        <v>45</v>
      </c>
      <c r="D135" s="223"/>
      <c r="E135" s="223"/>
      <c r="F135" s="224"/>
      <c r="G135" s="92"/>
      <c r="H135" s="55" t="s">
        <v>163</v>
      </c>
      <c r="I135" s="35"/>
      <c r="J135" s="35"/>
      <c r="K135" s="35"/>
      <c r="L135" s="35"/>
      <c r="M135" s="35"/>
      <c r="N135" s="35"/>
      <c r="O135" s="35"/>
      <c r="P135" s="3"/>
      <c r="S135" s="1">
        <f>S127</f>
        <v>0</v>
      </c>
      <c r="U135" s="4">
        <v>0</v>
      </c>
      <c r="V135" s="4">
        <f t="shared" si="2"/>
        <v>0</v>
      </c>
      <c r="Y135" s="62" t="s">
        <v>153</v>
      </c>
    </row>
    <row r="136" spans="2:30" ht="13.5" hidden="1" customHeight="1" x14ac:dyDescent="0.25">
      <c r="B136" s="2"/>
      <c r="C136" s="223" t="s">
        <v>46</v>
      </c>
      <c r="D136" s="223"/>
      <c r="E136" s="223"/>
      <c r="F136" s="224"/>
      <c r="G136" s="92"/>
      <c r="H136" s="55" t="s">
        <v>161</v>
      </c>
      <c r="I136" s="23"/>
      <c r="J136" s="24"/>
      <c r="K136" s="24"/>
      <c r="L136" s="24"/>
      <c r="M136" s="24"/>
      <c r="N136" s="24"/>
      <c r="O136" s="24"/>
      <c r="P136" s="3"/>
      <c r="S136" s="1">
        <f>S127</f>
        <v>0</v>
      </c>
      <c r="U136" s="4">
        <v>0</v>
      </c>
      <c r="V136" s="4">
        <f t="shared" si="2"/>
        <v>0</v>
      </c>
      <c r="Y136" s="62" t="s">
        <v>153</v>
      </c>
    </row>
    <row r="137" spans="2:30" ht="13.5" hidden="1" customHeight="1" x14ac:dyDescent="0.25">
      <c r="B137" s="2"/>
      <c r="C137" s="223" t="s">
        <v>47</v>
      </c>
      <c r="D137" s="223"/>
      <c r="E137" s="223"/>
      <c r="F137" s="224"/>
      <c r="G137" s="92"/>
      <c r="H137" s="55" t="s">
        <v>162</v>
      </c>
      <c r="I137" s="23"/>
      <c r="J137" s="24"/>
      <c r="K137" s="24"/>
      <c r="L137" s="24"/>
      <c r="M137" s="24"/>
      <c r="N137" s="24"/>
      <c r="O137" s="24"/>
      <c r="P137" s="3"/>
      <c r="S137" s="1">
        <f>S127</f>
        <v>0</v>
      </c>
      <c r="U137" s="4">
        <v>0</v>
      </c>
      <c r="V137" s="4">
        <f t="shared" si="2"/>
        <v>0</v>
      </c>
      <c r="Y137" s="62" t="s">
        <v>153</v>
      </c>
    </row>
    <row r="138" spans="2:30" ht="13.5" hidden="1" customHeight="1" x14ac:dyDescent="0.25">
      <c r="B138" s="2"/>
      <c r="C138" s="185" t="s">
        <v>169</v>
      </c>
      <c r="D138" s="185"/>
      <c r="E138" s="185"/>
      <c r="F138" s="185"/>
      <c r="G138" s="185"/>
      <c r="H138" s="185"/>
      <c r="I138" s="185"/>
      <c r="J138" s="185"/>
      <c r="K138" s="185"/>
      <c r="L138" s="185"/>
      <c r="M138" s="185"/>
      <c r="N138" s="185"/>
      <c r="O138" s="185"/>
      <c r="P138" s="3"/>
      <c r="S138" s="1">
        <f>S127</f>
        <v>0</v>
      </c>
      <c r="U138" s="4">
        <v>0</v>
      </c>
      <c r="V138" s="4">
        <f t="shared" ref="V138:V201" si="3">ABS(U138-S138)</f>
        <v>0</v>
      </c>
      <c r="Y138" s="62" t="s">
        <v>153</v>
      </c>
    </row>
    <row r="139" spans="2:30" ht="13.5" hidden="1" customHeight="1" x14ac:dyDescent="0.25">
      <c r="B139" s="2"/>
      <c r="C139" s="169" t="s">
        <v>16</v>
      </c>
      <c r="D139" s="169"/>
      <c r="E139" s="169"/>
      <c r="F139" s="92"/>
      <c r="G139" s="18"/>
      <c r="H139" s="18"/>
      <c r="I139" s="18"/>
      <c r="J139" s="18"/>
      <c r="K139" s="18"/>
      <c r="L139" s="18"/>
      <c r="M139" s="18"/>
      <c r="N139" s="18"/>
      <c r="O139" s="18"/>
      <c r="P139" s="3"/>
      <c r="S139" s="1">
        <f>S127</f>
        <v>0</v>
      </c>
      <c r="U139" s="4">
        <v>0</v>
      </c>
      <c r="V139" s="4">
        <f t="shared" si="3"/>
        <v>0</v>
      </c>
      <c r="Y139" s="62" t="s">
        <v>153</v>
      </c>
    </row>
    <row r="140" spans="2:30" ht="13.5" hidden="1" customHeight="1" x14ac:dyDescent="0.25">
      <c r="B140" s="2"/>
      <c r="C140" s="172" t="s">
        <v>170</v>
      </c>
      <c r="D140" s="172"/>
      <c r="E140" s="172"/>
      <c r="F140" s="172"/>
      <c r="G140" s="172"/>
      <c r="H140" s="172"/>
      <c r="I140" s="172"/>
      <c r="J140" s="172"/>
      <c r="K140" s="172"/>
      <c r="L140" s="172"/>
      <c r="M140" s="172"/>
      <c r="N140" s="172"/>
      <c r="O140" s="172"/>
      <c r="P140" s="3"/>
      <c r="S140" s="1">
        <f>S127</f>
        <v>0</v>
      </c>
      <c r="U140" s="4">
        <v>0</v>
      </c>
      <c r="V140" s="4">
        <f t="shared" si="3"/>
        <v>0</v>
      </c>
      <c r="X140" s="56"/>
      <c r="Y140" s="62" t="s">
        <v>153</v>
      </c>
      <c r="Z140" s="18"/>
      <c r="AA140" s="18"/>
      <c r="AB140" s="18"/>
      <c r="AC140" s="18"/>
      <c r="AD140" s="18"/>
    </row>
    <row r="141" spans="2:30" ht="13.5" hidden="1" customHeight="1" x14ac:dyDescent="0.25">
      <c r="B141" s="2"/>
      <c r="C141" s="57" t="s">
        <v>133</v>
      </c>
      <c r="D141" s="166"/>
      <c r="E141" s="168"/>
      <c r="F141" s="86"/>
      <c r="G141" s="165" t="s">
        <v>134</v>
      </c>
      <c r="H141" s="165"/>
      <c r="I141" s="166"/>
      <c r="J141" s="167"/>
      <c r="K141" s="167"/>
      <c r="L141" s="167"/>
      <c r="M141" s="168"/>
      <c r="N141" s="166" t="s">
        <v>135</v>
      </c>
      <c r="O141" s="168"/>
      <c r="P141" s="3"/>
      <c r="S141" s="1">
        <f>S140</f>
        <v>0</v>
      </c>
      <c r="U141" s="4">
        <v>0</v>
      </c>
      <c r="V141" s="4">
        <f t="shared" si="3"/>
        <v>0</v>
      </c>
      <c r="X141" s="56"/>
      <c r="Y141" s="62" t="s">
        <v>153</v>
      </c>
      <c r="Z141" s="18"/>
      <c r="AA141" s="18"/>
      <c r="AB141" s="18"/>
      <c r="AC141" s="18"/>
      <c r="AD141" s="18"/>
    </row>
    <row r="142" spans="2:30" ht="13.5" hidden="1" customHeight="1" x14ac:dyDescent="0.25">
      <c r="B142" s="2"/>
      <c r="C142" s="169" t="s">
        <v>17</v>
      </c>
      <c r="D142" s="169"/>
      <c r="E142" s="169"/>
      <c r="F142" s="169"/>
      <c r="G142" s="158"/>
      <c r="H142" s="159"/>
      <c r="I142" s="159"/>
      <c r="J142" s="160"/>
      <c r="K142" s="18"/>
      <c r="L142" s="18"/>
      <c r="M142" s="18"/>
      <c r="N142" s="18"/>
      <c r="O142" s="59"/>
      <c r="P142" s="3"/>
      <c r="S142" s="1">
        <f>S127</f>
        <v>0</v>
      </c>
      <c r="T142" s="1">
        <f>IFERROR(MATCH(G142,ListaSuspensa!$K$2:$K$8,0),0)</f>
        <v>0</v>
      </c>
      <c r="U142" s="4">
        <v>0</v>
      </c>
      <c r="V142" s="4">
        <f t="shared" si="3"/>
        <v>0</v>
      </c>
      <c r="Y142" s="62" t="s">
        <v>153</v>
      </c>
    </row>
    <row r="143" spans="2:30" ht="13.5" hidden="1" customHeight="1" x14ac:dyDescent="0.25">
      <c r="B143" s="2"/>
      <c r="C143" s="169" t="s">
        <v>174</v>
      </c>
      <c r="D143" s="169"/>
      <c r="E143" s="169"/>
      <c r="F143" s="93"/>
      <c r="G143" s="55" t="s">
        <v>136</v>
      </c>
      <c r="H143" s="55"/>
      <c r="I143" s="35"/>
      <c r="J143" s="35"/>
      <c r="K143" s="35"/>
      <c r="L143" s="35"/>
      <c r="M143" s="35"/>
      <c r="N143" s="35"/>
      <c r="O143" s="35"/>
      <c r="P143" s="3"/>
      <c r="S143" s="1">
        <f>IF(AND($T$44&gt;=T127,T142&gt;1),1,0)</f>
        <v>0</v>
      </c>
      <c r="U143" s="4">
        <v>0</v>
      </c>
      <c r="V143" s="4">
        <f t="shared" si="3"/>
        <v>0</v>
      </c>
      <c r="Y143" s="62" t="s">
        <v>175</v>
      </c>
    </row>
    <row r="144" spans="2:30" ht="13.5" hidden="1" customHeight="1" x14ac:dyDescent="0.25">
      <c r="B144" s="2"/>
      <c r="C144" s="172" t="s">
        <v>172</v>
      </c>
      <c r="D144" s="172"/>
      <c r="E144" s="172"/>
      <c r="F144" s="172"/>
      <c r="G144" s="172"/>
      <c r="H144" s="172"/>
      <c r="I144" s="172"/>
      <c r="J144" s="172"/>
      <c r="K144" s="172"/>
      <c r="L144" s="172"/>
      <c r="M144" s="172"/>
      <c r="N144" s="172"/>
      <c r="O144" s="172"/>
      <c r="P144" s="3"/>
      <c r="S144" s="1">
        <f>S143</f>
        <v>0</v>
      </c>
      <c r="U144" s="4">
        <v>0</v>
      </c>
      <c r="V144" s="4">
        <f t="shared" si="3"/>
        <v>0</v>
      </c>
      <c r="X144" s="56"/>
      <c r="Y144" s="62" t="s">
        <v>175</v>
      </c>
      <c r="Z144" s="18"/>
      <c r="AA144" s="18"/>
      <c r="AB144" s="18"/>
      <c r="AC144" s="18"/>
      <c r="AD144" s="18"/>
    </row>
    <row r="145" spans="2:30" ht="13.5" hidden="1" customHeight="1" x14ac:dyDescent="0.25">
      <c r="B145" s="2"/>
      <c r="C145" s="57" t="s">
        <v>133</v>
      </c>
      <c r="D145" s="166"/>
      <c r="E145" s="168"/>
      <c r="F145" s="86"/>
      <c r="G145" s="182" t="s">
        <v>134</v>
      </c>
      <c r="H145" s="182"/>
      <c r="I145" s="166"/>
      <c r="J145" s="167"/>
      <c r="K145" s="167"/>
      <c r="L145" s="167"/>
      <c r="M145" s="168"/>
      <c r="N145" s="166" t="s">
        <v>135</v>
      </c>
      <c r="O145" s="168"/>
      <c r="P145" s="3"/>
      <c r="S145" s="1">
        <f>S143</f>
        <v>0</v>
      </c>
      <c r="U145" s="4">
        <v>0</v>
      </c>
      <c r="V145" s="4">
        <f t="shared" si="3"/>
        <v>0</v>
      </c>
      <c r="X145" s="56"/>
      <c r="Y145" s="62" t="s">
        <v>175</v>
      </c>
      <c r="Z145" s="18"/>
      <c r="AA145" s="18"/>
      <c r="AB145" s="18"/>
      <c r="AC145" s="18"/>
      <c r="AD145" s="18"/>
    </row>
    <row r="146" spans="2:30" ht="13.5" hidden="1" customHeight="1" x14ac:dyDescent="0.25">
      <c r="B146" s="2"/>
      <c r="C146" s="169" t="s">
        <v>173</v>
      </c>
      <c r="D146" s="169"/>
      <c r="E146" s="169"/>
      <c r="F146" s="93"/>
      <c r="G146" s="55" t="s">
        <v>136</v>
      </c>
      <c r="H146" s="35"/>
      <c r="I146" s="35"/>
      <c r="J146" s="35"/>
      <c r="K146" s="35"/>
      <c r="L146" s="35"/>
      <c r="M146" s="35"/>
      <c r="N146" s="35"/>
      <c r="O146" s="35"/>
      <c r="P146" s="3"/>
      <c r="S146" s="1">
        <f>S143</f>
        <v>0</v>
      </c>
      <c r="U146" s="4">
        <v>0</v>
      </c>
      <c r="V146" s="4">
        <f t="shared" si="3"/>
        <v>0</v>
      </c>
      <c r="Y146" s="62" t="s">
        <v>175</v>
      </c>
    </row>
    <row r="147" spans="2:30" ht="13.5" hidden="1" customHeight="1" x14ac:dyDescent="0.25">
      <c r="B147" s="2"/>
      <c r="C147" s="169" t="s">
        <v>176</v>
      </c>
      <c r="D147" s="169"/>
      <c r="E147" s="169"/>
      <c r="F147" s="169"/>
      <c r="G147" s="169"/>
      <c r="H147" s="169"/>
      <c r="I147" s="169"/>
      <c r="J147" s="169"/>
      <c r="K147" s="169"/>
      <c r="L147" s="169"/>
      <c r="M147" s="169"/>
      <c r="N147" s="169"/>
      <c r="O147" s="169"/>
      <c r="P147" s="3"/>
      <c r="S147" s="1">
        <f>S127</f>
        <v>0</v>
      </c>
      <c r="U147" s="4">
        <v>0</v>
      </c>
      <c r="V147" s="4">
        <f t="shared" si="3"/>
        <v>0</v>
      </c>
      <c r="Y147" s="62" t="s">
        <v>153</v>
      </c>
    </row>
    <row r="148" spans="2:30" ht="13.5" hidden="1" customHeight="1" x14ac:dyDescent="0.25">
      <c r="B148" s="2"/>
      <c r="C148" s="183" t="s">
        <v>18</v>
      </c>
      <c r="D148" s="184"/>
      <c r="E148" s="94"/>
      <c r="F148" s="55" t="s">
        <v>187</v>
      </c>
      <c r="G148" s="35"/>
      <c r="H148" s="35"/>
      <c r="I148" s="35"/>
      <c r="J148" s="35"/>
      <c r="K148" s="35"/>
      <c r="L148" s="35"/>
      <c r="M148" s="18"/>
      <c r="N148" s="18"/>
      <c r="O148" s="18"/>
      <c r="P148" s="3"/>
      <c r="S148" s="1">
        <f>S127</f>
        <v>0</v>
      </c>
      <c r="U148" s="4">
        <v>0</v>
      </c>
      <c r="V148" s="4">
        <f t="shared" si="3"/>
        <v>0</v>
      </c>
      <c r="Y148" s="62" t="s">
        <v>153</v>
      </c>
    </row>
    <row r="149" spans="2:30" ht="13.5" hidden="1" customHeight="1" x14ac:dyDescent="0.25">
      <c r="B149" s="2"/>
      <c r="C149" s="183" t="s">
        <v>19</v>
      </c>
      <c r="D149" s="184"/>
      <c r="E149" s="94"/>
      <c r="F149" s="55" t="s">
        <v>188</v>
      </c>
      <c r="G149" s="35"/>
      <c r="H149" s="35"/>
      <c r="I149" s="35"/>
      <c r="J149" s="35"/>
      <c r="K149" s="35"/>
      <c r="L149" s="35"/>
      <c r="M149" s="18"/>
      <c r="N149" s="18"/>
      <c r="O149" s="18"/>
      <c r="P149" s="3"/>
      <c r="S149" s="1">
        <f>S127</f>
        <v>0</v>
      </c>
      <c r="U149" s="4">
        <v>0</v>
      </c>
      <c r="V149" s="4">
        <f t="shared" si="3"/>
        <v>0</v>
      </c>
      <c r="Y149" s="62" t="s">
        <v>153</v>
      </c>
    </row>
    <row r="150" spans="2:30" ht="13.5" hidden="1" customHeight="1" x14ac:dyDescent="0.25">
      <c r="B150" s="2"/>
      <c r="C150" s="183" t="s">
        <v>20</v>
      </c>
      <c r="D150" s="184"/>
      <c r="E150" s="94"/>
      <c r="F150" s="55" t="s">
        <v>189</v>
      </c>
      <c r="G150" s="35"/>
      <c r="H150" s="35"/>
      <c r="I150" s="35"/>
      <c r="J150" s="35"/>
      <c r="K150" s="35"/>
      <c r="L150" s="35"/>
      <c r="M150" s="18"/>
      <c r="N150" s="18"/>
      <c r="O150" s="18"/>
      <c r="P150" s="3"/>
      <c r="S150" s="1">
        <f>S127</f>
        <v>0</v>
      </c>
      <c r="U150" s="4">
        <v>0</v>
      </c>
      <c r="V150" s="4">
        <f t="shared" si="3"/>
        <v>0</v>
      </c>
      <c r="Y150" s="62" t="s">
        <v>153</v>
      </c>
    </row>
    <row r="151" spans="2:30" ht="13.5" hidden="1" customHeight="1" x14ac:dyDescent="0.25">
      <c r="B151" s="2"/>
      <c r="C151" s="183" t="s">
        <v>21</v>
      </c>
      <c r="D151" s="184"/>
      <c r="E151" s="94"/>
      <c r="F151" s="55" t="s">
        <v>190</v>
      </c>
      <c r="G151" s="35"/>
      <c r="H151" s="35"/>
      <c r="I151" s="35"/>
      <c r="J151" s="35"/>
      <c r="K151" s="35"/>
      <c r="L151" s="35"/>
      <c r="M151" s="18"/>
      <c r="N151" s="18"/>
      <c r="O151" s="18"/>
      <c r="P151" s="3"/>
      <c r="S151" s="1">
        <f>S127</f>
        <v>0</v>
      </c>
      <c r="U151" s="4">
        <v>0</v>
      </c>
      <c r="V151" s="4">
        <f t="shared" si="3"/>
        <v>0</v>
      </c>
      <c r="Y151" s="62" t="s">
        <v>153</v>
      </c>
    </row>
    <row r="152" spans="2:30" ht="13.5" hidden="1" customHeight="1" x14ac:dyDescent="0.25">
      <c r="B152" s="2"/>
      <c r="C152" s="169" t="s">
        <v>177</v>
      </c>
      <c r="D152" s="169"/>
      <c r="E152" s="169"/>
      <c r="F152" s="87"/>
      <c r="G152" s="55" t="s">
        <v>178</v>
      </c>
      <c r="H152" s="35"/>
      <c r="I152" s="35"/>
      <c r="J152" s="35"/>
      <c r="K152" s="35"/>
      <c r="L152" s="35"/>
      <c r="M152" s="35"/>
      <c r="N152" s="34"/>
      <c r="O152" s="4"/>
      <c r="P152" s="3"/>
      <c r="S152" s="1">
        <f>S127</f>
        <v>0</v>
      </c>
      <c r="T152" s="1">
        <f>IFERROR(MATCH(F152,ListaSuspensa!$B$1:$B$2,0),0)</f>
        <v>0</v>
      </c>
      <c r="U152" s="4">
        <v>0</v>
      </c>
      <c r="V152" s="4">
        <f t="shared" si="3"/>
        <v>0</v>
      </c>
      <c r="Y152" s="62" t="s">
        <v>153</v>
      </c>
    </row>
    <row r="153" spans="2:30" ht="13.5" hidden="1" customHeight="1" x14ac:dyDescent="0.25">
      <c r="B153" s="2"/>
      <c r="C153" s="169" t="s">
        <v>48</v>
      </c>
      <c r="D153" s="169"/>
      <c r="E153" s="169"/>
      <c r="F153" s="94"/>
      <c r="G153" s="55" t="s">
        <v>179</v>
      </c>
      <c r="H153" s="35"/>
      <c r="I153" s="35"/>
      <c r="J153" s="35"/>
      <c r="K153" s="35"/>
      <c r="L153" s="35"/>
      <c r="M153" s="176"/>
      <c r="N153" s="176"/>
      <c r="O153" s="176"/>
      <c r="P153" s="3"/>
      <c r="S153" s="1">
        <f>IF(AND($T$44&gt;=T127,T152=1),1,0)</f>
        <v>0</v>
      </c>
      <c r="U153" s="4">
        <v>0</v>
      </c>
      <c r="V153" s="4">
        <f t="shared" si="3"/>
        <v>0</v>
      </c>
      <c r="Y153" s="62" t="s">
        <v>276</v>
      </c>
    </row>
    <row r="154" spans="2:30" ht="13.5" hidden="1" customHeight="1" x14ac:dyDescent="0.25">
      <c r="B154" s="2"/>
      <c r="C154" s="169" t="s">
        <v>49</v>
      </c>
      <c r="D154" s="169"/>
      <c r="E154" s="169"/>
      <c r="F154" s="94"/>
      <c r="G154" s="55" t="s">
        <v>180</v>
      </c>
      <c r="H154" s="35"/>
      <c r="I154" s="35"/>
      <c r="J154" s="35"/>
      <c r="K154" s="35"/>
      <c r="L154" s="35"/>
      <c r="M154" s="176"/>
      <c r="N154" s="176"/>
      <c r="O154" s="176"/>
      <c r="P154" s="3"/>
      <c r="S154" s="1">
        <f>S153</f>
        <v>0</v>
      </c>
      <c r="U154" s="4">
        <v>0</v>
      </c>
      <c r="V154" s="4">
        <f t="shared" si="3"/>
        <v>0</v>
      </c>
      <c r="Y154" s="62" t="s">
        <v>276</v>
      </c>
    </row>
    <row r="155" spans="2:30" ht="13.5" hidden="1" customHeight="1" x14ac:dyDescent="0.25">
      <c r="B155" s="2"/>
      <c r="C155" s="169" t="s">
        <v>181</v>
      </c>
      <c r="D155" s="169"/>
      <c r="E155" s="169"/>
      <c r="F155" s="87"/>
      <c r="G155" s="55" t="s">
        <v>185</v>
      </c>
      <c r="H155" s="35"/>
      <c r="I155" s="35"/>
      <c r="J155" s="35"/>
      <c r="K155" s="35"/>
      <c r="L155" s="35"/>
      <c r="M155" s="35"/>
      <c r="N155" s="35"/>
      <c r="O155" s="35"/>
      <c r="P155" s="3"/>
      <c r="S155" s="1">
        <f>S127</f>
        <v>0</v>
      </c>
      <c r="T155" s="1">
        <f>IFERROR(MATCH(F155,ListaSuspensa!$B$1:$B$2,0),0)</f>
        <v>0</v>
      </c>
      <c r="U155" s="4">
        <v>0</v>
      </c>
      <c r="V155" s="4">
        <f t="shared" si="3"/>
        <v>0</v>
      </c>
      <c r="Y155" s="62" t="s">
        <v>153</v>
      </c>
    </row>
    <row r="156" spans="2:30" ht="13.5" hidden="1" customHeight="1" x14ac:dyDescent="0.25">
      <c r="B156" s="2"/>
      <c r="C156" s="169" t="s">
        <v>50</v>
      </c>
      <c r="D156" s="169"/>
      <c r="E156" s="171"/>
      <c r="F156" s="94"/>
      <c r="G156" s="55" t="s">
        <v>179</v>
      </c>
      <c r="H156" s="35"/>
      <c r="I156" s="35"/>
      <c r="J156" s="35"/>
      <c r="K156" s="35"/>
      <c r="L156" s="35"/>
      <c r="M156" s="18"/>
      <c r="N156" s="18"/>
      <c r="O156" s="18"/>
      <c r="P156" s="3"/>
      <c r="S156" s="1">
        <f>IF(AND($T$44&gt;=T127,T155=1),1,0)</f>
        <v>0</v>
      </c>
      <c r="U156" s="4">
        <v>0</v>
      </c>
      <c r="V156" s="4">
        <f t="shared" si="3"/>
        <v>0</v>
      </c>
      <c r="Y156" s="62" t="s">
        <v>276</v>
      </c>
    </row>
    <row r="157" spans="2:30" ht="13.5" hidden="1" customHeight="1" x14ac:dyDescent="0.25">
      <c r="B157" s="2"/>
      <c r="C157" s="169" t="s">
        <v>51</v>
      </c>
      <c r="D157" s="169"/>
      <c r="E157" s="171"/>
      <c r="F157" s="94"/>
      <c r="G157" s="55" t="s">
        <v>180</v>
      </c>
      <c r="H157" s="35"/>
      <c r="I157" s="35"/>
      <c r="J157" s="35"/>
      <c r="K157" s="35"/>
      <c r="L157" s="35"/>
      <c r="M157" s="18"/>
      <c r="N157" s="18"/>
      <c r="O157" s="18"/>
      <c r="P157" s="3"/>
      <c r="S157" s="1">
        <f>S156</f>
        <v>0</v>
      </c>
      <c r="U157" s="4">
        <v>0</v>
      </c>
      <c r="V157" s="4">
        <f t="shared" si="3"/>
        <v>0</v>
      </c>
      <c r="Y157" s="62" t="s">
        <v>276</v>
      </c>
    </row>
    <row r="158" spans="2:30" ht="13.5" hidden="1" customHeight="1" x14ac:dyDescent="0.25">
      <c r="B158" s="2"/>
      <c r="C158" s="169" t="s">
        <v>184</v>
      </c>
      <c r="D158" s="169"/>
      <c r="E158" s="169"/>
      <c r="F158" s="87"/>
      <c r="G158" s="55" t="s">
        <v>186</v>
      </c>
      <c r="H158" s="4"/>
      <c r="I158" s="4"/>
      <c r="J158" s="35"/>
      <c r="K158" s="35"/>
      <c r="L158" s="35"/>
      <c r="M158" s="35"/>
      <c r="N158" s="35"/>
      <c r="O158" s="33"/>
      <c r="P158" s="3"/>
      <c r="S158" s="1">
        <f>S127</f>
        <v>0</v>
      </c>
      <c r="T158" s="1">
        <f>IFERROR(MATCH(F158,ListaSuspensa!$B$1:$B$2,0),0)</f>
        <v>0</v>
      </c>
      <c r="U158" s="4">
        <v>0</v>
      </c>
      <c r="V158" s="4">
        <f t="shared" si="3"/>
        <v>0</v>
      </c>
      <c r="Y158" s="62" t="s">
        <v>153</v>
      </c>
    </row>
    <row r="159" spans="2:30" ht="13.5" hidden="1" customHeight="1" x14ac:dyDescent="0.25">
      <c r="B159" s="2"/>
      <c r="C159" s="169" t="s">
        <v>182</v>
      </c>
      <c r="D159" s="169"/>
      <c r="E159" s="12"/>
      <c r="F159" s="94"/>
      <c r="G159" s="55" t="s">
        <v>179</v>
      </c>
      <c r="H159" s="4"/>
      <c r="I159" s="4"/>
      <c r="J159" s="35"/>
      <c r="K159" s="35"/>
      <c r="L159" s="35"/>
      <c r="M159" s="33"/>
      <c r="N159" s="33"/>
      <c r="O159" s="33"/>
      <c r="P159" s="3"/>
      <c r="S159" s="1">
        <f>IF(AND($T$44&gt;=T127,T158=1),1,0)</f>
        <v>0</v>
      </c>
      <c r="U159" s="4">
        <v>0</v>
      </c>
      <c r="V159" s="4">
        <f t="shared" si="3"/>
        <v>0</v>
      </c>
      <c r="Y159" s="62" t="s">
        <v>276</v>
      </c>
    </row>
    <row r="160" spans="2:30" ht="13.5" hidden="1" customHeight="1" x14ac:dyDescent="0.25">
      <c r="B160" s="2"/>
      <c r="C160" s="169" t="s">
        <v>183</v>
      </c>
      <c r="D160" s="169"/>
      <c r="E160" s="12"/>
      <c r="F160" s="94"/>
      <c r="G160" s="55" t="s">
        <v>180</v>
      </c>
      <c r="H160" s="4"/>
      <c r="I160" s="4"/>
      <c r="J160" s="35"/>
      <c r="K160" s="35"/>
      <c r="L160" s="35"/>
      <c r="M160" s="33"/>
      <c r="N160" s="33"/>
      <c r="O160" s="33"/>
      <c r="P160" s="3"/>
      <c r="S160" s="1">
        <f>S159</f>
        <v>0</v>
      </c>
      <c r="U160" s="4">
        <v>0</v>
      </c>
      <c r="V160" s="4">
        <f t="shared" si="3"/>
        <v>0</v>
      </c>
      <c r="Y160" s="62" t="s">
        <v>276</v>
      </c>
    </row>
    <row r="161" spans="2:30" ht="13.5" hidden="1" customHeight="1" x14ac:dyDescent="0.25">
      <c r="B161" s="2"/>
      <c r="C161" s="185" t="s">
        <v>191</v>
      </c>
      <c r="D161" s="185"/>
      <c r="E161" s="185"/>
      <c r="F161" s="185"/>
      <c r="G161" s="185"/>
      <c r="H161" s="185"/>
      <c r="I161" s="185"/>
      <c r="J161" s="185"/>
      <c r="K161" s="185"/>
      <c r="L161" s="185"/>
      <c r="M161" s="185"/>
      <c r="N161" s="185"/>
      <c r="O161" s="185"/>
      <c r="P161" s="3"/>
      <c r="S161" s="1">
        <f>S127</f>
        <v>0</v>
      </c>
      <c r="U161" s="4">
        <v>0</v>
      </c>
      <c r="V161" s="4">
        <f t="shared" si="3"/>
        <v>0</v>
      </c>
      <c r="Y161" s="62" t="s">
        <v>153</v>
      </c>
    </row>
    <row r="162" spans="2:30" ht="13.5" hidden="1" customHeight="1" x14ac:dyDescent="0.25">
      <c r="B162" s="2"/>
      <c r="C162" s="169" t="s">
        <v>22</v>
      </c>
      <c r="D162" s="169"/>
      <c r="E162" s="169"/>
      <c r="F162" s="89"/>
      <c r="G162" s="18"/>
      <c r="H162" s="18"/>
      <c r="I162" s="18"/>
      <c r="J162" s="18"/>
      <c r="K162" s="18"/>
      <c r="L162" s="18"/>
      <c r="M162" s="18"/>
      <c r="N162" s="18"/>
      <c r="O162" s="18"/>
      <c r="P162" s="3"/>
      <c r="S162" s="1">
        <f>S127</f>
        <v>0</v>
      </c>
      <c r="U162" s="4">
        <v>0</v>
      </c>
      <c r="V162" s="4">
        <f t="shared" si="3"/>
        <v>0</v>
      </c>
      <c r="Y162" s="62" t="s">
        <v>153</v>
      </c>
    </row>
    <row r="163" spans="2:30" ht="13.5" hidden="1" customHeight="1" x14ac:dyDescent="0.25">
      <c r="B163" s="2"/>
      <c r="C163" s="172" t="s">
        <v>192</v>
      </c>
      <c r="D163" s="172"/>
      <c r="E163" s="172"/>
      <c r="F163" s="172"/>
      <c r="G163" s="172"/>
      <c r="H163" s="172"/>
      <c r="I163" s="172"/>
      <c r="J163" s="172"/>
      <c r="K163" s="172"/>
      <c r="L163" s="172"/>
      <c r="M163" s="172"/>
      <c r="N163" s="172"/>
      <c r="O163" s="172"/>
      <c r="P163" s="3"/>
      <c r="S163" s="1">
        <f>S127</f>
        <v>0</v>
      </c>
      <c r="U163" s="4">
        <v>0</v>
      </c>
      <c r="V163" s="4">
        <f t="shared" si="3"/>
        <v>0</v>
      </c>
      <c r="X163" s="56"/>
      <c r="Y163" s="62" t="s">
        <v>153</v>
      </c>
      <c r="Z163" s="18"/>
      <c r="AA163" s="18"/>
      <c r="AB163" s="18"/>
      <c r="AC163" s="18"/>
      <c r="AD163" s="18"/>
    </row>
    <row r="164" spans="2:30" ht="13.5" hidden="1" customHeight="1" x14ac:dyDescent="0.25">
      <c r="B164" s="2"/>
      <c r="C164" s="57" t="s">
        <v>133</v>
      </c>
      <c r="D164" s="166"/>
      <c r="E164" s="168"/>
      <c r="F164" s="87"/>
      <c r="G164" s="165" t="s">
        <v>134</v>
      </c>
      <c r="H164" s="165"/>
      <c r="I164" s="166"/>
      <c r="J164" s="167"/>
      <c r="K164" s="167"/>
      <c r="L164" s="167"/>
      <c r="M164" s="168"/>
      <c r="N164" s="166" t="s">
        <v>135</v>
      </c>
      <c r="O164" s="168"/>
      <c r="P164" s="3"/>
      <c r="S164" s="1">
        <f>S163</f>
        <v>0</v>
      </c>
      <c r="U164" s="4">
        <v>0</v>
      </c>
      <c r="V164" s="4">
        <f t="shared" si="3"/>
        <v>0</v>
      </c>
      <c r="X164" s="56"/>
      <c r="Y164" s="62" t="s">
        <v>153</v>
      </c>
      <c r="Z164" s="18"/>
      <c r="AA164" s="18"/>
      <c r="AB164" s="18"/>
      <c r="AC164" s="18"/>
      <c r="AD164" s="18"/>
    </row>
    <row r="165" spans="2:30" ht="13.5" hidden="1" customHeight="1" x14ac:dyDescent="0.25">
      <c r="B165" s="2"/>
      <c r="C165" s="169" t="s">
        <v>23</v>
      </c>
      <c r="D165" s="169"/>
      <c r="E165" s="169"/>
      <c r="F165" s="169"/>
      <c r="G165" s="158"/>
      <c r="H165" s="159"/>
      <c r="I165" s="159"/>
      <c r="J165" s="160"/>
      <c r="K165" s="18"/>
      <c r="L165" s="18"/>
      <c r="M165" s="18"/>
      <c r="N165" s="18"/>
      <c r="O165" s="59"/>
      <c r="P165" s="3"/>
      <c r="S165" s="1">
        <f>S127</f>
        <v>0</v>
      </c>
      <c r="T165" s="1">
        <f>IFERROR(MATCH(G165,ListaSuspensa!$K$2:$K$8,0),0)</f>
        <v>0</v>
      </c>
      <c r="U165" s="4">
        <v>0</v>
      </c>
      <c r="V165" s="4">
        <f t="shared" si="3"/>
        <v>0</v>
      </c>
      <c r="Y165" s="62" t="s">
        <v>153</v>
      </c>
    </row>
    <row r="166" spans="2:30" ht="13.5" hidden="1" customHeight="1" x14ac:dyDescent="0.25">
      <c r="B166" s="2"/>
      <c r="C166" s="169" t="s">
        <v>174</v>
      </c>
      <c r="D166" s="169"/>
      <c r="E166" s="169"/>
      <c r="F166" s="93"/>
      <c r="G166" s="55" t="s">
        <v>136</v>
      </c>
      <c r="H166" s="55"/>
      <c r="I166" s="35"/>
      <c r="J166" s="35"/>
      <c r="K166" s="35"/>
      <c r="L166" s="35"/>
      <c r="M166" s="35"/>
      <c r="N166" s="35"/>
      <c r="O166" s="35"/>
      <c r="P166" s="3"/>
      <c r="S166" s="1">
        <f>IF(AND($T$44&gt;=T127,T165&gt;1),1,0)</f>
        <v>0</v>
      </c>
      <c r="U166" s="4">
        <v>0</v>
      </c>
      <c r="V166" s="4">
        <f t="shared" si="3"/>
        <v>0</v>
      </c>
      <c r="Y166" s="62" t="s">
        <v>175</v>
      </c>
    </row>
    <row r="167" spans="2:30" ht="13.5" hidden="1" customHeight="1" x14ac:dyDescent="0.25">
      <c r="B167" s="2"/>
      <c r="C167" s="172" t="s">
        <v>172</v>
      </c>
      <c r="D167" s="172"/>
      <c r="E167" s="172"/>
      <c r="F167" s="172"/>
      <c r="G167" s="172"/>
      <c r="H167" s="172"/>
      <c r="I167" s="172"/>
      <c r="J167" s="172"/>
      <c r="K167" s="172"/>
      <c r="L167" s="172"/>
      <c r="M167" s="172"/>
      <c r="N167" s="172"/>
      <c r="O167" s="172"/>
      <c r="P167" s="3"/>
      <c r="S167" s="1">
        <f>S166</f>
        <v>0</v>
      </c>
      <c r="U167" s="4">
        <v>0</v>
      </c>
      <c r="V167" s="4">
        <f t="shared" si="3"/>
        <v>0</v>
      </c>
      <c r="X167" s="56"/>
      <c r="Y167" s="62" t="s">
        <v>175</v>
      </c>
      <c r="Z167" s="18"/>
      <c r="AA167" s="18"/>
      <c r="AB167" s="18"/>
      <c r="AC167" s="18"/>
      <c r="AD167" s="18"/>
    </row>
    <row r="168" spans="2:30" ht="13.5" hidden="1" customHeight="1" x14ac:dyDescent="0.25">
      <c r="B168" s="2"/>
      <c r="C168" s="57" t="s">
        <v>133</v>
      </c>
      <c r="D168" s="166"/>
      <c r="E168" s="168"/>
      <c r="F168" s="86"/>
      <c r="G168" s="182" t="s">
        <v>134</v>
      </c>
      <c r="H168" s="182"/>
      <c r="I168" s="166"/>
      <c r="J168" s="167"/>
      <c r="K168" s="167"/>
      <c r="L168" s="167"/>
      <c r="M168" s="168"/>
      <c r="N168" s="166" t="s">
        <v>135</v>
      </c>
      <c r="O168" s="168"/>
      <c r="P168" s="3"/>
      <c r="S168" s="1">
        <f>S166</f>
        <v>0</v>
      </c>
      <c r="U168" s="4">
        <v>0</v>
      </c>
      <c r="V168" s="4">
        <f t="shared" si="3"/>
        <v>0</v>
      </c>
      <c r="X168" s="56"/>
      <c r="Y168" s="62" t="s">
        <v>175</v>
      </c>
      <c r="Z168" s="18"/>
      <c r="AA168" s="18"/>
      <c r="AB168" s="18"/>
      <c r="AC168" s="18"/>
      <c r="AD168" s="18"/>
    </row>
    <row r="169" spans="2:30" ht="13.5" hidden="1" customHeight="1" x14ac:dyDescent="0.25">
      <c r="B169" s="2"/>
      <c r="C169" s="169" t="s">
        <v>173</v>
      </c>
      <c r="D169" s="169"/>
      <c r="E169" s="169"/>
      <c r="F169" s="93"/>
      <c r="G169" s="55" t="s">
        <v>136</v>
      </c>
      <c r="H169" s="35"/>
      <c r="I169" s="35"/>
      <c r="J169" s="35"/>
      <c r="K169" s="35"/>
      <c r="L169" s="35"/>
      <c r="M169" s="35"/>
      <c r="N169" s="35"/>
      <c r="O169" s="35"/>
      <c r="P169" s="3"/>
      <c r="S169" s="1">
        <f>S166</f>
        <v>0</v>
      </c>
      <c r="U169" s="4">
        <v>0</v>
      </c>
      <c r="V169" s="4">
        <f t="shared" si="3"/>
        <v>0</v>
      </c>
      <c r="Y169" s="62" t="s">
        <v>175</v>
      </c>
    </row>
    <row r="170" spans="2:30" ht="13.5" hidden="1" customHeight="1" x14ac:dyDescent="0.25">
      <c r="B170" s="2"/>
      <c r="C170" s="169" t="s">
        <v>193</v>
      </c>
      <c r="D170" s="169"/>
      <c r="E170" s="169"/>
      <c r="F170" s="169"/>
      <c r="G170" s="169"/>
      <c r="H170" s="169"/>
      <c r="I170" s="169"/>
      <c r="J170" s="169"/>
      <c r="K170" s="169"/>
      <c r="L170" s="169"/>
      <c r="M170" s="169"/>
      <c r="N170" s="169"/>
      <c r="O170" s="169"/>
      <c r="P170" s="3"/>
      <c r="S170" s="1">
        <f>S127</f>
        <v>0</v>
      </c>
      <c r="U170" s="4">
        <v>0</v>
      </c>
      <c r="V170" s="4">
        <f t="shared" si="3"/>
        <v>0</v>
      </c>
      <c r="Y170" s="62" t="s">
        <v>153</v>
      </c>
    </row>
    <row r="171" spans="2:30" ht="13.5" hidden="1" customHeight="1" x14ac:dyDescent="0.25">
      <c r="B171" s="2"/>
      <c r="C171" s="183" t="s">
        <v>18</v>
      </c>
      <c r="D171" s="184"/>
      <c r="E171" s="94"/>
      <c r="F171" s="55" t="s">
        <v>187</v>
      </c>
      <c r="G171" s="35"/>
      <c r="H171" s="35"/>
      <c r="I171" s="35"/>
      <c r="J171" s="35"/>
      <c r="K171" s="35"/>
      <c r="L171" s="35"/>
      <c r="M171" s="18"/>
      <c r="N171" s="18"/>
      <c r="O171" s="18"/>
      <c r="P171" s="3"/>
      <c r="S171" s="1">
        <f>S127</f>
        <v>0</v>
      </c>
      <c r="U171" s="4">
        <v>0</v>
      </c>
      <c r="V171" s="4">
        <f t="shared" si="3"/>
        <v>0</v>
      </c>
      <c r="Y171" s="62" t="s">
        <v>153</v>
      </c>
    </row>
    <row r="172" spans="2:30" ht="13.5" hidden="1" customHeight="1" x14ac:dyDescent="0.25">
      <c r="B172" s="2"/>
      <c r="C172" s="183" t="s">
        <v>19</v>
      </c>
      <c r="D172" s="184"/>
      <c r="E172" s="94"/>
      <c r="F172" s="55" t="s">
        <v>188</v>
      </c>
      <c r="G172" s="35"/>
      <c r="H172" s="35"/>
      <c r="I172" s="35"/>
      <c r="J172" s="35"/>
      <c r="K172" s="35"/>
      <c r="L172" s="35"/>
      <c r="M172" s="18"/>
      <c r="N172" s="18"/>
      <c r="O172" s="18"/>
      <c r="P172" s="3"/>
      <c r="S172" s="1">
        <f>S127</f>
        <v>0</v>
      </c>
      <c r="U172" s="4">
        <v>0</v>
      </c>
      <c r="V172" s="4">
        <f t="shared" si="3"/>
        <v>0</v>
      </c>
      <c r="Y172" s="62" t="s">
        <v>153</v>
      </c>
    </row>
    <row r="173" spans="2:30" ht="13.5" hidden="1" customHeight="1" x14ac:dyDescent="0.25">
      <c r="B173" s="2"/>
      <c r="C173" s="183" t="s">
        <v>20</v>
      </c>
      <c r="D173" s="184"/>
      <c r="E173" s="94"/>
      <c r="F173" s="55" t="s">
        <v>189</v>
      </c>
      <c r="G173" s="35"/>
      <c r="H173" s="35"/>
      <c r="I173" s="35"/>
      <c r="J173" s="35"/>
      <c r="K173" s="35"/>
      <c r="L173" s="35"/>
      <c r="M173" s="18"/>
      <c r="N173" s="18"/>
      <c r="O173" s="18"/>
      <c r="P173" s="3"/>
      <c r="S173" s="1">
        <f>S127</f>
        <v>0</v>
      </c>
      <c r="U173" s="4">
        <v>0</v>
      </c>
      <c r="V173" s="4">
        <f t="shared" si="3"/>
        <v>0</v>
      </c>
      <c r="Y173" s="62" t="s">
        <v>153</v>
      </c>
    </row>
    <row r="174" spans="2:30" ht="13.5" hidden="1" customHeight="1" x14ac:dyDescent="0.25">
      <c r="B174" s="2"/>
      <c r="C174" s="183" t="s">
        <v>21</v>
      </c>
      <c r="D174" s="184"/>
      <c r="E174" s="94"/>
      <c r="F174" s="55" t="s">
        <v>190</v>
      </c>
      <c r="G174" s="35"/>
      <c r="H174" s="35"/>
      <c r="I174" s="35"/>
      <c r="J174" s="35"/>
      <c r="K174" s="35"/>
      <c r="L174" s="35"/>
      <c r="M174" s="18"/>
      <c r="N174" s="18"/>
      <c r="O174" s="18"/>
      <c r="P174" s="3"/>
      <c r="S174" s="1">
        <f>S127</f>
        <v>0</v>
      </c>
      <c r="U174" s="4">
        <v>0</v>
      </c>
      <c r="V174" s="4">
        <f t="shared" si="3"/>
        <v>0</v>
      </c>
      <c r="Y174" s="62" t="s">
        <v>153</v>
      </c>
    </row>
    <row r="175" spans="2:30" ht="13.5" hidden="1" customHeight="1" x14ac:dyDescent="0.25">
      <c r="B175" s="2"/>
      <c r="C175" s="169" t="s">
        <v>177</v>
      </c>
      <c r="D175" s="169"/>
      <c r="E175" s="169"/>
      <c r="F175" s="87"/>
      <c r="G175" s="55" t="s">
        <v>194</v>
      </c>
      <c r="H175" s="35"/>
      <c r="I175" s="35"/>
      <c r="J175" s="35"/>
      <c r="K175" s="35"/>
      <c r="L175" s="35"/>
      <c r="M175" s="35"/>
      <c r="N175" s="34"/>
      <c r="O175" s="4"/>
      <c r="P175" s="3"/>
      <c r="S175" s="1">
        <f>S127</f>
        <v>0</v>
      </c>
      <c r="T175" s="1">
        <f>IFERROR(MATCH(F175,ListaSuspensa!$B$1:$B$2,0),0)</f>
        <v>0</v>
      </c>
      <c r="U175" s="4">
        <v>0</v>
      </c>
      <c r="V175" s="4">
        <f t="shared" si="3"/>
        <v>0</v>
      </c>
      <c r="Y175" s="62" t="s">
        <v>153</v>
      </c>
    </row>
    <row r="176" spans="2:30" ht="13.5" hidden="1" customHeight="1" x14ac:dyDescent="0.25">
      <c r="B176" s="2"/>
      <c r="C176" s="169" t="s">
        <v>48</v>
      </c>
      <c r="D176" s="169"/>
      <c r="E176" s="169"/>
      <c r="F176" s="95"/>
      <c r="G176" s="55" t="s">
        <v>179</v>
      </c>
      <c r="H176" s="35"/>
      <c r="I176" s="35"/>
      <c r="J176" s="35"/>
      <c r="K176" s="35"/>
      <c r="L176" s="35"/>
      <c r="M176" s="176"/>
      <c r="N176" s="176"/>
      <c r="O176" s="176"/>
      <c r="P176" s="3"/>
      <c r="S176" s="1">
        <f>IF(AND($T$44&gt;=T127,T175=1),1,0)</f>
        <v>0</v>
      </c>
      <c r="U176" s="4">
        <v>0</v>
      </c>
      <c r="V176" s="4">
        <f t="shared" si="3"/>
        <v>0</v>
      </c>
      <c r="Y176" s="62" t="s">
        <v>276</v>
      </c>
    </row>
    <row r="177" spans="2:25" ht="13.5" hidden="1" customHeight="1" x14ac:dyDescent="0.25">
      <c r="B177" s="2"/>
      <c r="C177" s="169" t="s">
        <v>49</v>
      </c>
      <c r="D177" s="169"/>
      <c r="E177" s="169"/>
      <c r="F177" s="95"/>
      <c r="G177" s="55" t="s">
        <v>180</v>
      </c>
      <c r="H177" s="35"/>
      <c r="I177" s="35"/>
      <c r="J177" s="35"/>
      <c r="K177" s="35"/>
      <c r="L177" s="35"/>
      <c r="M177" s="176"/>
      <c r="N177" s="176"/>
      <c r="O177" s="176"/>
      <c r="P177" s="3"/>
      <c r="S177" s="1">
        <f>S176</f>
        <v>0</v>
      </c>
      <c r="U177" s="4">
        <v>0</v>
      </c>
      <c r="V177" s="4">
        <f t="shared" si="3"/>
        <v>0</v>
      </c>
      <c r="Y177" s="62" t="s">
        <v>276</v>
      </c>
    </row>
    <row r="178" spans="2:25" ht="13.5" hidden="1" customHeight="1" x14ac:dyDescent="0.25">
      <c r="B178" s="2"/>
      <c r="C178" s="169" t="s">
        <v>181</v>
      </c>
      <c r="D178" s="169"/>
      <c r="E178" s="169"/>
      <c r="F178" s="87"/>
      <c r="G178" s="55" t="s">
        <v>195</v>
      </c>
      <c r="H178" s="35"/>
      <c r="I178" s="35"/>
      <c r="J178" s="35"/>
      <c r="K178" s="35"/>
      <c r="L178" s="35"/>
      <c r="M178" s="35"/>
      <c r="N178" s="35"/>
      <c r="O178" s="35"/>
      <c r="P178" s="3"/>
      <c r="S178" s="1">
        <f>S127</f>
        <v>0</v>
      </c>
      <c r="T178" s="1">
        <f>IFERROR(MATCH(F178,ListaSuspensa!$B$1:$B$2,0),0)</f>
        <v>0</v>
      </c>
      <c r="U178" s="4">
        <v>0</v>
      </c>
      <c r="V178" s="4">
        <f t="shared" si="3"/>
        <v>0</v>
      </c>
      <c r="Y178" s="62" t="s">
        <v>153</v>
      </c>
    </row>
    <row r="179" spans="2:25" ht="13.5" hidden="1" customHeight="1" x14ac:dyDescent="0.25">
      <c r="B179" s="2"/>
      <c r="C179" s="169" t="s">
        <v>50</v>
      </c>
      <c r="D179" s="169"/>
      <c r="E179" s="171"/>
      <c r="F179" s="95"/>
      <c r="G179" s="55" t="s">
        <v>179</v>
      </c>
      <c r="H179" s="35"/>
      <c r="I179" s="35"/>
      <c r="J179" s="35"/>
      <c r="K179" s="35"/>
      <c r="L179" s="35"/>
      <c r="M179" s="18"/>
      <c r="N179" s="18"/>
      <c r="O179" s="18"/>
      <c r="P179" s="3"/>
      <c r="S179" s="1">
        <f>IF(AND($T$44&gt;=T127,T178=1),1,0)</f>
        <v>0</v>
      </c>
      <c r="U179" s="4">
        <v>0</v>
      </c>
      <c r="V179" s="4">
        <f t="shared" si="3"/>
        <v>0</v>
      </c>
      <c r="Y179" s="62" t="s">
        <v>276</v>
      </c>
    </row>
    <row r="180" spans="2:25" ht="13.5" hidden="1" customHeight="1" x14ac:dyDescent="0.25">
      <c r="B180" s="2"/>
      <c r="C180" s="169" t="s">
        <v>51</v>
      </c>
      <c r="D180" s="169"/>
      <c r="E180" s="171"/>
      <c r="F180" s="95"/>
      <c r="G180" s="55" t="s">
        <v>180</v>
      </c>
      <c r="H180" s="35"/>
      <c r="I180" s="35"/>
      <c r="J180" s="35"/>
      <c r="K180" s="35"/>
      <c r="L180" s="35"/>
      <c r="M180" s="18"/>
      <c r="N180" s="18"/>
      <c r="O180" s="18"/>
      <c r="P180" s="3"/>
      <c r="S180" s="1">
        <f>S179</f>
        <v>0</v>
      </c>
      <c r="U180" s="4">
        <v>0</v>
      </c>
      <c r="V180" s="4">
        <f t="shared" si="3"/>
        <v>0</v>
      </c>
      <c r="Y180" s="62" t="s">
        <v>276</v>
      </c>
    </row>
    <row r="181" spans="2:25" ht="13.5" hidden="1" customHeight="1" x14ac:dyDescent="0.25">
      <c r="B181" s="2"/>
      <c r="C181" s="169" t="s">
        <v>184</v>
      </c>
      <c r="D181" s="169"/>
      <c r="E181" s="169"/>
      <c r="F181" s="87"/>
      <c r="G181" s="55" t="s">
        <v>196</v>
      </c>
      <c r="H181" s="4"/>
      <c r="I181" s="4"/>
      <c r="J181" s="35"/>
      <c r="K181" s="35"/>
      <c r="L181" s="35"/>
      <c r="M181" s="35"/>
      <c r="N181" s="35"/>
      <c r="O181" s="33"/>
      <c r="P181" s="3"/>
      <c r="S181" s="1">
        <f>S127</f>
        <v>0</v>
      </c>
      <c r="T181" s="1">
        <f>IFERROR(MATCH(F181,ListaSuspensa!$B$1:$B$2,0),0)</f>
        <v>0</v>
      </c>
      <c r="U181" s="4">
        <v>0</v>
      </c>
      <c r="V181" s="4">
        <f t="shared" si="3"/>
        <v>0</v>
      </c>
      <c r="Y181" s="62" t="s">
        <v>153</v>
      </c>
    </row>
    <row r="182" spans="2:25" ht="13.5" hidden="1" customHeight="1" x14ac:dyDescent="0.25">
      <c r="B182" s="2"/>
      <c r="C182" s="169" t="s">
        <v>182</v>
      </c>
      <c r="D182" s="169"/>
      <c r="E182" s="12"/>
      <c r="F182" s="95"/>
      <c r="G182" s="55" t="s">
        <v>179</v>
      </c>
      <c r="H182" s="4"/>
      <c r="I182" s="4"/>
      <c r="J182" s="35"/>
      <c r="K182" s="35"/>
      <c r="L182" s="35"/>
      <c r="M182" s="33"/>
      <c r="N182" s="33"/>
      <c r="O182" s="33"/>
      <c r="P182" s="3"/>
      <c r="S182" s="1">
        <f>IF(AND($T$44&gt;=T127,T181=1),1,0)</f>
        <v>0</v>
      </c>
      <c r="U182" s="4">
        <v>0</v>
      </c>
      <c r="V182" s="4">
        <f t="shared" si="3"/>
        <v>0</v>
      </c>
      <c r="Y182" s="62" t="s">
        <v>276</v>
      </c>
    </row>
    <row r="183" spans="2:25" ht="13.5" hidden="1" customHeight="1" x14ac:dyDescent="0.25">
      <c r="B183" s="2"/>
      <c r="C183" s="169" t="s">
        <v>183</v>
      </c>
      <c r="D183" s="169"/>
      <c r="E183" s="12"/>
      <c r="F183" s="95"/>
      <c r="G183" s="55" t="s">
        <v>180</v>
      </c>
      <c r="H183" s="4"/>
      <c r="I183" s="4"/>
      <c r="J183" s="35"/>
      <c r="K183" s="35"/>
      <c r="L183" s="35"/>
      <c r="M183" s="33"/>
      <c r="N183" s="33"/>
      <c r="O183" s="33"/>
      <c r="P183" s="3"/>
      <c r="S183" s="1">
        <f>S182</f>
        <v>0</v>
      </c>
      <c r="U183" s="4">
        <v>0</v>
      </c>
      <c r="V183" s="4">
        <f t="shared" si="3"/>
        <v>0</v>
      </c>
      <c r="Y183" s="62" t="s">
        <v>276</v>
      </c>
    </row>
    <row r="184" spans="2:25" ht="13.5" hidden="1" customHeight="1" x14ac:dyDescent="0.25">
      <c r="B184" s="2"/>
      <c r="C184" s="58"/>
      <c r="D184" s="58"/>
      <c r="E184" s="58"/>
      <c r="F184" s="58"/>
      <c r="G184" s="32"/>
      <c r="H184" s="32"/>
      <c r="I184" s="32"/>
      <c r="J184" s="32"/>
      <c r="K184" s="32"/>
      <c r="L184" s="32"/>
      <c r="M184" s="32"/>
      <c r="N184" s="32"/>
      <c r="O184" s="32"/>
      <c r="P184" s="3"/>
      <c r="S184" s="1">
        <f>S127</f>
        <v>0</v>
      </c>
      <c r="U184" s="4">
        <v>0</v>
      </c>
      <c r="V184" s="4">
        <f t="shared" si="3"/>
        <v>0</v>
      </c>
    </row>
    <row r="185" spans="2:25" ht="13.5" hidden="1" customHeight="1" x14ac:dyDescent="0.25">
      <c r="B185" s="70"/>
      <c r="C185" s="71"/>
      <c r="D185" s="71"/>
      <c r="E185" s="71"/>
      <c r="F185" s="71"/>
      <c r="G185" s="72"/>
      <c r="H185" s="72"/>
      <c r="I185" s="72"/>
      <c r="J185" s="72"/>
      <c r="K185" s="72"/>
      <c r="L185" s="72"/>
      <c r="M185" s="72"/>
      <c r="N185" s="72"/>
      <c r="O185" s="72"/>
      <c r="P185" s="73"/>
      <c r="S185" s="1">
        <f>IF($T$45&gt;=T185,1,0)</f>
        <v>0</v>
      </c>
      <c r="T185" s="1">
        <v>1</v>
      </c>
      <c r="U185" s="4">
        <v>0</v>
      </c>
      <c r="V185" s="4">
        <f t="shared" si="3"/>
        <v>0</v>
      </c>
    </row>
    <row r="186" spans="2:25" ht="13.5" hidden="1" customHeight="1" x14ac:dyDescent="0.25">
      <c r="B186" s="2"/>
      <c r="C186" s="170" t="s">
        <v>280</v>
      </c>
      <c r="D186" s="170"/>
      <c r="E186" s="170"/>
      <c r="F186" s="170"/>
      <c r="G186" s="170"/>
      <c r="H186" s="170"/>
      <c r="I186" s="170"/>
      <c r="J186" s="170"/>
      <c r="K186" s="170"/>
      <c r="L186" s="170"/>
      <c r="M186" s="170"/>
      <c r="N186" s="170"/>
      <c r="O186" s="170"/>
      <c r="P186" s="3"/>
      <c r="S186" s="1">
        <f>S185</f>
        <v>0</v>
      </c>
      <c r="U186" s="4">
        <v>0</v>
      </c>
      <c r="V186" s="4">
        <f t="shared" si="3"/>
        <v>0</v>
      </c>
      <c r="Y186" s="62" t="s">
        <v>210</v>
      </c>
    </row>
    <row r="187" spans="2:25" ht="13.5" hidden="1" customHeight="1" x14ac:dyDescent="0.25">
      <c r="B187" s="2"/>
      <c r="C187" s="169" t="s">
        <v>231</v>
      </c>
      <c r="D187" s="169"/>
      <c r="E187" s="169"/>
      <c r="F187" s="169"/>
      <c r="G187" s="158"/>
      <c r="H187" s="159"/>
      <c r="I187" s="159"/>
      <c r="J187" s="159"/>
      <c r="K187" s="160"/>
      <c r="L187" s="55" t="s">
        <v>151</v>
      </c>
      <c r="M187" s="25"/>
      <c r="N187" s="25"/>
      <c r="O187" s="25"/>
      <c r="P187" s="3"/>
      <c r="S187" s="1">
        <f>IF(AND($T$45&gt;=T185,$T$18=3),1,0)</f>
        <v>0</v>
      </c>
      <c r="T187"/>
      <c r="U187" s="4">
        <v>0</v>
      </c>
      <c r="V187" s="4">
        <f t="shared" si="3"/>
        <v>0</v>
      </c>
      <c r="Y187" s="62" t="s">
        <v>168</v>
      </c>
    </row>
    <row r="188" spans="2:25" ht="13.5" hidden="1" customHeight="1" x14ac:dyDescent="0.25">
      <c r="B188" s="2"/>
      <c r="C188" s="169" t="s">
        <v>211</v>
      </c>
      <c r="D188" s="171"/>
      <c r="E188" s="96"/>
      <c r="F188" s="55" t="s">
        <v>212</v>
      </c>
      <c r="G188" s="55"/>
      <c r="H188" s="55"/>
      <c r="I188" s="55"/>
      <c r="J188" s="55"/>
      <c r="K188" s="55"/>
      <c r="L188" s="55"/>
      <c r="M188" s="55"/>
      <c r="N188" s="55"/>
      <c r="O188" s="55"/>
      <c r="P188" s="17"/>
      <c r="S188" s="1">
        <f>S185</f>
        <v>0</v>
      </c>
      <c r="U188" s="4">
        <v>0</v>
      </c>
      <c r="V188" s="4">
        <f t="shared" si="3"/>
        <v>0</v>
      </c>
      <c r="Y188" s="62" t="s">
        <v>210</v>
      </c>
    </row>
    <row r="189" spans="2:25" ht="13.5" hidden="1" customHeight="1" x14ac:dyDescent="0.25">
      <c r="B189" s="2"/>
      <c r="C189" s="169" t="s">
        <v>26</v>
      </c>
      <c r="D189" s="169"/>
      <c r="E189" s="90"/>
      <c r="F189" s="55" t="s">
        <v>154</v>
      </c>
      <c r="G189" s="60"/>
      <c r="H189" s="60"/>
      <c r="I189" s="60"/>
      <c r="J189" s="60"/>
      <c r="K189" s="60"/>
      <c r="L189" s="60"/>
      <c r="M189" s="60"/>
      <c r="N189" s="60"/>
      <c r="O189" s="60"/>
      <c r="P189" s="3"/>
      <c r="S189" s="1">
        <f>S185</f>
        <v>0</v>
      </c>
      <c r="T189" s="1">
        <f>IFERROR(MATCH(E189,ListaSuspensa!$H$2:$H$7,0),0)</f>
        <v>0</v>
      </c>
      <c r="U189" s="4">
        <v>0</v>
      </c>
      <c r="V189" s="4">
        <f t="shared" si="3"/>
        <v>0</v>
      </c>
      <c r="Y189" s="62" t="s">
        <v>210</v>
      </c>
    </row>
    <row r="190" spans="2:25" ht="13.5" hidden="1" customHeight="1" x14ac:dyDescent="0.25">
      <c r="B190" s="2"/>
      <c r="C190" s="169" t="s">
        <v>67</v>
      </c>
      <c r="D190" s="169"/>
      <c r="E190" s="92"/>
      <c r="F190" s="55" t="s">
        <v>213</v>
      </c>
      <c r="G190" s="61"/>
      <c r="H190" s="61"/>
      <c r="I190" s="61"/>
      <c r="J190" s="61"/>
      <c r="K190" s="61"/>
      <c r="L190" s="61"/>
      <c r="M190" s="61"/>
      <c r="N190" s="61"/>
      <c r="O190" s="61"/>
      <c r="P190" s="3"/>
      <c r="S190" s="1">
        <f>S185</f>
        <v>0</v>
      </c>
      <c r="T190" s="1">
        <f>IFERROR(MATCH(E190,ListaSuspensa!$I$2:$I$3,0),0)</f>
        <v>0</v>
      </c>
      <c r="U190" s="4">
        <v>0</v>
      </c>
      <c r="V190" s="4">
        <f t="shared" si="3"/>
        <v>0</v>
      </c>
      <c r="W190" s="18"/>
      <c r="Y190" s="62" t="s">
        <v>210</v>
      </c>
    </row>
    <row r="191" spans="2:25" ht="13.5" hidden="1" customHeight="1" x14ac:dyDescent="0.25">
      <c r="B191" s="2"/>
      <c r="C191" s="169" t="s">
        <v>157</v>
      </c>
      <c r="D191" s="169"/>
      <c r="E191" s="92"/>
      <c r="F191" s="55" t="s">
        <v>214</v>
      </c>
      <c r="G191" s="61"/>
      <c r="H191" s="61"/>
      <c r="I191" s="61"/>
      <c r="J191" s="61"/>
      <c r="K191" s="61"/>
      <c r="L191" s="61"/>
      <c r="M191" s="61"/>
      <c r="N191" s="61"/>
      <c r="O191" s="61"/>
      <c r="P191" s="3"/>
      <c r="S191" s="1">
        <f>S185</f>
        <v>0</v>
      </c>
      <c r="U191" s="4">
        <v>0</v>
      </c>
      <c r="V191" s="4">
        <f t="shared" si="3"/>
        <v>0</v>
      </c>
      <c r="Y191" s="62" t="s">
        <v>210</v>
      </c>
    </row>
    <row r="192" spans="2:25" ht="13.5" hidden="1" customHeight="1" x14ac:dyDescent="0.25">
      <c r="B192" s="2"/>
      <c r="C192" s="169" t="s">
        <v>215</v>
      </c>
      <c r="D192" s="169"/>
      <c r="E192" s="96"/>
      <c r="F192" s="55" t="s">
        <v>216</v>
      </c>
      <c r="G192" s="61"/>
      <c r="H192" s="61"/>
      <c r="I192" s="61"/>
      <c r="J192" s="61"/>
      <c r="K192" s="61"/>
      <c r="L192" s="61"/>
      <c r="M192" s="61"/>
      <c r="N192" s="61"/>
      <c r="O192" s="61"/>
      <c r="P192" s="3"/>
      <c r="S192" s="1">
        <f>S185</f>
        <v>0</v>
      </c>
      <c r="U192" s="4">
        <v>0</v>
      </c>
      <c r="V192" s="4">
        <f t="shared" si="3"/>
        <v>0</v>
      </c>
      <c r="Y192" s="62" t="s">
        <v>210</v>
      </c>
    </row>
    <row r="193" spans="2:25" ht="13.5" hidden="1" customHeight="1" x14ac:dyDescent="0.25">
      <c r="B193" s="2"/>
      <c r="C193" s="169" t="s">
        <v>68</v>
      </c>
      <c r="D193" s="169"/>
      <c r="E193" s="169"/>
      <c r="F193" s="158"/>
      <c r="G193" s="160"/>
      <c r="H193" s="55" t="s">
        <v>217</v>
      </c>
      <c r="I193" s="55"/>
      <c r="J193" s="55"/>
      <c r="K193" s="55"/>
      <c r="L193" s="55"/>
      <c r="M193" s="55"/>
      <c r="N193" s="55"/>
      <c r="O193" s="55"/>
      <c r="P193" s="3"/>
      <c r="S193" s="1">
        <f>S185</f>
        <v>0</v>
      </c>
      <c r="T193" s="1">
        <f>IFERROR(MATCH(F193,ListaSuspensa!$J$2:$J$4,0),0)</f>
        <v>0</v>
      </c>
      <c r="U193" s="4">
        <v>0</v>
      </c>
      <c r="V193" s="4">
        <f t="shared" si="3"/>
        <v>0</v>
      </c>
      <c r="Y193" s="62" t="s">
        <v>210</v>
      </c>
    </row>
    <row r="194" spans="2:25" ht="13.5" hidden="1" customHeight="1" x14ac:dyDescent="0.25">
      <c r="B194" s="2"/>
      <c r="C194" s="178" t="s">
        <v>218</v>
      </c>
      <c r="D194" s="178"/>
      <c r="E194" s="178"/>
      <c r="F194" s="158"/>
      <c r="G194" s="160"/>
      <c r="H194" s="55" t="s">
        <v>219</v>
      </c>
      <c r="I194" s="55"/>
      <c r="J194" s="55"/>
      <c r="K194" s="55"/>
      <c r="L194" s="55"/>
      <c r="M194" s="55"/>
      <c r="N194" s="55"/>
      <c r="O194" s="55"/>
      <c r="P194" s="3"/>
      <c r="S194" s="1">
        <f>IF(AND($T$45&gt;=T185,T193&lt;3),1,0)</f>
        <v>0</v>
      </c>
      <c r="U194" s="4">
        <v>0</v>
      </c>
      <c r="V194" s="4">
        <f t="shared" si="3"/>
        <v>0</v>
      </c>
      <c r="Y194" s="62" t="s">
        <v>287</v>
      </c>
    </row>
    <row r="195" spans="2:25" ht="13.5" hidden="1" customHeight="1" x14ac:dyDescent="0.25">
      <c r="B195" s="2"/>
      <c r="C195" s="178" t="s">
        <v>220</v>
      </c>
      <c r="D195" s="178"/>
      <c r="E195" s="178"/>
      <c r="F195" s="158"/>
      <c r="G195" s="160"/>
      <c r="H195" s="55" t="s">
        <v>219</v>
      </c>
      <c r="I195" s="55"/>
      <c r="J195" s="55"/>
      <c r="K195" s="55"/>
      <c r="L195" s="55"/>
      <c r="M195" s="55"/>
      <c r="N195" s="55"/>
      <c r="O195" s="55"/>
      <c r="P195" s="3"/>
      <c r="S195" s="1">
        <f>S194</f>
        <v>0</v>
      </c>
      <c r="U195" s="4">
        <v>0</v>
      </c>
      <c r="V195" s="4">
        <f t="shared" si="3"/>
        <v>0</v>
      </c>
      <c r="Y195" s="62" t="s">
        <v>287</v>
      </c>
    </row>
    <row r="196" spans="2:25" ht="13.5" hidden="1" customHeight="1" x14ac:dyDescent="0.25">
      <c r="B196" s="2"/>
      <c r="C196" s="178" t="s">
        <v>221</v>
      </c>
      <c r="D196" s="178"/>
      <c r="E196" s="178"/>
      <c r="F196" s="153"/>
      <c r="G196" s="155"/>
      <c r="H196" s="55" t="s">
        <v>219</v>
      </c>
      <c r="I196" s="55"/>
      <c r="J196" s="55"/>
      <c r="K196" s="55"/>
      <c r="L196" s="55"/>
      <c r="M196" s="55"/>
      <c r="N196" s="55"/>
      <c r="O196" s="55"/>
      <c r="P196" s="3"/>
      <c r="S196" s="1">
        <f>IF(AND($T$45&gt;=T185,T193=3),1,0)</f>
        <v>0</v>
      </c>
      <c r="U196" s="4">
        <v>0</v>
      </c>
      <c r="V196" s="4">
        <f t="shared" si="3"/>
        <v>0</v>
      </c>
      <c r="Y196" s="62" t="s">
        <v>222</v>
      </c>
    </row>
    <row r="197" spans="2:25" ht="13.5" hidden="1" customHeight="1" x14ac:dyDescent="0.25">
      <c r="B197" s="2"/>
      <c r="C197" s="169" t="s">
        <v>24</v>
      </c>
      <c r="D197" s="169"/>
      <c r="E197" s="169"/>
      <c r="F197" s="158"/>
      <c r="G197" s="160"/>
      <c r="H197" s="55" t="s">
        <v>223</v>
      </c>
      <c r="I197" s="55"/>
      <c r="J197" s="55"/>
      <c r="K197" s="55"/>
      <c r="L197" s="55"/>
      <c r="M197" s="55"/>
      <c r="N197" s="55"/>
      <c r="O197" s="55"/>
      <c r="P197" s="3"/>
      <c r="S197" s="1">
        <f>S185</f>
        <v>0</v>
      </c>
      <c r="T197" s="1">
        <f>IFERROR(MATCH(F197,ListaSuspensa!$J$2:$J$4,0),0)</f>
        <v>0</v>
      </c>
      <c r="U197" s="4">
        <v>0</v>
      </c>
      <c r="V197" s="4">
        <f t="shared" si="3"/>
        <v>0</v>
      </c>
      <c r="Y197" s="62" t="s">
        <v>210</v>
      </c>
    </row>
    <row r="198" spans="2:25" ht="13.5" hidden="1" customHeight="1" x14ac:dyDescent="0.25">
      <c r="B198" s="2"/>
      <c r="C198" s="178" t="s">
        <v>224</v>
      </c>
      <c r="D198" s="178"/>
      <c r="E198" s="178"/>
      <c r="F198" s="158"/>
      <c r="G198" s="160"/>
      <c r="H198" s="55" t="s">
        <v>219</v>
      </c>
      <c r="I198" s="55"/>
      <c r="J198" s="55"/>
      <c r="K198" s="55"/>
      <c r="L198" s="55"/>
      <c r="M198" s="55"/>
      <c r="N198" s="55"/>
      <c r="O198" s="55"/>
      <c r="P198" s="19"/>
      <c r="S198" s="1">
        <f>IF(AND($T$45&gt;=T185,T197&lt;3),1,0)</f>
        <v>0</v>
      </c>
      <c r="U198" s="4">
        <v>0</v>
      </c>
      <c r="V198" s="4">
        <f t="shared" si="3"/>
        <v>0</v>
      </c>
      <c r="Y198" s="62" t="s">
        <v>287</v>
      </c>
    </row>
    <row r="199" spans="2:25" ht="13.5" hidden="1" customHeight="1" x14ac:dyDescent="0.25">
      <c r="B199" s="2"/>
      <c r="C199" s="178" t="s">
        <v>225</v>
      </c>
      <c r="D199" s="178"/>
      <c r="E199" s="178"/>
      <c r="F199" s="158"/>
      <c r="G199" s="160"/>
      <c r="H199" s="55" t="s">
        <v>219</v>
      </c>
      <c r="I199" s="55"/>
      <c r="J199" s="55"/>
      <c r="K199" s="55"/>
      <c r="L199" s="55"/>
      <c r="M199" s="55"/>
      <c r="N199" s="55"/>
      <c r="O199" s="55"/>
      <c r="P199" s="19"/>
      <c r="S199" s="1">
        <f>S198</f>
        <v>0</v>
      </c>
      <c r="U199" s="4">
        <v>0</v>
      </c>
      <c r="V199" s="4">
        <f t="shared" si="3"/>
        <v>0</v>
      </c>
      <c r="Y199" s="62" t="s">
        <v>287</v>
      </c>
    </row>
    <row r="200" spans="2:25" ht="13.5" hidden="1" customHeight="1" x14ac:dyDescent="0.25">
      <c r="B200" s="2"/>
      <c r="C200" s="178" t="s">
        <v>226</v>
      </c>
      <c r="D200" s="178"/>
      <c r="E200" s="178"/>
      <c r="F200" s="179"/>
      <c r="G200" s="180"/>
      <c r="H200" s="55" t="s">
        <v>219</v>
      </c>
      <c r="I200" s="55"/>
      <c r="J200" s="55"/>
      <c r="K200" s="55"/>
      <c r="L200" s="55"/>
      <c r="M200" s="55"/>
      <c r="N200" s="55"/>
      <c r="O200" s="55"/>
      <c r="P200" s="19"/>
      <c r="S200" s="1">
        <f>IF(AND($T$45&gt;=T185,T197=3),1,0)</f>
        <v>0</v>
      </c>
      <c r="U200" s="4">
        <v>0</v>
      </c>
      <c r="V200" s="4">
        <f t="shared" si="3"/>
        <v>0</v>
      </c>
      <c r="Y200" s="62" t="s">
        <v>222</v>
      </c>
    </row>
    <row r="201" spans="2:25" ht="13.5" hidden="1" customHeight="1" x14ac:dyDescent="0.25">
      <c r="B201" s="2"/>
      <c r="C201" s="169" t="s">
        <v>227</v>
      </c>
      <c r="D201" s="169"/>
      <c r="E201" s="169"/>
      <c r="F201" s="158"/>
      <c r="G201" s="160"/>
      <c r="H201" s="55" t="s">
        <v>219</v>
      </c>
      <c r="I201" s="55"/>
      <c r="J201" s="55"/>
      <c r="K201" s="55"/>
      <c r="L201" s="55"/>
      <c r="M201" s="55"/>
      <c r="N201" s="55"/>
      <c r="O201" s="55"/>
      <c r="P201" s="19"/>
      <c r="S201" s="1">
        <f>S185</f>
        <v>0</v>
      </c>
      <c r="U201" s="4">
        <v>0</v>
      </c>
      <c r="V201" s="4">
        <f t="shared" si="3"/>
        <v>0</v>
      </c>
      <c r="Y201" s="62" t="s">
        <v>210</v>
      </c>
    </row>
    <row r="202" spans="2:25" ht="13.5" hidden="1" customHeight="1" x14ac:dyDescent="0.25">
      <c r="B202" s="2"/>
      <c r="C202" s="31" t="s">
        <v>228</v>
      </c>
      <c r="D202" s="89"/>
      <c r="E202" s="55" t="s">
        <v>229</v>
      </c>
      <c r="F202" s="31"/>
      <c r="G202" s="31"/>
      <c r="H202" s="31"/>
      <c r="I202" s="55"/>
      <c r="J202" s="55"/>
      <c r="K202" s="55"/>
      <c r="L202" s="55"/>
      <c r="M202" s="55"/>
      <c r="N202" s="55"/>
      <c r="O202" s="55"/>
      <c r="P202" s="19"/>
      <c r="S202" s="1">
        <f>IF(AND($T$45&gt;=T185,T193&lt;3),1,0)</f>
        <v>0</v>
      </c>
      <c r="U202" s="4">
        <v>0</v>
      </c>
      <c r="V202" s="4">
        <f t="shared" ref="V202:V265" si="4">ABS(U202-S202)</f>
        <v>0</v>
      </c>
      <c r="Y202" s="62" t="s">
        <v>287</v>
      </c>
    </row>
    <row r="203" spans="2:25" ht="13.5" hidden="1" customHeight="1" x14ac:dyDescent="0.25">
      <c r="B203" s="2"/>
      <c r="C203" s="31" t="s">
        <v>230</v>
      </c>
      <c r="D203" s="89"/>
      <c r="E203" s="55" t="s">
        <v>229</v>
      </c>
      <c r="F203" s="31"/>
      <c r="G203" s="31"/>
      <c r="H203" s="31"/>
      <c r="I203" s="55"/>
      <c r="J203" s="55"/>
      <c r="K203" s="55"/>
      <c r="L203" s="55"/>
      <c r="M203" s="55"/>
      <c r="N203" s="55"/>
      <c r="O203" s="55"/>
      <c r="P203" s="19"/>
      <c r="S203" s="1">
        <f>S202</f>
        <v>0</v>
      </c>
      <c r="U203" s="4">
        <v>0</v>
      </c>
      <c r="V203" s="4">
        <f t="shared" si="4"/>
        <v>0</v>
      </c>
      <c r="Y203" s="62" t="s">
        <v>287</v>
      </c>
    </row>
    <row r="204" spans="2:25" ht="13.5" hidden="1" customHeight="1" x14ac:dyDescent="0.25">
      <c r="B204" s="2"/>
      <c r="C204" s="35"/>
      <c r="D204" s="55"/>
      <c r="E204" s="55"/>
      <c r="F204" s="35"/>
      <c r="G204" s="35"/>
      <c r="H204" s="35"/>
      <c r="I204" s="55"/>
      <c r="J204" s="55"/>
      <c r="K204" s="55"/>
      <c r="L204" s="55"/>
      <c r="M204" s="55"/>
      <c r="N204" s="55"/>
      <c r="O204" s="55"/>
      <c r="P204" s="19"/>
      <c r="S204" s="1">
        <f>S185</f>
        <v>0</v>
      </c>
      <c r="U204" s="4">
        <v>0</v>
      </c>
      <c r="V204" s="4">
        <f t="shared" si="4"/>
        <v>0</v>
      </c>
    </row>
    <row r="205" spans="2:25" ht="13.5" hidden="1" customHeight="1" x14ac:dyDescent="0.25">
      <c r="B205" s="2"/>
      <c r="C205" s="170" t="s">
        <v>279</v>
      </c>
      <c r="D205" s="170"/>
      <c r="E205" s="170"/>
      <c r="F205" s="170"/>
      <c r="G205" s="170"/>
      <c r="H205" s="170"/>
      <c r="I205" s="170"/>
      <c r="J205" s="170"/>
      <c r="K205" s="170"/>
      <c r="L205" s="170"/>
      <c r="M205" s="170"/>
      <c r="N205" s="170"/>
      <c r="O205" s="170"/>
      <c r="P205" s="3"/>
      <c r="S205" s="1">
        <f>IF($T$45&gt;=T205,1,0)</f>
        <v>0</v>
      </c>
      <c r="T205" s="1">
        <v>2</v>
      </c>
      <c r="U205" s="4">
        <v>0</v>
      </c>
      <c r="V205" s="4">
        <f t="shared" si="4"/>
        <v>0</v>
      </c>
      <c r="Y205" s="62" t="s">
        <v>210</v>
      </c>
    </row>
    <row r="206" spans="2:25" ht="13.5" hidden="1" customHeight="1" x14ac:dyDescent="0.25">
      <c r="B206" s="2"/>
      <c r="C206" s="169" t="s">
        <v>231</v>
      </c>
      <c r="D206" s="169"/>
      <c r="E206" s="169"/>
      <c r="F206" s="169"/>
      <c r="G206" s="158"/>
      <c r="H206" s="159"/>
      <c r="I206" s="159"/>
      <c r="J206" s="159"/>
      <c r="K206" s="160"/>
      <c r="L206" s="55" t="s">
        <v>151</v>
      </c>
      <c r="M206" s="25"/>
      <c r="N206" s="25"/>
      <c r="O206" s="25"/>
      <c r="P206" s="3"/>
      <c r="S206" s="1">
        <f>IF(AND($T$45&gt;=T205,$T$18=3),1,0)</f>
        <v>0</v>
      </c>
      <c r="T206"/>
      <c r="U206" s="4">
        <v>0</v>
      </c>
      <c r="V206" s="4">
        <f t="shared" si="4"/>
        <v>0</v>
      </c>
      <c r="Y206" s="62" t="s">
        <v>168</v>
      </c>
    </row>
    <row r="207" spans="2:25" ht="13.5" hidden="1" customHeight="1" x14ac:dyDescent="0.25">
      <c r="B207" s="2"/>
      <c r="C207" s="169" t="s">
        <v>211</v>
      </c>
      <c r="D207" s="171"/>
      <c r="E207" s="96"/>
      <c r="F207" s="55" t="s">
        <v>212</v>
      </c>
      <c r="G207" s="55"/>
      <c r="H207" s="55"/>
      <c r="I207" s="55"/>
      <c r="J207" s="55"/>
      <c r="K207" s="55"/>
      <c r="L207" s="55"/>
      <c r="M207" s="55"/>
      <c r="N207" s="55"/>
      <c r="O207" s="55"/>
      <c r="P207" s="17"/>
      <c r="S207" s="1">
        <f>S205</f>
        <v>0</v>
      </c>
      <c r="U207" s="4">
        <v>0</v>
      </c>
      <c r="V207" s="4">
        <f t="shared" si="4"/>
        <v>0</v>
      </c>
      <c r="Y207" s="62" t="s">
        <v>210</v>
      </c>
    </row>
    <row r="208" spans="2:25" ht="13.5" hidden="1" customHeight="1" x14ac:dyDescent="0.25">
      <c r="B208" s="2"/>
      <c r="C208" s="169" t="s">
        <v>26</v>
      </c>
      <c r="D208" s="169"/>
      <c r="E208" s="90"/>
      <c r="F208" s="55" t="s">
        <v>154</v>
      </c>
      <c r="G208" s="60"/>
      <c r="H208" s="60"/>
      <c r="I208" s="60"/>
      <c r="J208" s="60"/>
      <c r="K208" s="60"/>
      <c r="L208" s="60"/>
      <c r="M208" s="60"/>
      <c r="N208" s="60"/>
      <c r="O208" s="60"/>
      <c r="P208" s="3"/>
      <c r="S208" s="1">
        <f>S205</f>
        <v>0</v>
      </c>
      <c r="T208" s="1">
        <f>IFERROR(MATCH(E208,ListaSuspensa!$H$2:$H$7,0),0)</f>
        <v>0</v>
      </c>
      <c r="U208" s="4">
        <v>0</v>
      </c>
      <c r="V208" s="4">
        <f t="shared" si="4"/>
        <v>0</v>
      </c>
      <c r="Y208" s="62" t="s">
        <v>210</v>
      </c>
    </row>
    <row r="209" spans="2:25" ht="13.5" hidden="1" customHeight="1" x14ac:dyDescent="0.25">
      <c r="B209" s="2"/>
      <c r="C209" s="169" t="s">
        <v>67</v>
      </c>
      <c r="D209" s="169"/>
      <c r="E209" s="92"/>
      <c r="F209" s="55" t="s">
        <v>213</v>
      </c>
      <c r="G209" s="61"/>
      <c r="H209" s="61"/>
      <c r="I209" s="61"/>
      <c r="J209" s="61"/>
      <c r="K209" s="61"/>
      <c r="L209" s="61"/>
      <c r="M209" s="61"/>
      <c r="N209" s="61"/>
      <c r="O209" s="61"/>
      <c r="P209" s="3"/>
      <c r="S209" s="1">
        <f>S205</f>
        <v>0</v>
      </c>
      <c r="T209" s="1">
        <f>IFERROR(MATCH(E209,ListaSuspensa!$I$2:$I$3,0),0)</f>
        <v>0</v>
      </c>
      <c r="U209" s="4">
        <v>0</v>
      </c>
      <c r="V209" s="4">
        <f t="shared" si="4"/>
        <v>0</v>
      </c>
      <c r="W209" s="18"/>
      <c r="Y209" s="62" t="s">
        <v>210</v>
      </c>
    </row>
    <row r="210" spans="2:25" ht="13.5" hidden="1" customHeight="1" x14ac:dyDescent="0.25">
      <c r="B210" s="2"/>
      <c r="C210" s="169" t="s">
        <v>157</v>
      </c>
      <c r="D210" s="169"/>
      <c r="E210" s="92"/>
      <c r="F210" s="55" t="s">
        <v>214</v>
      </c>
      <c r="G210" s="61"/>
      <c r="H210" s="61"/>
      <c r="I210" s="61"/>
      <c r="J210" s="61"/>
      <c r="K210" s="61"/>
      <c r="L210" s="61"/>
      <c r="M210" s="61"/>
      <c r="N210" s="61"/>
      <c r="O210" s="61"/>
      <c r="P210" s="3"/>
      <c r="S210" s="1">
        <f>S205</f>
        <v>0</v>
      </c>
      <c r="U210" s="4">
        <v>0</v>
      </c>
      <c r="V210" s="4">
        <f t="shared" si="4"/>
        <v>0</v>
      </c>
      <c r="Y210" s="62" t="s">
        <v>210</v>
      </c>
    </row>
    <row r="211" spans="2:25" ht="13.5" hidden="1" customHeight="1" x14ac:dyDescent="0.25">
      <c r="B211" s="2"/>
      <c r="C211" s="169" t="s">
        <v>215</v>
      </c>
      <c r="D211" s="169"/>
      <c r="E211" s="96"/>
      <c r="F211" s="55" t="s">
        <v>216</v>
      </c>
      <c r="G211" s="61"/>
      <c r="H211" s="61"/>
      <c r="I211" s="61"/>
      <c r="J211" s="61"/>
      <c r="K211" s="61"/>
      <c r="L211" s="61"/>
      <c r="M211" s="61"/>
      <c r="N211" s="61"/>
      <c r="O211" s="61"/>
      <c r="P211" s="3"/>
      <c r="S211" s="1">
        <f>S205</f>
        <v>0</v>
      </c>
      <c r="U211" s="4">
        <v>0</v>
      </c>
      <c r="V211" s="4">
        <f t="shared" si="4"/>
        <v>0</v>
      </c>
      <c r="Y211" s="62" t="s">
        <v>210</v>
      </c>
    </row>
    <row r="212" spans="2:25" ht="13.5" hidden="1" customHeight="1" x14ac:dyDescent="0.25">
      <c r="B212" s="2"/>
      <c r="C212" s="169" t="s">
        <v>68</v>
      </c>
      <c r="D212" s="169"/>
      <c r="E212" s="169"/>
      <c r="F212" s="158"/>
      <c r="G212" s="160"/>
      <c r="H212" s="55" t="s">
        <v>217</v>
      </c>
      <c r="I212" s="55"/>
      <c r="J212" s="55"/>
      <c r="K212" s="55"/>
      <c r="L212" s="55"/>
      <c r="M212" s="55"/>
      <c r="N212" s="55"/>
      <c r="O212" s="55"/>
      <c r="P212" s="3"/>
      <c r="S212" s="1">
        <f>S205</f>
        <v>0</v>
      </c>
      <c r="T212" s="1">
        <f>IFERROR(MATCH(F212,ListaSuspensa!$J$2:$J$4,0),0)</f>
        <v>0</v>
      </c>
      <c r="U212" s="4">
        <v>0</v>
      </c>
      <c r="V212" s="4">
        <f t="shared" si="4"/>
        <v>0</v>
      </c>
      <c r="Y212" s="62" t="s">
        <v>210</v>
      </c>
    </row>
    <row r="213" spans="2:25" ht="13.5" hidden="1" customHeight="1" x14ac:dyDescent="0.25">
      <c r="B213" s="2"/>
      <c r="C213" s="178" t="s">
        <v>218</v>
      </c>
      <c r="D213" s="178"/>
      <c r="E213" s="178"/>
      <c r="F213" s="158"/>
      <c r="G213" s="160"/>
      <c r="H213" s="55" t="s">
        <v>219</v>
      </c>
      <c r="I213" s="55"/>
      <c r="J213" s="55"/>
      <c r="K213" s="55"/>
      <c r="L213" s="55"/>
      <c r="M213" s="55"/>
      <c r="N213" s="55"/>
      <c r="O213" s="55"/>
      <c r="P213" s="3"/>
      <c r="S213" s="1">
        <f>IF(AND($T$45&gt;=T205,T212&lt;3),1,0)</f>
        <v>0</v>
      </c>
      <c r="U213" s="4">
        <v>0</v>
      </c>
      <c r="V213" s="4">
        <f t="shared" si="4"/>
        <v>0</v>
      </c>
      <c r="Y213" s="62" t="s">
        <v>287</v>
      </c>
    </row>
    <row r="214" spans="2:25" ht="13.5" hidden="1" customHeight="1" x14ac:dyDescent="0.25">
      <c r="B214" s="2"/>
      <c r="C214" s="178" t="s">
        <v>220</v>
      </c>
      <c r="D214" s="178"/>
      <c r="E214" s="178"/>
      <c r="F214" s="158"/>
      <c r="G214" s="160"/>
      <c r="H214" s="55" t="s">
        <v>219</v>
      </c>
      <c r="I214" s="55"/>
      <c r="J214" s="55"/>
      <c r="K214" s="55"/>
      <c r="L214" s="55"/>
      <c r="M214" s="55"/>
      <c r="N214" s="55"/>
      <c r="O214" s="55"/>
      <c r="P214" s="3"/>
      <c r="S214" s="1">
        <f>S213</f>
        <v>0</v>
      </c>
      <c r="U214" s="4">
        <v>0</v>
      </c>
      <c r="V214" s="4">
        <f t="shared" si="4"/>
        <v>0</v>
      </c>
      <c r="Y214" s="62" t="s">
        <v>287</v>
      </c>
    </row>
    <row r="215" spans="2:25" ht="13.5" hidden="1" customHeight="1" x14ac:dyDescent="0.25">
      <c r="B215" s="2"/>
      <c r="C215" s="178" t="s">
        <v>221</v>
      </c>
      <c r="D215" s="178"/>
      <c r="E215" s="178"/>
      <c r="F215" s="153"/>
      <c r="G215" s="155"/>
      <c r="H215" s="55" t="s">
        <v>219</v>
      </c>
      <c r="I215" s="55"/>
      <c r="J215" s="55"/>
      <c r="K215" s="55"/>
      <c r="L215" s="55"/>
      <c r="M215" s="55"/>
      <c r="N215" s="55"/>
      <c r="O215" s="55"/>
      <c r="P215" s="3"/>
      <c r="S215" s="1">
        <f>IF(AND($T$45&gt;=T205,T212=3),1,0)</f>
        <v>0</v>
      </c>
      <c r="U215" s="4">
        <v>0</v>
      </c>
      <c r="V215" s="4">
        <f t="shared" si="4"/>
        <v>0</v>
      </c>
      <c r="Y215" s="62" t="s">
        <v>222</v>
      </c>
    </row>
    <row r="216" spans="2:25" ht="13.5" hidden="1" customHeight="1" x14ac:dyDescent="0.25">
      <c r="B216" s="2"/>
      <c r="C216" s="169" t="s">
        <v>24</v>
      </c>
      <c r="D216" s="169"/>
      <c r="E216" s="169"/>
      <c r="F216" s="158"/>
      <c r="G216" s="160"/>
      <c r="H216" s="55" t="s">
        <v>223</v>
      </c>
      <c r="I216" s="55"/>
      <c r="J216" s="55"/>
      <c r="K216" s="55"/>
      <c r="L216" s="55"/>
      <c r="M216" s="55"/>
      <c r="N216" s="55"/>
      <c r="O216" s="55"/>
      <c r="P216" s="3"/>
      <c r="S216" s="1">
        <f>S205</f>
        <v>0</v>
      </c>
      <c r="T216" s="1">
        <f>IFERROR(MATCH(F216,ListaSuspensa!$J$2:$J$4,0),0)</f>
        <v>0</v>
      </c>
      <c r="U216" s="4">
        <v>0</v>
      </c>
      <c r="V216" s="4">
        <f t="shared" si="4"/>
        <v>0</v>
      </c>
      <c r="Y216" s="62" t="s">
        <v>210</v>
      </c>
    </row>
    <row r="217" spans="2:25" ht="13.5" hidden="1" customHeight="1" x14ac:dyDescent="0.25">
      <c r="B217" s="2"/>
      <c r="C217" s="178" t="s">
        <v>224</v>
      </c>
      <c r="D217" s="178"/>
      <c r="E217" s="178"/>
      <c r="F217" s="158"/>
      <c r="G217" s="160"/>
      <c r="H217" s="55" t="s">
        <v>219</v>
      </c>
      <c r="I217" s="55"/>
      <c r="J217" s="55"/>
      <c r="K217" s="55"/>
      <c r="L217" s="55"/>
      <c r="M217" s="55"/>
      <c r="N217" s="55"/>
      <c r="O217" s="55"/>
      <c r="P217" s="19"/>
      <c r="S217" s="1">
        <f>IF(AND($T$45&gt;=T205,T216&lt;3),1,0)</f>
        <v>0</v>
      </c>
      <c r="U217" s="4">
        <v>0</v>
      </c>
      <c r="V217" s="4">
        <f t="shared" si="4"/>
        <v>0</v>
      </c>
      <c r="Y217" s="62" t="s">
        <v>287</v>
      </c>
    </row>
    <row r="218" spans="2:25" ht="13.5" hidden="1" customHeight="1" x14ac:dyDescent="0.25">
      <c r="B218" s="2"/>
      <c r="C218" s="178" t="s">
        <v>225</v>
      </c>
      <c r="D218" s="178"/>
      <c r="E218" s="178"/>
      <c r="F218" s="158"/>
      <c r="G218" s="160"/>
      <c r="H218" s="55" t="s">
        <v>219</v>
      </c>
      <c r="I218" s="55"/>
      <c r="J218" s="55"/>
      <c r="K218" s="55"/>
      <c r="L218" s="55"/>
      <c r="M218" s="55"/>
      <c r="N218" s="55"/>
      <c r="O218" s="55"/>
      <c r="P218" s="19"/>
      <c r="S218" s="1">
        <f>S217</f>
        <v>0</v>
      </c>
      <c r="U218" s="4">
        <v>0</v>
      </c>
      <c r="V218" s="4">
        <f t="shared" si="4"/>
        <v>0</v>
      </c>
      <c r="Y218" s="62" t="s">
        <v>287</v>
      </c>
    </row>
    <row r="219" spans="2:25" ht="13.5" hidden="1" customHeight="1" x14ac:dyDescent="0.25">
      <c r="B219" s="2"/>
      <c r="C219" s="178" t="s">
        <v>226</v>
      </c>
      <c r="D219" s="178"/>
      <c r="E219" s="178"/>
      <c r="F219" s="179"/>
      <c r="G219" s="180"/>
      <c r="H219" s="55" t="s">
        <v>219</v>
      </c>
      <c r="I219" s="55"/>
      <c r="J219" s="55"/>
      <c r="K219" s="55"/>
      <c r="L219" s="55"/>
      <c r="M219" s="55"/>
      <c r="N219" s="55"/>
      <c r="O219" s="55"/>
      <c r="P219" s="19"/>
      <c r="S219" s="1">
        <f>IF(AND($T$45&gt;=T205,T216=3),1,0)</f>
        <v>0</v>
      </c>
      <c r="U219" s="4">
        <v>0</v>
      </c>
      <c r="V219" s="4">
        <f t="shared" si="4"/>
        <v>0</v>
      </c>
      <c r="Y219" s="62" t="s">
        <v>222</v>
      </c>
    </row>
    <row r="220" spans="2:25" ht="13.5" hidden="1" customHeight="1" x14ac:dyDescent="0.25">
      <c r="B220" s="2"/>
      <c r="C220" s="169" t="s">
        <v>227</v>
      </c>
      <c r="D220" s="169"/>
      <c r="E220" s="169"/>
      <c r="F220" s="158"/>
      <c r="G220" s="160"/>
      <c r="H220" s="55" t="s">
        <v>219</v>
      </c>
      <c r="I220" s="55"/>
      <c r="J220" s="55"/>
      <c r="K220" s="55"/>
      <c r="L220" s="55"/>
      <c r="M220" s="55"/>
      <c r="N220" s="55"/>
      <c r="O220" s="55"/>
      <c r="P220" s="19"/>
      <c r="S220" s="1">
        <f>S205</f>
        <v>0</v>
      </c>
      <c r="U220" s="4">
        <v>0</v>
      </c>
      <c r="V220" s="4">
        <f t="shared" si="4"/>
        <v>0</v>
      </c>
      <c r="Y220" s="62" t="s">
        <v>210</v>
      </c>
    </row>
    <row r="221" spans="2:25" ht="13.5" hidden="1" customHeight="1" x14ac:dyDescent="0.25">
      <c r="B221" s="2"/>
      <c r="C221" s="35" t="s">
        <v>228</v>
      </c>
      <c r="D221" s="89"/>
      <c r="E221" s="55" t="s">
        <v>229</v>
      </c>
      <c r="F221" s="35"/>
      <c r="G221" s="35"/>
      <c r="H221" s="35"/>
      <c r="I221" s="55"/>
      <c r="J221" s="55"/>
      <c r="K221" s="55"/>
      <c r="L221" s="55"/>
      <c r="M221" s="55"/>
      <c r="N221" s="55"/>
      <c r="O221" s="55"/>
      <c r="P221" s="19"/>
      <c r="S221" s="1">
        <f>IF(AND($T$45&gt;=T205,T212&lt;3),1,0)</f>
        <v>0</v>
      </c>
      <c r="U221" s="4">
        <v>0</v>
      </c>
      <c r="V221" s="4">
        <f t="shared" si="4"/>
        <v>0</v>
      </c>
      <c r="Y221" s="62" t="s">
        <v>287</v>
      </c>
    </row>
    <row r="222" spans="2:25" ht="13.5" hidden="1" customHeight="1" x14ac:dyDescent="0.25">
      <c r="B222" s="2"/>
      <c r="C222" s="35" t="s">
        <v>230</v>
      </c>
      <c r="D222" s="89"/>
      <c r="E222" s="55" t="s">
        <v>229</v>
      </c>
      <c r="F222" s="35"/>
      <c r="G222" s="35"/>
      <c r="H222" s="35"/>
      <c r="I222" s="55"/>
      <c r="J222" s="55"/>
      <c r="K222" s="55"/>
      <c r="L222" s="55"/>
      <c r="M222" s="55"/>
      <c r="N222" s="55"/>
      <c r="O222" s="55"/>
      <c r="P222" s="19"/>
      <c r="S222" s="1">
        <f>S221</f>
        <v>0</v>
      </c>
      <c r="U222" s="4">
        <v>0</v>
      </c>
      <c r="V222" s="4">
        <f t="shared" si="4"/>
        <v>0</v>
      </c>
      <c r="Y222" s="62" t="s">
        <v>287</v>
      </c>
    </row>
    <row r="223" spans="2:25" ht="13.5" hidden="1" customHeight="1" x14ac:dyDescent="0.25">
      <c r="B223" s="2"/>
      <c r="C223" s="35"/>
      <c r="D223" s="55"/>
      <c r="E223" s="55"/>
      <c r="F223" s="35"/>
      <c r="G223" s="35"/>
      <c r="H223" s="35"/>
      <c r="I223" s="55"/>
      <c r="J223" s="55"/>
      <c r="K223" s="55"/>
      <c r="L223" s="55"/>
      <c r="M223" s="55"/>
      <c r="N223" s="55"/>
      <c r="O223" s="55"/>
      <c r="P223" s="19"/>
      <c r="S223" s="1">
        <f>S205</f>
        <v>0</v>
      </c>
      <c r="U223" s="4">
        <v>0</v>
      </c>
      <c r="V223" s="4">
        <f t="shared" si="4"/>
        <v>0</v>
      </c>
    </row>
    <row r="224" spans="2:25" ht="13.5" hidden="1" customHeight="1" x14ac:dyDescent="0.25">
      <c r="B224" s="2"/>
      <c r="C224" s="170" t="s">
        <v>281</v>
      </c>
      <c r="D224" s="170"/>
      <c r="E224" s="170"/>
      <c r="F224" s="170"/>
      <c r="G224" s="170"/>
      <c r="H224" s="170"/>
      <c r="I224" s="170"/>
      <c r="J224" s="170"/>
      <c r="K224" s="170"/>
      <c r="L224" s="170"/>
      <c r="M224" s="170"/>
      <c r="N224" s="170"/>
      <c r="O224" s="170"/>
      <c r="P224" s="3"/>
      <c r="S224" s="1">
        <f>IF($T$45&gt;=T224,1,0)</f>
        <v>0</v>
      </c>
      <c r="T224" s="1">
        <v>3</v>
      </c>
      <c r="U224" s="4">
        <v>0</v>
      </c>
      <c r="V224" s="4">
        <f t="shared" si="4"/>
        <v>0</v>
      </c>
      <c r="Y224" s="62" t="s">
        <v>210</v>
      </c>
    </row>
    <row r="225" spans="2:25" ht="13.5" hidden="1" customHeight="1" x14ac:dyDescent="0.25">
      <c r="B225" s="2"/>
      <c r="C225" s="169" t="s">
        <v>231</v>
      </c>
      <c r="D225" s="169"/>
      <c r="E225" s="169"/>
      <c r="F225" s="169"/>
      <c r="G225" s="158"/>
      <c r="H225" s="159"/>
      <c r="I225" s="159"/>
      <c r="J225" s="159"/>
      <c r="K225" s="160"/>
      <c r="L225" s="55" t="s">
        <v>151</v>
      </c>
      <c r="M225" s="25"/>
      <c r="N225" s="25"/>
      <c r="O225" s="25"/>
      <c r="P225" s="3"/>
      <c r="S225" s="1">
        <f>IF(AND($T$45&gt;=T224,$T$18=3),1,0)</f>
        <v>0</v>
      </c>
      <c r="T225"/>
      <c r="U225" s="4">
        <v>0</v>
      </c>
      <c r="V225" s="4">
        <f t="shared" si="4"/>
        <v>0</v>
      </c>
      <c r="Y225" s="62" t="s">
        <v>168</v>
      </c>
    </row>
    <row r="226" spans="2:25" ht="13.5" hidden="1" customHeight="1" x14ac:dyDescent="0.25">
      <c r="B226" s="2"/>
      <c r="C226" s="169" t="s">
        <v>211</v>
      </c>
      <c r="D226" s="171"/>
      <c r="E226" s="96"/>
      <c r="F226" s="55" t="s">
        <v>212</v>
      </c>
      <c r="G226" s="55"/>
      <c r="H226" s="55"/>
      <c r="I226" s="55"/>
      <c r="J226" s="55"/>
      <c r="K226" s="55"/>
      <c r="L226" s="55"/>
      <c r="M226" s="55"/>
      <c r="N226" s="55"/>
      <c r="O226" s="55"/>
      <c r="P226" s="17"/>
      <c r="S226" s="1">
        <f>S224</f>
        <v>0</v>
      </c>
      <c r="U226" s="4">
        <v>0</v>
      </c>
      <c r="V226" s="4">
        <f t="shared" si="4"/>
        <v>0</v>
      </c>
      <c r="Y226" s="62" t="s">
        <v>210</v>
      </c>
    </row>
    <row r="227" spans="2:25" ht="13.5" hidden="1" customHeight="1" x14ac:dyDescent="0.25">
      <c r="B227" s="2"/>
      <c r="C227" s="169" t="s">
        <v>26</v>
      </c>
      <c r="D227" s="169"/>
      <c r="E227" s="90"/>
      <c r="F227" s="55" t="s">
        <v>154</v>
      </c>
      <c r="G227" s="60"/>
      <c r="H227" s="60"/>
      <c r="I227" s="60"/>
      <c r="J227" s="60"/>
      <c r="K227" s="60"/>
      <c r="L227" s="60"/>
      <c r="M227" s="60"/>
      <c r="N227" s="60"/>
      <c r="O227" s="60"/>
      <c r="P227" s="3"/>
      <c r="S227" s="1">
        <f>S224</f>
        <v>0</v>
      </c>
      <c r="T227" s="1">
        <f>IFERROR(MATCH(E227,ListaSuspensa!$H$2:$H$7,0),0)</f>
        <v>0</v>
      </c>
      <c r="U227" s="4">
        <v>0</v>
      </c>
      <c r="V227" s="4">
        <f t="shared" si="4"/>
        <v>0</v>
      </c>
      <c r="Y227" s="62" t="s">
        <v>210</v>
      </c>
    </row>
    <row r="228" spans="2:25" ht="13.5" hidden="1" customHeight="1" x14ac:dyDescent="0.25">
      <c r="B228" s="2"/>
      <c r="C228" s="169" t="s">
        <v>67</v>
      </c>
      <c r="D228" s="169"/>
      <c r="E228" s="92"/>
      <c r="F228" s="55" t="s">
        <v>213</v>
      </c>
      <c r="G228" s="61"/>
      <c r="H228" s="61"/>
      <c r="I228" s="61"/>
      <c r="J228" s="61"/>
      <c r="K228" s="61"/>
      <c r="L228" s="61"/>
      <c r="M228" s="61"/>
      <c r="N228" s="61"/>
      <c r="O228" s="61"/>
      <c r="P228" s="3"/>
      <c r="S228" s="1">
        <f>S224</f>
        <v>0</v>
      </c>
      <c r="T228" s="1">
        <f>IFERROR(MATCH(E228,ListaSuspensa!$I$2:$I$3,0),0)</f>
        <v>0</v>
      </c>
      <c r="U228" s="4">
        <v>0</v>
      </c>
      <c r="V228" s="4">
        <f t="shared" si="4"/>
        <v>0</v>
      </c>
      <c r="W228" s="18"/>
      <c r="Y228" s="62" t="s">
        <v>210</v>
      </c>
    </row>
    <row r="229" spans="2:25" ht="13.5" hidden="1" customHeight="1" x14ac:dyDescent="0.25">
      <c r="B229" s="2"/>
      <c r="C229" s="169" t="s">
        <v>157</v>
      </c>
      <c r="D229" s="169"/>
      <c r="E229" s="92"/>
      <c r="F229" s="55" t="s">
        <v>214</v>
      </c>
      <c r="G229" s="61"/>
      <c r="H229" s="61"/>
      <c r="I229" s="61"/>
      <c r="J229" s="61"/>
      <c r="K229" s="61"/>
      <c r="L229" s="61"/>
      <c r="M229" s="61"/>
      <c r="N229" s="61"/>
      <c r="O229" s="61"/>
      <c r="P229" s="3"/>
      <c r="S229" s="1">
        <f>S224</f>
        <v>0</v>
      </c>
      <c r="U229" s="4">
        <v>0</v>
      </c>
      <c r="V229" s="4">
        <f t="shared" si="4"/>
        <v>0</v>
      </c>
      <c r="Y229" s="62" t="s">
        <v>210</v>
      </c>
    </row>
    <row r="230" spans="2:25" ht="13.5" hidden="1" customHeight="1" x14ac:dyDescent="0.25">
      <c r="B230" s="2"/>
      <c r="C230" s="169" t="s">
        <v>215</v>
      </c>
      <c r="D230" s="169"/>
      <c r="E230" s="96"/>
      <c r="F230" s="55" t="s">
        <v>216</v>
      </c>
      <c r="G230" s="61"/>
      <c r="H230" s="61"/>
      <c r="I230" s="61"/>
      <c r="J230" s="61"/>
      <c r="K230" s="61"/>
      <c r="L230" s="61"/>
      <c r="M230" s="61"/>
      <c r="N230" s="61"/>
      <c r="O230" s="61"/>
      <c r="P230" s="3"/>
      <c r="S230" s="1">
        <f>S224</f>
        <v>0</v>
      </c>
      <c r="U230" s="4">
        <v>0</v>
      </c>
      <c r="V230" s="4">
        <f t="shared" si="4"/>
        <v>0</v>
      </c>
      <c r="Y230" s="62" t="s">
        <v>210</v>
      </c>
    </row>
    <row r="231" spans="2:25" ht="13.5" hidden="1" customHeight="1" x14ac:dyDescent="0.25">
      <c r="B231" s="2"/>
      <c r="C231" s="169" t="s">
        <v>68</v>
      </c>
      <c r="D231" s="169"/>
      <c r="E231" s="169"/>
      <c r="F231" s="158"/>
      <c r="G231" s="160"/>
      <c r="H231" s="55" t="s">
        <v>217</v>
      </c>
      <c r="I231" s="55"/>
      <c r="J231" s="55"/>
      <c r="K231" s="55"/>
      <c r="L231" s="55"/>
      <c r="M231" s="55"/>
      <c r="N231" s="55"/>
      <c r="O231" s="55"/>
      <c r="P231" s="3"/>
      <c r="S231" s="1">
        <f>S224</f>
        <v>0</v>
      </c>
      <c r="T231" s="1">
        <f>IFERROR(MATCH(F231,ListaSuspensa!$J$2:$J$4,0),0)</f>
        <v>0</v>
      </c>
      <c r="U231" s="4">
        <v>0</v>
      </c>
      <c r="V231" s="4">
        <f t="shared" si="4"/>
        <v>0</v>
      </c>
      <c r="Y231" s="62" t="s">
        <v>210</v>
      </c>
    </row>
    <row r="232" spans="2:25" ht="13.5" hidden="1" customHeight="1" x14ac:dyDescent="0.25">
      <c r="B232" s="2"/>
      <c r="C232" s="178" t="s">
        <v>218</v>
      </c>
      <c r="D232" s="178"/>
      <c r="E232" s="178"/>
      <c r="F232" s="158"/>
      <c r="G232" s="160"/>
      <c r="H232" s="55" t="s">
        <v>219</v>
      </c>
      <c r="I232" s="55"/>
      <c r="J232" s="55"/>
      <c r="K232" s="55"/>
      <c r="L232" s="55"/>
      <c r="M232" s="55"/>
      <c r="N232" s="55"/>
      <c r="O232" s="55"/>
      <c r="P232" s="3"/>
      <c r="S232" s="1">
        <f>IF(AND($T$45&gt;=T224,T231&lt;3),1,0)</f>
        <v>0</v>
      </c>
      <c r="U232" s="4">
        <v>0</v>
      </c>
      <c r="V232" s="4">
        <f t="shared" si="4"/>
        <v>0</v>
      </c>
      <c r="Y232" s="62" t="s">
        <v>287</v>
      </c>
    </row>
    <row r="233" spans="2:25" ht="13.5" hidden="1" customHeight="1" x14ac:dyDescent="0.25">
      <c r="B233" s="2"/>
      <c r="C233" s="178" t="s">
        <v>220</v>
      </c>
      <c r="D233" s="178"/>
      <c r="E233" s="178"/>
      <c r="F233" s="158"/>
      <c r="G233" s="160"/>
      <c r="H233" s="55" t="s">
        <v>219</v>
      </c>
      <c r="I233" s="55"/>
      <c r="J233" s="55"/>
      <c r="K233" s="55"/>
      <c r="L233" s="55"/>
      <c r="M233" s="55"/>
      <c r="N233" s="55"/>
      <c r="O233" s="55"/>
      <c r="P233" s="3"/>
      <c r="S233" s="1">
        <f>S232</f>
        <v>0</v>
      </c>
      <c r="U233" s="4">
        <v>0</v>
      </c>
      <c r="V233" s="4">
        <f t="shared" si="4"/>
        <v>0</v>
      </c>
      <c r="Y233" s="62" t="s">
        <v>287</v>
      </c>
    </row>
    <row r="234" spans="2:25" ht="13.5" hidden="1" customHeight="1" x14ac:dyDescent="0.25">
      <c r="B234" s="2"/>
      <c r="C234" s="178" t="s">
        <v>221</v>
      </c>
      <c r="D234" s="178"/>
      <c r="E234" s="178"/>
      <c r="F234" s="153"/>
      <c r="G234" s="155"/>
      <c r="H234" s="55" t="s">
        <v>219</v>
      </c>
      <c r="I234" s="55"/>
      <c r="J234" s="55"/>
      <c r="K234" s="55"/>
      <c r="L234" s="55"/>
      <c r="M234" s="55"/>
      <c r="N234" s="55"/>
      <c r="O234" s="55"/>
      <c r="P234" s="3"/>
      <c r="S234" s="1">
        <f>IF(AND($T$45&gt;=T224,T231=3),1,0)</f>
        <v>0</v>
      </c>
      <c r="U234" s="4">
        <v>0</v>
      </c>
      <c r="V234" s="4">
        <f t="shared" si="4"/>
        <v>0</v>
      </c>
      <c r="Y234" s="62" t="s">
        <v>222</v>
      </c>
    </row>
    <row r="235" spans="2:25" ht="13.5" hidden="1" customHeight="1" x14ac:dyDescent="0.25">
      <c r="B235" s="2"/>
      <c r="C235" s="169" t="s">
        <v>24</v>
      </c>
      <c r="D235" s="169"/>
      <c r="E235" s="169"/>
      <c r="F235" s="158"/>
      <c r="G235" s="160"/>
      <c r="H235" s="55" t="s">
        <v>223</v>
      </c>
      <c r="I235" s="55"/>
      <c r="J235" s="55"/>
      <c r="K235" s="55"/>
      <c r="L235" s="55"/>
      <c r="M235" s="55"/>
      <c r="N235" s="55"/>
      <c r="O235" s="55"/>
      <c r="P235" s="3"/>
      <c r="S235" s="1">
        <f>S224</f>
        <v>0</v>
      </c>
      <c r="T235" s="1">
        <f>IFERROR(MATCH(F235,ListaSuspensa!$J$2:$J$4,0),0)</f>
        <v>0</v>
      </c>
      <c r="U235" s="4">
        <v>0</v>
      </c>
      <c r="V235" s="4">
        <f t="shared" si="4"/>
        <v>0</v>
      </c>
      <c r="Y235" s="62" t="s">
        <v>210</v>
      </c>
    </row>
    <row r="236" spans="2:25" ht="13.5" hidden="1" customHeight="1" x14ac:dyDescent="0.25">
      <c r="B236" s="2"/>
      <c r="C236" s="178" t="s">
        <v>224</v>
      </c>
      <c r="D236" s="178"/>
      <c r="E236" s="178"/>
      <c r="F236" s="158"/>
      <c r="G236" s="160"/>
      <c r="H236" s="55" t="s">
        <v>219</v>
      </c>
      <c r="I236" s="55"/>
      <c r="J236" s="55"/>
      <c r="K236" s="55"/>
      <c r="L236" s="55"/>
      <c r="M236" s="55"/>
      <c r="N236" s="55"/>
      <c r="O236" s="55"/>
      <c r="P236" s="19"/>
      <c r="S236" s="1">
        <f>IF(AND($T$45&gt;=T224,T235&lt;3),1,0)</f>
        <v>0</v>
      </c>
      <c r="U236" s="4">
        <v>0</v>
      </c>
      <c r="V236" s="4">
        <f t="shared" si="4"/>
        <v>0</v>
      </c>
      <c r="Y236" s="62" t="s">
        <v>287</v>
      </c>
    </row>
    <row r="237" spans="2:25" ht="13.5" hidden="1" customHeight="1" x14ac:dyDescent="0.25">
      <c r="B237" s="2"/>
      <c r="C237" s="178" t="s">
        <v>225</v>
      </c>
      <c r="D237" s="178"/>
      <c r="E237" s="178"/>
      <c r="F237" s="158"/>
      <c r="G237" s="160"/>
      <c r="H237" s="55" t="s">
        <v>219</v>
      </c>
      <c r="I237" s="55"/>
      <c r="J237" s="55"/>
      <c r="K237" s="55"/>
      <c r="L237" s="55"/>
      <c r="M237" s="55"/>
      <c r="N237" s="55"/>
      <c r="O237" s="55"/>
      <c r="P237" s="19"/>
      <c r="S237" s="1">
        <f>S236</f>
        <v>0</v>
      </c>
      <c r="U237" s="4">
        <v>0</v>
      </c>
      <c r="V237" s="4">
        <f t="shared" si="4"/>
        <v>0</v>
      </c>
      <c r="Y237" s="62" t="s">
        <v>287</v>
      </c>
    </row>
    <row r="238" spans="2:25" ht="13.5" hidden="1" customHeight="1" x14ac:dyDescent="0.25">
      <c r="B238" s="2"/>
      <c r="C238" s="178" t="s">
        <v>226</v>
      </c>
      <c r="D238" s="178"/>
      <c r="E238" s="178"/>
      <c r="F238" s="179"/>
      <c r="G238" s="180"/>
      <c r="H238" s="55" t="s">
        <v>219</v>
      </c>
      <c r="I238" s="55"/>
      <c r="J238" s="55"/>
      <c r="K238" s="55"/>
      <c r="L238" s="55"/>
      <c r="M238" s="55"/>
      <c r="N238" s="55"/>
      <c r="O238" s="55"/>
      <c r="P238" s="19"/>
      <c r="S238" s="1">
        <f>IF(AND($T$45&gt;=T224,T235=3),1,0)</f>
        <v>0</v>
      </c>
      <c r="U238" s="4">
        <v>0</v>
      </c>
      <c r="V238" s="4">
        <f t="shared" si="4"/>
        <v>0</v>
      </c>
      <c r="Y238" s="62" t="s">
        <v>222</v>
      </c>
    </row>
    <row r="239" spans="2:25" ht="13.5" hidden="1" customHeight="1" x14ac:dyDescent="0.25">
      <c r="B239" s="2"/>
      <c r="C239" s="169" t="s">
        <v>227</v>
      </c>
      <c r="D239" s="169"/>
      <c r="E239" s="169"/>
      <c r="F239" s="158"/>
      <c r="G239" s="160"/>
      <c r="H239" s="55" t="s">
        <v>219</v>
      </c>
      <c r="I239" s="55"/>
      <c r="J239" s="55"/>
      <c r="K239" s="55"/>
      <c r="L239" s="55"/>
      <c r="M239" s="55"/>
      <c r="N239" s="55"/>
      <c r="O239" s="55"/>
      <c r="P239" s="19"/>
      <c r="S239" s="1">
        <f>S224</f>
        <v>0</v>
      </c>
      <c r="U239" s="4">
        <v>0</v>
      </c>
      <c r="V239" s="4">
        <f t="shared" si="4"/>
        <v>0</v>
      </c>
      <c r="Y239" s="62" t="s">
        <v>210</v>
      </c>
    </row>
    <row r="240" spans="2:25" ht="13.5" hidden="1" customHeight="1" x14ac:dyDescent="0.25">
      <c r="B240" s="2"/>
      <c r="C240" s="35" t="s">
        <v>228</v>
      </c>
      <c r="D240" s="89"/>
      <c r="E240" s="55" t="s">
        <v>229</v>
      </c>
      <c r="F240" s="35"/>
      <c r="G240" s="35"/>
      <c r="H240" s="35"/>
      <c r="I240" s="55"/>
      <c r="J240" s="55"/>
      <c r="K240" s="55"/>
      <c r="L240" s="55"/>
      <c r="M240" s="55"/>
      <c r="N240" s="55"/>
      <c r="O240" s="55"/>
      <c r="P240" s="19"/>
      <c r="S240" s="1">
        <f>IF(AND($T$45&gt;=T224,T231&lt;3),1,0)</f>
        <v>0</v>
      </c>
      <c r="U240" s="4">
        <v>0</v>
      </c>
      <c r="V240" s="4">
        <f t="shared" si="4"/>
        <v>0</v>
      </c>
      <c r="Y240" s="62" t="s">
        <v>287</v>
      </c>
    </row>
    <row r="241" spans="2:25" ht="13.5" hidden="1" customHeight="1" x14ac:dyDescent="0.25">
      <c r="B241" s="2"/>
      <c r="C241" s="35" t="s">
        <v>230</v>
      </c>
      <c r="D241" s="89"/>
      <c r="E241" s="55" t="s">
        <v>229</v>
      </c>
      <c r="F241" s="35"/>
      <c r="G241" s="35"/>
      <c r="H241" s="35"/>
      <c r="I241" s="55"/>
      <c r="J241" s="55"/>
      <c r="K241" s="55"/>
      <c r="L241" s="55"/>
      <c r="M241" s="55"/>
      <c r="N241" s="55"/>
      <c r="O241" s="55"/>
      <c r="P241" s="19"/>
      <c r="S241" s="1">
        <f>S240</f>
        <v>0</v>
      </c>
      <c r="U241" s="4">
        <v>0</v>
      </c>
      <c r="V241" s="4">
        <f t="shared" si="4"/>
        <v>0</v>
      </c>
      <c r="Y241" s="62" t="s">
        <v>287</v>
      </c>
    </row>
    <row r="242" spans="2:25" ht="13.5" hidden="1" customHeight="1" x14ac:dyDescent="0.25">
      <c r="B242" s="2"/>
      <c r="C242" s="58"/>
      <c r="D242" s="58"/>
      <c r="E242" s="58"/>
      <c r="F242" s="58"/>
      <c r="G242" s="32"/>
      <c r="H242" s="32"/>
      <c r="I242" s="32"/>
      <c r="J242" s="32"/>
      <c r="K242" s="32"/>
      <c r="L242" s="32"/>
      <c r="M242" s="32"/>
      <c r="N242" s="32"/>
      <c r="O242" s="32"/>
      <c r="P242" s="3"/>
      <c r="S242" s="1">
        <f>S224</f>
        <v>0</v>
      </c>
      <c r="U242" s="4">
        <v>0</v>
      </c>
      <c r="V242" s="4">
        <f t="shared" si="4"/>
        <v>0</v>
      </c>
    </row>
    <row r="243" spans="2:25" ht="13.5" hidden="1" customHeight="1" x14ac:dyDescent="0.25">
      <c r="B243" s="70"/>
      <c r="C243" s="181"/>
      <c r="D243" s="181"/>
      <c r="E243" s="181"/>
      <c r="F243" s="181"/>
      <c r="G243" s="181"/>
      <c r="H243" s="181"/>
      <c r="I243" s="181"/>
      <c r="J243" s="181"/>
      <c r="K243" s="181"/>
      <c r="L243" s="181"/>
      <c r="M243" s="181"/>
      <c r="N243" s="181"/>
      <c r="O243" s="181"/>
      <c r="P243" s="73"/>
      <c r="S243" s="1">
        <f>IF($T$46&gt;=T243,1,0)</f>
        <v>0</v>
      </c>
      <c r="T243" s="1">
        <v>1</v>
      </c>
      <c r="U243" s="4">
        <v>0</v>
      </c>
      <c r="V243" s="4">
        <f t="shared" si="4"/>
        <v>0</v>
      </c>
      <c r="Y243" s="62" t="s">
        <v>239</v>
      </c>
    </row>
    <row r="244" spans="2:25" ht="13.5" hidden="1" customHeight="1" x14ac:dyDescent="0.25">
      <c r="B244" s="2"/>
      <c r="C244" s="170" t="s">
        <v>282</v>
      </c>
      <c r="D244" s="170"/>
      <c r="E244" s="170"/>
      <c r="F244" s="170"/>
      <c r="G244" s="170"/>
      <c r="H244" s="170"/>
      <c r="I244" s="170"/>
      <c r="J244" s="170"/>
      <c r="K244" s="170"/>
      <c r="L244" s="170"/>
      <c r="M244" s="170"/>
      <c r="N244" s="170"/>
      <c r="O244" s="170"/>
      <c r="P244" s="3"/>
      <c r="S244" s="1">
        <f>S243</f>
        <v>0</v>
      </c>
      <c r="U244" s="4">
        <v>0</v>
      </c>
      <c r="V244" s="4">
        <f t="shared" si="4"/>
        <v>0</v>
      </c>
      <c r="Y244" s="62" t="s">
        <v>239</v>
      </c>
    </row>
    <row r="245" spans="2:25" ht="13.5" hidden="1" customHeight="1" x14ac:dyDescent="0.25">
      <c r="B245" s="2"/>
      <c r="C245" s="169" t="s">
        <v>233</v>
      </c>
      <c r="D245" s="169"/>
      <c r="E245" s="169"/>
      <c r="F245" s="169"/>
      <c r="G245" s="158"/>
      <c r="H245" s="159"/>
      <c r="I245" s="159"/>
      <c r="J245" s="159"/>
      <c r="K245" s="160"/>
      <c r="L245" s="55" t="s">
        <v>151</v>
      </c>
      <c r="M245" s="25"/>
      <c r="N245" s="25"/>
      <c r="O245" s="25"/>
      <c r="P245" s="3"/>
      <c r="S245" s="1">
        <f>IF(AND($T$46&gt;=T243,$T$18=3),1,0)</f>
        <v>0</v>
      </c>
      <c r="T245"/>
      <c r="U245" s="4">
        <v>0</v>
      </c>
      <c r="V245" s="4">
        <f t="shared" si="4"/>
        <v>0</v>
      </c>
      <c r="Y245" s="62" t="s">
        <v>168</v>
      </c>
    </row>
    <row r="246" spans="2:25" ht="13.5" hidden="1" customHeight="1" x14ac:dyDescent="0.25">
      <c r="B246" s="2"/>
      <c r="C246" s="209" t="s">
        <v>25</v>
      </c>
      <c r="D246" s="209"/>
      <c r="E246" s="209"/>
      <c r="F246" s="92"/>
      <c r="G246" s="55" t="s">
        <v>235</v>
      </c>
      <c r="H246" s="29"/>
      <c r="I246" s="29"/>
      <c r="J246" s="30"/>
      <c r="K246" s="30"/>
      <c r="L246" s="30"/>
      <c r="M246" s="30"/>
      <c r="N246" s="30"/>
      <c r="O246" s="30"/>
      <c r="P246" s="3"/>
      <c r="S246" s="1">
        <f>S243</f>
        <v>0</v>
      </c>
      <c r="U246" s="4">
        <v>0</v>
      </c>
      <c r="V246" s="4">
        <f t="shared" si="4"/>
        <v>0</v>
      </c>
      <c r="Y246" s="62" t="s">
        <v>239</v>
      </c>
    </row>
    <row r="247" spans="2:25" ht="13.5" hidden="1" customHeight="1" x14ac:dyDescent="0.25">
      <c r="B247" s="2"/>
      <c r="C247" s="169" t="s">
        <v>234</v>
      </c>
      <c r="D247" s="169"/>
      <c r="E247" s="171"/>
      <c r="F247" s="97"/>
      <c r="G247" s="55" t="s">
        <v>236</v>
      </c>
      <c r="H247" s="28"/>
      <c r="I247" s="28"/>
      <c r="J247" s="27"/>
      <c r="K247" s="27"/>
      <c r="L247" s="27"/>
      <c r="M247" s="27"/>
      <c r="N247" s="27"/>
      <c r="O247" s="27"/>
      <c r="P247" s="3"/>
      <c r="S247" s="1">
        <f>S243</f>
        <v>0</v>
      </c>
      <c r="U247" s="4">
        <v>0</v>
      </c>
      <c r="V247" s="4">
        <f t="shared" si="4"/>
        <v>0</v>
      </c>
      <c r="Y247" s="62" t="s">
        <v>239</v>
      </c>
    </row>
    <row r="248" spans="2:25" ht="13.5" hidden="1" customHeight="1" x14ac:dyDescent="0.25">
      <c r="B248" s="2"/>
      <c r="C248" s="209" t="s">
        <v>232</v>
      </c>
      <c r="D248" s="209"/>
      <c r="E248" s="209"/>
      <c r="F248" s="209"/>
      <c r="G248" s="92"/>
      <c r="H248" s="55" t="s">
        <v>163</v>
      </c>
      <c r="I248" s="55"/>
      <c r="J248" s="55"/>
      <c r="K248" s="55"/>
      <c r="L248" s="55"/>
      <c r="M248" s="55"/>
      <c r="N248" s="55"/>
      <c r="O248" s="55"/>
      <c r="P248" s="3"/>
      <c r="S248" s="1">
        <f>S243</f>
        <v>0</v>
      </c>
      <c r="U248" s="4">
        <v>0</v>
      </c>
      <c r="V248" s="4">
        <f t="shared" si="4"/>
        <v>0</v>
      </c>
      <c r="Y248" s="62" t="s">
        <v>239</v>
      </c>
    </row>
    <row r="249" spans="2:25" ht="13.5" hidden="1" customHeight="1" x14ac:dyDescent="0.25">
      <c r="B249" s="2"/>
      <c r="C249" s="169" t="s">
        <v>157</v>
      </c>
      <c r="D249" s="169"/>
      <c r="E249" s="92"/>
      <c r="F249" s="55" t="s">
        <v>237</v>
      </c>
      <c r="G249" s="18"/>
      <c r="H249" s="18"/>
      <c r="I249" s="18"/>
      <c r="J249" s="18"/>
      <c r="K249" s="18"/>
      <c r="L249" s="18"/>
      <c r="M249" s="18"/>
      <c r="N249" s="18"/>
      <c r="O249" s="18"/>
      <c r="P249" s="3"/>
      <c r="S249" s="1">
        <f>S243</f>
        <v>0</v>
      </c>
      <c r="U249" s="4">
        <v>0</v>
      </c>
      <c r="V249" s="4">
        <f t="shared" si="4"/>
        <v>0</v>
      </c>
      <c r="Y249" s="62" t="s">
        <v>239</v>
      </c>
    </row>
    <row r="250" spans="2:25" ht="13.5" hidden="1" customHeight="1" x14ac:dyDescent="0.25">
      <c r="B250" s="2"/>
      <c r="C250" s="169" t="s">
        <v>159</v>
      </c>
      <c r="D250" s="169"/>
      <c r="E250" s="98"/>
      <c r="F250" s="55" t="s">
        <v>238</v>
      </c>
      <c r="G250" s="31"/>
      <c r="H250" s="31"/>
      <c r="I250" s="18"/>
      <c r="J250" s="18"/>
      <c r="K250" s="18"/>
      <c r="L250" s="18"/>
      <c r="M250" s="18"/>
      <c r="N250" s="18"/>
      <c r="O250" s="18"/>
      <c r="P250" s="3"/>
      <c r="S250" s="1">
        <f>S243</f>
        <v>0</v>
      </c>
      <c r="U250" s="4">
        <v>0</v>
      </c>
      <c r="V250" s="4">
        <f t="shared" si="4"/>
        <v>0</v>
      </c>
      <c r="Y250" s="62" t="s">
        <v>239</v>
      </c>
    </row>
    <row r="251" spans="2:25" ht="13.5" hidden="1" customHeight="1" x14ac:dyDescent="0.25">
      <c r="B251" s="2"/>
      <c r="C251" s="34"/>
      <c r="D251" s="34"/>
      <c r="E251" s="55"/>
      <c r="F251" s="55"/>
      <c r="G251" s="35"/>
      <c r="H251" s="35"/>
      <c r="I251" s="18"/>
      <c r="J251" s="18"/>
      <c r="K251" s="18"/>
      <c r="L251" s="18"/>
      <c r="M251" s="18"/>
      <c r="N251" s="18"/>
      <c r="O251" s="18"/>
      <c r="P251" s="3"/>
      <c r="S251" s="1">
        <f>S243</f>
        <v>0</v>
      </c>
      <c r="U251" s="4">
        <v>0</v>
      </c>
      <c r="V251" s="4">
        <f t="shared" si="4"/>
        <v>0</v>
      </c>
    </row>
    <row r="252" spans="2:25" ht="13.5" hidden="1" customHeight="1" x14ac:dyDescent="0.25">
      <c r="B252" s="2"/>
      <c r="C252" s="170" t="s">
        <v>283</v>
      </c>
      <c r="D252" s="170"/>
      <c r="E252" s="170"/>
      <c r="F252" s="170"/>
      <c r="G252" s="170"/>
      <c r="H252" s="170"/>
      <c r="I252" s="170"/>
      <c r="J252" s="170"/>
      <c r="K252" s="170"/>
      <c r="L252" s="170"/>
      <c r="M252" s="170"/>
      <c r="N252" s="170"/>
      <c r="O252" s="170"/>
      <c r="P252" s="3"/>
      <c r="S252" s="1">
        <f>IF($T$46&gt;=T252,1,0)</f>
        <v>0</v>
      </c>
      <c r="T252" s="1">
        <v>2</v>
      </c>
      <c r="U252" s="4">
        <v>0</v>
      </c>
      <c r="V252" s="4">
        <f t="shared" si="4"/>
        <v>0</v>
      </c>
      <c r="Y252" s="62" t="s">
        <v>239</v>
      </c>
    </row>
    <row r="253" spans="2:25" ht="13.5" hidden="1" customHeight="1" x14ac:dyDescent="0.25">
      <c r="B253" s="2"/>
      <c r="C253" s="169" t="s">
        <v>233</v>
      </c>
      <c r="D253" s="169"/>
      <c r="E253" s="169"/>
      <c r="F253" s="169"/>
      <c r="G253" s="158"/>
      <c r="H253" s="159"/>
      <c r="I253" s="159"/>
      <c r="J253" s="159"/>
      <c r="K253" s="160"/>
      <c r="L253" s="55" t="s">
        <v>151</v>
      </c>
      <c r="M253" s="25"/>
      <c r="N253" s="25"/>
      <c r="O253" s="25"/>
      <c r="P253" s="3"/>
      <c r="S253" s="1">
        <f>IF(AND($T$46&gt;=T252,$T$18=3),1,0)</f>
        <v>0</v>
      </c>
      <c r="T253"/>
      <c r="U253" s="4">
        <v>0</v>
      </c>
      <c r="V253" s="4">
        <f t="shared" si="4"/>
        <v>0</v>
      </c>
      <c r="Y253" s="62" t="s">
        <v>168</v>
      </c>
    </row>
    <row r="254" spans="2:25" ht="13.5" hidden="1" customHeight="1" x14ac:dyDescent="0.25">
      <c r="B254" s="2"/>
      <c r="C254" s="209" t="s">
        <v>25</v>
      </c>
      <c r="D254" s="209"/>
      <c r="E254" s="209"/>
      <c r="F254" s="92"/>
      <c r="G254" s="55" t="s">
        <v>235</v>
      </c>
      <c r="H254" s="34"/>
      <c r="I254" s="34"/>
      <c r="J254" s="33"/>
      <c r="K254" s="33"/>
      <c r="L254" s="33"/>
      <c r="M254" s="33"/>
      <c r="N254" s="33"/>
      <c r="O254" s="33"/>
      <c r="P254" s="3"/>
      <c r="S254" s="1">
        <f>S252</f>
        <v>0</v>
      </c>
      <c r="U254" s="4">
        <v>0</v>
      </c>
      <c r="V254" s="4">
        <f t="shared" si="4"/>
        <v>0</v>
      </c>
      <c r="Y254" s="62" t="s">
        <v>239</v>
      </c>
    </row>
    <row r="255" spans="2:25" ht="13.5" hidden="1" customHeight="1" x14ac:dyDescent="0.25">
      <c r="B255" s="2"/>
      <c r="C255" s="169" t="s">
        <v>234</v>
      </c>
      <c r="D255" s="169"/>
      <c r="E255" s="171"/>
      <c r="F255" s="97"/>
      <c r="G255" s="55" t="s">
        <v>236</v>
      </c>
      <c r="H255" s="34"/>
      <c r="I255" s="34"/>
      <c r="J255" s="33"/>
      <c r="K255" s="33"/>
      <c r="L255" s="33"/>
      <c r="M255" s="33"/>
      <c r="N255" s="33"/>
      <c r="O255" s="33"/>
      <c r="P255" s="3"/>
      <c r="S255" s="1">
        <f>S252</f>
        <v>0</v>
      </c>
      <c r="U255" s="4">
        <v>0</v>
      </c>
      <c r="V255" s="4">
        <f t="shared" si="4"/>
        <v>0</v>
      </c>
      <c r="Y255" s="62" t="s">
        <v>239</v>
      </c>
    </row>
    <row r="256" spans="2:25" ht="13.5" hidden="1" customHeight="1" x14ac:dyDescent="0.25">
      <c r="B256" s="2"/>
      <c r="C256" s="209" t="s">
        <v>232</v>
      </c>
      <c r="D256" s="209"/>
      <c r="E256" s="209"/>
      <c r="F256" s="209"/>
      <c r="G256" s="92"/>
      <c r="H256" s="55" t="s">
        <v>163</v>
      </c>
      <c r="I256" s="55"/>
      <c r="J256" s="55"/>
      <c r="K256" s="55"/>
      <c r="L256" s="55"/>
      <c r="M256" s="55"/>
      <c r="N256" s="55"/>
      <c r="O256" s="55"/>
      <c r="P256" s="3"/>
      <c r="S256" s="1">
        <f>S252</f>
        <v>0</v>
      </c>
      <c r="U256" s="4">
        <v>0</v>
      </c>
      <c r="V256" s="4">
        <f t="shared" si="4"/>
        <v>0</v>
      </c>
      <c r="Y256" s="62" t="s">
        <v>239</v>
      </c>
    </row>
    <row r="257" spans="2:25" ht="13.5" hidden="1" customHeight="1" x14ac:dyDescent="0.25">
      <c r="B257" s="2"/>
      <c r="C257" s="169" t="s">
        <v>157</v>
      </c>
      <c r="D257" s="169"/>
      <c r="E257" s="92"/>
      <c r="F257" s="55" t="s">
        <v>237</v>
      </c>
      <c r="G257" s="18"/>
      <c r="H257" s="18"/>
      <c r="I257" s="18"/>
      <c r="J257" s="18"/>
      <c r="K257" s="18"/>
      <c r="L257" s="18"/>
      <c r="M257" s="18"/>
      <c r="N257" s="18"/>
      <c r="O257" s="18"/>
      <c r="P257" s="3"/>
      <c r="S257" s="1">
        <f>S252</f>
        <v>0</v>
      </c>
      <c r="U257" s="4">
        <v>0</v>
      </c>
      <c r="V257" s="4">
        <f t="shared" si="4"/>
        <v>0</v>
      </c>
      <c r="Y257" s="62" t="s">
        <v>239</v>
      </c>
    </row>
    <row r="258" spans="2:25" ht="13.5" hidden="1" customHeight="1" x14ac:dyDescent="0.25">
      <c r="B258" s="2"/>
      <c r="C258" s="169" t="s">
        <v>159</v>
      </c>
      <c r="D258" s="169"/>
      <c r="E258" s="98"/>
      <c r="F258" s="55" t="s">
        <v>238</v>
      </c>
      <c r="G258" s="35"/>
      <c r="H258" s="35"/>
      <c r="I258" s="18"/>
      <c r="J258" s="18"/>
      <c r="K258" s="18"/>
      <c r="L258" s="18"/>
      <c r="M258" s="18"/>
      <c r="N258" s="18"/>
      <c r="O258" s="18"/>
      <c r="P258" s="3"/>
      <c r="S258" s="1">
        <f>S252</f>
        <v>0</v>
      </c>
      <c r="U258" s="4">
        <v>0</v>
      </c>
      <c r="V258" s="4">
        <f t="shared" si="4"/>
        <v>0</v>
      </c>
      <c r="Y258" s="62" t="s">
        <v>239</v>
      </c>
    </row>
    <row r="259" spans="2:25" ht="13.5" hidden="1" customHeight="1" x14ac:dyDescent="0.25">
      <c r="B259" s="2"/>
      <c r="C259" s="34"/>
      <c r="D259" s="34"/>
      <c r="E259" s="55"/>
      <c r="F259" s="55"/>
      <c r="G259" s="35"/>
      <c r="H259" s="35"/>
      <c r="I259" s="18"/>
      <c r="J259" s="18"/>
      <c r="K259" s="18"/>
      <c r="L259" s="18"/>
      <c r="M259" s="18"/>
      <c r="N259" s="18"/>
      <c r="O259" s="18"/>
      <c r="P259" s="3"/>
      <c r="S259" s="1">
        <f>S252</f>
        <v>0</v>
      </c>
      <c r="U259" s="4">
        <v>0</v>
      </c>
      <c r="V259" s="4">
        <f t="shared" si="4"/>
        <v>0</v>
      </c>
    </row>
    <row r="260" spans="2:25" ht="13.5" hidden="1" customHeight="1" x14ac:dyDescent="0.25">
      <c r="B260" s="2"/>
      <c r="C260" s="170" t="s">
        <v>284</v>
      </c>
      <c r="D260" s="170"/>
      <c r="E260" s="170"/>
      <c r="F260" s="170"/>
      <c r="G260" s="170"/>
      <c r="H260" s="170"/>
      <c r="I260" s="170"/>
      <c r="J260" s="170"/>
      <c r="K260" s="170"/>
      <c r="L260" s="170"/>
      <c r="M260" s="170"/>
      <c r="N260" s="170"/>
      <c r="O260" s="170"/>
      <c r="P260" s="3"/>
      <c r="S260" s="1">
        <f>IF($T$46&gt;=T260,1,0)</f>
        <v>0</v>
      </c>
      <c r="T260" s="1">
        <v>3</v>
      </c>
      <c r="U260" s="4">
        <v>0</v>
      </c>
      <c r="V260" s="4">
        <f t="shared" si="4"/>
        <v>0</v>
      </c>
      <c r="Y260" s="62" t="s">
        <v>239</v>
      </c>
    </row>
    <row r="261" spans="2:25" ht="13.5" hidden="1" customHeight="1" x14ac:dyDescent="0.25">
      <c r="B261" s="2"/>
      <c r="C261" s="169" t="s">
        <v>233</v>
      </c>
      <c r="D261" s="169"/>
      <c r="E261" s="169"/>
      <c r="F261" s="169"/>
      <c r="G261" s="158"/>
      <c r="H261" s="159"/>
      <c r="I261" s="159"/>
      <c r="J261" s="159"/>
      <c r="K261" s="160"/>
      <c r="L261" s="55" t="s">
        <v>151</v>
      </c>
      <c r="M261" s="25"/>
      <c r="N261" s="25"/>
      <c r="O261" s="25"/>
      <c r="P261" s="3"/>
      <c r="S261" s="1">
        <f>IF(AND($T$46&gt;=T260,$T$18=3),1,0)</f>
        <v>0</v>
      </c>
      <c r="T261"/>
      <c r="U261" s="4">
        <v>0</v>
      </c>
      <c r="V261" s="4">
        <f t="shared" si="4"/>
        <v>0</v>
      </c>
      <c r="Y261" s="62" t="s">
        <v>168</v>
      </c>
    </row>
    <row r="262" spans="2:25" ht="13.5" hidden="1" customHeight="1" x14ac:dyDescent="0.25">
      <c r="B262" s="2"/>
      <c r="C262" s="209" t="s">
        <v>25</v>
      </c>
      <c r="D262" s="209"/>
      <c r="E262" s="209"/>
      <c r="F262" s="92"/>
      <c r="G262" s="55" t="s">
        <v>235</v>
      </c>
      <c r="H262" s="34"/>
      <c r="I262" s="34"/>
      <c r="J262" s="33"/>
      <c r="K262" s="33"/>
      <c r="L262" s="33"/>
      <c r="M262" s="33"/>
      <c r="N262" s="33"/>
      <c r="O262" s="33"/>
      <c r="P262" s="3"/>
      <c r="S262" s="1">
        <f>S260</f>
        <v>0</v>
      </c>
      <c r="U262" s="4">
        <v>0</v>
      </c>
      <c r="V262" s="4">
        <f t="shared" si="4"/>
        <v>0</v>
      </c>
      <c r="Y262" s="62" t="s">
        <v>239</v>
      </c>
    </row>
    <row r="263" spans="2:25" ht="13.5" hidden="1" customHeight="1" x14ac:dyDescent="0.25">
      <c r="B263" s="2"/>
      <c r="C263" s="169" t="s">
        <v>234</v>
      </c>
      <c r="D263" s="169"/>
      <c r="E263" s="171"/>
      <c r="F263" s="97"/>
      <c r="G263" s="55" t="s">
        <v>236</v>
      </c>
      <c r="H263" s="34"/>
      <c r="I263" s="34"/>
      <c r="J263" s="33"/>
      <c r="K263" s="33"/>
      <c r="L263" s="33"/>
      <c r="M263" s="33"/>
      <c r="N263" s="33"/>
      <c r="O263" s="33"/>
      <c r="P263" s="3"/>
      <c r="S263" s="1">
        <f>S260</f>
        <v>0</v>
      </c>
      <c r="U263" s="4">
        <v>0</v>
      </c>
      <c r="V263" s="4">
        <f t="shared" si="4"/>
        <v>0</v>
      </c>
      <c r="Y263" s="62" t="s">
        <v>239</v>
      </c>
    </row>
    <row r="264" spans="2:25" ht="13.5" hidden="1" customHeight="1" x14ac:dyDescent="0.25">
      <c r="B264" s="2"/>
      <c r="C264" s="209" t="s">
        <v>232</v>
      </c>
      <c r="D264" s="209"/>
      <c r="E264" s="209"/>
      <c r="F264" s="209"/>
      <c r="G264" s="92"/>
      <c r="H264" s="55" t="s">
        <v>163</v>
      </c>
      <c r="I264" s="55"/>
      <c r="J264" s="55"/>
      <c r="K264" s="55"/>
      <c r="L264" s="55"/>
      <c r="M264" s="55"/>
      <c r="N264" s="55"/>
      <c r="O264" s="55"/>
      <c r="P264" s="3"/>
      <c r="S264" s="1">
        <f>S260</f>
        <v>0</v>
      </c>
      <c r="U264" s="4">
        <v>0</v>
      </c>
      <c r="V264" s="4">
        <f t="shared" si="4"/>
        <v>0</v>
      </c>
      <c r="Y264" s="62" t="s">
        <v>239</v>
      </c>
    </row>
    <row r="265" spans="2:25" ht="13.5" hidden="1" customHeight="1" x14ac:dyDescent="0.25">
      <c r="B265" s="2"/>
      <c r="C265" s="169" t="s">
        <v>157</v>
      </c>
      <c r="D265" s="169"/>
      <c r="E265" s="92"/>
      <c r="F265" s="55" t="s">
        <v>237</v>
      </c>
      <c r="G265" s="18"/>
      <c r="H265" s="18"/>
      <c r="I265" s="18"/>
      <c r="J265" s="18"/>
      <c r="K265" s="18"/>
      <c r="L265" s="18"/>
      <c r="M265" s="18"/>
      <c r="N265" s="18"/>
      <c r="O265" s="18"/>
      <c r="P265" s="3"/>
      <c r="S265" s="1">
        <f>S260</f>
        <v>0</v>
      </c>
      <c r="U265" s="4">
        <v>0</v>
      </c>
      <c r="V265" s="4">
        <f t="shared" si="4"/>
        <v>0</v>
      </c>
      <c r="Y265" s="62" t="s">
        <v>239</v>
      </c>
    </row>
    <row r="266" spans="2:25" ht="13.5" hidden="1" customHeight="1" x14ac:dyDescent="0.25">
      <c r="B266" s="2"/>
      <c r="C266" s="169" t="s">
        <v>159</v>
      </c>
      <c r="D266" s="169"/>
      <c r="E266" s="98"/>
      <c r="F266" s="55" t="s">
        <v>238</v>
      </c>
      <c r="G266" s="35"/>
      <c r="H266" s="35"/>
      <c r="I266" s="18"/>
      <c r="J266" s="18"/>
      <c r="K266" s="18"/>
      <c r="L266" s="18"/>
      <c r="M266" s="18"/>
      <c r="N266" s="18"/>
      <c r="O266" s="18"/>
      <c r="P266" s="3"/>
      <c r="S266" s="1">
        <f>S260</f>
        <v>0</v>
      </c>
      <c r="U266" s="4">
        <v>0</v>
      </c>
      <c r="V266" s="4">
        <f t="shared" ref="V266:V329" si="5">ABS(U266-S266)</f>
        <v>0</v>
      </c>
      <c r="Y266" s="62" t="s">
        <v>239</v>
      </c>
    </row>
    <row r="267" spans="2:25" ht="13.5" hidden="1" customHeight="1" x14ac:dyDescent="0.25">
      <c r="B267" s="2"/>
      <c r="C267" s="34"/>
      <c r="D267" s="34"/>
      <c r="E267" s="55"/>
      <c r="F267" s="55"/>
      <c r="G267" s="35"/>
      <c r="H267" s="35"/>
      <c r="I267" s="18"/>
      <c r="J267" s="18"/>
      <c r="K267" s="18"/>
      <c r="L267" s="18"/>
      <c r="M267" s="18"/>
      <c r="N267" s="18"/>
      <c r="O267" s="18"/>
      <c r="P267" s="3"/>
      <c r="S267" s="1">
        <f>S260</f>
        <v>0</v>
      </c>
      <c r="U267" s="4">
        <v>0</v>
      </c>
      <c r="V267" s="4">
        <f t="shared" si="5"/>
        <v>0</v>
      </c>
    </row>
    <row r="268" spans="2:25" ht="13.5" hidden="1" customHeight="1" x14ac:dyDescent="0.25">
      <c r="B268" s="2"/>
      <c r="C268" s="170" t="s">
        <v>284</v>
      </c>
      <c r="D268" s="170"/>
      <c r="E268" s="170"/>
      <c r="F268" s="170"/>
      <c r="G268" s="170"/>
      <c r="H268" s="170"/>
      <c r="I268" s="170"/>
      <c r="J268" s="170"/>
      <c r="K268" s="170"/>
      <c r="L268" s="170"/>
      <c r="M268" s="170"/>
      <c r="N268" s="170"/>
      <c r="O268" s="170"/>
      <c r="P268" s="3"/>
      <c r="S268" s="1">
        <f>IF($T$46&gt;=T268,1,0)</f>
        <v>0</v>
      </c>
      <c r="T268" s="1">
        <v>4</v>
      </c>
      <c r="U268" s="4">
        <v>0</v>
      </c>
      <c r="V268" s="4">
        <f t="shared" si="5"/>
        <v>0</v>
      </c>
      <c r="Y268" s="62" t="s">
        <v>239</v>
      </c>
    </row>
    <row r="269" spans="2:25" ht="13.5" hidden="1" customHeight="1" x14ac:dyDescent="0.25">
      <c r="B269" s="2"/>
      <c r="C269" s="169" t="s">
        <v>233</v>
      </c>
      <c r="D269" s="169"/>
      <c r="E269" s="169"/>
      <c r="F269" s="169"/>
      <c r="G269" s="158"/>
      <c r="H269" s="159"/>
      <c r="I269" s="159"/>
      <c r="J269" s="159"/>
      <c r="K269" s="160"/>
      <c r="L269" s="55" t="s">
        <v>151</v>
      </c>
      <c r="M269" s="25"/>
      <c r="N269" s="25"/>
      <c r="O269" s="25"/>
      <c r="P269" s="3"/>
      <c r="S269" s="1">
        <f>IF(AND($T$46&gt;=T268,$T$18=3),1,0)</f>
        <v>0</v>
      </c>
      <c r="T269"/>
      <c r="U269" s="4">
        <v>0</v>
      </c>
      <c r="V269" s="4">
        <f t="shared" si="5"/>
        <v>0</v>
      </c>
      <c r="Y269" s="62" t="s">
        <v>168</v>
      </c>
    </row>
    <row r="270" spans="2:25" ht="13.5" hidden="1" customHeight="1" x14ac:dyDescent="0.25">
      <c r="B270" s="2"/>
      <c r="C270" s="209" t="s">
        <v>25</v>
      </c>
      <c r="D270" s="209"/>
      <c r="E270" s="209"/>
      <c r="F270" s="92"/>
      <c r="G270" s="55" t="s">
        <v>235</v>
      </c>
      <c r="H270" s="34"/>
      <c r="I270" s="34"/>
      <c r="J270" s="33"/>
      <c r="K270" s="33"/>
      <c r="L270" s="33"/>
      <c r="M270" s="33"/>
      <c r="N270" s="33"/>
      <c r="O270" s="33"/>
      <c r="P270" s="3"/>
      <c r="S270" s="1">
        <f>S268</f>
        <v>0</v>
      </c>
      <c r="U270" s="4">
        <v>0</v>
      </c>
      <c r="V270" s="4">
        <f t="shared" si="5"/>
        <v>0</v>
      </c>
      <c r="Y270" s="62" t="s">
        <v>239</v>
      </c>
    </row>
    <row r="271" spans="2:25" ht="13.5" hidden="1" customHeight="1" x14ac:dyDescent="0.25">
      <c r="B271" s="2"/>
      <c r="C271" s="169" t="s">
        <v>234</v>
      </c>
      <c r="D271" s="169"/>
      <c r="E271" s="171"/>
      <c r="F271" s="97"/>
      <c r="G271" s="55" t="s">
        <v>236</v>
      </c>
      <c r="H271" s="34"/>
      <c r="I271" s="34"/>
      <c r="J271" s="33"/>
      <c r="K271" s="33"/>
      <c r="L271" s="33"/>
      <c r="M271" s="33"/>
      <c r="N271" s="33"/>
      <c r="O271" s="33"/>
      <c r="P271" s="3"/>
      <c r="S271" s="1">
        <f>S268</f>
        <v>0</v>
      </c>
      <c r="U271" s="4">
        <v>0</v>
      </c>
      <c r="V271" s="4">
        <f t="shared" si="5"/>
        <v>0</v>
      </c>
      <c r="Y271" s="62" t="s">
        <v>239</v>
      </c>
    </row>
    <row r="272" spans="2:25" ht="13.5" hidden="1" customHeight="1" x14ac:dyDescent="0.25">
      <c r="B272" s="2"/>
      <c r="C272" s="209" t="s">
        <v>232</v>
      </c>
      <c r="D272" s="209"/>
      <c r="E272" s="209"/>
      <c r="F272" s="209"/>
      <c r="G272" s="92"/>
      <c r="H272" s="55" t="s">
        <v>163</v>
      </c>
      <c r="I272" s="55"/>
      <c r="J272" s="55"/>
      <c r="K272" s="55"/>
      <c r="L272" s="55"/>
      <c r="M272" s="55"/>
      <c r="N272" s="55"/>
      <c r="O272" s="55"/>
      <c r="P272" s="3"/>
      <c r="S272" s="1">
        <f>S268</f>
        <v>0</v>
      </c>
      <c r="U272" s="4">
        <v>0</v>
      </c>
      <c r="V272" s="4">
        <f t="shared" si="5"/>
        <v>0</v>
      </c>
      <c r="Y272" s="62" t="s">
        <v>239</v>
      </c>
    </row>
    <row r="273" spans="2:25" ht="13.5" hidden="1" customHeight="1" x14ac:dyDescent="0.25">
      <c r="B273" s="2"/>
      <c r="C273" s="169" t="s">
        <v>157</v>
      </c>
      <c r="D273" s="169"/>
      <c r="E273" s="92"/>
      <c r="F273" s="55" t="s">
        <v>237</v>
      </c>
      <c r="G273" s="18"/>
      <c r="H273" s="18"/>
      <c r="I273" s="18"/>
      <c r="J273" s="18"/>
      <c r="K273" s="18"/>
      <c r="L273" s="18"/>
      <c r="M273" s="18"/>
      <c r="N273" s="18"/>
      <c r="O273" s="18"/>
      <c r="P273" s="3"/>
      <c r="S273" s="1">
        <f>S268</f>
        <v>0</v>
      </c>
      <c r="U273" s="4">
        <v>0</v>
      </c>
      <c r="V273" s="4">
        <f t="shared" si="5"/>
        <v>0</v>
      </c>
      <c r="Y273" s="62" t="s">
        <v>239</v>
      </c>
    </row>
    <row r="274" spans="2:25" ht="13.5" hidden="1" customHeight="1" x14ac:dyDescent="0.25">
      <c r="B274" s="2"/>
      <c r="C274" s="169" t="s">
        <v>159</v>
      </c>
      <c r="D274" s="169"/>
      <c r="E274" s="98"/>
      <c r="F274" s="55" t="s">
        <v>238</v>
      </c>
      <c r="G274" s="35"/>
      <c r="H274" s="35"/>
      <c r="I274" s="18"/>
      <c r="J274" s="18"/>
      <c r="K274" s="18"/>
      <c r="L274" s="18"/>
      <c r="M274" s="18"/>
      <c r="N274" s="18"/>
      <c r="O274" s="18"/>
      <c r="P274" s="3"/>
      <c r="S274" s="1">
        <f>S268</f>
        <v>0</v>
      </c>
      <c r="U274" s="4">
        <v>0</v>
      </c>
      <c r="V274" s="4">
        <f t="shared" si="5"/>
        <v>0</v>
      </c>
      <c r="Y274" s="62" t="s">
        <v>239</v>
      </c>
    </row>
    <row r="275" spans="2:25" ht="13.5" hidden="1" customHeight="1" x14ac:dyDescent="0.25">
      <c r="B275" s="2"/>
      <c r="C275" s="34"/>
      <c r="D275" s="34"/>
      <c r="E275" s="55"/>
      <c r="F275" s="55"/>
      <c r="G275" s="35"/>
      <c r="H275" s="35"/>
      <c r="I275" s="18"/>
      <c r="J275" s="18"/>
      <c r="K275" s="18"/>
      <c r="L275" s="18"/>
      <c r="M275" s="18"/>
      <c r="N275" s="18"/>
      <c r="O275" s="18"/>
      <c r="P275" s="3"/>
      <c r="S275" s="1">
        <f>S268</f>
        <v>0</v>
      </c>
      <c r="U275" s="4">
        <v>0</v>
      </c>
      <c r="V275" s="4">
        <f t="shared" si="5"/>
        <v>0</v>
      </c>
    </row>
    <row r="276" spans="2:25" ht="13.5" hidden="1" customHeight="1" x14ac:dyDescent="0.25">
      <c r="B276" s="2"/>
      <c r="C276" s="170" t="s">
        <v>284</v>
      </c>
      <c r="D276" s="170"/>
      <c r="E276" s="170"/>
      <c r="F276" s="170"/>
      <c r="G276" s="170"/>
      <c r="H276" s="170"/>
      <c r="I276" s="170"/>
      <c r="J276" s="170"/>
      <c r="K276" s="170"/>
      <c r="L276" s="170"/>
      <c r="M276" s="170"/>
      <c r="N276" s="170"/>
      <c r="O276" s="170"/>
      <c r="P276" s="3"/>
      <c r="S276" s="1">
        <f>IF($T$46&gt;=T276,1,0)</f>
        <v>0</v>
      </c>
      <c r="T276" s="1">
        <v>5</v>
      </c>
      <c r="U276" s="4">
        <v>0</v>
      </c>
      <c r="V276" s="4">
        <f t="shared" si="5"/>
        <v>0</v>
      </c>
      <c r="Y276" s="62" t="s">
        <v>239</v>
      </c>
    </row>
    <row r="277" spans="2:25" ht="13.5" hidden="1" customHeight="1" x14ac:dyDescent="0.25">
      <c r="B277" s="2"/>
      <c r="C277" s="169" t="s">
        <v>233</v>
      </c>
      <c r="D277" s="169"/>
      <c r="E277" s="169"/>
      <c r="F277" s="169"/>
      <c r="G277" s="158"/>
      <c r="H277" s="159"/>
      <c r="I277" s="159"/>
      <c r="J277" s="159"/>
      <c r="K277" s="160"/>
      <c r="L277" s="55" t="s">
        <v>151</v>
      </c>
      <c r="M277" s="25"/>
      <c r="N277" s="25"/>
      <c r="O277" s="25"/>
      <c r="P277" s="3"/>
      <c r="S277" s="1">
        <f>IF(AND($T$46&gt;=T276,$T$18=3),1,0)</f>
        <v>0</v>
      </c>
      <c r="T277"/>
      <c r="U277" s="4">
        <v>0</v>
      </c>
      <c r="V277" s="4">
        <f t="shared" si="5"/>
        <v>0</v>
      </c>
      <c r="Y277" s="62" t="s">
        <v>168</v>
      </c>
    </row>
    <row r="278" spans="2:25" ht="13.5" hidden="1" customHeight="1" x14ac:dyDescent="0.25">
      <c r="B278" s="2"/>
      <c r="C278" s="209" t="s">
        <v>25</v>
      </c>
      <c r="D278" s="209"/>
      <c r="E278" s="209"/>
      <c r="F278" s="92"/>
      <c r="G278" s="55" t="s">
        <v>235</v>
      </c>
      <c r="H278" s="34"/>
      <c r="I278" s="34"/>
      <c r="J278" s="33"/>
      <c r="K278" s="33"/>
      <c r="L278" s="33"/>
      <c r="M278" s="33"/>
      <c r="N278" s="33"/>
      <c r="O278" s="33"/>
      <c r="P278" s="3"/>
      <c r="S278" s="1">
        <f>S276</f>
        <v>0</v>
      </c>
      <c r="U278" s="4">
        <v>0</v>
      </c>
      <c r="V278" s="4">
        <f t="shared" si="5"/>
        <v>0</v>
      </c>
      <c r="Y278" s="62" t="s">
        <v>239</v>
      </c>
    </row>
    <row r="279" spans="2:25" ht="13.5" hidden="1" customHeight="1" x14ac:dyDescent="0.25">
      <c r="B279" s="2"/>
      <c r="C279" s="169" t="s">
        <v>234</v>
      </c>
      <c r="D279" s="169"/>
      <c r="E279" s="171"/>
      <c r="F279" s="97"/>
      <c r="G279" s="55" t="s">
        <v>236</v>
      </c>
      <c r="H279" s="34"/>
      <c r="I279" s="34"/>
      <c r="J279" s="33"/>
      <c r="K279" s="33"/>
      <c r="L279" s="33"/>
      <c r="M279" s="33"/>
      <c r="N279" s="33"/>
      <c r="O279" s="33"/>
      <c r="P279" s="3"/>
      <c r="S279" s="1">
        <f>S276</f>
        <v>0</v>
      </c>
      <c r="U279" s="4">
        <v>0</v>
      </c>
      <c r="V279" s="4">
        <f t="shared" si="5"/>
        <v>0</v>
      </c>
      <c r="Y279" s="62" t="s">
        <v>239</v>
      </c>
    </row>
    <row r="280" spans="2:25" ht="13.5" hidden="1" customHeight="1" x14ac:dyDescent="0.25">
      <c r="B280" s="2"/>
      <c r="C280" s="209" t="s">
        <v>232</v>
      </c>
      <c r="D280" s="209"/>
      <c r="E280" s="209"/>
      <c r="F280" s="209"/>
      <c r="G280" s="92"/>
      <c r="H280" s="55" t="s">
        <v>163</v>
      </c>
      <c r="I280" s="55"/>
      <c r="J280" s="55"/>
      <c r="K280" s="55"/>
      <c r="L280" s="55"/>
      <c r="M280" s="55"/>
      <c r="N280" s="55"/>
      <c r="O280" s="55"/>
      <c r="P280" s="3"/>
      <c r="S280" s="1">
        <f>S276</f>
        <v>0</v>
      </c>
      <c r="U280" s="4">
        <v>0</v>
      </c>
      <c r="V280" s="4">
        <f t="shared" si="5"/>
        <v>0</v>
      </c>
      <c r="Y280" s="62" t="s">
        <v>239</v>
      </c>
    </row>
    <row r="281" spans="2:25" ht="13.5" hidden="1" customHeight="1" x14ac:dyDescent="0.25">
      <c r="B281" s="2"/>
      <c r="C281" s="169" t="s">
        <v>157</v>
      </c>
      <c r="D281" s="169"/>
      <c r="E281" s="92"/>
      <c r="F281" s="55" t="s">
        <v>237</v>
      </c>
      <c r="G281" s="18"/>
      <c r="H281" s="18"/>
      <c r="I281" s="18"/>
      <c r="J281" s="18"/>
      <c r="K281" s="18"/>
      <c r="L281" s="18"/>
      <c r="M281" s="18"/>
      <c r="N281" s="18"/>
      <c r="O281" s="18"/>
      <c r="P281" s="3"/>
      <c r="S281" s="1">
        <f>S276</f>
        <v>0</v>
      </c>
      <c r="U281" s="4">
        <v>0</v>
      </c>
      <c r="V281" s="4">
        <f t="shared" si="5"/>
        <v>0</v>
      </c>
      <c r="Y281" s="62" t="s">
        <v>239</v>
      </c>
    </row>
    <row r="282" spans="2:25" ht="13.5" hidden="1" customHeight="1" x14ac:dyDescent="0.25">
      <c r="B282" s="2"/>
      <c r="C282" s="169" t="s">
        <v>159</v>
      </c>
      <c r="D282" s="169"/>
      <c r="E282" s="98"/>
      <c r="F282" s="55" t="s">
        <v>238</v>
      </c>
      <c r="G282" s="35"/>
      <c r="H282" s="35"/>
      <c r="I282" s="18"/>
      <c r="J282" s="18"/>
      <c r="K282" s="18"/>
      <c r="L282" s="18"/>
      <c r="M282" s="18"/>
      <c r="N282" s="18"/>
      <c r="O282" s="18"/>
      <c r="P282" s="3"/>
      <c r="S282" s="1">
        <f>S276</f>
        <v>0</v>
      </c>
      <c r="U282" s="4">
        <v>0</v>
      </c>
      <c r="V282" s="4">
        <f t="shared" si="5"/>
        <v>0</v>
      </c>
      <c r="Y282" s="62" t="s">
        <v>239</v>
      </c>
    </row>
    <row r="283" spans="2:25" ht="13.5" hidden="1" customHeight="1" x14ac:dyDescent="0.25">
      <c r="B283" s="2"/>
      <c r="C283" s="34"/>
      <c r="D283" s="34"/>
      <c r="E283" s="55"/>
      <c r="F283" s="55"/>
      <c r="G283" s="35"/>
      <c r="H283" s="35"/>
      <c r="I283" s="18"/>
      <c r="J283" s="18"/>
      <c r="K283" s="18"/>
      <c r="L283" s="18"/>
      <c r="M283" s="18"/>
      <c r="N283" s="18"/>
      <c r="O283" s="18"/>
      <c r="P283" s="3"/>
      <c r="S283" s="1">
        <f>S276</f>
        <v>0</v>
      </c>
      <c r="U283" s="4">
        <v>0</v>
      </c>
      <c r="V283" s="4">
        <f t="shared" si="5"/>
        <v>0</v>
      </c>
    </row>
    <row r="284" spans="2:25" ht="13.5" hidden="1" customHeight="1" x14ac:dyDescent="0.25">
      <c r="B284" s="2"/>
      <c r="C284" s="170" t="s">
        <v>282</v>
      </c>
      <c r="D284" s="170"/>
      <c r="E284" s="170"/>
      <c r="F284" s="170"/>
      <c r="G284" s="170"/>
      <c r="H284" s="170"/>
      <c r="I284" s="170"/>
      <c r="J284" s="170"/>
      <c r="K284" s="170"/>
      <c r="L284" s="170"/>
      <c r="M284" s="170"/>
      <c r="N284" s="170"/>
      <c r="O284" s="170"/>
      <c r="P284" s="3"/>
      <c r="S284" s="1">
        <f>IF($T$46&gt;=T284,1,0)</f>
        <v>0</v>
      </c>
      <c r="T284" s="1">
        <v>6</v>
      </c>
      <c r="U284" s="4">
        <v>0</v>
      </c>
      <c r="V284" s="4">
        <f t="shared" si="5"/>
        <v>0</v>
      </c>
      <c r="Y284" s="62" t="s">
        <v>239</v>
      </c>
    </row>
    <row r="285" spans="2:25" ht="13.5" hidden="1" customHeight="1" x14ac:dyDescent="0.25">
      <c r="B285" s="2"/>
      <c r="C285" s="169" t="s">
        <v>233</v>
      </c>
      <c r="D285" s="169"/>
      <c r="E285" s="169"/>
      <c r="F285" s="169"/>
      <c r="G285" s="158"/>
      <c r="H285" s="159"/>
      <c r="I285" s="159"/>
      <c r="J285" s="159"/>
      <c r="K285" s="160"/>
      <c r="L285" s="55" t="s">
        <v>151</v>
      </c>
      <c r="M285" s="25"/>
      <c r="N285" s="25"/>
      <c r="O285" s="25"/>
      <c r="P285" s="3"/>
      <c r="S285" s="1">
        <f>IF(AND($T$46&gt;=T284,$T$18=3),1,0)</f>
        <v>0</v>
      </c>
      <c r="T285"/>
      <c r="U285" s="4">
        <v>0</v>
      </c>
      <c r="V285" s="4">
        <f t="shared" si="5"/>
        <v>0</v>
      </c>
      <c r="Y285" s="62" t="s">
        <v>168</v>
      </c>
    </row>
    <row r="286" spans="2:25" ht="13.5" hidden="1" customHeight="1" x14ac:dyDescent="0.25">
      <c r="B286" s="2"/>
      <c r="C286" s="209" t="s">
        <v>25</v>
      </c>
      <c r="D286" s="209"/>
      <c r="E286" s="209"/>
      <c r="F286" s="92"/>
      <c r="G286" s="55" t="s">
        <v>235</v>
      </c>
      <c r="H286" s="34"/>
      <c r="I286" s="34"/>
      <c r="J286" s="33"/>
      <c r="K286" s="33"/>
      <c r="L286" s="33"/>
      <c r="M286" s="33"/>
      <c r="N286" s="33"/>
      <c r="O286" s="33"/>
      <c r="P286" s="3"/>
      <c r="S286" s="1">
        <f>S284</f>
        <v>0</v>
      </c>
      <c r="U286" s="4">
        <v>0</v>
      </c>
      <c r="V286" s="4">
        <f t="shared" si="5"/>
        <v>0</v>
      </c>
      <c r="Y286" s="62" t="s">
        <v>239</v>
      </c>
    </row>
    <row r="287" spans="2:25" ht="13.5" hidden="1" customHeight="1" x14ac:dyDescent="0.25">
      <c r="B287" s="2"/>
      <c r="C287" s="169" t="s">
        <v>234</v>
      </c>
      <c r="D287" s="169"/>
      <c r="E287" s="171"/>
      <c r="F287" s="97"/>
      <c r="G287" s="55" t="s">
        <v>236</v>
      </c>
      <c r="H287" s="34"/>
      <c r="I287" s="34"/>
      <c r="J287" s="33"/>
      <c r="K287" s="33"/>
      <c r="L287" s="33"/>
      <c r="M287" s="33"/>
      <c r="N287" s="33"/>
      <c r="O287" s="33"/>
      <c r="P287" s="3"/>
      <c r="S287" s="1">
        <f>S284</f>
        <v>0</v>
      </c>
      <c r="U287" s="4">
        <v>0</v>
      </c>
      <c r="V287" s="4">
        <f t="shared" si="5"/>
        <v>0</v>
      </c>
      <c r="Y287" s="62" t="s">
        <v>239</v>
      </c>
    </row>
    <row r="288" spans="2:25" ht="13.5" hidden="1" customHeight="1" x14ac:dyDescent="0.25">
      <c r="B288" s="2"/>
      <c r="C288" s="209" t="s">
        <v>232</v>
      </c>
      <c r="D288" s="209"/>
      <c r="E288" s="209"/>
      <c r="F288" s="209"/>
      <c r="G288" s="92"/>
      <c r="H288" s="55" t="s">
        <v>163</v>
      </c>
      <c r="I288" s="55"/>
      <c r="J288" s="55"/>
      <c r="K288" s="55"/>
      <c r="L288" s="55"/>
      <c r="M288" s="55"/>
      <c r="N288" s="55"/>
      <c r="O288" s="55"/>
      <c r="P288" s="3"/>
      <c r="S288" s="1">
        <f>S284</f>
        <v>0</v>
      </c>
      <c r="U288" s="4">
        <v>0</v>
      </c>
      <c r="V288" s="4">
        <f t="shared" si="5"/>
        <v>0</v>
      </c>
      <c r="Y288" s="62" t="s">
        <v>239</v>
      </c>
    </row>
    <row r="289" spans="2:25" ht="13.5" hidden="1" customHeight="1" x14ac:dyDescent="0.25">
      <c r="B289" s="2"/>
      <c r="C289" s="169" t="s">
        <v>157</v>
      </c>
      <c r="D289" s="169"/>
      <c r="E289" s="92"/>
      <c r="F289" s="55" t="s">
        <v>237</v>
      </c>
      <c r="G289" s="18"/>
      <c r="H289" s="18"/>
      <c r="I289" s="18"/>
      <c r="J289" s="18"/>
      <c r="K289" s="18"/>
      <c r="L289" s="18"/>
      <c r="M289" s="18"/>
      <c r="N289" s="18"/>
      <c r="O289" s="18"/>
      <c r="P289" s="3"/>
      <c r="S289" s="1">
        <f>S284</f>
        <v>0</v>
      </c>
      <c r="U289" s="4">
        <v>0</v>
      </c>
      <c r="V289" s="4">
        <f t="shared" si="5"/>
        <v>0</v>
      </c>
      <c r="Y289" s="62" t="s">
        <v>239</v>
      </c>
    </row>
    <row r="290" spans="2:25" ht="13.5" hidden="1" customHeight="1" x14ac:dyDescent="0.25">
      <c r="B290" s="2"/>
      <c r="C290" s="169" t="s">
        <v>159</v>
      </c>
      <c r="D290" s="169"/>
      <c r="E290" s="98"/>
      <c r="F290" s="55" t="s">
        <v>238</v>
      </c>
      <c r="G290" s="35"/>
      <c r="H290" s="35"/>
      <c r="I290" s="18"/>
      <c r="J290" s="18"/>
      <c r="K290" s="18"/>
      <c r="L290" s="18"/>
      <c r="M290" s="18"/>
      <c r="N290" s="18"/>
      <c r="O290" s="18"/>
      <c r="P290" s="3"/>
      <c r="S290" s="1">
        <f>S284</f>
        <v>0</v>
      </c>
      <c r="U290" s="4">
        <v>0</v>
      </c>
      <c r="V290" s="4">
        <f t="shared" si="5"/>
        <v>0</v>
      </c>
      <c r="Y290" s="62" t="s">
        <v>239</v>
      </c>
    </row>
    <row r="291" spans="2:25" ht="13.5" hidden="1" customHeight="1" x14ac:dyDescent="0.25">
      <c r="B291" s="2"/>
      <c r="C291" s="34"/>
      <c r="D291" s="34"/>
      <c r="E291" s="55"/>
      <c r="F291" s="55"/>
      <c r="G291" s="35"/>
      <c r="H291" s="35"/>
      <c r="I291" s="18"/>
      <c r="J291" s="18"/>
      <c r="K291" s="18"/>
      <c r="L291" s="18"/>
      <c r="M291" s="18"/>
      <c r="N291" s="18"/>
      <c r="O291" s="18"/>
      <c r="P291" s="3"/>
      <c r="S291" s="1">
        <f>S284</f>
        <v>0</v>
      </c>
      <c r="U291" s="4">
        <v>0</v>
      </c>
      <c r="V291" s="4">
        <f t="shared" si="5"/>
        <v>0</v>
      </c>
    </row>
    <row r="292" spans="2:25" ht="13.5" hidden="1" customHeight="1" x14ac:dyDescent="0.25">
      <c r="B292" s="2"/>
      <c r="C292" s="170" t="s">
        <v>282</v>
      </c>
      <c r="D292" s="170"/>
      <c r="E292" s="170"/>
      <c r="F292" s="170"/>
      <c r="G292" s="170"/>
      <c r="H292" s="170"/>
      <c r="I292" s="170"/>
      <c r="J292" s="170"/>
      <c r="K292" s="170"/>
      <c r="L292" s="170"/>
      <c r="M292" s="170"/>
      <c r="N292" s="170"/>
      <c r="O292" s="170"/>
      <c r="P292" s="3"/>
      <c r="S292" s="1">
        <f>IF($T$46&gt;=T292,1,0)</f>
        <v>0</v>
      </c>
      <c r="T292" s="1">
        <v>7</v>
      </c>
      <c r="U292" s="4">
        <v>0</v>
      </c>
      <c r="V292" s="4">
        <f t="shared" si="5"/>
        <v>0</v>
      </c>
      <c r="Y292" s="62" t="s">
        <v>239</v>
      </c>
    </row>
    <row r="293" spans="2:25" ht="13.5" hidden="1" customHeight="1" x14ac:dyDescent="0.25">
      <c r="B293" s="2"/>
      <c r="C293" s="169" t="s">
        <v>233</v>
      </c>
      <c r="D293" s="169"/>
      <c r="E293" s="169"/>
      <c r="F293" s="169"/>
      <c r="G293" s="158"/>
      <c r="H293" s="159"/>
      <c r="I293" s="159"/>
      <c r="J293" s="159"/>
      <c r="K293" s="160"/>
      <c r="L293" s="55" t="s">
        <v>151</v>
      </c>
      <c r="M293" s="25"/>
      <c r="N293" s="25"/>
      <c r="O293" s="25"/>
      <c r="P293" s="3"/>
      <c r="S293" s="1">
        <f>IF(AND($T$46&gt;=T292,$T$18=3),1,0)</f>
        <v>0</v>
      </c>
      <c r="T293"/>
      <c r="U293" s="4">
        <v>0</v>
      </c>
      <c r="V293" s="4">
        <f t="shared" si="5"/>
        <v>0</v>
      </c>
      <c r="Y293" s="62" t="s">
        <v>168</v>
      </c>
    </row>
    <row r="294" spans="2:25" ht="13.5" hidden="1" customHeight="1" x14ac:dyDescent="0.25">
      <c r="B294" s="2"/>
      <c r="C294" s="209" t="s">
        <v>25</v>
      </c>
      <c r="D294" s="209"/>
      <c r="E294" s="209"/>
      <c r="F294" s="92"/>
      <c r="G294" s="55" t="s">
        <v>235</v>
      </c>
      <c r="H294" s="34"/>
      <c r="I294" s="34"/>
      <c r="J294" s="33"/>
      <c r="K294" s="33"/>
      <c r="L294" s="33"/>
      <c r="M294" s="33"/>
      <c r="N294" s="33"/>
      <c r="O294" s="33"/>
      <c r="P294" s="3"/>
      <c r="S294" s="1">
        <f>S292</f>
        <v>0</v>
      </c>
      <c r="U294" s="4">
        <v>0</v>
      </c>
      <c r="V294" s="4">
        <f t="shared" si="5"/>
        <v>0</v>
      </c>
      <c r="Y294" s="62" t="s">
        <v>239</v>
      </c>
    </row>
    <row r="295" spans="2:25" ht="13.5" hidden="1" customHeight="1" x14ac:dyDescent="0.25">
      <c r="B295" s="2"/>
      <c r="C295" s="169" t="s">
        <v>234</v>
      </c>
      <c r="D295" s="169"/>
      <c r="E295" s="171"/>
      <c r="F295" s="97"/>
      <c r="G295" s="55" t="s">
        <v>236</v>
      </c>
      <c r="H295" s="34"/>
      <c r="I295" s="34"/>
      <c r="J295" s="33"/>
      <c r="K295" s="33"/>
      <c r="L295" s="33"/>
      <c r="M295" s="33"/>
      <c r="N295" s="33"/>
      <c r="O295" s="33"/>
      <c r="P295" s="3"/>
      <c r="S295" s="1">
        <f>S292</f>
        <v>0</v>
      </c>
      <c r="U295" s="4">
        <v>0</v>
      </c>
      <c r="V295" s="4">
        <f t="shared" si="5"/>
        <v>0</v>
      </c>
      <c r="Y295" s="62" t="s">
        <v>239</v>
      </c>
    </row>
    <row r="296" spans="2:25" ht="13.5" hidden="1" customHeight="1" x14ac:dyDescent="0.25">
      <c r="B296" s="2"/>
      <c r="C296" s="209" t="s">
        <v>232</v>
      </c>
      <c r="D296" s="209"/>
      <c r="E296" s="209"/>
      <c r="F296" s="209"/>
      <c r="G296" s="92"/>
      <c r="H296" s="55" t="s">
        <v>163</v>
      </c>
      <c r="I296" s="55"/>
      <c r="J296" s="55"/>
      <c r="K296" s="55"/>
      <c r="L296" s="55"/>
      <c r="M296" s="55"/>
      <c r="N296" s="55"/>
      <c r="O296" s="55"/>
      <c r="P296" s="3"/>
      <c r="S296" s="1">
        <f>S292</f>
        <v>0</v>
      </c>
      <c r="U296" s="4">
        <v>0</v>
      </c>
      <c r="V296" s="4">
        <f t="shared" si="5"/>
        <v>0</v>
      </c>
      <c r="Y296" s="62" t="s">
        <v>239</v>
      </c>
    </row>
    <row r="297" spans="2:25" ht="13.5" hidden="1" customHeight="1" x14ac:dyDescent="0.25">
      <c r="B297" s="2"/>
      <c r="C297" s="169" t="s">
        <v>157</v>
      </c>
      <c r="D297" s="169"/>
      <c r="E297" s="92"/>
      <c r="F297" s="55" t="s">
        <v>237</v>
      </c>
      <c r="G297" s="18"/>
      <c r="H297" s="18"/>
      <c r="I297" s="18"/>
      <c r="J297" s="18"/>
      <c r="K297" s="18"/>
      <c r="L297" s="18"/>
      <c r="M297" s="18"/>
      <c r="N297" s="18"/>
      <c r="O297" s="18"/>
      <c r="P297" s="3"/>
      <c r="S297" s="1">
        <f>S292</f>
        <v>0</v>
      </c>
      <c r="U297" s="4">
        <v>0</v>
      </c>
      <c r="V297" s="4">
        <f t="shared" si="5"/>
        <v>0</v>
      </c>
      <c r="Y297" s="62" t="s">
        <v>239</v>
      </c>
    </row>
    <row r="298" spans="2:25" ht="13.5" hidden="1" customHeight="1" x14ac:dyDescent="0.25">
      <c r="B298" s="2"/>
      <c r="C298" s="169" t="s">
        <v>159</v>
      </c>
      <c r="D298" s="169"/>
      <c r="E298" s="98"/>
      <c r="F298" s="55" t="s">
        <v>238</v>
      </c>
      <c r="G298" s="35"/>
      <c r="H298" s="35"/>
      <c r="I298" s="18"/>
      <c r="J298" s="18"/>
      <c r="K298" s="18"/>
      <c r="L298" s="18"/>
      <c r="M298" s="18"/>
      <c r="N298" s="18"/>
      <c r="O298" s="18"/>
      <c r="P298" s="3"/>
      <c r="S298" s="1">
        <f>S292</f>
        <v>0</v>
      </c>
      <c r="U298" s="4">
        <v>0</v>
      </c>
      <c r="V298" s="4">
        <f t="shared" si="5"/>
        <v>0</v>
      </c>
      <c r="Y298" s="62" t="s">
        <v>239</v>
      </c>
    </row>
    <row r="299" spans="2:25" ht="13.5" hidden="1" customHeight="1" x14ac:dyDescent="0.25">
      <c r="B299" s="2"/>
      <c r="C299" s="34"/>
      <c r="D299" s="34"/>
      <c r="E299" s="55"/>
      <c r="F299" s="55"/>
      <c r="G299" s="35"/>
      <c r="H299" s="35"/>
      <c r="I299" s="18"/>
      <c r="J299" s="18"/>
      <c r="K299" s="18"/>
      <c r="L299" s="18"/>
      <c r="M299" s="18"/>
      <c r="N299" s="18"/>
      <c r="O299" s="18"/>
      <c r="P299" s="3"/>
      <c r="S299" s="1">
        <f>S292</f>
        <v>0</v>
      </c>
      <c r="U299" s="4">
        <v>0</v>
      </c>
      <c r="V299" s="4">
        <f t="shared" si="5"/>
        <v>0</v>
      </c>
    </row>
    <row r="300" spans="2:25" ht="13.5" hidden="1" customHeight="1" x14ac:dyDescent="0.25">
      <c r="B300" s="2"/>
      <c r="C300" s="170" t="s">
        <v>282</v>
      </c>
      <c r="D300" s="170"/>
      <c r="E300" s="170"/>
      <c r="F300" s="170"/>
      <c r="G300" s="170"/>
      <c r="H300" s="170"/>
      <c r="I300" s="170"/>
      <c r="J300" s="170"/>
      <c r="K300" s="170"/>
      <c r="L300" s="170"/>
      <c r="M300" s="170"/>
      <c r="N300" s="170"/>
      <c r="O300" s="170"/>
      <c r="P300" s="3"/>
      <c r="S300" s="1">
        <f>IF($T$46&gt;=T300,1,0)</f>
        <v>0</v>
      </c>
      <c r="T300" s="1">
        <v>8</v>
      </c>
      <c r="U300" s="4">
        <v>0</v>
      </c>
      <c r="V300" s="4">
        <f t="shared" si="5"/>
        <v>0</v>
      </c>
      <c r="Y300" s="62" t="s">
        <v>239</v>
      </c>
    </row>
    <row r="301" spans="2:25" ht="13.5" hidden="1" customHeight="1" x14ac:dyDescent="0.25">
      <c r="B301" s="2"/>
      <c r="C301" s="169" t="s">
        <v>233</v>
      </c>
      <c r="D301" s="169"/>
      <c r="E301" s="169"/>
      <c r="F301" s="169"/>
      <c r="G301" s="158"/>
      <c r="H301" s="159"/>
      <c r="I301" s="159"/>
      <c r="J301" s="159"/>
      <c r="K301" s="160"/>
      <c r="L301" s="55" t="s">
        <v>151</v>
      </c>
      <c r="M301" s="25"/>
      <c r="N301" s="25"/>
      <c r="O301" s="25"/>
      <c r="P301" s="3"/>
      <c r="S301" s="1">
        <f>IF(AND($T$46&gt;=T300,$T$18=3),1,0)</f>
        <v>0</v>
      </c>
      <c r="T301"/>
      <c r="U301" s="4">
        <v>0</v>
      </c>
      <c r="V301" s="4">
        <f t="shared" si="5"/>
        <v>0</v>
      </c>
      <c r="Y301" s="62" t="s">
        <v>168</v>
      </c>
    </row>
    <row r="302" spans="2:25" ht="13.5" hidden="1" customHeight="1" x14ac:dyDescent="0.25">
      <c r="B302" s="2"/>
      <c r="C302" s="209" t="s">
        <v>25</v>
      </c>
      <c r="D302" s="209"/>
      <c r="E302" s="209"/>
      <c r="F302" s="92"/>
      <c r="G302" s="55" t="s">
        <v>235</v>
      </c>
      <c r="H302" s="34"/>
      <c r="I302" s="34"/>
      <c r="J302" s="33"/>
      <c r="K302" s="33"/>
      <c r="L302" s="33"/>
      <c r="M302" s="33"/>
      <c r="N302" s="33"/>
      <c r="O302" s="33"/>
      <c r="P302" s="3"/>
      <c r="S302" s="1">
        <f>S300</f>
        <v>0</v>
      </c>
      <c r="U302" s="4">
        <v>0</v>
      </c>
      <c r="V302" s="4">
        <f t="shared" si="5"/>
        <v>0</v>
      </c>
      <c r="Y302" s="62" t="s">
        <v>239</v>
      </c>
    </row>
    <row r="303" spans="2:25" ht="13.5" hidden="1" customHeight="1" x14ac:dyDescent="0.25">
      <c r="B303" s="2"/>
      <c r="C303" s="169" t="s">
        <v>234</v>
      </c>
      <c r="D303" s="169"/>
      <c r="E303" s="171"/>
      <c r="F303" s="97"/>
      <c r="G303" s="55" t="s">
        <v>236</v>
      </c>
      <c r="H303" s="34"/>
      <c r="I303" s="34"/>
      <c r="J303" s="33"/>
      <c r="K303" s="33"/>
      <c r="L303" s="33"/>
      <c r="M303" s="33"/>
      <c r="N303" s="33"/>
      <c r="O303" s="33"/>
      <c r="P303" s="3"/>
      <c r="S303" s="1">
        <f>S300</f>
        <v>0</v>
      </c>
      <c r="U303" s="4">
        <v>0</v>
      </c>
      <c r="V303" s="4">
        <f t="shared" si="5"/>
        <v>0</v>
      </c>
      <c r="Y303" s="62" t="s">
        <v>239</v>
      </c>
    </row>
    <row r="304" spans="2:25" ht="13.5" hidden="1" customHeight="1" x14ac:dyDescent="0.25">
      <c r="B304" s="2"/>
      <c r="C304" s="209" t="s">
        <v>232</v>
      </c>
      <c r="D304" s="209"/>
      <c r="E304" s="209"/>
      <c r="F304" s="209"/>
      <c r="G304" s="92"/>
      <c r="H304" s="55" t="s">
        <v>163</v>
      </c>
      <c r="I304" s="55"/>
      <c r="J304" s="55"/>
      <c r="K304" s="55"/>
      <c r="L304" s="55"/>
      <c r="M304" s="55"/>
      <c r="N304" s="55"/>
      <c r="O304" s="55"/>
      <c r="P304" s="3"/>
      <c r="S304" s="1">
        <f>S300</f>
        <v>0</v>
      </c>
      <c r="U304" s="4">
        <v>0</v>
      </c>
      <c r="V304" s="4">
        <f t="shared" si="5"/>
        <v>0</v>
      </c>
      <c r="Y304" s="62" t="s">
        <v>239</v>
      </c>
    </row>
    <row r="305" spans="2:25" ht="13.5" hidden="1" customHeight="1" x14ac:dyDescent="0.25">
      <c r="B305" s="2"/>
      <c r="C305" s="169" t="s">
        <v>157</v>
      </c>
      <c r="D305" s="169"/>
      <c r="E305" s="92"/>
      <c r="F305" s="55" t="s">
        <v>237</v>
      </c>
      <c r="G305" s="18"/>
      <c r="H305" s="18"/>
      <c r="I305" s="18"/>
      <c r="J305" s="18"/>
      <c r="K305" s="18"/>
      <c r="L305" s="18"/>
      <c r="M305" s="18"/>
      <c r="N305" s="18"/>
      <c r="O305" s="18"/>
      <c r="P305" s="3"/>
      <c r="S305" s="1">
        <f>S300</f>
        <v>0</v>
      </c>
      <c r="U305" s="4">
        <v>0</v>
      </c>
      <c r="V305" s="4">
        <f t="shared" si="5"/>
        <v>0</v>
      </c>
      <c r="Y305" s="62" t="s">
        <v>239</v>
      </c>
    </row>
    <row r="306" spans="2:25" ht="13.5" hidden="1" customHeight="1" x14ac:dyDescent="0.25">
      <c r="B306" s="2"/>
      <c r="C306" s="169" t="s">
        <v>159</v>
      </c>
      <c r="D306" s="169"/>
      <c r="E306" s="98"/>
      <c r="F306" s="55" t="s">
        <v>238</v>
      </c>
      <c r="G306" s="35"/>
      <c r="H306" s="35"/>
      <c r="I306" s="18"/>
      <c r="J306" s="18"/>
      <c r="K306" s="18"/>
      <c r="L306" s="18"/>
      <c r="M306" s="18"/>
      <c r="N306" s="18"/>
      <c r="O306" s="18"/>
      <c r="P306" s="3"/>
      <c r="S306" s="1">
        <f>S300</f>
        <v>0</v>
      </c>
      <c r="U306" s="4">
        <v>0</v>
      </c>
      <c r="V306" s="4">
        <f t="shared" si="5"/>
        <v>0</v>
      </c>
      <c r="Y306" s="62" t="s">
        <v>239</v>
      </c>
    </row>
    <row r="307" spans="2:25" ht="13.5" hidden="1" customHeight="1" x14ac:dyDescent="0.25">
      <c r="B307" s="2"/>
      <c r="C307" s="34"/>
      <c r="D307" s="34"/>
      <c r="E307" s="55"/>
      <c r="F307" s="55"/>
      <c r="G307" s="35"/>
      <c r="H307" s="35"/>
      <c r="I307" s="18"/>
      <c r="J307" s="18"/>
      <c r="K307" s="18"/>
      <c r="L307" s="18"/>
      <c r="M307" s="18"/>
      <c r="N307" s="18"/>
      <c r="O307" s="18"/>
      <c r="P307" s="3"/>
      <c r="S307" s="1">
        <f>S300</f>
        <v>0</v>
      </c>
      <c r="U307" s="4">
        <v>0</v>
      </c>
      <c r="V307" s="4">
        <f t="shared" si="5"/>
        <v>0</v>
      </c>
    </row>
    <row r="308" spans="2:25" ht="13.5" hidden="1" customHeight="1" x14ac:dyDescent="0.25">
      <c r="B308" s="2"/>
      <c r="C308" s="170" t="s">
        <v>282</v>
      </c>
      <c r="D308" s="170"/>
      <c r="E308" s="170"/>
      <c r="F308" s="170"/>
      <c r="G308" s="170"/>
      <c r="H308" s="170"/>
      <c r="I308" s="170"/>
      <c r="J308" s="170"/>
      <c r="K308" s="170"/>
      <c r="L308" s="170"/>
      <c r="M308" s="170"/>
      <c r="N308" s="170"/>
      <c r="O308" s="170"/>
      <c r="P308" s="3"/>
      <c r="S308" s="1">
        <f>IF($T$46&gt;=T308,1,0)</f>
        <v>0</v>
      </c>
      <c r="T308" s="1">
        <v>9</v>
      </c>
      <c r="U308" s="4">
        <v>0</v>
      </c>
      <c r="V308" s="4">
        <f t="shared" si="5"/>
        <v>0</v>
      </c>
      <c r="Y308" s="62" t="s">
        <v>239</v>
      </c>
    </row>
    <row r="309" spans="2:25" ht="13.5" hidden="1" customHeight="1" x14ac:dyDescent="0.25">
      <c r="B309" s="2"/>
      <c r="C309" s="169" t="s">
        <v>233</v>
      </c>
      <c r="D309" s="169"/>
      <c r="E309" s="169"/>
      <c r="F309" s="169"/>
      <c r="G309" s="158"/>
      <c r="H309" s="159"/>
      <c r="I309" s="159"/>
      <c r="J309" s="159"/>
      <c r="K309" s="160"/>
      <c r="L309" s="55" t="s">
        <v>151</v>
      </c>
      <c r="M309" s="25"/>
      <c r="N309" s="25"/>
      <c r="O309" s="25"/>
      <c r="P309" s="3"/>
      <c r="S309" s="1">
        <f>IF(AND($T$46&gt;=T308,$T$18=3),1,0)</f>
        <v>0</v>
      </c>
      <c r="T309"/>
      <c r="U309" s="4">
        <v>0</v>
      </c>
      <c r="V309" s="4">
        <f t="shared" si="5"/>
        <v>0</v>
      </c>
      <c r="Y309" s="62" t="s">
        <v>168</v>
      </c>
    </row>
    <row r="310" spans="2:25" ht="13.5" hidden="1" customHeight="1" x14ac:dyDescent="0.25">
      <c r="B310" s="2"/>
      <c r="C310" s="209" t="s">
        <v>25</v>
      </c>
      <c r="D310" s="209"/>
      <c r="E310" s="209"/>
      <c r="F310" s="92"/>
      <c r="G310" s="55" t="s">
        <v>235</v>
      </c>
      <c r="H310" s="34"/>
      <c r="I310" s="34"/>
      <c r="J310" s="33"/>
      <c r="K310" s="33"/>
      <c r="L310" s="33"/>
      <c r="M310" s="33"/>
      <c r="N310" s="33"/>
      <c r="O310" s="33"/>
      <c r="P310" s="3"/>
      <c r="S310" s="1">
        <f>S308</f>
        <v>0</v>
      </c>
      <c r="U310" s="4">
        <v>0</v>
      </c>
      <c r="V310" s="4">
        <f t="shared" si="5"/>
        <v>0</v>
      </c>
      <c r="Y310" s="62" t="s">
        <v>239</v>
      </c>
    </row>
    <row r="311" spans="2:25" ht="13.5" hidden="1" customHeight="1" x14ac:dyDescent="0.25">
      <c r="B311" s="2"/>
      <c r="C311" s="169" t="s">
        <v>234</v>
      </c>
      <c r="D311" s="169"/>
      <c r="E311" s="171"/>
      <c r="F311" s="97"/>
      <c r="G311" s="55" t="s">
        <v>236</v>
      </c>
      <c r="H311" s="34"/>
      <c r="I311" s="34"/>
      <c r="J311" s="33"/>
      <c r="K311" s="33"/>
      <c r="L311" s="33"/>
      <c r="M311" s="33"/>
      <c r="N311" s="33"/>
      <c r="O311" s="33"/>
      <c r="P311" s="3"/>
      <c r="S311" s="1">
        <f>S308</f>
        <v>0</v>
      </c>
      <c r="U311" s="4">
        <v>0</v>
      </c>
      <c r="V311" s="4">
        <f t="shared" si="5"/>
        <v>0</v>
      </c>
      <c r="Y311" s="62" t="s">
        <v>239</v>
      </c>
    </row>
    <row r="312" spans="2:25" ht="13.5" hidden="1" customHeight="1" x14ac:dyDescent="0.25">
      <c r="B312" s="2"/>
      <c r="C312" s="209" t="s">
        <v>232</v>
      </c>
      <c r="D312" s="209"/>
      <c r="E312" s="209"/>
      <c r="F312" s="209"/>
      <c r="G312" s="92"/>
      <c r="H312" s="55" t="s">
        <v>163</v>
      </c>
      <c r="I312" s="55"/>
      <c r="J312" s="55"/>
      <c r="K312" s="55"/>
      <c r="L312" s="55"/>
      <c r="M312" s="55"/>
      <c r="N312" s="55"/>
      <c r="O312" s="55"/>
      <c r="P312" s="3"/>
      <c r="S312" s="1">
        <f>S308</f>
        <v>0</v>
      </c>
      <c r="U312" s="4">
        <v>0</v>
      </c>
      <c r="V312" s="4">
        <f t="shared" si="5"/>
        <v>0</v>
      </c>
      <c r="Y312" s="62" t="s">
        <v>239</v>
      </c>
    </row>
    <row r="313" spans="2:25" ht="13.5" hidden="1" customHeight="1" x14ac:dyDescent="0.25">
      <c r="B313" s="2"/>
      <c r="C313" s="169" t="s">
        <v>157</v>
      </c>
      <c r="D313" s="169"/>
      <c r="E313" s="92"/>
      <c r="F313" s="55" t="s">
        <v>237</v>
      </c>
      <c r="G313" s="18"/>
      <c r="H313" s="18"/>
      <c r="I313" s="18"/>
      <c r="J313" s="18"/>
      <c r="K313" s="18"/>
      <c r="L313" s="18"/>
      <c r="M313" s="18"/>
      <c r="N313" s="18"/>
      <c r="O313" s="18"/>
      <c r="P313" s="3"/>
      <c r="S313" s="1">
        <f>S308</f>
        <v>0</v>
      </c>
      <c r="U313" s="4">
        <v>0</v>
      </c>
      <c r="V313" s="4">
        <f t="shared" si="5"/>
        <v>0</v>
      </c>
      <c r="Y313" s="62" t="s">
        <v>239</v>
      </c>
    </row>
    <row r="314" spans="2:25" ht="13.5" hidden="1" customHeight="1" x14ac:dyDescent="0.25">
      <c r="B314" s="2"/>
      <c r="C314" s="169" t="s">
        <v>159</v>
      </c>
      <c r="D314" s="169"/>
      <c r="E314" s="98"/>
      <c r="F314" s="55" t="s">
        <v>238</v>
      </c>
      <c r="G314" s="35"/>
      <c r="H314" s="35"/>
      <c r="I314" s="18"/>
      <c r="J314" s="18"/>
      <c r="K314" s="18"/>
      <c r="L314" s="18"/>
      <c r="M314" s="18"/>
      <c r="N314" s="18"/>
      <c r="O314" s="18"/>
      <c r="P314" s="3"/>
      <c r="S314" s="1">
        <f>S308</f>
        <v>0</v>
      </c>
      <c r="U314" s="4">
        <v>0</v>
      </c>
      <c r="V314" s="4">
        <f t="shared" si="5"/>
        <v>0</v>
      </c>
      <c r="Y314" s="62" t="s">
        <v>239</v>
      </c>
    </row>
    <row r="315" spans="2:25" ht="13.5" hidden="1" customHeight="1" x14ac:dyDescent="0.25">
      <c r="B315" s="2"/>
      <c r="C315" s="34"/>
      <c r="D315" s="34"/>
      <c r="E315" s="55"/>
      <c r="F315" s="55"/>
      <c r="G315" s="35"/>
      <c r="H315" s="35"/>
      <c r="I315" s="18"/>
      <c r="J315" s="18"/>
      <c r="K315" s="18"/>
      <c r="L315" s="18"/>
      <c r="M315" s="18"/>
      <c r="N315" s="18"/>
      <c r="O315" s="18"/>
      <c r="P315" s="3"/>
      <c r="S315" s="1">
        <f>S308</f>
        <v>0</v>
      </c>
      <c r="U315" s="4">
        <v>0</v>
      </c>
      <c r="V315" s="4">
        <f t="shared" si="5"/>
        <v>0</v>
      </c>
    </row>
    <row r="316" spans="2:25" ht="13.5" hidden="1" customHeight="1" x14ac:dyDescent="0.25">
      <c r="B316" s="2"/>
      <c r="C316" s="170" t="s">
        <v>282</v>
      </c>
      <c r="D316" s="170"/>
      <c r="E316" s="170"/>
      <c r="F316" s="170"/>
      <c r="G316" s="170"/>
      <c r="H316" s="170"/>
      <c r="I316" s="170"/>
      <c r="J316" s="170"/>
      <c r="K316" s="170"/>
      <c r="L316" s="170"/>
      <c r="M316" s="170"/>
      <c r="N316" s="170"/>
      <c r="O316" s="170"/>
      <c r="P316" s="3"/>
      <c r="S316" s="1">
        <f>IF($T$46&gt;=T316,1,0)</f>
        <v>0</v>
      </c>
      <c r="T316" s="1">
        <v>10</v>
      </c>
      <c r="U316" s="4">
        <v>0</v>
      </c>
      <c r="V316" s="4">
        <f t="shared" si="5"/>
        <v>0</v>
      </c>
      <c r="Y316" s="62" t="s">
        <v>239</v>
      </c>
    </row>
    <row r="317" spans="2:25" ht="13.5" hidden="1" customHeight="1" x14ac:dyDescent="0.25">
      <c r="B317" s="2"/>
      <c r="C317" s="169" t="s">
        <v>233</v>
      </c>
      <c r="D317" s="169"/>
      <c r="E317" s="169"/>
      <c r="F317" s="169"/>
      <c r="G317" s="158"/>
      <c r="H317" s="159"/>
      <c r="I317" s="159"/>
      <c r="J317" s="159"/>
      <c r="K317" s="160"/>
      <c r="L317" s="55" t="s">
        <v>151</v>
      </c>
      <c r="M317" s="25"/>
      <c r="N317" s="25"/>
      <c r="O317" s="25"/>
      <c r="P317" s="3"/>
      <c r="S317" s="1">
        <f>IF(AND($T$46&gt;=T316,$T$18=3),1,0)</f>
        <v>0</v>
      </c>
      <c r="T317"/>
      <c r="U317" s="4">
        <v>0</v>
      </c>
      <c r="V317" s="4">
        <f t="shared" si="5"/>
        <v>0</v>
      </c>
      <c r="Y317" s="62" t="s">
        <v>168</v>
      </c>
    </row>
    <row r="318" spans="2:25" ht="13.5" hidden="1" customHeight="1" x14ac:dyDescent="0.25">
      <c r="B318" s="2"/>
      <c r="C318" s="209" t="s">
        <v>25</v>
      </c>
      <c r="D318" s="209"/>
      <c r="E318" s="209"/>
      <c r="F318" s="92"/>
      <c r="G318" s="55" t="s">
        <v>235</v>
      </c>
      <c r="H318" s="34"/>
      <c r="I318" s="34"/>
      <c r="J318" s="33"/>
      <c r="K318" s="33"/>
      <c r="L318" s="33"/>
      <c r="M318" s="33"/>
      <c r="N318" s="33"/>
      <c r="O318" s="33"/>
      <c r="P318" s="3"/>
      <c r="S318" s="1">
        <f>S316</f>
        <v>0</v>
      </c>
      <c r="U318" s="4">
        <v>0</v>
      </c>
      <c r="V318" s="4">
        <f t="shared" si="5"/>
        <v>0</v>
      </c>
      <c r="Y318" s="62" t="s">
        <v>239</v>
      </c>
    </row>
    <row r="319" spans="2:25" ht="13.5" hidden="1" customHeight="1" x14ac:dyDescent="0.25">
      <c r="B319" s="2"/>
      <c r="C319" s="169" t="s">
        <v>234</v>
      </c>
      <c r="D319" s="169"/>
      <c r="E319" s="171"/>
      <c r="F319" s="97"/>
      <c r="G319" s="55" t="s">
        <v>236</v>
      </c>
      <c r="H319" s="34"/>
      <c r="I319" s="34"/>
      <c r="J319" s="33"/>
      <c r="K319" s="33"/>
      <c r="L319" s="33"/>
      <c r="M319" s="33"/>
      <c r="N319" s="33"/>
      <c r="O319" s="33"/>
      <c r="P319" s="3"/>
      <c r="S319" s="1">
        <f>S316</f>
        <v>0</v>
      </c>
      <c r="U319" s="4">
        <v>0</v>
      </c>
      <c r="V319" s="4">
        <f t="shared" si="5"/>
        <v>0</v>
      </c>
      <c r="Y319" s="62" t="s">
        <v>239</v>
      </c>
    </row>
    <row r="320" spans="2:25" ht="13.5" hidden="1" customHeight="1" x14ac:dyDescent="0.25">
      <c r="B320" s="2"/>
      <c r="C320" s="209" t="s">
        <v>232</v>
      </c>
      <c r="D320" s="209"/>
      <c r="E320" s="209"/>
      <c r="F320" s="209"/>
      <c r="G320" s="92"/>
      <c r="H320" s="55" t="s">
        <v>163</v>
      </c>
      <c r="I320" s="55"/>
      <c r="J320" s="55"/>
      <c r="K320" s="55"/>
      <c r="L320" s="55"/>
      <c r="M320" s="55"/>
      <c r="N320" s="55"/>
      <c r="O320" s="55"/>
      <c r="P320" s="3"/>
      <c r="S320" s="1">
        <f>S316</f>
        <v>0</v>
      </c>
      <c r="U320" s="4">
        <v>0</v>
      </c>
      <c r="V320" s="4">
        <f t="shared" si="5"/>
        <v>0</v>
      </c>
      <c r="Y320" s="62" t="s">
        <v>239</v>
      </c>
    </row>
    <row r="321" spans="2:25" ht="13.5" hidden="1" customHeight="1" x14ac:dyDescent="0.25">
      <c r="B321" s="2"/>
      <c r="C321" s="169" t="s">
        <v>157</v>
      </c>
      <c r="D321" s="169"/>
      <c r="E321" s="92"/>
      <c r="F321" s="55" t="s">
        <v>237</v>
      </c>
      <c r="G321" s="18"/>
      <c r="H321" s="18"/>
      <c r="I321" s="18"/>
      <c r="J321" s="18"/>
      <c r="K321" s="18"/>
      <c r="L321" s="18"/>
      <c r="M321" s="18"/>
      <c r="N321" s="18"/>
      <c r="O321" s="18"/>
      <c r="P321" s="3"/>
      <c r="S321" s="1">
        <f>S316</f>
        <v>0</v>
      </c>
      <c r="U321" s="4">
        <v>0</v>
      </c>
      <c r="V321" s="4">
        <f t="shared" si="5"/>
        <v>0</v>
      </c>
      <c r="Y321" s="62" t="s">
        <v>239</v>
      </c>
    </row>
    <row r="322" spans="2:25" ht="13.5" hidden="1" customHeight="1" x14ac:dyDescent="0.25">
      <c r="B322" s="2"/>
      <c r="C322" s="169" t="s">
        <v>159</v>
      </c>
      <c r="D322" s="169"/>
      <c r="E322" s="98"/>
      <c r="F322" s="55" t="s">
        <v>238</v>
      </c>
      <c r="G322" s="35"/>
      <c r="H322" s="35"/>
      <c r="I322" s="18"/>
      <c r="J322" s="18"/>
      <c r="K322" s="18"/>
      <c r="L322" s="18"/>
      <c r="M322" s="18"/>
      <c r="N322" s="18"/>
      <c r="O322" s="18"/>
      <c r="P322" s="3"/>
      <c r="S322" s="1">
        <f>S316</f>
        <v>0</v>
      </c>
      <c r="U322" s="4">
        <v>0</v>
      </c>
      <c r="V322" s="4">
        <f t="shared" si="5"/>
        <v>0</v>
      </c>
      <c r="Y322" s="62" t="s">
        <v>239</v>
      </c>
    </row>
    <row r="323" spans="2:25" ht="13.5" hidden="1" customHeight="1" x14ac:dyDescent="0.25">
      <c r="B323" s="2"/>
      <c r="C323" s="34"/>
      <c r="D323" s="34"/>
      <c r="E323" s="55"/>
      <c r="F323" s="55"/>
      <c r="G323" s="35"/>
      <c r="H323" s="35"/>
      <c r="I323" s="18"/>
      <c r="J323" s="18"/>
      <c r="K323" s="18"/>
      <c r="L323" s="18"/>
      <c r="M323" s="18"/>
      <c r="N323" s="18"/>
      <c r="O323" s="18"/>
      <c r="P323" s="3"/>
      <c r="S323" s="1">
        <f>S316</f>
        <v>0</v>
      </c>
      <c r="U323" s="4">
        <v>0</v>
      </c>
      <c r="V323" s="4">
        <f t="shared" si="5"/>
        <v>0</v>
      </c>
    </row>
    <row r="324" spans="2:25" ht="13.5" hidden="1" customHeight="1" x14ac:dyDescent="0.25">
      <c r="B324" s="2"/>
      <c r="C324" s="170" t="s">
        <v>282</v>
      </c>
      <c r="D324" s="170"/>
      <c r="E324" s="170"/>
      <c r="F324" s="170"/>
      <c r="G324" s="170"/>
      <c r="H324" s="170"/>
      <c r="I324" s="170"/>
      <c r="J324" s="170"/>
      <c r="K324" s="170"/>
      <c r="L324" s="170"/>
      <c r="M324" s="170"/>
      <c r="N324" s="170"/>
      <c r="O324" s="170"/>
      <c r="P324" s="3"/>
      <c r="S324" s="1">
        <f>IF($T$46&gt;=T324,1,0)</f>
        <v>0</v>
      </c>
      <c r="T324" s="1">
        <v>11</v>
      </c>
      <c r="U324" s="4">
        <v>0</v>
      </c>
      <c r="V324" s="4">
        <f t="shared" si="5"/>
        <v>0</v>
      </c>
      <c r="Y324" s="62" t="s">
        <v>239</v>
      </c>
    </row>
    <row r="325" spans="2:25" ht="13.5" hidden="1" customHeight="1" x14ac:dyDescent="0.25">
      <c r="B325" s="2"/>
      <c r="C325" s="169" t="s">
        <v>233</v>
      </c>
      <c r="D325" s="169"/>
      <c r="E325" s="169"/>
      <c r="F325" s="169"/>
      <c r="G325" s="158"/>
      <c r="H325" s="159"/>
      <c r="I325" s="159"/>
      <c r="J325" s="159"/>
      <c r="K325" s="160"/>
      <c r="L325" s="55" t="s">
        <v>151</v>
      </c>
      <c r="M325" s="25"/>
      <c r="N325" s="25"/>
      <c r="O325" s="25"/>
      <c r="P325" s="3"/>
      <c r="S325" s="1">
        <f>IF(AND($T$46&gt;=T324,$T$18=3),1,0)</f>
        <v>0</v>
      </c>
      <c r="T325"/>
      <c r="U325" s="4">
        <v>0</v>
      </c>
      <c r="V325" s="4">
        <f t="shared" si="5"/>
        <v>0</v>
      </c>
      <c r="Y325" s="62" t="s">
        <v>168</v>
      </c>
    </row>
    <row r="326" spans="2:25" ht="13.5" hidden="1" customHeight="1" x14ac:dyDescent="0.25">
      <c r="B326" s="2"/>
      <c r="C326" s="209" t="s">
        <v>25</v>
      </c>
      <c r="D326" s="209"/>
      <c r="E326" s="209"/>
      <c r="F326" s="92"/>
      <c r="G326" s="55" t="s">
        <v>235</v>
      </c>
      <c r="H326" s="34"/>
      <c r="I326" s="34"/>
      <c r="J326" s="33"/>
      <c r="K326" s="33"/>
      <c r="L326" s="33"/>
      <c r="M326" s="33"/>
      <c r="N326" s="33"/>
      <c r="O326" s="33"/>
      <c r="P326" s="3"/>
      <c r="S326" s="1">
        <f>S324</f>
        <v>0</v>
      </c>
      <c r="U326" s="4">
        <v>0</v>
      </c>
      <c r="V326" s="4">
        <f t="shared" si="5"/>
        <v>0</v>
      </c>
      <c r="Y326" s="62" t="s">
        <v>239</v>
      </c>
    </row>
    <row r="327" spans="2:25" ht="13.5" hidden="1" customHeight="1" x14ac:dyDescent="0.25">
      <c r="B327" s="2"/>
      <c r="C327" s="169" t="s">
        <v>234</v>
      </c>
      <c r="D327" s="169"/>
      <c r="E327" s="171"/>
      <c r="F327" s="97"/>
      <c r="G327" s="55" t="s">
        <v>236</v>
      </c>
      <c r="H327" s="34"/>
      <c r="I327" s="34"/>
      <c r="J327" s="33"/>
      <c r="K327" s="33"/>
      <c r="L327" s="33"/>
      <c r="M327" s="33"/>
      <c r="N327" s="33"/>
      <c r="O327" s="33"/>
      <c r="P327" s="3"/>
      <c r="S327" s="1">
        <f>S324</f>
        <v>0</v>
      </c>
      <c r="U327" s="4">
        <v>0</v>
      </c>
      <c r="V327" s="4">
        <f t="shared" si="5"/>
        <v>0</v>
      </c>
      <c r="Y327" s="62" t="s">
        <v>239</v>
      </c>
    </row>
    <row r="328" spans="2:25" ht="13.5" hidden="1" customHeight="1" x14ac:dyDescent="0.25">
      <c r="B328" s="2"/>
      <c r="C328" s="209" t="s">
        <v>232</v>
      </c>
      <c r="D328" s="209"/>
      <c r="E328" s="209"/>
      <c r="F328" s="209"/>
      <c r="G328" s="92"/>
      <c r="H328" s="55" t="s">
        <v>163</v>
      </c>
      <c r="I328" s="55"/>
      <c r="J328" s="55"/>
      <c r="K328" s="55"/>
      <c r="L328" s="55"/>
      <c r="M328" s="55"/>
      <c r="N328" s="55"/>
      <c r="O328" s="55"/>
      <c r="P328" s="3"/>
      <c r="S328" s="1">
        <f>S324</f>
        <v>0</v>
      </c>
      <c r="U328" s="4">
        <v>0</v>
      </c>
      <c r="V328" s="4">
        <f t="shared" si="5"/>
        <v>0</v>
      </c>
      <c r="Y328" s="62" t="s">
        <v>239</v>
      </c>
    </row>
    <row r="329" spans="2:25" ht="13.5" hidden="1" customHeight="1" x14ac:dyDescent="0.25">
      <c r="B329" s="2"/>
      <c r="C329" s="169" t="s">
        <v>157</v>
      </c>
      <c r="D329" s="169"/>
      <c r="E329" s="92"/>
      <c r="F329" s="55" t="s">
        <v>237</v>
      </c>
      <c r="G329" s="18"/>
      <c r="H329" s="18"/>
      <c r="I329" s="18"/>
      <c r="J329" s="18"/>
      <c r="K329" s="18"/>
      <c r="L329" s="18"/>
      <c r="M329" s="18"/>
      <c r="N329" s="18"/>
      <c r="O329" s="18"/>
      <c r="P329" s="3"/>
      <c r="S329" s="1">
        <f>S324</f>
        <v>0</v>
      </c>
      <c r="U329" s="4">
        <v>0</v>
      </c>
      <c r="V329" s="4">
        <f t="shared" si="5"/>
        <v>0</v>
      </c>
      <c r="Y329" s="62" t="s">
        <v>239</v>
      </c>
    </row>
    <row r="330" spans="2:25" ht="13.5" hidden="1" customHeight="1" x14ac:dyDescent="0.25">
      <c r="B330" s="2"/>
      <c r="C330" s="169" t="s">
        <v>159</v>
      </c>
      <c r="D330" s="169"/>
      <c r="E330" s="98"/>
      <c r="F330" s="55" t="s">
        <v>238</v>
      </c>
      <c r="G330" s="35"/>
      <c r="H330" s="35"/>
      <c r="I330" s="18"/>
      <c r="J330" s="18"/>
      <c r="K330" s="18"/>
      <c r="L330" s="18"/>
      <c r="M330" s="18"/>
      <c r="N330" s="18"/>
      <c r="O330" s="18"/>
      <c r="P330" s="3"/>
      <c r="S330" s="1">
        <f>S324</f>
        <v>0</v>
      </c>
      <c r="U330" s="4">
        <v>0</v>
      </c>
      <c r="V330" s="4">
        <f t="shared" ref="V330:V393" si="6">ABS(U330-S330)</f>
        <v>0</v>
      </c>
      <c r="Y330" s="62" t="s">
        <v>239</v>
      </c>
    </row>
    <row r="331" spans="2:25" ht="13.5" hidden="1" customHeight="1" x14ac:dyDescent="0.25">
      <c r="B331" s="2"/>
      <c r="C331" s="34"/>
      <c r="D331" s="34"/>
      <c r="E331" s="55"/>
      <c r="F331" s="55"/>
      <c r="G331" s="35"/>
      <c r="H331" s="35"/>
      <c r="I331" s="18"/>
      <c r="J331" s="18"/>
      <c r="K331" s="18"/>
      <c r="L331" s="18"/>
      <c r="M331" s="18"/>
      <c r="N331" s="18"/>
      <c r="O331" s="18"/>
      <c r="P331" s="3"/>
      <c r="S331" s="1">
        <f>S324</f>
        <v>0</v>
      </c>
      <c r="U331" s="4">
        <v>0</v>
      </c>
      <c r="V331" s="4">
        <f t="shared" si="6"/>
        <v>0</v>
      </c>
    </row>
    <row r="332" spans="2:25" ht="13.5" hidden="1" customHeight="1" x14ac:dyDescent="0.25">
      <c r="B332" s="2"/>
      <c r="C332" s="170" t="s">
        <v>282</v>
      </c>
      <c r="D332" s="170"/>
      <c r="E332" s="170"/>
      <c r="F332" s="170"/>
      <c r="G332" s="170"/>
      <c r="H332" s="170"/>
      <c r="I332" s="170"/>
      <c r="J332" s="170"/>
      <c r="K332" s="170"/>
      <c r="L332" s="170"/>
      <c r="M332" s="170"/>
      <c r="N332" s="170"/>
      <c r="O332" s="170"/>
      <c r="P332" s="3"/>
      <c r="S332" s="1">
        <f>IF($T$46&gt;=T332,1,0)</f>
        <v>0</v>
      </c>
      <c r="T332" s="1">
        <v>12</v>
      </c>
      <c r="U332" s="4">
        <v>0</v>
      </c>
      <c r="V332" s="4">
        <f t="shared" si="6"/>
        <v>0</v>
      </c>
      <c r="Y332" s="62" t="s">
        <v>239</v>
      </c>
    </row>
    <row r="333" spans="2:25" ht="13.5" hidden="1" customHeight="1" x14ac:dyDescent="0.25">
      <c r="B333" s="2"/>
      <c r="C333" s="169" t="s">
        <v>233</v>
      </c>
      <c r="D333" s="169"/>
      <c r="E333" s="169"/>
      <c r="F333" s="169"/>
      <c r="G333" s="158"/>
      <c r="H333" s="159"/>
      <c r="I333" s="159"/>
      <c r="J333" s="159"/>
      <c r="K333" s="160"/>
      <c r="L333" s="55" t="s">
        <v>151</v>
      </c>
      <c r="M333" s="25"/>
      <c r="N333" s="25"/>
      <c r="O333" s="25"/>
      <c r="P333" s="3"/>
      <c r="S333" s="1">
        <f>IF(AND($T$46&gt;=T332,$T$18=3),1,0)</f>
        <v>0</v>
      </c>
      <c r="T333"/>
      <c r="U333" s="4">
        <v>0</v>
      </c>
      <c r="V333" s="4">
        <f t="shared" si="6"/>
        <v>0</v>
      </c>
      <c r="Y333" s="62" t="s">
        <v>168</v>
      </c>
    </row>
    <row r="334" spans="2:25" ht="13.5" hidden="1" customHeight="1" x14ac:dyDescent="0.25">
      <c r="B334" s="2"/>
      <c r="C334" s="209" t="s">
        <v>25</v>
      </c>
      <c r="D334" s="209"/>
      <c r="E334" s="209"/>
      <c r="F334" s="92"/>
      <c r="G334" s="55" t="s">
        <v>235</v>
      </c>
      <c r="H334" s="34"/>
      <c r="I334" s="34"/>
      <c r="J334" s="33"/>
      <c r="K334" s="33"/>
      <c r="L334" s="33"/>
      <c r="M334" s="33"/>
      <c r="N334" s="33"/>
      <c r="O334" s="33"/>
      <c r="P334" s="3"/>
      <c r="S334" s="1">
        <f>S332</f>
        <v>0</v>
      </c>
      <c r="U334" s="4">
        <v>0</v>
      </c>
      <c r="V334" s="4">
        <f t="shared" si="6"/>
        <v>0</v>
      </c>
      <c r="Y334" s="62" t="s">
        <v>239</v>
      </c>
    </row>
    <row r="335" spans="2:25" ht="13.5" hidden="1" customHeight="1" x14ac:dyDescent="0.25">
      <c r="B335" s="2"/>
      <c r="C335" s="169" t="s">
        <v>234</v>
      </c>
      <c r="D335" s="169"/>
      <c r="E335" s="171"/>
      <c r="F335" s="97"/>
      <c r="G335" s="55" t="s">
        <v>236</v>
      </c>
      <c r="H335" s="34"/>
      <c r="I335" s="34"/>
      <c r="J335" s="33"/>
      <c r="K335" s="33"/>
      <c r="L335" s="33"/>
      <c r="M335" s="33"/>
      <c r="N335" s="33"/>
      <c r="O335" s="33"/>
      <c r="P335" s="3"/>
      <c r="S335" s="1">
        <f>S332</f>
        <v>0</v>
      </c>
      <c r="U335" s="4">
        <v>0</v>
      </c>
      <c r="V335" s="4">
        <f t="shared" si="6"/>
        <v>0</v>
      </c>
      <c r="Y335" s="62" t="s">
        <v>239</v>
      </c>
    </row>
    <row r="336" spans="2:25" ht="13.5" hidden="1" customHeight="1" x14ac:dyDescent="0.25">
      <c r="B336" s="2"/>
      <c r="C336" s="209" t="s">
        <v>232</v>
      </c>
      <c r="D336" s="209"/>
      <c r="E336" s="209"/>
      <c r="F336" s="209"/>
      <c r="G336" s="92"/>
      <c r="H336" s="55" t="s">
        <v>163</v>
      </c>
      <c r="I336" s="55"/>
      <c r="J336" s="55"/>
      <c r="K336" s="55"/>
      <c r="L336" s="55"/>
      <c r="M336" s="55"/>
      <c r="N336" s="55"/>
      <c r="O336" s="55"/>
      <c r="P336" s="3"/>
      <c r="S336" s="1">
        <f>S332</f>
        <v>0</v>
      </c>
      <c r="U336" s="4">
        <v>0</v>
      </c>
      <c r="V336" s="4">
        <f t="shared" si="6"/>
        <v>0</v>
      </c>
      <c r="Y336" s="62" t="s">
        <v>239</v>
      </c>
    </row>
    <row r="337" spans="2:25" ht="13.5" hidden="1" customHeight="1" x14ac:dyDescent="0.25">
      <c r="B337" s="2"/>
      <c r="C337" s="169" t="s">
        <v>157</v>
      </c>
      <c r="D337" s="169"/>
      <c r="E337" s="92"/>
      <c r="F337" s="55" t="s">
        <v>237</v>
      </c>
      <c r="G337" s="18"/>
      <c r="H337" s="18"/>
      <c r="I337" s="18"/>
      <c r="J337" s="18"/>
      <c r="K337" s="18"/>
      <c r="L337" s="18"/>
      <c r="M337" s="18"/>
      <c r="N337" s="18"/>
      <c r="O337" s="18"/>
      <c r="P337" s="3"/>
      <c r="S337" s="1">
        <f>S332</f>
        <v>0</v>
      </c>
      <c r="U337" s="4">
        <v>0</v>
      </c>
      <c r="V337" s="4">
        <f t="shared" si="6"/>
        <v>0</v>
      </c>
      <c r="Y337" s="62" t="s">
        <v>239</v>
      </c>
    </row>
    <row r="338" spans="2:25" ht="13.5" hidden="1" customHeight="1" x14ac:dyDescent="0.25">
      <c r="B338" s="2"/>
      <c r="C338" s="169" t="s">
        <v>159</v>
      </c>
      <c r="D338" s="169"/>
      <c r="E338" s="98"/>
      <c r="F338" s="55" t="s">
        <v>238</v>
      </c>
      <c r="G338" s="35"/>
      <c r="H338" s="35"/>
      <c r="I338" s="18"/>
      <c r="J338" s="18"/>
      <c r="K338" s="18"/>
      <c r="L338" s="18"/>
      <c r="M338" s="18"/>
      <c r="N338" s="18"/>
      <c r="O338" s="18"/>
      <c r="P338" s="3"/>
      <c r="S338" s="1">
        <f>S332</f>
        <v>0</v>
      </c>
      <c r="U338" s="4">
        <v>0</v>
      </c>
      <c r="V338" s="4">
        <f t="shared" si="6"/>
        <v>0</v>
      </c>
      <c r="Y338" s="62" t="s">
        <v>239</v>
      </c>
    </row>
    <row r="339" spans="2:25" ht="13.5" hidden="1" customHeight="1" x14ac:dyDescent="0.25">
      <c r="B339" s="2"/>
      <c r="C339" s="34"/>
      <c r="D339" s="34"/>
      <c r="E339" s="55"/>
      <c r="F339" s="55"/>
      <c r="G339" s="35"/>
      <c r="H339" s="35"/>
      <c r="I339" s="18"/>
      <c r="J339" s="18"/>
      <c r="K339" s="18"/>
      <c r="L339" s="18"/>
      <c r="M339" s="18"/>
      <c r="N339" s="18"/>
      <c r="O339" s="18"/>
      <c r="P339" s="3"/>
      <c r="S339" s="1">
        <f>S332</f>
        <v>0</v>
      </c>
      <c r="U339" s="4">
        <v>0</v>
      </c>
      <c r="V339" s="4">
        <f t="shared" si="6"/>
        <v>0</v>
      </c>
    </row>
    <row r="340" spans="2:25" ht="13.5" hidden="1" customHeight="1" x14ac:dyDescent="0.25">
      <c r="B340" s="2"/>
      <c r="C340" s="170" t="s">
        <v>282</v>
      </c>
      <c r="D340" s="170"/>
      <c r="E340" s="170"/>
      <c r="F340" s="170"/>
      <c r="G340" s="170"/>
      <c r="H340" s="170"/>
      <c r="I340" s="170"/>
      <c r="J340" s="170"/>
      <c r="K340" s="170"/>
      <c r="L340" s="170"/>
      <c r="M340" s="170"/>
      <c r="N340" s="170"/>
      <c r="O340" s="170"/>
      <c r="P340" s="3"/>
      <c r="S340" s="1">
        <f>IF($T$46&gt;=T340,1,0)</f>
        <v>0</v>
      </c>
      <c r="T340" s="1">
        <v>13</v>
      </c>
      <c r="U340" s="4">
        <v>0</v>
      </c>
      <c r="V340" s="4">
        <f t="shared" si="6"/>
        <v>0</v>
      </c>
      <c r="Y340" s="62" t="s">
        <v>239</v>
      </c>
    </row>
    <row r="341" spans="2:25" ht="13.5" hidden="1" customHeight="1" x14ac:dyDescent="0.25">
      <c r="B341" s="2"/>
      <c r="C341" s="169" t="s">
        <v>233</v>
      </c>
      <c r="D341" s="169"/>
      <c r="E341" s="169"/>
      <c r="F341" s="169"/>
      <c r="G341" s="158"/>
      <c r="H341" s="159"/>
      <c r="I341" s="159"/>
      <c r="J341" s="159"/>
      <c r="K341" s="160"/>
      <c r="L341" s="55" t="s">
        <v>151</v>
      </c>
      <c r="M341" s="25"/>
      <c r="N341" s="25"/>
      <c r="O341" s="25"/>
      <c r="P341" s="3"/>
      <c r="S341" s="1">
        <f>IF(AND($T$46&gt;=T340,$T$18=3),1,0)</f>
        <v>0</v>
      </c>
      <c r="T341"/>
      <c r="U341" s="4">
        <v>0</v>
      </c>
      <c r="V341" s="4">
        <f t="shared" si="6"/>
        <v>0</v>
      </c>
      <c r="Y341" s="62" t="s">
        <v>168</v>
      </c>
    </row>
    <row r="342" spans="2:25" ht="13.5" hidden="1" customHeight="1" x14ac:dyDescent="0.25">
      <c r="B342" s="2"/>
      <c r="C342" s="209" t="s">
        <v>25</v>
      </c>
      <c r="D342" s="209"/>
      <c r="E342" s="209"/>
      <c r="F342" s="92"/>
      <c r="G342" s="55" t="s">
        <v>235</v>
      </c>
      <c r="H342" s="34"/>
      <c r="I342" s="34"/>
      <c r="J342" s="33"/>
      <c r="K342" s="33"/>
      <c r="L342" s="33"/>
      <c r="M342" s="33"/>
      <c r="N342" s="33"/>
      <c r="O342" s="33"/>
      <c r="P342" s="3"/>
      <c r="S342" s="1">
        <f>S340</f>
        <v>0</v>
      </c>
      <c r="U342" s="4">
        <v>0</v>
      </c>
      <c r="V342" s="4">
        <f t="shared" si="6"/>
        <v>0</v>
      </c>
      <c r="Y342" s="62" t="s">
        <v>239</v>
      </c>
    </row>
    <row r="343" spans="2:25" ht="13.5" hidden="1" customHeight="1" x14ac:dyDescent="0.25">
      <c r="B343" s="2"/>
      <c r="C343" s="169" t="s">
        <v>234</v>
      </c>
      <c r="D343" s="169"/>
      <c r="E343" s="171"/>
      <c r="F343" s="97"/>
      <c r="G343" s="55" t="s">
        <v>236</v>
      </c>
      <c r="H343" s="34"/>
      <c r="I343" s="34"/>
      <c r="J343" s="33"/>
      <c r="K343" s="33"/>
      <c r="L343" s="33"/>
      <c r="M343" s="33"/>
      <c r="N343" s="33"/>
      <c r="O343" s="33"/>
      <c r="P343" s="3"/>
      <c r="S343" s="1">
        <f>S340</f>
        <v>0</v>
      </c>
      <c r="U343" s="4">
        <v>0</v>
      </c>
      <c r="V343" s="4">
        <f t="shared" si="6"/>
        <v>0</v>
      </c>
      <c r="Y343" s="62" t="s">
        <v>239</v>
      </c>
    </row>
    <row r="344" spans="2:25" ht="13.5" hidden="1" customHeight="1" x14ac:dyDescent="0.25">
      <c r="B344" s="2"/>
      <c r="C344" s="209" t="s">
        <v>232</v>
      </c>
      <c r="D344" s="209"/>
      <c r="E344" s="209"/>
      <c r="F344" s="209"/>
      <c r="G344" s="92"/>
      <c r="H344" s="55" t="s">
        <v>163</v>
      </c>
      <c r="I344" s="55"/>
      <c r="J344" s="55"/>
      <c r="K344" s="55"/>
      <c r="L344" s="55"/>
      <c r="M344" s="55"/>
      <c r="N344" s="55"/>
      <c r="O344" s="55"/>
      <c r="P344" s="3"/>
      <c r="S344" s="1">
        <f>S340</f>
        <v>0</v>
      </c>
      <c r="U344" s="4">
        <v>0</v>
      </c>
      <c r="V344" s="4">
        <f t="shared" si="6"/>
        <v>0</v>
      </c>
      <c r="Y344" s="62" t="s">
        <v>239</v>
      </c>
    </row>
    <row r="345" spans="2:25" ht="13.5" hidden="1" customHeight="1" x14ac:dyDescent="0.25">
      <c r="B345" s="2"/>
      <c r="C345" s="169" t="s">
        <v>157</v>
      </c>
      <c r="D345" s="169"/>
      <c r="E345" s="92"/>
      <c r="F345" s="55" t="s">
        <v>237</v>
      </c>
      <c r="G345" s="18"/>
      <c r="H345" s="18"/>
      <c r="I345" s="18"/>
      <c r="J345" s="18"/>
      <c r="K345" s="18"/>
      <c r="L345" s="18"/>
      <c r="M345" s="18"/>
      <c r="N345" s="18"/>
      <c r="O345" s="18"/>
      <c r="P345" s="3"/>
      <c r="S345" s="1">
        <f>S340</f>
        <v>0</v>
      </c>
      <c r="U345" s="4">
        <v>0</v>
      </c>
      <c r="V345" s="4">
        <f t="shared" si="6"/>
        <v>0</v>
      </c>
      <c r="Y345" s="62" t="s">
        <v>239</v>
      </c>
    </row>
    <row r="346" spans="2:25" ht="13.5" hidden="1" customHeight="1" x14ac:dyDescent="0.25">
      <c r="B346" s="2"/>
      <c r="C346" s="169" t="s">
        <v>159</v>
      </c>
      <c r="D346" s="169"/>
      <c r="E346" s="98"/>
      <c r="F346" s="55" t="s">
        <v>238</v>
      </c>
      <c r="G346" s="35"/>
      <c r="H346" s="35"/>
      <c r="I346" s="18"/>
      <c r="J346" s="18"/>
      <c r="K346" s="18"/>
      <c r="L346" s="18"/>
      <c r="M346" s="18"/>
      <c r="N346" s="18"/>
      <c r="O346" s="18"/>
      <c r="P346" s="3"/>
      <c r="S346" s="1">
        <f>S340</f>
        <v>0</v>
      </c>
      <c r="U346" s="4">
        <v>0</v>
      </c>
      <c r="V346" s="4">
        <f t="shared" si="6"/>
        <v>0</v>
      </c>
      <c r="Y346" s="62" t="s">
        <v>239</v>
      </c>
    </row>
    <row r="347" spans="2:25" ht="13.5" hidden="1" customHeight="1" x14ac:dyDescent="0.25">
      <c r="B347" s="2"/>
      <c r="C347" s="34"/>
      <c r="D347" s="34"/>
      <c r="E347" s="55"/>
      <c r="F347" s="55"/>
      <c r="G347" s="35"/>
      <c r="H347" s="35"/>
      <c r="I347" s="18"/>
      <c r="J347" s="18"/>
      <c r="K347" s="18"/>
      <c r="L347" s="18"/>
      <c r="M347" s="18"/>
      <c r="N347" s="18"/>
      <c r="O347" s="18"/>
      <c r="P347" s="3"/>
      <c r="S347" s="1">
        <f>S340</f>
        <v>0</v>
      </c>
      <c r="U347" s="4">
        <v>0</v>
      </c>
      <c r="V347" s="4">
        <f t="shared" si="6"/>
        <v>0</v>
      </c>
    </row>
    <row r="348" spans="2:25" ht="13.5" hidden="1" customHeight="1" x14ac:dyDescent="0.25">
      <c r="B348" s="2"/>
      <c r="C348" s="170" t="s">
        <v>284</v>
      </c>
      <c r="D348" s="170"/>
      <c r="E348" s="170"/>
      <c r="F348" s="170"/>
      <c r="G348" s="170"/>
      <c r="H348" s="170"/>
      <c r="I348" s="170"/>
      <c r="J348" s="170"/>
      <c r="K348" s="170"/>
      <c r="L348" s="170"/>
      <c r="M348" s="170"/>
      <c r="N348" s="170"/>
      <c r="O348" s="170"/>
      <c r="P348" s="3"/>
      <c r="S348" s="1">
        <f>IF($T$46&gt;=T348,1,0)</f>
        <v>0</v>
      </c>
      <c r="T348" s="1">
        <v>14</v>
      </c>
      <c r="U348" s="4">
        <v>0</v>
      </c>
      <c r="V348" s="4">
        <f t="shared" si="6"/>
        <v>0</v>
      </c>
      <c r="Y348" s="62" t="s">
        <v>239</v>
      </c>
    </row>
    <row r="349" spans="2:25" ht="13.5" hidden="1" customHeight="1" x14ac:dyDescent="0.25">
      <c r="B349" s="2"/>
      <c r="C349" s="169" t="s">
        <v>233</v>
      </c>
      <c r="D349" s="169"/>
      <c r="E349" s="169"/>
      <c r="F349" s="169"/>
      <c r="G349" s="158"/>
      <c r="H349" s="159"/>
      <c r="I349" s="159"/>
      <c r="J349" s="159"/>
      <c r="K349" s="160"/>
      <c r="L349" s="55" t="s">
        <v>151</v>
      </c>
      <c r="M349" s="25"/>
      <c r="N349" s="25"/>
      <c r="O349" s="25"/>
      <c r="P349" s="3"/>
      <c r="S349" s="1">
        <f>IF(AND($T$46&gt;=T348,$T$18=3),1,0)</f>
        <v>0</v>
      </c>
      <c r="T349"/>
      <c r="U349" s="4">
        <v>0</v>
      </c>
      <c r="V349" s="4">
        <f t="shared" si="6"/>
        <v>0</v>
      </c>
      <c r="Y349" s="62" t="s">
        <v>168</v>
      </c>
    </row>
    <row r="350" spans="2:25" ht="13.5" hidden="1" customHeight="1" x14ac:dyDescent="0.25">
      <c r="B350" s="2"/>
      <c r="C350" s="209" t="s">
        <v>25</v>
      </c>
      <c r="D350" s="209"/>
      <c r="E350" s="209"/>
      <c r="F350" s="92"/>
      <c r="G350" s="55" t="s">
        <v>235</v>
      </c>
      <c r="H350" s="34"/>
      <c r="I350" s="34"/>
      <c r="J350" s="33"/>
      <c r="K350" s="33"/>
      <c r="L350" s="33"/>
      <c r="M350" s="33"/>
      <c r="N350" s="33"/>
      <c r="O350" s="33"/>
      <c r="P350" s="3"/>
      <c r="S350" s="1">
        <f>S348</f>
        <v>0</v>
      </c>
      <c r="U350" s="4">
        <v>0</v>
      </c>
      <c r="V350" s="4">
        <f t="shared" si="6"/>
        <v>0</v>
      </c>
      <c r="Y350" s="62" t="s">
        <v>239</v>
      </c>
    </row>
    <row r="351" spans="2:25" ht="13.5" hidden="1" customHeight="1" x14ac:dyDescent="0.25">
      <c r="B351" s="2"/>
      <c r="C351" s="169" t="s">
        <v>234</v>
      </c>
      <c r="D351" s="169"/>
      <c r="E351" s="171"/>
      <c r="F351" s="97"/>
      <c r="G351" s="55" t="s">
        <v>236</v>
      </c>
      <c r="H351" s="34"/>
      <c r="I351" s="34"/>
      <c r="J351" s="33"/>
      <c r="K351" s="33"/>
      <c r="L351" s="33"/>
      <c r="M351" s="33"/>
      <c r="N351" s="33"/>
      <c r="O351" s="33"/>
      <c r="P351" s="3"/>
      <c r="S351" s="1">
        <f>S348</f>
        <v>0</v>
      </c>
      <c r="U351" s="4">
        <v>0</v>
      </c>
      <c r="V351" s="4">
        <f t="shared" si="6"/>
        <v>0</v>
      </c>
      <c r="Y351" s="62" t="s">
        <v>239</v>
      </c>
    </row>
    <row r="352" spans="2:25" ht="13.5" hidden="1" customHeight="1" x14ac:dyDescent="0.25">
      <c r="B352" s="2"/>
      <c r="C352" s="209" t="s">
        <v>232</v>
      </c>
      <c r="D352" s="209"/>
      <c r="E352" s="209"/>
      <c r="F352" s="209"/>
      <c r="G352" s="92"/>
      <c r="H352" s="55" t="s">
        <v>163</v>
      </c>
      <c r="I352" s="55"/>
      <c r="J352" s="55"/>
      <c r="K352" s="55"/>
      <c r="L352" s="55"/>
      <c r="M352" s="55"/>
      <c r="N352" s="55"/>
      <c r="O352" s="55"/>
      <c r="P352" s="3"/>
      <c r="S352" s="1">
        <f>S348</f>
        <v>0</v>
      </c>
      <c r="U352" s="4">
        <v>0</v>
      </c>
      <c r="V352" s="4">
        <f t="shared" si="6"/>
        <v>0</v>
      </c>
      <c r="Y352" s="62" t="s">
        <v>239</v>
      </c>
    </row>
    <row r="353" spans="2:25" ht="13.5" hidden="1" customHeight="1" x14ac:dyDescent="0.25">
      <c r="B353" s="2"/>
      <c r="C353" s="169" t="s">
        <v>157</v>
      </c>
      <c r="D353" s="169"/>
      <c r="E353" s="92"/>
      <c r="F353" s="55" t="s">
        <v>237</v>
      </c>
      <c r="G353" s="18"/>
      <c r="H353" s="18"/>
      <c r="I353" s="18"/>
      <c r="J353" s="18"/>
      <c r="K353" s="18"/>
      <c r="L353" s="18"/>
      <c r="M353" s="18"/>
      <c r="N353" s="18"/>
      <c r="O353" s="18"/>
      <c r="P353" s="3"/>
      <c r="S353" s="1">
        <f>S348</f>
        <v>0</v>
      </c>
      <c r="U353" s="4">
        <v>0</v>
      </c>
      <c r="V353" s="4">
        <f t="shared" si="6"/>
        <v>0</v>
      </c>
      <c r="Y353" s="62" t="s">
        <v>239</v>
      </c>
    </row>
    <row r="354" spans="2:25" ht="13.5" hidden="1" customHeight="1" x14ac:dyDescent="0.25">
      <c r="B354" s="2"/>
      <c r="C354" s="169" t="s">
        <v>159</v>
      </c>
      <c r="D354" s="169"/>
      <c r="E354" s="98"/>
      <c r="F354" s="55" t="s">
        <v>238</v>
      </c>
      <c r="G354" s="35"/>
      <c r="H354" s="35"/>
      <c r="I354" s="18"/>
      <c r="J354" s="18"/>
      <c r="K354" s="18"/>
      <c r="L354" s="18"/>
      <c r="M354" s="18"/>
      <c r="N354" s="18"/>
      <c r="O354" s="18"/>
      <c r="P354" s="3"/>
      <c r="S354" s="1">
        <f>S348</f>
        <v>0</v>
      </c>
      <c r="U354" s="4">
        <v>0</v>
      </c>
      <c r="V354" s="4">
        <f t="shared" si="6"/>
        <v>0</v>
      </c>
      <c r="Y354" s="62" t="s">
        <v>239</v>
      </c>
    </row>
    <row r="355" spans="2:25" ht="13.5" hidden="1" customHeight="1" x14ac:dyDescent="0.25">
      <c r="B355" s="2"/>
      <c r="C355" s="34"/>
      <c r="D355" s="34"/>
      <c r="E355" s="55"/>
      <c r="F355" s="55"/>
      <c r="G355" s="35"/>
      <c r="H355" s="35"/>
      <c r="I355" s="18"/>
      <c r="J355" s="18"/>
      <c r="K355" s="18"/>
      <c r="L355" s="18"/>
      <c r="M355" s="18"/>
      <c r="N355" s="18"/>
      <c r="O355" s="18"/>
      <c r="P355" s="3"/>
      <c r="S355" s="1">
        <f>S348</f>
        <v>0</v>
      </c>
      <c r="U355" s="4">
        <v>0</v>
      </c>
      <c r="V355" s="4">
        <f t="shared" si="6"/>
        <v>0</v>
      </c>
    </row>
    <row r="356" spans="2:25" ht="13.5" hidden="1" customHeight="1" x14ac:dyDescent="0.25">
      <c r="B356" s="2"/>
      <c r="C356" s="170" t="s">
        <v>282</v>
      </c>
      <c r="D356" s="170"/>
      <c r="E356" s="170"/>
      <c r="F356" s="170"/>
      <c r="G356" s="170"/>
      <c r="H356" s="170"/>
      <c r="I356" s="170"/>
      <c r="J356" s="170"/>
      <c r="K356" s="170"/>
      <c r="L356" s="170"/>
      <c r="M356" s="170"/>
      <c r="N356" s="170"/>
      <c r="O356" s="170"/>
      <c r="P356" s="3"/>
      <c r="S356" s="1">
        <f>IF($T$46&gt;=T356,1,0)</f>
        <v>0</v>
      </c>
      <c r="T356" s="1">
        <v>15</v>
      </c>
      <c r="U356" s="4">
        <v>0</v>
      </c>
      <c r="V356" s="4">
        <f t="shared" si="6"/>
        <v>0</v>
      </c>
      <c r="Y356" s="62" t="s">
        <v>239</v>
      </c>
    </row>
    <row r="357" spans="2:25" ht="13.5" hidden="1" customHeight="1" x14ac:dyDescent="0.25">
      <c r="B357" s="2"/>
      <c r="C357" s="169" t="s">
        <v>233</v>
      </c>
      <c r="D357" s="169"/>
      <c r="E357" s="169"/>
      <c r="F357" s="169"/>
      <c r="G357" s="158"/>
      <c r="H357" s="159"/>
      <c r="I357" s="159"/>
      <c r="J357" s="159"/>
      <c r="K357" s="160"/>
      <c r="L357" s="55" t="s">
        <v>151</v>
      </c>
      <c r="M357" s="25"/>
      <c r="N357" s="25"/>
      <c r="O357" s="25"/>
      <c r="P357" s="3"/>
      <c r="S357" s="1">
        <f>IF(AND($T$46&gt;=T356,$T$18=3),1,0)</f>
        <v>0</v>
      </c>
      <c r="T357"/>
      <c r="U357" s="4">
        <v>0</v>
      </c>
      <c r="V357" s="4">
        <f t="shared" si="6"/>
        <v>0</v>
      </c>
      <c r="Y357" s="62" t="s">
        <v>168</v>
      </c>
    </row>
    <row r="358" spans="2:25" ht="13.5" hidden="1" customHeight="1" x14ac:dyDescent="0.25">
      <c r="B358" s="2"/>
      <c r="C358" s="209" t="s">
        <v>25</v>
      </c>
      <c r="D358" s="209"/>
      <c r="E358" s="209"/>
      <c r="F358" s="92"/>
      <c r="G358" s="55" t="s">
        <v>235</v>
      </c>
      <c r="H358" s="34"/>
      <c r="I358" s="34"/>
      <c r="J358" s="33"/>
      <c r="K358" s="33"/>
      <c r="L358" s="33"/>
      <c r="M358" s="33"/>
      <c r="N358" s="33"/>
      <c r="O358" s="33"/>
      <c r="P358" s="3"/>
      <c r="S358" s="1">
        <f>S356</f>
        <v>0</v>
      </c>
      <c r="U358" s="4">
        <v>0</v>
      </c>
      <c r="V358" s="4">
        <f t="shared" si="6"/>
        <v>0</v>
      </c>
      <c r="Y358" s="62" t="s">
        <v>239</v>
      </c>
    </row>
    <row r="359" spans="2:25" ht="13.5" hidden="1" customHeight="1" x14ac:dyDescent="0.25">
      <c r="B359" s="2"/>
      <c r="C359" s="169" t="s">
        <v>234</v>
      </c>
      <c r="D359" s="169"/>
      <c r="E359" s="171"/>
      <c r="F359" s="97"/>
      <c r="G359" s="55" t="s">
        <v>236</v>
      </c>
      <c r="H359" s="34"/>
      <c r="I359" s="34"/>
      <c r="J359" s="33"/>
      <c r="K359" s="33"/>
      <c r="L359" s="33"/>
      <c r="M359" s="33"/>
      <c r="N359" s="33"/>
      <c r="O359" s="33"/>
      <c r="P359" s="3"/>
      <c r="S359" s="1">
        <f>S356</f>
        <v>0</v>
      </c>
      <c r="U359" s="4">
        <v>0</v>
      </c>
      <c r="V359" s="4">
        <f t="shared" si="6"/>
        <v>0</v>
      </c>
      <c r="Y359" s="62" t="s">
        <v>239</v>
      </c>
    </row>
    <row r="360" spans="2:25" ht="13.5" hidden="1" customHeight="1" x14ac:dyDescent="0.25">
      <c r="B360" s="2"/>
      <c r="C360" s="209" t="s">
        <v>232</v>
      </c>
      <c r="D360" s="209"/>
      <c r="E360" s="209"/>
      <c r="F360" s="209"/>
      <c r="G360" s="92"/>
      <c r="H360" s="55" t="s">
        <v>163</v>
      </c>
      <c r="I360" s="55"/>
      <c r="J360" s="55"/>
      <c r="K360" s="55"/>
      <c r="L360" s="55"/>
      <c r="M360" s="55"/>
      <c r="N360" s="55"/>
      <c r="O360" s="55"/>
      <c r="P360" s="3"/>
      <c r="S360" s="1">
        <f>S356</f>
        <v>0</v>
      </c>
      <c r="U360" s="4">
        <v>0</v>
      </c>
      <c r="V360" s="4">
        <f t="shared" si="6"/>
        <v>0</v>
      </c>
      <c r="Y360" s="62" t="s">
        <v>239</v>
      </c>
    </row>
    <row r="361" spans="2:25" ht="13.5" hidden="1" customHeight="1" x14ac:dyDescent="0.25">
      <c r="B361" s="2"/>
      <c r="C361" s="169" t="s">
        <v>157</v>
      </c>
      <c r="D361" s="169"/>
      <c r="E361" s="92"/>
      <c r="F361" s="55" t="s">
        <v>237</v>
      </c>
      <c r="G361" s="18"/>
      <c r="H361" s="18"/>
      <c r="I361" s="18"/>
      <c r="J361" s="18"/>
      <c r="K361" s="18"/>
      <c r="L361" s="18"/>
      <c r="M361" s="18"/>
      <c r="N361" s="18"/>
      <c r="O361" s="18"/>
      <c r="P361" s="3"/>
      <c r="S361" s="1">
        <f>S356</f>
        <v>0</v>
      </c>
      <c r="U361" s="4">
        <v>0</v>
      </c>
      <c r="V361" s="4">
        <f t="shared" si="6"/>
        <v>0</v>
      </c>
      <c r="Y361" s="62" t="s">
        <v>239</v>
      </c>
    </row>
    <row r="362" spans="2:25" ht="13.5" hidden="1" customHeight="1" x14ac:dyDescent="0.25">
      <c r="B362" s="2"/>
      <c r="C362" s="169" t="s">
        <v>159</v>
      </c>
      <c r="D362" s="169"/>
      <c r="E362" s="98"/>
      <c r="F362" s="55" t="s">
        <v>238</v>
      </c>
      <c r="G362" s="35"/>
      <c r="H362" s="35"/>
      <c r="I362" s="18"/>
      <c r="J362" s="18"/>
      <c r="K362" s="18"/>
      <c r="L362" s="18"/>
      <c r="M362" s="18"/>
      <c r="N362" s="18"/>
      <c r="O362" s="18"/>
      <c r="P362" s="3"/>
      <c r="S362" s="1">
        <f>S356</f>
        <v>0</v>
      </c>
      <c r="U362" s="4">
        <v>0</v>
      </c>
      <c r="V362" s="4">
        <f t="shared" si="6"/>
        <v>0</v>
      </c>
      <c r="Y362" s="62" t="s">
        <v>239</v>
      </c>
    </row>
    <row r="363" spans="2:25" ht="13.5" hidden="1" customHeight="1" x14ac:dyDescent="0.25">
      <c r="B363" s="2"/>
      <c r="C363" s="58"/>
      <c r="D363" s="58"/>
      <c r="E363" s="58"/>
      <c r="F363" s="58"/>
      <c r="G363" s="32"/>
      <c r="H363" s="32"/>
      <c r="I363" s="32"/>
      <c r="J363" s="32"/>
      <c r="K363" s="32"/>
      <c r="L363" s="32"/>
      <c r="M363" s="32"/>
      <c r="N363" s="32"/>
      <c r="O363" s="32"/>
      <c r="P363" s="3"/>
      <c r="S363" s="1">
        <f>S356</f>
        <v>0</v>
      </c>
      <c r="U363" s="4">
        <v>0</v>
      </c>
      <c r="V363" s="4">
        <f t="shared" si="6"/>
        <v>0</v>
      </c>
    </row>
    <row r="364" spans="2:25" ht="13.5" hidden="1" customHeight="1" x14ac:dyDescent="0.25">
      <c r="B364" s="70"/>
      <c r="C364" s="71"/>
      <c r="D364" s="71"/>
      <c r="E364" s="71"/>
      <c r="F364" s="71"/>
      <c r="G364" s="72"/>
      <c r="H364" s="72"/>
      <c r="I364" s="72"/>
      <c r="J364" s="72"/>
      <c r="K364" s="72"/>
      <c r="L364" s="72"/>
      <c r="M364" s="72"/>
      <c r="N364" s="72"/>
      <c r="O364" s="72"/>
      <c r="P364" s="73"/>
      <c r="S364" s="1">
        <f>IF($T$47&gt;=T364,1,0)</f>
        <v>0</v>
      </c>
      <c r="T364" s="1">
        <v>1</v>
      </c>
      <c r="U364" s="4">
        <v>0</v>
      </c>
      <c r="V364" s="4">
        <f t="shared" si="6"/>
        <v>0</v>
      </c>
    </row>
    <row r="365" spans="2:25" ht="13.5" hidden="1" customHeight="1" x14ac:dyDescent="0.25">
      <c r="B365" s="2"/>
      <c r="C365" s="170" t="s">
        <v>285</v>
      </c>
      <c r="D365" s="170"/>
      <c r="E365" s="170"/>
      <c r="F365" s="170"/>
      <c r="G365" s="170"/>
      <c r="H365" s="170"/>
      <c r="I365" s="170"/>
      <c r="J365" s="170"/>
      <c r="K365" s="170"/>
      <c r="L365" s="170"/>
      <c r="M365" s="170"/>
      <c r="N365" s="170"/>
      <c r="O365" s="170"/>
      <c r="P365" s="3"/>
      <c r="S365" s="1">
        <f>S364</f>
        <v>0</v>
      </c>
      <c r="U365" s="4">
        <v>0</v>
      </c>
      <c r="V365" s="4">
        <f t="shared" si="6"/>
        <v>0</v>
      </c>
      <c r="Y365" s="62" t="s">
        <v>256</v>
      </c>
    </row>
    <row r="366" spans="2:25" ht="13.5" hidden="1" customHeight="1" x14ac:dyDescent="0.25">
      <c r="B366" s="2"/>
      <c r="C366" s="169" t="s">
        <v>240</v>
      </c>
      <c r="D366" s="169"/>
      <c r="E366" s="169"/>
      <c r="F366" s="169"/>
      <c r="G366" s="158"/>
      <c r="H366" s="159"/>
      <c r="I366" s="159"/>
      <c r="J366" s="159"/>
      <c r="K366" s="160"/>
      <c r="L366" s="55" t="s">
        <v>151</v>
      </c>
      <c r="M366" s="25"/>
      <c r="N366" s="25"/>
      <c r="O366" s="25"/>
      <c r="P366" s="3"/>
      <c r="S366" s="1">
        <f>IF(AND($T$47&gt;=T364,$T$18=3),1,0)</f>
        <v>0</v>
      </c>
      <c r="T366"/>
      <c r="U366" s="4">
        <v>0</v>
      </c>
      <c r="V366" s="4">
        <f t="shared" si="6"/>
        <v>0</v>
      </c>
      <c r="Y366" s="62" t="s">
        <v>168</v>
      </c>
    </row>
    <row r="367" spans="2:25" ht="13.5" hidden="1" customHeight="1" x14ac:dyDescent="0.25">
      <c r="B367" s="2"/>
      <c r="C367" s="209" t="s">
        <v>241</v>
      </c>
      <c r="D367" s="209"/>
      <c r="E367" s="209"/>
      <c r="F367" s="92"/>
      <c r="G367" s="55" t="s">
        <v>242</v>
      </c>
      <c r="H367" s="29"/>
      <c r="I367" s="29"/>
      <c r="J367" s="30"/>
      <c r="K367" s="30"/>
      <c r="L367" s="30"/>
      <c r="M367" s="30"/>
      <c r="N367" s="30"/>
      <c r="O367" s="30"/>
      <c r="P367" s="3"/>
      <c r="S367" s="1">
        <f>S364</f>
        <v>0</v>
      </c>
      <c r="U367" s="4">
        <v>0</v>
      </c>
      <c r="V367" s="4">
        <f t="shared" si="6"/>
        <v>0</v>
      </c>
      <c r="Y367" s="62" t="s">
        <v>256</v>
      </c>
    </row>
    <row r="368" spans="2:25" ht="13.5" hidden="1" customHeight="1" x14ac:dyDescent="0.25">
      <c r="B368" s="2"/>
      <c r="C368" s="169" t="s">
        <v>157</v>
      </c>
      <c r="D368" s="169"/>
      <c r="E368" s="92"/>
      <c r="F368" s="55" t="s">
        <v>243</v>
      </c>
      <c r="G368" s="18"/>
      <c r="H368" s="18"/>
      <c r="I368" s="18"/>
      <c r="J368" s="18"/>
      <c r="K368" s="18"/>
      <c r="L368" s="18"/>
      <c r="M368" s="18"/>
      <c r="N368" s="18"/>
      <c r="O368" s="18"/>
      <c r="P368" s="3"/>
      <c r="S368" s="1">
        <f>S364</f>
        <v>0</v>
      </c>
      <c r="U368" s="4">
        <v>0</v>
      </c>
      <c r="V368" s="4">
        <f t="shared" si="6"/>
        <v>0</v>
      </c>
      <c r="Y368" s="62" t="s">
        <v>256</v>
      </c>
    </row>
    <row r="369" spans="2:25" ht="13.5" hidden="1" customHeight="1" x14ac:dyDescent="0.25">
      <c r="B369" s="2"/>
      <c r="C369" s="169" t="s">
        <v>159</v>
      </c>
      <c r="D369" s="169"/>
      <c r="E369" s="98"/>
      <c r="F369" s="55" t="s">
        <v>244</v>
      </c>
      <c r="G369" s="31"/>
      <c r="H369" s="31"/>
      <c r="I369" s="18"/>
      <c r="J369" s="18"/>
      <c r="K369" s="18"/>
      <c r="L369" s="18"/>
      <c r="M369" s="18"/>
      <c r="N369" s="18"/>
      <c r="O369" s="18"/>
      <c r="P369" s="3"/>
      <c r="S369" s="1">
        <f>S364</f>
        <v>0</v>
      </c>
      <c r="U369" s="4">
        <v>0</v>
      </c>
      <c r="V369" s="4">
        <f t="shared" si="6"/>
        <v>0</v>
      </c>
      <c r="Y369" s="62" t="s">
        <v>256</v>
      </c>
    </row>
    <row r="370" spans="2:25" ht="13.5" hidden="1" customHeight="1" x14ac:dyDescent="0.25">
      <c r="B370" s="2"/>
      <c r="C370" s="176" t="s">
        <v>245</v>
      </c>
      <c r="D370" s="176"/>
      <c r="E370" s="176"/>
      <c r="F370" s="88"/>
      <c r="G370" s="55" t="s">
        <v>246</v>
      </c>
      <c r="H370" s="5"/>
      <c r="I370" s="4"/>
      <c r="J370" s="5"/>
      <c r="K370" s="5"/>
      <c r="L370" s="5"/>
      <c r="M370" s="5"/>
      <c r="N370" s="5"/>
      <c r="O370" s="5"/>
      <c r="P370" s="3"/>
      <c r="S370" s="1">
        <f>S364</f>
        <v>0</v>
      </c>
      <c r="T370" s="66">
        <f>F370</f>
        <v>0</v>
      </c>
      <c r="U370" s="4">
        <v>0</v>
      </c>
      <c r="V370" s="4">
        <f t="shared" si="6"/>
        <v>0</v>
      </c>
      <c r="Y370" s="62" t="s">
        <v>256</v>
      </c>
    </row>
    <row r="371" spans="2:25" ht="30" hidden="1" customHeight="1" x14ac:dyDescent="0.25">
      <c r="B371" s="2"/>
      <c r="C371" s="177" t="s">
        <v>247</v>
      </c>
      <c r="D371" s="177"/>
      <c r="E371" s="177" t="s">
        <v>248</v>
      </c>
      <c r="F371" s="177"/>
      <c r="G371" s="177"/>
      <c r="H371" s="177"/>
      <c r="I371" s="177"/>
      <c r="J371" s="177" t="s">
        <v>249</v>
      </c>
      <c r="K371" s="177"/>
      <c r="L371" s="177"/>
      <c r="M371" s="177"/>
      <c r="N371" s="177"/>
      <c r="O371" s="177"/>
      <c r="P371" s="3"/>
      <c r="S371" s="1">
        <f>IF(AND($T$47&gt;=T364,$T$370&gt;0),1,0)</f>
        <v>0</v>
      </c>
      <c r="U371" s="4">
        <v>0</v>
      </c>
      <c r="V371" s="4">
        <f t="shared" si="6"/>
        <v>0</v>
      </c>
      <c r="Y371" s="62" t="s">
        <v>257</v>
      </c>
    </row>
    <row r="372" spans="2:25" ht="13.5" hidden="1" customHeight="1" x14ac:dyDescent="0.25">
      <c r="B372" s="2"/>
      <c r="C372" s="175"/>
      <c r="D372" s="175"/>
      <c r="E372" s="99"/>
      <c r="F372" s="175"/>
      <c r="G372" s="175"/>
      <c r="H372" s="175"/>
      <c r="I372" s="175"/>
      <c r="J372" s="158"/>
      <c r="K372" s="159"/>
      <c r="L372" s="159"/>
      <c r="M372" s="159"/>
      <c r="N372" s="159"/>
      <c r="O372" s="160"/>
      <c r="P372" s="3"/>
      <c r="S372" s="1">
        <f>IF(AND($T$47&gt;=T364,$T$370&gt;=1),1,0)</f>
        <v>0</v>
      </c>
      <c r="U372" s="4">
        <v>0</v>
      </c>
      <c r="V372" s="4">
        <f t="shared" si="6"/>
        <v>0</v>
      </c>
    </row>
    <row r="373" spans="2:25" ht="13.5" hidden="1" customHeight="1" x14ac:dyDescent="0.25">
      <c r="B373" s="2"/>
      <c r="C373" s="175"/>
      <c r="D373" s="175"/>
      <c r="E373" s="99"/>
      <c r="F373" s="175"/>
      <c r="G373" s="175"/>
      <c r="H373" s="175"/>
      <c r="I373" s="175"/>
      <c r="J373" s="158"/>
      <c r="K373" s="159"/>
      <c r="L373" s="159"/>
      <c r="M373" s="159"/>
      <c r="N373" s="159"/>
      <c r="O373" s="160"/>
      <c r="P373" s="3"/>
      <c r="S373" s="1">
        <f>IF(AND($T$47&gt;=T364,$T$370&gt;=2),1,0)</f>
        <v>0</v>
      </c>
      <c r="U373" s="4">
        <v>0</v>
      </c>
      <c r="V373" s="4">
        <f t="shared" si="6"/>
        <v>0</v>
      </c>
    </row>
    <row r="374" spans="2:25" ht="13.5" hidden="1" customHeight="1" x14ac:dyDescent="0.25">
      <c r="B374" s="2"/>
      <c r="C374" s="175"/>
      <c r="D374" s="175"/>
      <c r="E374" s="99"/>
      <c r="F374" s="175"/>
      <c r="G374" s="175"/>
      <c r="H374" s="175"/>
      <c r="I374" s="175"/>
      <c r="J374" s="158"/>
      <c r="K374" s="159"/>
      <c r="L374" s="159"/>
      <c r="M374" s="159"/>
      <c r="N374" s="159"/>
      <c r="O374" s="160"/>
      <c r="P374" s="3"/>
      <c r="S374" s="1">
        <f>IF(AND($T$47&gt;=T364,$T$370&gt;=3),1,0)</f>
        <v>0</v>
      </c>
      <c r="U374" s="4">
        <v>0</v>
      </c>
      <c r="V374" s="4">
        <f t="shared" si="6"/>
        <v>0</v>
      </c>
    </row>
    <row r="375" spans="2:25" ht="13.5" hidden="1" customHeight="1" x14ac:dyDescent="0.25">
      <c r="B375" s="2"/>
      <c r="C375" s="175"/>
      <c r="D375" s="175"/>
      <c r="E375" s="99"/>
      <c r="F375" s="175"/>
      <c r="G375" s="175"/>
      <c r="H375" s="175"/>
      <c r="I375" s="175"/>
      <c r="J375" s="158"/>
      <c r="K375" s="159"/>
      <c r="L375" s="159"/>
      <c r="M375" s="159"/>
      <c r="N375" s="159"/>
      <c r="O375" s="160"/>
      <c r="P375" s="3"/>
      <c r="S375" s="1">
        <f>IF(AND($T$47&gt;=T364,$T$370&gt;=4),1,0)</f>
        <v>0</v>
      </c>
      <c r="U375" s="4">
        <v>0</v>
      </c>
      <c r="V375" s="4">
        <f t="shared" si="6"/>
        <v>0</v>
      </c>
    </row>
    <row r="376" spans="2:25" ht="13.5" hidden="1" customHeight="1" x14ac:dyDescent="0.25">
      <c r="B376" s="2"/>
      <c r="C376" s="175"/>
      <c r="D376" s="175"/>
      <c r="E376" s="99"/>
      <c r="F376" s="175"/>
      <c r="G376" s="175"/>
      <c r="H376" s="175"/>
      <c r="I376" s="175"/>
      <c r="J376" s="158"/>
      <c r="K376" s="159"/>
      <c r="L376" s="159"/>
      <c r="M376" s="159"/>
      <c r="N376" s="159"/>
      <c r="O376" s="160"/>
      <c r="P376" s="3"/>
      <c r="S376" s="1">
        <f>IF(AND($T$47&gt;=T364,$T$370&gt;=5),1,0)</f>
        <v>0</v>
      </c>
      <c r="U376" s="4">
        <v>0</v>
      </c>
      <c r="V376" s="4">
        <f t="shared" si="6"/>
        <v>0</v>
      </c>
    </row>
    <row r="377" spans="2:25" ht="13.5" hidden="1" customHeight="1" x14ac:dyDescent="0.25">
      <c r="B377" s="2"/>
      <c r="C377" s="175"/>
      <c r="D377" s="175"/>
      <c r="E377" s="99"/>
      <c r="F377" s="175"/>
      <c r="G377" s="175"/>
      <c r="H377" s="175"/>
      <c r="I377" s="175"/>
      <c r="J377" s="158"/>
      <c r="K377" s="159"/>
      <c r="L377" s="159"/>
      <c r="M377" s="159"/>
      <c r="N377" s="159"/>
      <c r="O377" s="160"/>
      <c r="P377" s="3"/>
      <c r="S377" s="1">
        <f>IF(AND($T$47&gt;=T364,$T$370&gt;=6),1,0)</f>
        <v>0</v>
      </c>
      <c r="U377" s="4">
        <v>0</v>
      </c>
      <c r="V377" s="4">
        <f t="shared" si="6"/>
        <v>0</v>
      </c>
    </row>
    <row r="378" spans="2:25" ht="13.5" hidden="1" customHeight="1" x14ac:dyDescent="0.25">
      <c r="B378" s="2"/>
      <c r="C378" s="175"/>
      <c r="D378" s="175"/>
      <c r="E378" s="99"/>
      <c r="F378" s="175"/>
      <c r="G378" s="175"/>
      <c r="H378" s="175"/>
      <c r="I378" s="175"/>
      <c r="J378" s="158"/>
      <c r="K378" s="159"/>
      <c r="L378" s="159"/>
      <c r="M378" s="159"/>
      <c r="N378" s="159"/>
      <c r="O378" s="160"/>
      <c r="P378" s="3"/>
      <c r="S378" s="1">
        <f>IF(AND($T$47&gt;=T364,$T$370&gt;=7),1,0)</f>
        <v>0</v>
      </c>
      <c r="U378" s="4">
        <v>0</v>
      </c>
      <c r="V378" s="4">
        <f t="shared" si="6"/>
        <v>0</v>
      </c>
    </row>
    <row r="379" spans="2:25" ht="13.5" hidden="1" customHeight="1" x14ac:dyDescent="0.25">
      <c r="B379" s="2"/>
      <c r="C379" s="175"/>
      <c r="D379" s="175"/>
      <c r="E379" s="99"/>
      <c r="F379" s="175"/>
      <c r="G379" s="175"/>
      <c r="H379" s="175"/>
      <c r="I379" s="175"/>
      <c r="J379" s="158"/>
      <c r="K379" s="159"/>
      <c r="L379" s="159"/>
      <c r="M379" s="159"/>
      <c r="N379" s="159"/>
      <c r="O379" s="160"/>
      <c r="P379" s="3"/>
      <c r="S379" s="1">
        <f>IF(AND($T$47&gt;=T364,$T$370&gt;=8),1,0)</f>
        <v>0</v>
      </c>
      <c r="U379" s="4">
        <v>0</v>
      </c>
      <c r="V379" s="4">
        <f t="shared" si="6"/>
        <v>0</v>
      </c>
    </row>
    <row r="380" spans="2:25" ht="13.5" hidden="1" customHeight="1" x14ac:dyDescent="0.25">
      <c r="B380" s="2"/>
      <c r="C380" s="175"/>
      <c r="D380" s="175"/>
      <c r="E380" s="99"/>
      <c r="F380" s="175"/>
      <c r="G380" s="175"/>
      <c r="H380" s="175"/>
      <c r="I380" s="175"/>
      <c r="J380" s="158"/>
      <c r="K380" s="159"/>
      <c r="L380" s="159"/>
      <c r="M380" s="159"/>
      <c r="N380" s="159"/>
      <c r="O380" s="160"/>
      <c r="P380" s="3"/>
      <c r="S380" s="1">
        <f>IF(AND($T$47&gt;=T364,$T$370&gt;=9),1,0)</f>
        <v>0</v>
      </c>
      <c r="U380" s="4">
        <v>0</v>
      </c>
      <c r="V380" s="4">
        <f t="shared" si="6"/>
        <v>0</v>
      </c>
    </row>
    <row r="381" spans="2:25" ht="13.5" hidden="1" customHeight="1" x14ac:dyDescent="0.25">
      <c r="B381" s="2"/>
      <c r="C381" s="175"/>
      <c r="D381" s="175"/>
      <c r="E381" s="99"/>
      <c r="F381" s="175"/>
      <c r="G381" s="175"/>
      <c r="H381" s="175"/>
      <c r="I381" s="175"/>
      <c r="J381" s="158"/>
      <c r="K381" s="159"/>
      <c r="L381" s="159"/>
      <c r="M381" s="159"/>
      <c r="N381" s="159"/>
      <c r="O381" s="160"/>
      <c r="P381" s="3"/>
      <c r="S381" s="1">
        <f>IF(AND($T$47&gt;=T364,$T$370&gt;=10),1,0)</f>
        <v>0</v>
      </c>
      <c r="U381" s="4">
        <v>0</v>
      </c>
      <c r="V381" s="4">
        <f t="shared" si="6"/>
        <v>0</v>
      </c>
    </row>
    <row r="382" spans="2:25" ht="13.5" hidden="1" customHeight="1" x14ac:dyDescent="0.25">
      <c r="B382" s="2"/>
      <c r="C382" s="175"/>
      <c r="D382" s="175"/>
      <c r="E382" s="99"/>
      <c r="F382" s="175"/>
      <c r="G382" s="175"/>
      <c r="H382" s="175"/>
      <c r="I382" s="175"/>
      <c r="J382" s="158"/>
      <c r="K382" s="159"/>
      <c r="L382" s="159"/>
      <c r="M382" s="159"/>
      <c r="N382" s="159"/>
      <c r="O382" s="160"/>
      <c r="P382" s="3"/>
      <c r="S382" s="1">
        <f>IF(AND($T$47&gt;=T364,$T$370&gt;=11),1,0)</f>
        <v>0</v>
      </c>
      <c r="U382" s="4">
        <v>0</v>
      </c>
      <c r="V382" s="4">
        <f t="shared" si="6"/>
        <v>0</v>
      </c>
    </row>
    <row r="383" spans="2:25" ht="13.5" hidden="1" customHeight="1" x14ac:dyDescent="0.25">
      <c r="B383" s="2"/>
      <c r="C383" s="175"/>
      <c r="D383" s="175"/>
      <c r="E383" s="99"/>
      <c r="F383" s="175"/>
      <c r="G383" s="175"/>
      <c r="H383" s="175"/>
      <c r="I383" s="175"/>
      <c r="J383" s="158"/>
      <c r="K383" s="159"/>
      <c r="L383" s="159"/>
      <c r="M383" s="159"/>
      <c r="N383" s="159"/>
      <c r="O383" s="160"/>
      <c r="P383" s="3"/>
      <c r="S383" s="1">
        <f>IF(AND($T$47&gt;=T364,$T$370&gt;=12),1,0)</f>
        <v>0</v>
      </c>
      <c r="U383" s="4">
        <v>0</v>
      </c>
      <c r="V383" s="4">
        <f t="shared" si="6"/>
        <v>0</v>
      </c>
    </row>
    <row r="384" spans="2:25" ht="13.5" hidden="1" customHeight="1" x14ac:dyDescent="0.25">
      <c r="B384" s="2"/>
      <c r="C384" s="175"/>
      <c r="D384" s="175"/>
      <c r="E384" s="99"/>
      <c r="F384" s="175"/>
      <c r="G384" s="175"/>
      <c r="H384" s="175"/>
      <c r="I384" s="175"/>
      <c r="J384" s="158"/>
      <c r="K384" s="159"/>
      <c r="L384" s="159"/>
      <c r="M384" s="159"/>
      <c r="N384" s="159"/>
      <c r="O384" s="160"/>
      <c r="P384" s="3"/>
      <c r="S384" s="1">
        <f>IF(AND($T$47&gt;=T364,$T$370&gt;=13),1,0)</f>
        <v>0</v>
      </c>
      <c r="U384" s="4">
        <v>0</v>
      </c>
      <c r="V384" s="4">
        <f t="shared" si="6"/>
        <v>0</v>
      </c>
    </row>
    <row r="385" spans="2:22" ht="13.5" hidden="1" customHeight="1" x14ac:dyDescent="0.25">
      <c r="B385" s="2"/>
      <c r="C385" s="175"/>
      <c r="D385" s="175"/>
      <c r="E385" s="99"/>
      <c r="F385" s="175"/>
      <c r="G385" s="175"/>
      <c r="H385" s="175"/>
      <c r="I385" s="175"/>
      <c r="J385" s="158"/>
      <c r="K385" s="159"/>
      <c r="L385" s="159"/>
      <c r="M385" s="159"/>
      <c r="N385" s="159"/>
      <c r="O385" s="160"/>
      <c r="P385" s="3"/>
      <c r="S385" s="1">
        <f>IF(AND($T$47&gt;=T364,$T$370&gt;=14),1,0)</f>
        <v>0</v>
      </c>
      <c r="U385" s="4">
        <v>0</v>
      </c>
      <c r="V385" s="4">
        <f t="shared" si="6"/>
        <v>0</v>
      </c>
    </row>
    <row r="386" spans="2:22" ht="13.5" hidden="1" customHeight="1" x14ac:dyDescent="0.25">
      <c r="B386" s="2"/>
      <c r="C386" s="175"/>
      <c r="D386" s="175"/>
      <c r="E386" s="99"/>
      <c r="F386" s="175"/>
      <c r="G386" s="175"/>
      <c r="H386" s="175"/>
      <c r="I386" s="175"/>
      <c r="J386" s="158"/>
      <c r="K386" s="159"/>
      <c r="L386" s="159"/>
      <c r="M386" s="159"/>
      <c r="N386" s="159"/>
      <c r="O386" s="160"/>
      <c r="P386" s="3"/>
      <c r="S386" s="1">
        <f>IF(AND($T$47&gt;=T364,$T$370&gt;=15),1,0)</f>
        <v>0</v>
      </c>
      <c r="U386" s="4">
        <v>0</v>
      </c>
      <c r="V386" s="4">
        <f t="shared" si="6"/>
        <v>0</v>
      </c>
    </row>
    <row r="387" spans="2:22" ht="13.5" hidden="1" customHeight="1" x14ac:dyDescent="0.25">
      <c r="B387" s="2"/>
      <c r="C387" s="175"/>
      <c r="D387" s="175"/>
      <c r="E387" s="99"/>
      <c r="F387" s="175"/>
      <c r="G387" s="175"/>
      <c r="H387" s="175"/>
      <c r="I387" s="175"/>
      <c r="J387" s="158"/>
      <c r="K387" s="159"/>
      <c r="L387" s="159"/>
      <c r="M387" s="159"/>
      <c r="N387" s="159"/>
      <c r="O387" s="160"/>
      <c r="P387" s="3"/>
      <c r="S387" s="1">
        <f>IF(AND($T$47&gt;=T364,$T$370&gt;=16),1,0)</f>
        <v>0</v>
      </c>
      <c r="U387" s="4">
        <v>0</v>
      </c>
      <c r="V387" s="4">
        <f t="shared" si="6"/>
        <v>0</v>
      </c>
    </row>
    <row r="388" spans="2:22" ht="13.5" hidden="1" customHeight="1" x14ac:dyDescent="0.25">
      <c r="B388" s="2"/>
      <c r="C388" s="175"/>
      <c r="D388" s="175"/>
      <c r="E388" s="99"/>
      <c r="F388" s="175"/>
      <c r="G388" s="175"/>
      <c r="H388" s="175"/>
      <c r="I388" s="175"/>
      <c r="J388" s="158"/>
      <c r="K388" s="159"/>
      <c r="L388" s="159"/>
      <c r="M388" s="159"/>
      <c r="N388" s="159"/>
      <c r="O388" s="160"/>
      <c r="P388" s="3"/>
      <c r="S388" s="1">
        <f>IF(AND($T$47&gt;=T364,$T$370&gt;=17),1,0)</f>
        <v>0</v>
      </c>
      <c r="U388" s="4">
        <v>0</v>
      </c>
      <c r="V388" s="4">
        <f t="shared" si="6"/>
        <v>0</v>
      </c>
    </row>
    <row r="389" spans="2:22" ht="13.5" hidden="1" customHeight="1" x14ac:dyDescent="0.25">
      <c r="B389" s="2"/>
      <c r="C389" s="175"/>
      <c r="D389" s="175"/>
      <c r="E389" s="99"/>
      <c r="F389" s="175"/>
      <c r="G389" s="175"/>
      <c r="H389" s="175"/>
      <c r="I389" s="175"/>
      <c r="J389" s="158"/>
      <c r="K389" s="159"/>
      <c r="L389" s="159"/>
      <c r="M389" s="159"/>
      <c r="N389" s="159"/>
      <c r="O389" s="160"/>
      <c r="P389" s="3"/>
      <c r="S389" s="1">
        <f>IF(AND($T$47&gt;=T364,$T$370&gt;=18),1,0)</f>
        <v>0</v>
      </c>
      <c r="U389" s="4">
        <v>0</v>
      </c>
      <c r="V389" s="4">
        <f t="shared" si="6"/>
        <v>0</v>
      </c>
    </row>
    <row r="390" spans="2:22" ht="13.5" hidden="1" customHeight="1" x14ac:dyDescent="0.25">
      <c r="B390" s="2"/>
      <c r="C390" s="175"/>
      <c r="D390" s="175"/>
      <c r="E390" s="99"/>
      <c r="F390" s="175"/>
      <c r="G390" s="175"/>
      <c r="H390" s="175"/>
      <c r="I390" s="175"/>
      <c r="J390" s="158"/>
      <c r="K390" s="159"/>
      <c r="L390" s="159"/>
      <c r="M390" s="159"/>
      <c r="N390" s="159"/>
      <c r="O390" s="160"/>
      <c r="P390" s="3"/>
      <c r="S390" s="1">
        <f>IF(AND($T$47&gt;=T364,$T$370&gt;=19),1,0)</f>
        <v>0</v>
      </c>
      <c r="U390" s="4">
        <v>0</v>
      </c>
      <c r="V390" s="4">
        <f t="shared" si="6"/>
        <v>0</v>
      </c>
    </row>
    <row r="391" spans="2:22" ht="13.5" hidden="1" customHeight="1" x14ac:dyDescent="0.25">
      <c r="B391" s="2"/>
      <c r="C391" s="175"/>
      <c r="D391" s="175"/>
      <c r="E391" s="99"/>
      <c r="F391" s="175"/>
      <c r="G391" s="175"/>
      <c r="H391" s="175"/>
      <c r="I391" s="175"/>
      <c r="J391" s="158"/>
      <c r="K391" s="159"/>
      <c r="L391" s="159"/>
      <c r="M391" s="159"/>
      <c r="N391" s="159"/>
      <c r="O391" s="160"/>
      <c r="P391" s="3"/>
      <c r="S391" s="1">
        <f>IF(AND($T$47&gt;=T364,$T$370&gt;=20),1,0)</f>
        <v>0</v>
      </c>
      <c r="U391" s="4">
        <v>0</v>
      </c>
      <c r="V391" s="4">
        <f t="shared" si="6"/>
        <v>0</v>
      </c>
    </row>
    <row r="392" spans="2:22" ht="13.5" hidden="1" customHeight="1" x14ac:dyDescent="0.25">
      <c r="B392" s="2"/>
      <c r="C392" s="175"/>
      <c r="D392" s="175"/>
      <c r="E392" s="99"/>
      <c r="F392" s="175"/>
      <c r="G392" s="175"/>
      <c r="H392" s="175"/>
      <c r="I392" s="175"/>
      <c r="J392" s="158"/>
      <c r="K392" s="159"/>
      <c r="L392" s="159"/>
      <c r="M392" s="159"/>
      <c r="N392" s="159"/>
      <c r="O392" s="160"/>
      <c r="P392" s="3"/>
      <c r="S392" s="1">
        <f>IF(AND($T$47&gt;=T364,$T$370&gt;=21),1,0)</f>
        <v>0</v>
      </c>
      <c r="U392" s="4">
        <v>0</v>
      </c>
      <c r="V392" s="4">
        <f t="shared" si="6"/>
        <v>0</v>
      </c>
    </row>
    <row r="393" spans="2:22" ht="13.5" hidden="1" customHeight="1" x14ac:dyDescent="0.25">
      <c r="B393" s="2"/>
      <c r="C393" s="175"/>
      <c r="D393" s="175"/>
      <c r="E393" s="99"/>
      <c r="F393" s="175"/>
      <c r="G393" s="175"/>
      <c r="H393" s="175"/>
      <c r="I393" s="175"/>
      <c r="J393" s="158"/>
      <c r="K393" s="159"/>
      <c r="L393" s="159"/>
      <c r="M393" s="159"/>
      <c r="N393" s="159"/>
      <c r="O393" s="160"/>
      <c r="P393" s="3"/>
      <c r="S393" s="1">
        <f>IF(AND($T$47&gt;=T364,$T$370&gt;=22),1,0)</f>
        <v>0</v>
      </c>
      <c r="U393" s="4">
        <v>0</v>
      </c>
      <c r="V393" s="4">
        <f t="shared" si="6"/>
        <v>0</v>
      </c>
    </row>
    <row r="394" spans="2:22" ht="13.5" hidden="1" customHeight="1" x14ac:dyDescent="0.25">
      <c r="B394" s="2"/>
      <c r="C394" s="175"/>
      <c r="D394" s="175"/>
      <c r="E394" s="99"/>
      <c r="F394" s="175"/>
      <c r="G394" s="175"/>
      <c r="H394" s="175"/>
      <c r="I394" s="175"/>
      <c r="J394" s="158"/>
      <c r="K394" s="159"/>
      <c r="L394" s="159"/>
      <c r="M394" s="159"/>
      <c r="N394" s="159"/>
      <c r="O394" s="160"/>
      <c r="P394" s="3"/>
      <c r="S394" s="1">
        <f>IF(AND($T$47&gt;=T364,$T$370&gt;=23),1,0)</f>
        <v>0</v>
      </c>
      <c r="U394" s="4">
        <v>0</v>
      </c>
      <c r="V394" s="4">
        <f t="shared" ref="V394:V457" si="7">ABS(U394-S394)</f>
        <v>0</v>
      </c>
    </row>
    <row r="395" spans="2:22" ht="13.5" hidden="1" customHeight="1" x14ac:dyDescent="0.25">
      <c r="B395" s="2"/>
      <c r="C395" s="175"/>
      <c r="D395" s="175"/>
      <c r="E395" s="99"/>
      <c r="F395" s="175"/>
      <c r="G395" s="175"/>
      <c r="H395" s="175"/>
      <c r="I395" s="175"/>
      <c r="J395" s="158"/>
      <c r="K395" s="159"/>
      <c r="L395" s="159"/>
      <c r="M395" s="159"/>
      <c r="N395" s="159"/>
      <c r="O395" s="160"/>
      <c r="P395" s="3"/>
      <c r="S395" s="1">
        <f>IF(AND($T$47&gt;=T364,$T$370&gt;=24),1,0)</f>
        <v>0</v>
      </c>
      <c r="U395" s="4">
        <v>0</v>
      </c>
      <c r="V395" s="4">
        <f t="shared" si="7"/>
        <v>0</v>
      </c>
    </row>
    <row r="396" spans="2:22" ht="13.5" hidden="1" customHeight="1" x14ac:dyDescent="0.25">
      <c r="B396" s="2"/>
      <c r="C396" s="175"/>
      <c r="D396" s="175"/>
      <c r="E396" s="99"/>
      <c r="F396" s="175"/>
      <c r="G396" s="175"/>
      <c r="H396" s="175"/>
      <c r="I396" s="175"/>
      <c r="J396" s="158"/>
      <c r="K396" s="159"/>
      <c r="L396" s="159"/>
      <c r="M396" s="159"/>
      <c r="N396" s="159"/>
      <c r="O396" s="160"/>
      <c r="P396" s="3"/>
      <c r="S396" s="1">
        <f>IF(AND($T$47&gt;=T364,$T$370&gt;=25),1,0)</f>
        <v>0</v>
      </c>
      <c r="U396" s="4">
        <v>0</v>
      </c>
      <c r="V396" s="4">
        <f t="shared" si="7"/>
        <v>0</v>
      </c>
    </row>
    <row r="397" spans="2:22" ht="13.5" hidden="1" customHeight="1" x14ac:dyDescent="0.25">
      <c r="B397" s="2"/>
      <c r="C397" s="175"/>
      <c r="D397" s="175"/>
      <c r="E397" s="99"/>
      <c r="F397" s="175"/>
      <c r="G397" s="175"/>
      <c r="H397" s="175"/>
      <c r="I397" s="175"/>
      <c r="J397" s="158"/>
      <c r="K397" s="159"/>
      <c r="L397" s="159"/>
      <c r="M397" s="159"/>
      <c r="N397" s="159"/>
      <c r="O397" s="160"/>
      <c r="P397" s="3"/>
      <c r="S397" s="1">
        <f>IF(AND($T$47&gt;=T364,$T$370&gt;=26),1,0)</f>
        <v>0</v>
      </c>
      <c r="U397" s="4">
        <v>0</v>
      </c>
      <c r="V397" s="4">
        <f t="shared" si="7"/>
        <v>0</v>
      </c>
    </row>
    <row r="398" spans="2:22" ht="13.5" hidden="1" customHeight="1" x14ac:dyDescent="0.25">
      <c r="B398" s="2"/>
      <c r="C398" s="175"/>
      <c r="D398" s="175"/>
      <c r="E398" s="99"/>
      <c r="F398" s="175"/>
      <c r="G398" s="175"/>
      <c r="H398" s="175"/>
      <c r="I398" s="175"/>
      <c r="J398" s="158"/>
      <c r="K398" s="159"/>
      <c r="L398" s="159"/>
      <c r="M398" s="159"/>
      <c r="N398" s="159"/>
      <c r="O398" s="160"/>
      <c r="P398" s="3"/>
      <c r="S398" s="1">
        <f>IF(AND($T$47&gt;=T364,$T$370&gt;=27),1,0)</f>
        <v>0</v>
      </c>
      <c r="U398" s="4">
        <v>0</v>
      </c>
      <c r="V398" s="4">
        <f t="shared" si="7"/>
        <v>0</v>
      </c>
    </row>
    <row r="399" spans="2:22" ht="13.5" hidden="1" customHeight="1" x14ac:dyDescent="0.25">
      <c r="B399" s="2"/>
      <c r="C399" s="175"/>
      <c r="D399" s="175"/>
      <c r="E399" s="99"/>
      <c r="F399" s="175"/>
      <c r="G399" s="175"/>
      <c r="H399" s="175"/>
      <c r="I399" s="175"/>
      <c r="J399" s="158"/>
      <c r="K399" s="159"/>
      <c r="L399" s="159"/>
      <c r="M399" s="159"/>
      <c r="N399" s="159"/>
      <c r="O399" s="160"/>
      <c r="P399" s="3"/>
      <c r="S399" s="1">
        <f>IF(AND($T$47&gt;=T364,$T$370&gt;=28),1,0)</f>
        <v>0</v>
      </c>
      <c r="U399" s="4">
        <v>0</v>
      </c>
      <c r="V399" s="4">
        <f t="shared" si="7"/>
        <v>0</v>
      </c>
    </row>
    <row r="400" spans="2:22" ht="13.5" hidden="1" customHeight="1" x14ac:dyDescent="0.25">
      <c r="B400" s="2"/>
      <c r="C400" s="175"/>
      <c r="D400" s="175"/>
      <c r="E400" s="99"/>
      <c r="F400" s="175"/>
      <c r="G400" s="175"/>
      <c r="H400" s="175"/>
      <c r="I400" s="175"/>
      <c r="J400" s="158"/>
      <c r="K400" s="159"/>
      <c r="L400" s="159"/>
      <c r="M400" s="159"/>
      <c r="N400" s="159"/>
      <c r="O400" s="160"/>
      <c r="P400" s="3"/>
      <c r="S400" s="1">
        <f>IF(AND($T$47&gt;=T364,$T$370&gt;=29),1,0)</f>
        <v>0</v>
      </c>
      <c r="U400" s="4">
        <v>0</v>
      </c>
      <c r="V400" s="4">
        <f t="shared" si="7"/>
        <v>0</v>
      </c>
    </row>
    <row r="401" spans="2:25" ht="13.5" hidden="1" customHeight="1" x14ac:dyDescent="0.25">
      <c r="B401" s="2"/>
      <c r="C401" s="175"/>
      <c r="D401" s="175"/>
      <c r="E401" s="99"/>
      <c r="F401" s="175"/>
      <c r="G401" s="175"/>
      <c r="H401" s="175"/>
      <c r="I401" s="175"/>
      <c r="J401" s="158"/>
      <c r="K401" s="159"/>
      <c r="L401" s="159"/>
      <c r="M401" s="159"/>
      <c r="N401" s="159"/>
      <c r="O401" s="160"/>
      <c r="P401" s="3"/>
      <c r="S401" s="1">
        <f>IF(AND($T$47&gt;=T364,$T$370&gt;=30),1,0)</f>
        <v>0</v>
      </c>
      <c r="U401" s="4">
        <v>0</v>
      </c>
      <c r="V401" s="4">
        <f t="shared" si="7"/>
        <v>0</v>
      </c>
    </row>
    <row r="402" spans="2:25" ht="13.5" hidden="1" customHeight="1" x14ac:dyDescent="0.25">
      <c r="B402" s="2"/>
      <c r="C402" s="175"/>
      <c r="D402" s="175"/>
      <c r="E402" s="99"/>
      <c r="F402" s="175"/>
      <c r="G402" s="175"/>
      <c r="H402" s="175"/>
      <c r="I402" s="175"/>
      <c r="J402" s="158"/>
      <c r="K402" s="159"/>
      <c r="L402" s="159"/>
      <c r="M402" s="159"/>
      <c r="N402" s="159"/>
      <c r="O402" s="160"/>
      <c r="P402" s="3"/>
      <c r="S402" s="1">
        <f>IF(AND($T$47&gt;=T364,$T$370&gt;=31),1,0)</f>
        <v>0</v>
      </c>
      <c r="U402" s="4">
        <v>0</v>
      </c>
      <c r="V402" s="4">
        <f t="shared" si="7"/>
        <v>0</v>
      </c>
    </row>
    <row r="403" spans="2:25" ht="13.5" hidden="1" customHeight="1" x14ac:dyDescent="0.25">
      <c r="B403" s="2"/>
      <c r="C403" s="175"/>
      <c r="D403" s="175"/>
      <c r="E403" s="99"/>
      <c r="F403" s="175"/>
      <c r="G403" s="175"/>
      <c r="H403" s="175"/>
      <c r="I403" s="175"/>
      <c r="J403" s="158"/>
      <c r="K403" s="159"/>
      <c r="L403" s="159"/>
      <c r="M403" s="159"/>
      <c r="N403" s="159"/>
      <c r="O403" s="160"/>
      <c r="P403" s="3"/>
      <c r="S403" s="1">
        <f>IF(AND($T$47&gt;=T364,$T$370&gt;=32),1,0)</f>
        <v>0</v>
      </c>
      <c r="U403" s="4">
        <v>0</v>
      </c>
      <c r="V403" s="4">
        <f t="shared" si="7"/>
        <v>0</v>
      </c>
    </row>
    <row r="404" spans="2:25" ht="13.5" hidden="1" customHeight="1" x14ac:dyDescent="0.25">
      <c r="B404" s="2"/>
      <c r="C404" s="175"/>
      <c r="D404" s="175"/>
      <c r="E404" s="99"/>
      <c r="F404" s="175"/>
      <c r="G404" s="175"/>
      <c r="H404" s="175"/>
      <c r="I404" s="175"/>
      <c r="J404" s="158"/>
      <c r="K404" s="159"/>
      <c r="L404" s="159"/>
      <c r="M404" s="159"/>
      <c r="N404" s="159"/>
      <c r="O404" s="160"/>
      <c r="P404" s="3"/>
      <c r="S404" s="1">
        <f>IF(AND($T$47&gt;=T364,$T$370&gt;=33),1,0)</f>
        <v>0</v>
      </c>
      <c r="U404" s="4">
        <v>0</v>
      </c>
      <c r="V404" s="4">
        <f t="shared" si="7"/>
        <v>0</v>
      </c>
    </row>
    <row r="405" spans="2:25" ht="13.5" hidden="1" customHeight="1" x14ac:dyDescent="0.25">
      <c r="B405" s="2"/>
      <c r="C405" s="175"/>
      <c r="D405" s="175"/>
      <c r="E405" s="99"/>
      <c r="F405" s="175"/>
      <c r="G405" s="175"/>
      <c r="H405" s="175"/>
      <c r="I405" s="175"/>
      <c r="J405" s="158"/>
      <c r="K405" s="159"/>
      <c r="L405" s="159"/>
      <c r="M405" s="159"/>
      <c r="N405" s="159"/>
      <c r="O405" s="160"/>
      <c r="P405" s="3"/>
      <c r="S405" s="1">
        <f>IF(AND($T$47&gt;=T364,$T$370&gt;=34),1,0)</f>
        <v>0</v>
      </c>
      <c r="U405" s="4">
        <v>0</v>
      </c>
      <c r="V405" s="4">
        <f t="shared" si="7"/>
        <v>0</v>
      </c>
    </row>
    <row r="406" spans="2:25" ht="13.5" hidden="1" customHeight="1" x14ac:dyDescent="0.25">
      <c r="B406" s="2"/>
      <c r="C406" s="175"/>
      <c r="D406" s="175"/>
      <c r="E406" s="99"/>
      <c r="F406" s="175"/>
      <c r="G406" s="175"/>
      <c r="H406" s="175"/>
      <c r="I406" s="175"/>
      <c r="J406" s="158"/>
      <c r="K406" s="159"/>
      <c r="L406" s="159"/>
      <c r="M406" s="159"/>
      <c r="N406" s="159"/>
      <c r="O406" s="160"/>
      <c r="P406" s="3"/>
      <c r="S406" s="1">
        <f>IF(AND($T$47&gt;=T364,$T$370&gt;=35),1,0)</f>
        <v>0</v>
      </c>
      <c r="U406" s="4">
        <v>0</v>
      </c>
      <c r="V406" s="4">
        <f t="shared" si="7"/>
        <v>0</v>
      </c>
    </row>
    <row r="407" spans="2:25" ht="13.5" hidden="1" customHeight="1" x14ac:dyDescent="0.25">
      <c r="B407" s="2"/>
      <c r="C407" s="175"/>
      <c r="D407" s="175"/>
      <c r="E407" s="99"/>
      <c r="F407" s="175"/>
      <c r="G407" s="175"/>
      <c r="H407" s="175"/>
      <c r="I407" s="175"/>
      <c r="J407" s="158"/>
      <c r="K407" s="159"/>
      <c r="L407" s="159"/>
      <c r="M407" s="159"/>
      <c r="N407" s="159"/>
      <c r="O407" s="160"/>
      <c r="P407" s="3"/>
      <c r="S407" s="1">
        <f>IF(AND($T$47&gt;=T364,$T$370&gt;=36),1,0)</f>
        <v>0</v>
      </c>
      <c r="U407" s="4">
        <v>0</v>
      </c>
      <c r="V407" s="4">
        <f t="shared" si="7"/>
        <v>0</v>
      </c>
    </row>
    <row r="408" spans="2:25" ht="13.5" hidden="1" customHeight="1" x14ac:dyDescent="0.25">
      <c r="B408" s="2"/>
      <c r="C408" s="175"/>
      <c r="D408" s="175"/>
      <c r="E408" s="99"/>
      <c r="F408" s="175"/>
      <c r="G408" s="175"/>
      <c r="H408" s="175"/>
      <c r="I408" s="175"/>
      <c r="J408" s="158"/>
      <c r="K408" s="159"/>
      <c r="L408" s="159"/>
      <c r="M408" s="159"/>
      <c r="N408" s="159"/>
      <c r="O408" s="160"/>
      <c r="P408" s="3"/>
      <c r="S408" s="1">
        <f>IF(AND($T$47&gt;=T364,$T$370&gt;=37),1,0)</f>
        <v>0</v>
      </c>
      <c r="U408" s="4">
        <v>0</v>
      </c>
      <c r="V408" s="4">
        <f t="shared" si="7"/>
        <v>0</v>
      </c>
    </row>
    <row r="409" spans="2:25" ht="13.5" hidden="1" customHeight="1" x14ac:dyDescent="0.25">
      <c r="B409" s="2"/>
      <c r="C409" s="175"/>
      <c r="D409" s="175"/>
      <c r="E409" s="99"/>
      <c r="F409" s="175"/>
      <c r="G409" s="175"/>
      <c r="H409" s="175"/>
      <c r="I409" s="175"/>
      <c r="J409" s="158"/>
      <c r="K409" s="159"/>
      <c r="L409" s="159"/>
      <c r="M409" s="159"/>
      <c r="N409" s="159"/>
      <c r="O409" s="160"/>
      <c r="P409" s="3"/>
      <c r="S409" s="1">
        <f>IF(AND($T$47&gt;=T364,$T$370&gt;=38),1,0)</f>
        <v>0</v>
      </c>
      <c r="U409" s="4">
        <v>0</v>
      </c>
      <c r="V409" s="4">
        <f t="shared" si="7"/>
        <v>0</v>
      </c>
    </row>
    <row r="410" spans="2:25" ht="13.5" hidden="1" customHeight="1" x14ac:dyDescent="0.25">
      <c r="B410" s="2"/>
      <c r="C410" s="175"/>
      <c r="D410" s="175"/>
      <c r="E410" s="99"/>
      <c r="F410" s="175"/>
      <c r="G410" s="175"/>
      <c r="H410" s="175"/>
      <c r="I410" s="175"/>
      <c r="J410" s="158"/>
      <c r="K410" s="159"/>
      <c r="L410" s="159"/>
      <c r="M410" s="159"/>
      <c r="N410" s="159"/>
      <c r="O410" s="160"/>
      <c r="P410" s="3"/>
      <c r="S410" s="1">
        <f>IF(AND($T$47&gt;=T364,$T$370&gt;=39),1,0)</f>
        <v>0</v>
      </c>
      <c r="U410" s="4">
        <v>0</v>
      </c>
      <c r="V410" s="4">
        <f t="shared" si="7"/>
        <v>0</v>
      </c>
    </row>
    <row r="411" spans="2:25" ht="13.5" hidden="1" customHeight="1" x14ac:dyDescent="0.25">
      <c r="B411" s="2"/>
      <c r="C411" s="175"/>
      <c r="D411" s="175"/>
      <c r="E411" s="99"/>
      <c r="F411" s="175"/>
      <c r="G411" s="175"/>
      <c r="H411" s="175"/>
      <c r="I411" s="175"/>
      <c r="J411" s="100"/>
      <c r="K411" s="100"/>
      <c r="L411" s="100"/>
      <c r="M411" s="100"/>
      <c r="N411" s="100"/>
      <c r="O411" s="101"/>
      <c r="P411" s="3"/>
      <c r="S411" s="1">
        <f>IF(AND($T$47&gt;=T364,$T$370&gt;=40),1,0)</f>
        <v>0</v>
      </c>
      <c r="U411" s="4">
        <v>0</v>
      </c>
      <c r="V411" s="4">
        <f t="shared" si="7"/>
        <v>0</v>
      </c>
    </row>
    <row r="412" spans="2:25" ht="13.5" hidden="1" customHeight="1" x14ac:dyDescent="0.25">
      <c r="B412" s="2"/>
      <c r="C412" s="22"/>
      <c r="D412" s="22"/>
      <c r="E412" s="22"/>
      <c r="F412" s="22"/>
      <c r="G412" s="32"/>
      <c r="H412" s="32"/>
      <c r="I412" s="32"/>
      <c r="J412" s="32"/>
      <c r="K412" s="32"/>
      <c r="L412" s="32"/>
      <c r="M412" s="32"/>
      <c r="N412" s="32"/>
      <c r="O412" s="32"/>
      <c r="P412" s="3"/>
      <c r="S412" s="1">
        <f>S364</f>
        <v>0</v>
      </c>
      <c r="U412" s="4">
        <v>0</v>
      </c>
      <c r="V412" s="4">
        <f t="shared" si="7"/>
        <v>0</v>
      </c>
    </row>
    <row r="413" spans="2:25" ht="13.5" hidden="1" customHeight="1" x14ac:dyDescent="0.25">
      <c r="B413" s="2"/>
      <c r="C413" s="170" t="s">
        <v>285</v>
      </c>
      <c r="D413" s="170"/>
      <c r="E413" s="170"/>
      <c r="F413" s="170"/>
      <c r="G413" s="170"/>
      <c r="H413" s="170"/>
      <c r="I413" s="170"/>
      <c r="J413" s="170"/>
      <c r="K413" s="170"/>
      <c r="L413" s="170"/>
      <c r="M413" s="170"/>
      <c r="N413" s="170"/>
      <c r="O413" s="170"/>
      <c r="P413" s="3"/>
      <c r="S413" s="1">
        <f>IF($T$47&gt;=T413,1,0)</f>
        <v>0</v>
      </c>
      <c r="T413" s="1">
        <v>2</v>
      </c>
      <c r="U413" s="4">
        <v>0</v>
      </c>
      <c r="V413" s="4">
        <f t="shared" si="7"/>
        <v>0</v>
      </c>
      <c r="Y413" s="62" t="s">
        <v>256</v>
      </c>
    </row>
    <row r="414" spans="2:25" ht="13.5" hidden="1" customHeight="1" x14ac:dyDescent="0.25">
      <c r="B414" s="2"/>
      <c r="C414" s="169" t="s">
        <v>240</v>
      </c>
      <c r="D414" s="169"/>
      <c r="E414" s="169"/>
      <c r="F414" s="169"/>
      <c r="G414" s="158"/>
      <c r="H414" s="159"/>
      <c r="I414" s="159"/>
      <c r="J414" s="159"/>
      <c r="K414" s="160"/>
      <c r="L414" s="55" t="s">
        <v>151</v>
      </c>
      <c r="M414" s="25"/>
      <c r="N414" s="25"/>
      <c r="O414" s="25"/>
      <c r="P414" s="3"/>
      <c r="S414" s="1">
        <f>IF(AND($T$47&gt;=T413,$T$18=3),1,0)</f>
        <v>0</v>
      </c>
      <c r="T414"/>
      <c r="U414" s="4">
        <v>0</v>
      </c>
      <c r="V414" s="4">
        <f t="shared" si="7"/>
        <v>0</v>
      </c>
      <c r="Y414" s="62" t="s">
        <v>168</v>
      </c>
    </row>
    <row r="415" spans="2:25" ht="13.5" hidden="1" customHeight="1" x14ac:dyDescent="0.25">
      <c r="B415" s="2"/>
      <c r="C415" s="209" t="s">
        <v>241</v>
      </c>
      <c r="D415" s="209"/>
      <c r="E415" s="209"/>
      <c r="F415" s="98"/>
      <c r="G415" s="55" t="s">
        <v>242</v>
      </c>
      <c r="H415" s="34"/>
      <c r="I415" s="34"/>
      <c r="J415" s="33"/>
      <c r="K415" s="33"/>
      <c r="L415" s="33"/>
      <c r="M415" s="33"/>
      <c r="N415" s="33"/>
      <c r="O415" s="33"/>
      <c r="P415" s="3"/>
      <c r="S415" s="1">
        <f>S413</f>
        <v>0</v>
      </c>
      <c r="U415" s="4">
        <v>0</v>
      </c>
      <c r="V415" s="4">
        <f t="shared" si="7"/>
        <v>0</v>
      </c>
      <c r="Y415" s="62" t="s">
        <v>256</v>
      </c>
    </row>
    <row r="416" spans="2:25" ht="13.5" hidden="1" customHeight="1" x14ac:dyDescent="0.25">
      <c r="B416" s="2"/>
      <c r="C416" s="169" t="s">
        <v>157</v>
      </c>
      <c r="D416" s="169"/>
      <c r="E416" s="92"/>
      <c r="F416" s="55" t="s">
        <v>243</v>
      </c>
      <c r="G416" s="18"/>
      <c r="H416" s="18"/>
      <c r="I416" s="18"/>
      <c r="J416" s="18"/>
      <c r="K416" s="18"/>
      <c r="L416" s="18"/>
      <c r="M416" s="18"/>
      <c r="N416" s="18"/>
      <c r="O416" s="18"/>
      <c r="P416" s="3"/>
      <c r="S416" s="1">
        <f>S413</f>
        <v>0</v>
      </c>
      <c r="U416" s="4">
        <v>0</v>
      </c>
      <c r="V416" s="4">
        <f t="shared" si="7"/>
        <v>0</v>
      </c>
      <c r="Y416" s="62" t="s">
        <v>256</v>
      </c>
    </row>
    <row r="417" spans="2:25" ht="13.5" hidden="1" customHeight="1" x14ac:dyDescent="0.25">
      <c r="B417" s="2"/>
      <c r="C417" s="169" t="s">
        <v>159</v>
      </c>
      <c r="D417" s="169"/>
      <c r="E417" s="98"/>
      <c r="F417" s="55" t="s">
        <v>244</v>
      </c>
      <c r="G417" s="35"/>
      <c r="H417" s="35"/>
      <c r="I417" s="18"/>
      <c r="J417" s="18"/>
      <c r="K417" s="18"/>
      <c r="L417" s="18"/>
      <c r="M417" s="18"/>
      <c r="N417" s="18"/>
      <c r="O417" s="18"/>
      <c r="P417" s="3"/>
      <c r="S417" s="1">
        <f>S413</f>
        <v>0</v>
      </c>
      <c r="U417" s="4">
        <v>0</v>
      </c>
      <c r="V417" s="4">
        <f t="shared" si="7"/>
        <v>0</v>
      </c>
      <c r="Y417" s="62" t="s">
        <v>256</v>
      </c>
    </row>
    <row r="418" spans="2:25" ht="13.5" hidden="1" customHeight="1" x14ac:dyDescent="0.25">
      <c r="B418" s="2"/>
      <c r="C418" s="176" t="s">
        <v>245</v>
      </c>
      <c r="D418" s="176"/>
      <c r="E418" s="176"/>
      <c r="F418" s="88"/>
      <c r="G418" s="55" t="s">
        <v>246</v>
      </c>
      <c r="H418" s="5"/>
      <c r="I418" s="4"/>
      <c r="J418" s="5"/>
      <c r="K418" s="5"/>
      <c r="L418" s="5"/>
      <c r="M418" s="5"/>
      <c r="N418" s="5"/>
      <c r="O418" s="5"/>
      <c r="P418" s="3"/>
      <c r="S418" s="1">
        <f>S413</f>
        <v>0</v>
      </c>
      <c r="T418" s="66">
        <f>F418</f>
        <v>0</v>
      </c>
      <c r="U418" s="4">
        <v>0</v>
      </c>
      <c r="V418" s="4">
        <f t="shared" si="7"/>
        <v>0</v>
      </c>
      <c r="Y418" s="62" t="s">
        <v>256</v>
      </c>
    </row>
    <row r="419" spans="2:25" ht="30" hidden="1" customHeight="1" x14ac:dyDescent="0.25">
      <c r="B419" s="2"/>
      <c r="C419" s="177" t="s">
        <v>247</v>
      </c>
      <c r="D419" s="177"/>
      <c r="E419" s="177" t="s">
        <v>248</v>
      </c>
      <c r="F419" s="177"/>
      <c r="G419" s="177"/>
      <c r="H419" s="177"/>
      <c r="I419" s="177"/>
      <c r="J419" s="177" t="s">
        <v>249</v>
      </c>
      <c r="K419" s="177"/>
      <c r="L419" s="177"/>
      <c r="M419" s="177"/>
      <c r="N419" s="177"/>
      <c r="O419" s="177"/>
      <c r="P419" s="3"/>
      <c r="S419" s="1">
        <f>IF(AND($T$47&gt;=$T$413,$T$418&gt;0),1,0)</f>
        <v>0</v>
      </c>
      <c r="U419" s="4">
        <v>0</v>
      </c>
      <c r="V419" s="4">
        <f t="shared" si="7"/>
        <v>0</v>
      </c>
      <c r="Y419" s="62" t="s">
        <v>257</v>
      </c>
    </row>
    <row r="420" spans="2:25" ht="13.5" hidden="1" customHeight="1" x14ac:dyDescent="0.25">
      <c r="B420" s="2"/>
      <c r="C420" s="175"/>
      <c r="D420" s="175"/>
      <c r="E420" s="99"/>
      <c r="F420" s="175"/>
      <c r="G420" s="175"/>
      <c r="H420" s="175"/>
      <c r="I420" s="175"/>
      <c r="J420" s="158"/>
      <c r="K420" s="159"/>
      <c r="L420" s="159"/>
      <c r="M420" s="159"/>
      <c r="N420" s="159"/>
      <c r="O420" s="160"/>
      <c r="P420" s="3"/>
      <c r="S420" s="1">
        <f>IF(AND($T$47&gt;=$T$413,$T$418&gt;=1),1,0)</f>
        <v>0</v>
      </c>
      <c r="U420" s="4">
        <v>0</v>
      </c>
      <c r="V420" s="4">
        <f t="shared" si="7"/>
        <v>0</v>
      </c>
    </row>
    <row r="421" spans="2:25" ht="13.5" hidden="1" customHeight="1" x14ac:dyDescent="0.25">
      <c r="B421" s="2"/>
      <c r="C421" s="175"/>
      <c r="D421" s="175"/>
      <c r="E421" s="99"/>
      <c r="F421" s="175"/>
      <c r="G421" s="175"/>
      <c r="H421" s="175"/>
      <c r="I421" s="175"/>
      <c r="J421" s="158"/>
      <c r="K421" s="159"/>
      <c r="L421" s="159"/>
      <c r="M421" s="159"/>
      <c r="N421" s="159"/>
      <c r="O421" s="160"/>
      <c r="P421" s="3"/>
      <c r="S421" s="1">
        <f>IF(AND($T$47&gt;=T413,$T$418&gt;=2),1,0)</f>
        <v>0</v>
      </c>
      <c r="U421" s="4">
        <v>0</v>
      </c>
      <c r="V421" s="4">
        <f t="shared" si="7"/>
        <v>0</v>
      </c>
    </row>
    <row r="422" spans="2:25" ht="13.5" hidden="1" customHeight="1" x14ac:dyDescent="0.25">
      <c r="B422" s="2"/>
      <c r="C422" s="175"/>
      <c r="D422" s="175"/>
      <c r="E422" s="99"/>
      <c r="F422" s="175"/>
      <c r="G422" s="175"/>
      <c r="H422" s="175"/>
      <c r="I422" s="175"/>
      <c r="J422" s="158"/>
      <c r="K422" s="159"/>
      <c r="L422" s="159"/>
      <c r="M422" s="159"/>
      <c r="N422" s="159"/>
      <c r="O422" s="160"/>
      <c r="P422" s="3"/>
      <c r="S422" s="1">
        <f>IF(AND($T$47&gt;=T413,$T$418&gt;=3),1,0)</f>
        <v>0</v>
      </c>
      <c r="U422" s="4">
        <v>0</v>
      </c>
      <c r="V422" s="4">
        <f t="shared" si="7"/>
        <v>0</v>
      </c>
    </row>
    <row r="423" spans="2:25" ht="13.5" hidden="1" customHeight="1" x14ac:dyDescent="0.25">
      <c r="B423" s="2"/>
      <c r="C423" s="175"/>
      <c r="D423" s="175"/>
      <c r="E423" s="99"/>
      <c r="F423" s="175"/>
      <c r="G423" s="175"/>
      <c r="H423" s="175"/>
      <c r="I423" s="175"/>
      <c r="J423" s="158"/>
      <c r="K423" s="159"/>
      <c r="L423" s="159"/>
      <c r="M423" s="159"/>
      <c r="N423" s="159"/>
      <c r="O423" s="160"/>
      <c r="P423" s="3"/>
      <c r="S423" s="1">
        <f>IF(AND($T$47&gt;=T413,$T$418&gt;=4),1,0)</f>
        <v>0</v>
      </c>
      <c r="U423" s="4">
        <v>0</v>
      </c>
      <c r="V423" s="4">
        <f t="shared" si="7"/>
        <v>0</v>
      </c>
    </row>
    <row r="424" spans="2:25" ht="13.5" hidden="1" customHeight="1" x14ac:dyDescent="0.25">
      <c r="B424" s="2"/>
      <c r="C424" s="175"/>
      <c r="D424" s="175"/>
      <c r="E424" s="99"/>
      <c r="F424" s="175"/>
      <c r="G424" s="175"/>
      <c r="H424" s="175"/>
      <c r="I424" s="175"/>
      <c r="J424" s="158"/>
      <c r="K424" s="159"/>
      <c r="L424" s="159"/>
      <c r="M424" s="159"/>
      <c r="N424" s="159"/>
      <c r="O424" s="160"/>
      <c r="P424" s="3"/>
      <c r="S424" s="1">
        <f>IF(AND($T$47&gt;=T413,$T$418&gt;=5),1,0)</f>
        <v>0</v>
      </c>
      <c r="U424" s="4">
        <v>0</v>
      </c>
      <c r="V424" s="4">
        <f t="shared" si="7"/>
        <v>0</v>
      </c>
    </row>
    <row r="425" spans="2:25" ht="13.5" hidden="1" customHeight="1" x14ac:dyDescent="0.25">
      <c r="B425" s="2"/>
      <c r="C425" s="175"/>
      <c r="D425" s="175"/>
      <c r="E425" s="99"/>
      <c r="F425" s="175"/>
      <c r="G425" s="175"/>
      <c r="H425" s="175"/>
      <c r="I425" s="175"/>
      <c r="J425" s="158"/>
      <c r="K425" s="159"/>
      <c r="L425" s="159"/>
      <c r="M425" s="159"/>
      <c r="N425" s="159"/>
      <c r="O425" s="160"/>
      <c r="P425" s="3"/>
      <c r="S425" s="1">
        <f>IF(AND($T$47&gt;=T413,$T$418&gt;=6),1,0)</f>
        <v>0</v>
      </c>
      <c r="U425" s="4">
        <v>0</v>
      </c>
      <c r="V425" s="4">
        <f t="shared" si="7"/>
        <v>0</v>
      </c>
    </row>
    <row r="426" spans="2:25" ht="13.5" hidden="1" customHeight="1" x14ac:dyDescent="0.25">
      <c r="B426" s="2"/>
      <c r="C426" s="175"/>
      <c r="D426" s="175"/>
      <c r="E426" s="99"/>
      <c r="F426" s="175"/>
      <c r="G426" s="175"/>
      <c r="H426" s="175"/>
      <c r="I426" s="175"/>
      <c r="J426" s="158"/>
      <c r="K426" s="159"/>
      <c r="L426" s="159"/>
      <c r="M426" s="159"/>
      <c r="N426" s="159"/>
      <c r="O426" s="160"/>
      <c r="P426" s="3"/>
      <c r="S426" s="1">
        <f>IF(AND($T$47&gt;=T413,$T$418&gt;=7),1,0)</f>
        <v>0</v>
      </c>
      <c r="U426" s="4">
        <v>0</v>
      </c>
      <c r="V426" s="4">
        <f t="shared" si="7"/>
        <v>0</v>
      </c>
    </row>
    <row r="427" spans="2:25" ht="13.5" hidden="1" customHeight="1" x14ac:dyDescent="0.25">
      <c r="B427" s="2"/>
      <c r="C427" s="175"/>
      <c r="D427" s="175"/>
      <c r="E427" s="99"/>
      <c r="F427" s="175"/>
      <c r="G427" s="175"/>
      <c r="H427" s="175"/>
      <c r="I427" s="175"/>
      <c r="J427" s="158"/>
      <c r="K427" s="159"/>
      <c r="L427" s="159"/>
      <c r="M427" s="159"/>
      <c r="N427" s="159"/>
      <c r="O427" s="160"/>
      <c r="P427" s="3"/>
      <c r="S427" s="1">
        <f>IF(AND($T$47&gt;=T413,$T$418&gt;=8),1,0)</f>
        <v>0</v>
      </c>
      <c r="U427" s="4">
        <v>0</v>
      </c>
      <c r="V427" s="4">
        <f t="shared" si="7"/>
        <v>0</v>
      </c>
    </row>
    <row r="428" spans="2:25" ht="13.5" hidden="1" customHeight="1" x14ac:dyDescent="0.25">
      <c r="B428" s="2"/>
      <c r="C428" s="175"/>
      <c r="D428" s="175"/>
      <c r="E428" s="99"/>
      <c r="F428" s="175"/>
      <c r="G428" s="175"/>
      <c r="H428" s="175"/>
      <c r="I428" s="175"/>
      <c r="J428" s="158"/>
      <c r="K428" s="159"/>
      <c r="L428" s="159"/>
      <c r="M428" s="159"/>
      <c r="N428" s="159"/>
      <c r="O428" s="160"/>
      <c r="P428" s="3"/>
      <c r="S428" s="1">
        <f>IF(AND($T$47&gt;=T413,$T$418&gt;=9),1,0)</f>
        <v>0</v>
      </c>
      <c r="U428" s="4">
        <v>0</v>
      </c>
      <c r="V428" s="4">
        <f t="shared" si="7"/>
        <v>0</v>
      </c>
    </row>
    <row r="429" spans="2:25" ht="13.5" hidden="1" customHeight="1" x14ac:dyDescent="0.25">
      <c r="B429" s="2"/>
      <c r="C429" s="175"/>
      <c r="D429" s="175"/>
      <c r="E429" s="99"/>
      <c r="F429" s="175"/>
      <c r="G429" s="175"/>
      <c r="H429" s="175"/>
      <c r="I429" s="175"/>
      <c r="J429" s="158"/>
      <c r="K429" s="159"/>
      <c r="L429" s="159"/>
      <c r="M429" s="159"/>
      <c r="N429" s="159"/>
      <c r="O429" s="160"/>
      <c r="P429" s="3"/>
      <c r="S429" s="1">
        <f>IF(AND($T$47&gt;=T413,$T$418&gt;=10),1,0)</f>
        <v>0</v>
      </c>
      <c r="U429" s="4">
        <v>0</v>
      </c>
      <c r="V429" s="4">
        <f t="shared" si="7"/>
        <v>0</v>
      </c>
    </row>
    <row r="430" spans="2:25" ht="13.5" hidden="1" customHeight="1" x14ac:dyDescent="0.25">
      <c r="B430" s="2"/>
      <c r="C430" s="175"/>
      <c r="D430" s="175"/>
      <c r="E430" s="99"/>
      <c r="F430" s="175"/>
      <c r="G430" s="175"/>
      <c r="H430" s="175"/>
      <c r="I430" s="175"/>
      <c r="J430" s="158"/>
      <c r="K430" s="159"/>
      <c r="L430" s="159"/>
      <c r="M430" s="159"/>
      <c r="N430" s="159"/>
      <c r="O430" s="160"/>
      <c r="P430" s="3"/>
      <c r="S430" s="1">
        <f>IF(AND($T$47&gt;=T413,$T$418&gt;=11),1,0)</f>
        <v>0</v>
      </c>
      <c r="U430" s="4">
        <v>0</v>
      </c>
      <c r="V430" s="4">
        <f t="shared" si="7"/>
        <v>0</v>
      </c>
    </row>
    <row r="431" spans="2:25" ht="13.5" hidden="1" customHeight="1" x14ac:dyDescent="0.25">
      <c r="B431" s="2"/>
      <c r="C431" s="175"/>
      <c r="D431" s="175"/>
      <c r="E431" s="99"/>
      <c r="F431" s="175"/>
      <c r="G431" s="175"/>
      <c r="H431" s="175"/>
      <c r="I431" s="175"/>
      <c r="J431" s="158"/>
      <c r="K431" s="159"/>
      <c r="L431" s="159"/>
      <c r="M431" s="159"/>
      <c r="N431" s="159"/>
      <c r="O431" s="160"/>
      <c r="P431" s="3"/>
      <c r="S431" s="1">
        <f>IF(AND($T$47&gt;=T413,$T$418&gt;=12),1,0)</f>
        <v>0</v>
      </c>
      <c r="U431" s="4">
        <v>0</v>
      </c>
      <c r="V431" s="4">
        <f t="shared" si="7"/>
        <v>0</v>
      </c>
    </row>
    <row r="432" spans="2:25" ht="13.5" hidden="1" customHeight="1" x14ac:dyDescent="0.25">
      <c r="B432" s="2"/>
      <c r="C432" s="175"/>
      <c r="D432" s="175"/>
      <c r="E432" s="99"/>
      <c r="F432" s="175"/>
      <c r="G432" s="175"/>
      <c r="H432" s="175"/>
      <c r="I432" s="175"/>
      <c r="J432" s="158"/>
      <c r="K432" s="159"/>
      <c r="L432" s="159"/>
      <c r="M432" s="159"/>
      <c r="N432" s="159"/>
      <c r="O432" s="160"/>
      <c r="P432" s="3"/>
      <c r="S432" s="1">
        <f>IF(AND($T$47&gt;=T413,$T$418&gt;=13),1,0)</f>
        <v>0</v>
      </c>
      <c r="U432" s="4">
        <v>0</v>
      </c>
      <c r="V432" s="4">
        <f t="shared" si="7"/>
        <v>0</v>
      </c>
    </row>
    <row r="433" spans="2:22" ht="13.5" hidden="1" customHeight="1" x14ac:dyDescent="0.25">
      <c r="B433" s="2"/>
      <c r="C433" s="175"/>
      <c r="D433" s="175"/>
      <c r="E433" s="99"/>
      <c r="F433" s="175"/>
      <c r="G433" s="175"/>
      <c r="H433" s="175"/>
      <c r="I433" s="175"/>
      <c r="J433" s="158"/>
      <c r="K433" s="159"/>
      <c r="L433" s="159"/>
      <c r="M433" s="159"/>
      <c r="N433" s="159"/>
      <c r="O433" s="160"/>
      <c r="P433" s="3"/>
      <c r="S433" s="1">
        <f>IF(AND($T$47&gt;=T413,$T$418&gt;=14),1,0)</f>
        <v>0</v>
      </c>
      <c r="U433" s="4">
        <v>0</v>
      </c>
      <c r="V433" s="4">
        <f t="shared" si="7"/>
        <v>0</v>
      </c>
    </row>
    <row r="434" spans="2:22" ht="13.5" hidden="1" customHeight="1" x14ac:dyDescent="0.25">
      <c r="B434" s="2"/>
      <c r="C434" s="175"/>
      <c r="D434" s="175"/>
      <c r="E434" s="99"/>
      <c r="F434" s="175"/>
      <c r="G434" s="175"/>
      <c r="H434" s="175"/>
      <c r="I434" s="175"/>
      <c r="J434" s="158"/>
      <c r="K434" s="159"/>
      <c r="L434" s="159"/>
      <c r="M434" s="159"/>
      <c r="N434" s="159"/>
      <c r="O434" s="160"/>
      <c r="P434" s="3"/>
      <c r="S434" s="1">
        <f>IF(AND($T$47&gt;=T413,$T$418&gt;=15),1,0)</f>
        <v>0</v>
      </c>
      <c r="U434" s="4">
        <v>0</v>
      </c>
      <c r="V434" s="4">
        <f t="shared" si="7"/>
        <v>0</v>
      </c>
    </row>
    <row r="435" spans="2:22" ht="13.5" hidden="1" customHeight="1" x14ac:dyDescent="0.25">
      <c r="B435" s="2"/>
      <c r="C435" s="175"/>
      <c r="D435" s="175"/>
      <c r="E435" s="99"/>
      <c r="F435" s="175"/>
      <c r="G435" s="175"/>
      <c r="H435" s="175"/>
      <c r="I435" s="175"/>
      <c r="J435" s="158"/>
      <c r="K435" s="159"/>
      <c r="L435" s="159"/>
      <c r="M435" s="159"/>
      <c r="N435" s="159"/>
      <c r="O435" s="160"/>
      <c r="P435" s="3"/>
      <c r="S435" s="1">
        <f>IF(AND($T$47&gt;=T413,$T$418&gt;=16),1,0)</f>
        <v>0</v>
      </c>
      <c r="U435" s="4">
        <v>0</v>
      </c>
      <c r="V435" s="4">
        <f t="shared" si="7"/>
        <v>0</v>
      </c>
    </row>
    <row r="436" spans="2:22" ht="13.5" hidden="1" customHeight="1" x14ac:dyDescent="0.25">
      <c r="B436" s="2"/>
      <c r="C436" s="175"/>
      <c r="D436" s="175"/>
      <c r="E436" s="99"/>
      <c r="F436" s="175"/>
      <c r="G436" s="175"/>
      <c r="H436" s="175"/>
      <c r="I436" s="175"/>
      <c r="J436" s="158"/>
      <c r="K436" s="159"/>
      <c r="L436" s="159"/>
      <c r="M436" s="159"/>
      <c r="N436" s="159"/>
      <c r="O436" s="160"/>
      <c r="P436" s="3"/>
      <c r="S436" s="1">
        <f>IF(AND($T$47&gt;=T413,$T$418&gt;=17),1,0)</f>
        <v>0</v>
      </c>
      <c r="U436" s="4">
        <v>0</v>
      </c>
      <c r="V436" s="4">
        <f t="shared" si="7"/>
        <v>0</v>
      </c>
    </row>
    <row r="437" spans="2:22" ht="13.5" hidden="1" customHeight="1" x14ac:dyDescent="0.25">
      <c r="B437" s="2"/>
      <c r="C437" s="175"/>
      <c r="D437" s="175"/>
      <c r="E437" s="99"/>
      <c r="F437" s="175"/>
      <c r="G437" s="175"/>
      <c r="H437" s="175"/>
      <c r="I437" s="175"/>
      <c r="J437" s="158"/>
      <c r="K437" s="159"/>
      <c r="L437" s="159"/>
      <c r="M437" s="159"/>
      <c r="N437" s="159"/>
      <c r="O437" s="160"/>
      <c r="P437" s="3"/>
      <c r="S437" s="1">
        <f>IF(AND($T$47&gt;=T413,$T$418&gt;=18),1,0)</f>
        <v>0</v>
      </c>
      <c r="U437" s="4">
        <v>0</v>
      </c>
      <c r="V437" s="4">
        <f t="shared" si="7"/>
        <v>0</v>
      </c>
    </row>
    <row r="438" spans="2:22" ht="13.5" hidden="1" customHeight="1" x14ac:dyDescent="0.25">
      <c r="B438" s="2"/>
      <c r="C438" s="175"/>
      <c r="D438" s="175"/>
      <c r="E438" s="99"/>
      <c r="F438" s="175"/>
      <c r="G438" s="175"/>
      <c r="H438" s="175"/>
      <c r="I438" s="175"/>
      <c r="J438" s="158"/>
      <c r="K438" s="159"/>
      <c r="L438" s="159"/>
      <c r="M438" s="159"/>
      <c r="N438" s="159"/>
      <c r="O438" s="160"/>
      <c r="P438" s="3"/>
      <c r="S438" s="1">
        <f>IF(AND($T$47&gt;=T413,$T$418&gt;=19),1,0)</f>
        <v>0</v>
      </c>
      <c r="U438" s="4">
        <v>0</v>
      </c>
      <c r="V438" s="4">
        <f t="shared" si="7"/>
        <v>0</v>
      </c>
    </row>
    <row r="439" spans="2:22" ht="13.5" hidden="1" customHeight="1" x14ac:dyDescent="0.25">
      <c r="B439" s="2"/>
      <c r="C439" s="175"/>
      <c r="D439" s="175"/>
      <c r="E439" s="99"/>
      <c r="F439" s="175"/>
      <c r="G439" s="175"/>
      <c r="H439" s="175"/>
      <c r="I439" s="175"/>
      <c r="J439" s="158"/>
      <c r="K439" s="159"/>
      <c r="L439" s="159"/>
      <c r="M439" s="159"/>
      <c r="N439" s="159"/>
      <c r="O439" s="160"/>
      <c r="P439" s="3"/>
      <c r="S439" s="1">
        <f>IF(AND($T$47&gt;=T413,$T$418&gt;=20),1,0)</f>
        <v>0</v>
      </c>
      <c r="U439" s="4">
        <v>0</v>
      </c>
      <c r="V439" s="4">
        <f t="shared" si="7"/>
        <v>0</v>
      </c>
    </row>
    <row r="440" spans="2:22" ht="13.5" hidden="1" customHeight="1" x14ac:dyDescent="0.25">
      <c r="B440" s="2"/>
      <c r="C440" s="175"/>
      <c r="D440" s="175"/>
      <c r="E440" s="99"/>
      <c r="F440" s="175"/>
      <c r="G440" s="175"/>
      <c r="H440" s="175"/>
      <c r="I440" s="175"/>
      <c r="J440" s="158"/>
      <c r="K440" s="159"/>
      <c r="L440" s="159"/>
      <c r="M440" s="159"/>
      <c r="N440" s="159"/>
      <c r="O440" s="160"/>
      <c r="P440" s="3"/>
      <c r="S440" s="1">
        <f>IF(AND($T$47&gt;=T413,$T$418&gt;=21),1,0)</f>
        <v>0</v>
      </c>
      <c r="U440" s="4">
        <v>0</v>
      </c>
      <c r="V440" s="4">
        <f t="shared" si="7"/>
        <v>0</v>
      </c>
    </row>
    <row r="441" spans="2:22" ht="13.5" hidden="1" customHeight="1" x14ac:dyDescent="0.25">
      <c r="B441" s="2"/>
      <c r="C441" s="175"/>
      <c r="D441" s="175"/>
      <c r="E441" s="99"/>
      <c r="F441" s="175"/>
      <c r="G441" s="175"/>
      <c r="H441" s="175"/>
      <c r="I441" s="175"/>
      <c r="J441" s="158"/>
      <c r="K441" s="159"/>
      <c r="L441" s="159"/>
      <c r="M441" s="159"/>
      <c r="N441" s="159"/>
      <c r="O441" s="160"/>
      <c r="P441" s="3"/>
      <c r="S441" s="1">
        <f>IF(AND($T$47&gt;=T413,$T$418&gt;=22),1,0)</f>
        <v>0</v>
      </c>
      <c r="U441" s="4">
        <v>0</v>
      </c>
      <c r="V441" s="4">
        <f t="shared" si="7"/>
        <v>0</v>
      </c>
    </row>
    <row r="442" spans="2:22" ht="13.5" hidden="1" customHeight="1" x14ac:dyDescent="0.25">
      <c r="B442" s="2"/>
      <c r="C442" s="175"/>
      <c r="D442" s="175"/>
      <c r="E442" s="99"/>
      <c r="F442" s="175"/>
      <c r="G442" s="175"/>
      <c r="H442" s="175"/>
      <c r="I442" s="175"/>
      <c r="J442" s="158"/>
      <c r="K442" s="159"/>
      <c r="L442" s="159"/>
      <c r="M442" s="159"/>
      <c r="N442" s="159"/>
      <c r="O442" s="160"/>
      <c r="P442" s="3"/>
      <c r="S442" s="1">
        <f>IF(AND($T$47&gt;=T413,$T$418&gt;=23),1,0)</f>
        <v>0</v>
      </c>
      <c r="U442" s="4">
        <v>0</v>
      </c>
      <c r="V442" s="4">
        <f t="shared" si="7"/>
        <v>0</v>
      </c>
    </row>
    <row r="443" spans="2:22" ht="13.5" hidden="1" customHeight="1" x14ac:dyDescent="0.25">
      <c r="B443" s="2"/>
      <c r="C443" s="175"/>
      <c r="D443" s="175"/>
      <c r="E443" s="99"/>
      <c r="F443" s="175"/>
      <c r="G443" s="175"/>
      <c r="H443" s="175"/>
      <c r="I443" s="175"/>
      <c r="J443" s="158"/>
      <c r="K443" s="159"/>
      <c r="L443" s="159"/>
      <c r="M443" s="159"/>
      <c r="N443" s="159"/>
      <c r="O443" s="160"/>
      <c r="P443" s="3"/>
      <c r="S443" s="1">
        <f>IF(AND($T$47&gt;=T413,$T$418&gt;=24),1,0)</f>
        <v>0</v>
      </c>
      <c r="U443" s="4">
        <v>0</v>
      </c>
      <c r="V443" s="4">
        <f t="shared" si="7"/>
        <v>0</v>
      </c>
    </row>
    <row r="444" spans="2:22" ht="13.5" hidden="1" customHeight="1" x14ac:dyDescent="0.25">
      <c r="B444" s="2"/>
      <c r="C444" s="175"/>
      <c r="D444" s="175"/>
      <c r="E444" s="99"/>
      <c r="F444" s="175"/>
      <c r="G444" s="175"/>
      <c r="H444" s="175"/>
      <c r="I444" s="175"/>
      <c r="J444" s="158"/>
      <c r="K444" s="159"/>
      <c r="L444" s="159"/>
      <c r="M444" s="159"/>
      <c r="N444" s="159"/>
      <c r="O444" s="160"/>
      <c r="P444" s="3"/>
      <c r="S444" s="1">
        <f>IF(AND($T$47&gt;=T413,$T$418&gt;=25),1,0)</f>
        <v>0</v>
      </c>
      <c r="U444" s="4">
        <v>0</v>
      </c>
      <c r="V444" s="4">
        <f t="shared" si="7"/>
        <v>0</v>
      </c>
    </row>
    <row r="445" spans="2:22" ht="13.5" hidden="1" customHeight="1" x14ac:dyDescent="0.25">
      <c r="B445" s="2"/>
      <c r="C445" s="175"/>
      <c r="D445" s="175"/>
      <c r="E445" s="99"/>
      <c r="F445" s="175"/>
      <c r="G445" s="175"/>
      <c r="H445" s="175"/>
      <c r="I445" s="175"/>
      <c r="J445" s="158"/>
      <c r="K445" s="159"/>
      <c r="L445" s="159"/>
      <c r="M445" s="159"/>
      <c r="N445" s="159"/>
      <c r="O445" s="160"/>
      <c r="P445" s="3"/>
      <c r="S445" s="1">
        <f>IF(AND($T$47&gt;=T413,$T$418&gt;=26),1,0)</f>
        <v>0</v>
      </c>
      <c r="U445" s="4">
        <v>0</v>
      </c>
      <c r="V445" s="4">
        <f t="shared" si="7"/>
        <v>0</v>
      </c>
    </row>
    <row r="446" spans="2:22" ht="13.5" hidden="1" customHeight="1" x14ac:dyDescent="0.25">
      <c r="B446" s="2"/>
      <c r="C446" s="175"/>
      <c r="D446" s="175"/>
      <c r="E446" s="99"/>
      <c r="F446" s="175"/>
      <c r="G446" s="175"/>
      <c r="H446" s="175"/>
      <c r="I446" s="175"/>
      <c r="J446" s="158"/>
      <c r="K446" s="159"/>
      <c r="L446" s="159"/>
      <c r="M446" s="159"/>
      <c r="N446" s="159"/>
      <c r="O446" s="160"/>
      <c r="P446" s="3"/>
      <c r="S446" s="1">
        <f>IF(AND($T$47&gt;=T413,$T$418&gt;=27),1,0)</f>
        <v>0</v>
      </c>
      <c r="U446" s="4">
        <v>0</v>
      </c>
      <c r="V446" s="4">
        <f t="shared" si="7"/>
        <v>0</v>
      </c>
    </row>
    <row r="447" spans="2:22" ht="13.5" hidden="1" customHeight="1" x14ac:dyDescent="0.25">
      <c r="B447" s="2"/>
      <c r="C447" s="175"/>
      <c r="D447" s="175"/>
      <c r="E447" s="99"/>
      <c r="F447" s="175"/>
      <c r="G447" s="175"/>
      <c r="H447" s="175"/>
      <c r="I447" s="175"/>
      <c r="J447" s="158"/>
      <c r="K447" s="159"/>
      <c r="L447" s="159"/>
      <c r="M447" s="159"/>
      <c r="N447" s="159"/>
      <c r="O447" s="160"/>
      <c r="P447" s="3"/>
      <c r="S447" s="1">
        <f>IF(AND($T$47&gt;=T413,$T$418&gt;=28),1,0)</f>
        <v>0</v>
      </c>
      <c r="U447" s="4">
        <v>0</v>
      </c>
      <c r="V447" s="4">
        <f t="shared" si="7"/>
        <v>0</v>
      </c>
    </row>
    <row r="448" spans="2:22" ht="13.5" hidden="1" customHeight="1" x14ac:dyDescent="0.25">
      <c r="B448" s="2"/>
      <c r="C448" s="175"/>
      <c r="D448" s="175"/>
      <c r="E448" s="99"/>
      <c r="F448" s="175"/>
      <c r="G448" s="175"/>
      <c r="H448" s="175"/>
      <c r="I448" s="175"/>
      <c r="J448" s="158"/>
      <c r="K448" s="159"/>
      <c r="L448" s="159"/>
      <c r="M448" s="159"/>
      <c r="N448" s="159"/>
      <c r="O448" s="160"/>
      <c r="P448" s="3"/>
      <c r="S448" s="1">
        <f>IF(AND($T$47&gt;=T413,$T$418&gt;=29),1,0)</f>
        <v>0</v>
      </c>
      <c r="U448" s="4">
        <v>0</v>
      </c>
      <c r="V448" s="4">
        <f t="shared" si="7"/>
        <v>0</v>
      </c>
    </row>
    <row r="449" spans="2:25" ht="13.5" hidden="1" customHeight="1" x14ac:dyDescent="0.25">
      <c r="B449" s="2"/>
      <c r="C449" s="175"/>
      <c r="D449" s="175"/>
      <c r="E449" s="99"/>
      <c r="F449" s="175"/>
      <c r="G449" s="175"/>
      <c r="H449" s="175"/>
      <c r="I449" s="175"/>
      <c r="J449" s="158"/>
      <c r="K449" s="159"/>
      <c r="L449" s="159"/>
      <c r="M449" s="159"/>
      <c r="N449" s="159"/>
      <c r="O449" s="160"/>
      <c r="P449" s="3"/>
      <c r="S449" s="1">
        <f>IF(AND($T$47&gt;=T413,$T$418&gt;=30),1,0)</f>
        <v>0</v>
      </c>
      <c r="U449" s="4">
        <v>0</v>
      </c>
      <c r="V449" s="4">
        <f t="shared" si="7"/>
        <v>0</v>
      </c>
    </row>
    <row r="450" spans="2:25" ht="13.5" hidden="1" customHeight="1" x14ac:dyDescent="0.25">
      <c r="B450" s="2"/>
      <c r="C450" s="175"/>
      <c r="D450" s="175"/>
      <c r="E450" s="99"/>
      <c r="F450" s="175"/>
      <c r="G450" s="175"/>
      <c r="H450" s="175"/>
      <c r="I450" s="175"/>
      <c r="J450" s="158"/>
      <c r="K450" s="159"/>
      <c r="L450" s="159"/>
      <c r="M450" s="159"/>
      <c r="N450" s="159"/>
      <c r="O450" s="160"/>
      <c r="P450" s="3"/>
      <c r="S450" s="1">
        <f>IF(AND($T$47&gt;=T413,$T$418&gt;=31),1,0)</f>
        <v>0</v>
      </c>
      <c r="U450" s="4">
        <v>0</v>
      </c>
      <c r="V450" s="4">
        <f t="shared" si="7"/>
        <v>0</v>
      </c>
    </row>
    <row r="451" spans="2:25" ht="13.5" hidden="1" customHeight="1" x14ac:dyDescent="0.25">
      <c r="B451" s="2"/>
      <c r="C451" s="175"/>
      <c r="D451" s="175"/>
      <c r="E451" s="99"/>
      <c r="F451" s="175"/>
      <c r="G451" s="175"/>
      <c r="H451" s="175"/>
      <c r="I451" s="175"/>
      <c r="J451" s="158"/>
      <c r="K451" s="159"/>
      <c r="L451" s="159"/>
      <c r="M451" s="159"/>
      <c r="N451" s="159"/>
      <c r="O451" s="160"/>
      <c r="P451" s="3"/>
      <c r="S451" s="1">
        <f>IF(AND($T$47&gt;=T413,$T$418&gt;=32),1,0)</f>
        <v>0</v>
      </c>
      <c r="U451" s="4">
        <v>0</v>
      </c>
      <c r="V451" s="4">
        <f t="shared" si="7"/>
        <v>0</v>
      </c>
    </row>
    <row r="452" spans="2:25" ht="13.5" hidden="1" customHeight="1" x14ac:dyDescent="0.25">
      <c r="B452" s="2"/>
      <c r="C452" s="175"/>
      <c r="D452" s="175"/>
      <c r="E452" s="99"/>
      <c r="F452" s="175"/>
      <c r="G452" s="175"/>
      <c r="H452" s="175"/>
      <c r="I452" s="175"/>
      <c r="J452" s="158"/>
      <c r="K452" s="159"/>
      <c r="L452" s="159"/>
      <c r="M452" s="159"/>
      <c r="N452" s="159"/>
      <c r="O452" s="160"/>
      <c r="P452" s="3"/>
      <c r="S452" s="1">
        <f>IF(AND($T$47&gt;=T413,$T$418&gt;=33),1,0)</f>
        <v>0</v>
      </c>
      <c r="U452" s="4">
        <v>0</v>
      </c>
      <c r="V452" s="4">
        <f t="shared" si="7"/>
        <v>0</v>
      </c>
    </row>
    <row r="453" spans="2:25" ht="13.5" hidden="1" customHeight="1" x14ac:dyDescent="0.25">
      <c r="B453" s="2"/>
      <c r="C453" s="175"/>
      <c r="D453" s="175"/>
      <c r="E453" s="99"/>
      <c r="F453" s="175"/>
      <c r="G453" s="175"/>
      <c r="H453" s="175"/>
      <c r="I453" s="175"/>
      <c r="J453" s="158"/>
      <c r="K453" s="159"/>
      <c r="L453" s="159"/>
      <c r="M453" s="159"/>
      <c r="N453" s="159"/>
      <c r="O453" s="160"/>
      <c r="P453" s="3"/>
      <c r="S453" s="1">
        <f>IF(AND($T$47&gt;=T413,$T$418&gt;=34),1,0)</f>
        <v>0</v>
      </c>
      <c r="U453" s="4">
        <v>0</v>
      </c>
      <c r="V453" s="4">
        <f t="shared" si="7"/>
        <v>0</v>
      </c>
    </row>
    <row r="454" spans="2:25" ht="13.5" hidden="1" customHeight="1" x14ac:dyDescent="0.25">
      <c r="B454" s="2"/>
      <c r="C454" s="175"/>
      <c r="D454" s="175"/>
      <c r="E454" s="99"/>
      <c r="F454" s="175"/>
      <c r="G454" s="175"/>
      <c r="H454" s="175"/>
      <c r="I454" s="175"/>
      <c r="J454" s="158"/>
      <c r="K454" s="159"/>
      <c r="L454" s="159"/>
      <c r="M454" s="159"/>
      <c r="N454" s="159"/>
      <c r="O454" s="160"/>
      <c r="P454" s="3"/>
      <c r="S454" s="1">
        <f>IF(AND($T$47&gt;=T413,$T$418&gt;=35),1,0)</f>
        <v>0</v>
      </c>
      <c r="U454" s="4">
        <v>0</v>
      </c>
      <c r="V454" s="4">
        <f t="shared" si="7"/>
        <v>0</v>
      </c>
    </row>
    <row r="455" spans="2:25" ht="13.5" hidden="1" customHeight="1" x14ac:dyDescent="0.25">
      <c r="B455" s="2"/>
      <c r="C455" s="175"/>
      <c r="D455" s="175"/>
      <c r="E455" s="99"/>
      <c r="F455" s="175"/>
      <c r="G455" s="175"/>
      <c r="H455" s="175"/>
      <c r="I455" s="175"/>
      <c r="J455" s="158"/>
      <c r="K455" s="159"/>
      <c r="L455" s="159"/>
      <c r="M455" s="159"/>
      <c r="N455" s="159"/>
      <c r="O455" s="160"/>
      <c r="P455" s="3"/>
      <c r="S455" s="1">
        <f>IF(AND($T$47&gt;=T413,$T$418&gt;=36),1,0)</f>
        <v>0</v>
      </c>
      <c r="U455" s="4">
        <v>0</v>
      </c>
      <c r="V455" s="4">
        <f t="shared" si="7"/>
        <v>0</v>
      </c>
    </row>
    <row r="456" spans="2:25" ht="13.5" hidden="1" customHeight="1" x14ac:dyDescent="0.25">
      <c r="B456" s="2"/>
      <c r="C456" s="175"/>
      <c r="D456" s="175"/>
      <c r="E456" s="99"/>
      <c r="F456" s="175"/>
      <c r="G456" s="175"/>
      <c r="H456" s="175"/>
      <c r="I456" s="175"/>
      <c r="J456" s="158"/>
      <c r="K456" s="159"/>
      <c r="L456" s="159"/>
      <c r="M456" s="159"/>
      <c r="N456" s="159"/>
      <c r="O456" s="160"/>
      <c r="P456" s="3"/>
      <c r="S456" s="1">
        <f>IF(AND($T$47&gt;=T413,$T$418&gt;=37),1,0)</f>
        <v>0</v>
      </c>
      <c r="U456" s="4">
        <v>0</v>
      </c>
      <c r="V456" s="4">
        <f t="shared" si="7"/>
        <v>0</v>
      </c>
    </row>
    <row r="457" spans="2:25" ht="13.5" hidden="1" customHeight="1" x14ac:dyDescent="0.25">
      <c r="B457" s="2"/>
      <c r="C457" s="175"/>
      <c r="D457" s="175"/>
      <c r="E457" s="99"/>
      <c r="F457" s="175"/>
      <c r="G457" s="175"/>
      <c r="H457" s="175"/>
      <c r="I457" s="175"/>
      <c r="J457" s="158"/>
      <c r="K457" s="159"/>
      <c r="L457" s="159"/>
      <c r="M457" s="159"/>
      <c r="N457" s="159"/>
      <c r="O457" s="160"/>
      <c r="P457" s="3"/>
      <c r="S457" s="1">
        <f>IF(AND($T$47&gt;=T413,$T$418&gt;=38),1,0)</f>
        <v>0</v>
      </c>
      <c r="U457" s="4">
        <v>0</v>
      </c>
      <c r="V457" s="4">
        <f t="shared" si="7"/>
        <v>0</v>
      </c>
    </row>
    <row r="458" spans="2:25" ht="13.5" hidden="1" customHeight="1" x14ac:dyDescent="0.25">
      <c r="B458" s="2"/>
      <c r="C458" s="175"/>
      <c r="D458" s="175"/>
      <c r="E458" s="99"/>
      <c r="F458" s="175"/>
      <c r="G458" s="175"/>
      <c r="H458" s="175"/>
      <c r="I458" s="175"/>
      <c r="J458" s="158"/>
      <c r="K458" s="159"/>
      <c r="L458" s="159"/>
      <c r="M458" s="159"/>
      <c r="N458" s="159"/>
      <c r="O458" s="160"/>
      <c r="P458" s="3"/>
      <c r="S458" s="1">
        <f>IF(AND($T$47&gt;=T413,$T$418&gt;=39),1,0)</f>
        <v>0</v>
      </c>
      <c r="U458" s="4">
        <v>0</v>
      </c>
      <c r="V458" s="4">
        <f t="shared" ref="V458:V521" si="8">ABS(U458-S458)</f>
        <v>0</v>
      </c>
    </row>
    <row r="459" spans="2:25" ht="13.5" hidden="1" customHeight="1" x14ac:dyDescent="0.25">
      <c r="B459" s="2"/>
      <c r="C459" s="175"/>
      <c r="D459" s="175"/>
      <c r="E459" s="99"/>
      <c r="F459" s="175"/>
      <c r="G459" s="175"/>
      <c r="H459" s="175"/>
      <c r="I459" s="175"/>
      <c r="J459" s="100"/>
      <c r="K459" s="100"/>
      <c r="L459" s="100"/>
      <c r="M459" s="100"/>
      <c r="N459" s="100"/>
      <c r="O459" s="101"/>
      <c r="P459" s="3"/>
      <c r="S459" s="1">
        <f>IF(AND($T$47&gt;=T413,$T$418&gt;=40),1,0)</f>
        <v>0</v>
      </c>
      <c r="U459" s="4">
        <v>0</v>
      </c>
      <c r="V459" s="4">
        <f t="shared" si="8"/>
        <v>0</v>
      </c>
    </row>
    <row r="460" spans="2:25" ht="13.5" hidden="1" customHeight="1" x14ac:dyDescent="0.25">
      <c r="B460" s="2"/>
      <c r="C460" s="22"/>
      <c r="D460" s="22"/>
      <c r="E460" s="22"/>
      <c r="F460" s="22"/>
      <c r="G460" s="32"/>
      <c r="H460" s="32"/>
      <c r="I460" s="32"/>
      <c r="J460" s="32"/>
      <c r="K460" s="32"/>
      <c r="L460" s="32"/>
      <c r="M460" s="32"/>
      <c r="N460" s="32"/>
      <c r="O460" s="32"/>
      <c r="P460" s="3"/>
      <c r="S460" s="1">
        <f>S413</f>
        <v>0</v>
      </c>
      <c r="U460" s="4">
        <v>0</v>
      </c>
      <c r="V460" s="4">
        <f t="shared" si="8"/>
        <v>0</v>
      </c>
    </row>
    <row r="461" spans="2:25" ht="13.5" hidden="1" customHeight="1" x14ac:dyDescent="0.25">
      <c r="B461" s="2"/>
      <c r="C461" s="170" t="s">
        <v>286</v>
      </c>
      <c r="D461" s="170"/>
      <c r="E461" s="170"/>
      <c r="F461" s="170"/>
      <c r="G461" s="170"/>
      <c r="H461" s="170"/>
      <c r="I461" s="170"/>
      <c r="J461" s="170"/>
      <c r="K461" s="170"/>
      <c r="L461" s="170"/>
      <c r="M461" s="170"/>
      <c r="N461" s="170"/>
      <c r="O461" s="170"/>
      <c r="P461" s="3"/>
      <c r="S461" s="1">
        <f>IF($T$47&gt;=T461,1,0)</f>
        <v>0</v>
      </c>
      <c r="T461" s="1">
        <v>3</v>
      </c>
      <c r="U461" s="4">
        <v>0</v>
      </c>
      <c r="V461" s="4">
        <f t="shared" si="8"/>
        <v>0</v>
      </c>
      <c r="Y461" s="62" t="s">
        <v>256</v>
      </c>
    </row>
    <row r="462" spans="2:25" ht="13.5" hidden="1" customHeight="1" x14ac:dyDescent="0.25">
      <c r="B462" s="2"/>
      <c r="C462" s="169" t="s">
        <v>240</v>
      </c>
      <c r="D462" s="169"/>
      <c r="E462" s="169"/>
      <c r="F462" s="169"/>
      <c r="G462" s="158"/>
      <c r="H462" s="159"/>
      <c r="I462" s="159"/>
      <c r="J462" s="159"/>
      <c r="K462" s="160"/>
      <c r="L462" s="55" t="s">
        <v>151</v>
      </c>
      <c r="M462" s="25"/>
      <c r="N462" s="25"/>
      <c r="O462" s="25"/>
      <c r="P462" s="3"/>
      <c r="S462" s="1">
        <f>IF(AND($T$47&gt;=T461,$T$18=3),1,0)</f>
        <v>0</v>
      </c>
      <c r="T462"/>
      <c r="U462" s="4">
        <v>0</v>
      </c>
      <c r="V462" s="4">
        <f t="shared" si="8"/>
        <v>0</v>
      </c>
      <c r="Y462" s="62" t="s">
        <v>168</v>
      </c>
    </row>
    <row r="463" spans="2:25" ht="13.5" hidden="1" customHeight="1" x14ac:dyDescent="0.25">
      <c r="B463" s="2"/>
      <c r="C463" s="209" t="s">
        <v>241</v>
      </c>
      <c r="D463" s="209"/>
      <c r="E463" s="209"/>
      <c r="F463" s="98"/>
      <c r="G463" s="55" t="s">
        <v>242</v>
      </c>
      <c r="H463" s="34"/>
      <c r="I463" s="34"/>
      <c r="J463" s="33"/>
      <c r="K463" s="33"/>
      <c r="L463" s="33"/>
      <c r="M463" s="33"/>
      <c r="N463" s="33"/>
      <c r="O463" s="33"/>
      <c r="P463" s="3"/>
      <c r="S463" s="1">
        <f>S461</f>
        <v>0</v>
      </c>
      <c r="U463" s="4">
        <v>0</v>
      </c>
      <c r="V463" s="4">
        <f t="shared" si="8"/>
        <v>0</v>
      </c>
      <c r="Y463" s="62" t="s">
        <v>256</v>
      </c>
    </row>
    <row r="464" spans="2:25" ht="13.5" hidden="1" customHeight="1" x14ac:dyDescent="0.25">
      <c r="B464" s="2"/>
      <c r="C464" s="169" t="s">
        <v>157</v>
      </c>
      <c r="D464" s="169"/>
      <c r="E464" s="92"/>
      <c r="F464" s="55" t="s">
        <v>243</v>
      </c>
      <c r="G464" s="18"/>
      <c r="H464" s="18"/>
      <c r="I464" s="18"/>
      <c r="J464" s="18"/>
      <c r="K464" s="18"/>
      <c r="L464" s="18"/>
      <c r="M464" s="18"/>
      <c r="N464" s="18"/>
      <c r="O464" s="18"/>
      <c r="P464" s="3"/>
      <c r="S464" s="1">
        <f>S461</f>
        <v>0</v>
      </c>
      <c r="U464" s="4">
        <v>0</v>
      </c>
      <c r="V464" s="4">
        <f t="shared" si="8"/>
        <v>0</v>
      </c>
      <c r="Y464" s="62" t="s">
        <v>256</v>
      </c>
    </row>
    <row r="465" spans="2:25" ht="13.5" hidden="1" customHeight="1" x14ac:dyDescent="0.25">
      <c r="B465" s="2"/>
      <c r="C465" s="169" t="s">
        <v>159</v>
      </c>
      <c r="D465" s="169"/>
      <c r="E465" s="98"/>
      <c r="F465" s="55" t="s">
        <v>244</v>
      </c>
      <c r="G465" s="35"/>
      <c r="H465" s="35"/>
      <c r="I465" s="18"/>
      <c r="J465" s="18"/>
      <c r="K465" s="18"/>
      <c r="L465" s="18"/>
      <c r="M465" s="18"/>
      <c r="N465" s="18"/>
      <c r="O465" s="18"/>
      <c r="P465" s="3"/>
      <c r="S465" s="1">
        <f>S461</f>
        <v>0</v>
      </c>
      <c r="U465" s="4">
        <v>0</v>
      </c>
      <c r="V465" s="4">
        <f t="shared" si="8"/>
        <v>0</v>
      </c>
      <c r="Y465" s="62" t="s">
        <v>256</v>
      </c>
    </row>
    <row r="466" spans="2:25" ht="13.5" hidden="1" customHeight="1" x14ac:dyDescent="0.25">
      <c r="B466" s="2"/>
      <c r="C466" s="176" t="s">
        <v>245</v>
      </c>
      <c r="D466" s="176"/>
      <c r="E466" s="176"/>
      <c r="F466" s="88"/>
      <c r="G466" s="55" t="s">
        <v>246</v>
      </c>
      <c r="H466" s="5"/>
      <c r="I466" s="4"/>
      <c r="J466" s="5"/>
      <c r="K466" s="5"/>
      <c r="L466" s="5"/>
      <c r="M466" s="5"/>
      <c r="N466" s="5"/>
      <c r="O466" s="5"/>
      <c r="P466" s="3"/>
      <c r="S466" s="1">
        <f>S461</f>
        <v>0</v>
      </c>
      <c r="T466" s="66">
        <f>F466</f>
        <v>0</v>
      </c>
      <c r="U466" s="4">
        <v>0</v>
      </c>
      <c r="V466" s="4">
        <f t="shared" si="8"/>
        <v>0</v>
      </c>
      <c r="Y466" s="62" t="s">
        <v>256</v>
      </c>
    </row>
    <row r="467" spans="2:25" ht="30" hidden="1" customHeight="1" x14ac:dyDescent="0.25">
      <c r="B467" s="2"/>
      <c r="C467" s="177" t="s">
        <v>247</v>
      </c>
      <c r="D467" s="177"/>
      <c r="E467" s="177" t="s">
        <v>248</v>
      </c>
      <c r="F467" s="177"/>
      <c r="G467" s="177"/>
      <c r="H467" s="177"/>
      <c r="I467" s="177"/>
      <c r="J467" s="177" t="s">
        <v>249</v>
      </c>
      <c r="K467" s="177"/>
      <c r="L467" s="177"/>
      <c r="M467" s="177"/>
      <c r="N467" s="177"/>
      <c r="O467" s="177"/>
      <c r="P467" s="3"/>
      <c r="S467" s="1">
        <f>IF(AND($T$47&gt;=$T$461,$T$466&gt;0),1,0)</f>
        <v>0</v>
      </c>
      <c r="U467" s="4">
        <v>0</v>
      </c>
      <c r="V467" s="4">
        <f t="shared" si="8"/>
        <v>0</v>
      </c>
      <c r="Y467" s="62" t="s">
        <v>257</v>
      </c>
    </row>
    <row r="468" spans="2:25" ht="13.5" hidden="1" customHeight="1" x14ac:dyDescent="0.25">
      <c r="B468" s="2"/>
      <c r="C468" s="175"/>
      <c r="D468" s="175"/>
      <c r="E468" s="99"/>
      <c r="F468" s="175"/>
      <c r="G468" s="175"/>
      <c r="H468" s="175"/>
      <c r="I468" s="175"/>
      <c r="J468" s="158"/>
      <c r="K468" s="159"/>
      <c r="L468" s="159"/>
      <c r="M468" s="159"/>
      <c r="N468" s="159"/>
      <c r="O468" s="160"/>
      <c r="P468" s="3"/>
      <c r="S468" s="1">
        <f>IF(AND($T$47&gt;=$T$461,$T$466&gt;=1),1,0)</f>
        <v>0</v>
      </c>
      <c r="U468" s="4">
        <v>0</v>
      </c>
      <c r="V468" s="4">
        <f t="shared" si="8"/>
        <v>0</v>
      </c>
    </row>
    <row r="469" spans="2:25" ht="13.5" hidden="1" customHeight="1" x14ac:dyDescent="0.25">
      <c r="B469" s="2"/>
      <c r="C469" s="175"/>
      <c r="D469" s="175"/>
      <c r="E469" s="99"/>
      <c r="F469" s="175"/>
      <c r="G469" s="175"/>
      <c r="H469" s="175"/>
      <c r="I469" s="175"/>
      <c r="J469" s="158"/>
      <c r="K469" s="159"/>
      <c r="L469" s="159"/>
      <c r="M469" s="159"/>
      <c r="N469" s="159"/>
      <c r="O469" s="160"/>
      <c r="P469" s="3"/>
      <c r="S469" s="1">
        <f>IF(AND($T$47&gt;=T461,$T$466&gt;=2),1,0)</f>
        <v>0</v>
      </c>
      <c r="U469" s="4">
        <v>0</v>
      </c>
      <c r="V469" s="4">
        <f t="shared" si="8"/>
        <v>0</v>
      </c>
    </row>
    <row r="470" spans="2:25" ht="13.5" hidden="1" customHeight="1" x14ac:dyDescent="0.25">
      <c r="B470" s="2"/>
      <c r="C470" s="175"/>
      <c r="D470" s="175"/>
      <c r="E470" s="99"/>
      <c r="F470" s="175"/>
      <c r="G470" s="175"/>
      <c r="H470" s="175"/>
      <c r="I470" s="175"/>
      <c r="J470" s="158"/>
      <c r="K470" s="159"/>
      <c r="L470" s="159"/>
      <c r="M470" s="159"/>
      <c r="N470" s="159"/>
      <c r="O470" s="160"/>
      <c r="P470" s="3"/>
      <c r="S470" s="1">
        <f>IF(AND($T$47&gt;=T461,$T$466&gt;=3),1,0)</f>
        <v>0</v>
      </c>
      <c r="U470" s="4">
        <v>0</v>
      </c>
      <c r="V470" s="4">
        <f t="shared" si="8"/>
        <v>0</v>
      </c>
    </row>
    <row r="471" spans="2:25" ht="13.5" hidden="1" customHeight="1" x14ac:dyDescent="0.25">
      <c r="B471" s="2"/>
      <c r="C471" s="175"/>
      <c r="D471" s="175"/>
      <c r="E471" s="99"/>
      <c r="F471" s="175"/>
      <c r="G471" s="175"/>
      <c r="H471" s="175"/>
      <c r="I471" s="175"/>
      <c r="J471" s="158"/>
      <c r="K471" s="159"/>
      <c r="L471" s="159"/>
      <c r="M471" s="159"/>
      <c r="N471" s="159"/>
      <c r="O471" s="160"/>
      <c r="P471" s="3"/>
      <c r="S471" s="1">
        <f>IF(AND($T$47&gt;=T461,$T$466&gt;=4),1,0)</f>
        <v>0</v>
      </c>
      <c r="U471" s="4">
        <v>0</v>
      </c>
      <c r="V471" s="4">
        <f t="shared" si="8"/>
        <v>0</v>
      </c>
    </row>
    <row r="472" spans="2:25" ht="13.5" hidden="1" customHeight="1" x14ac:dyDescent="0.25">
      <c r="B472" s="2"/>
      <c r="C472" s="175"/>
      <c r="D472" s="175"/>
      <c r="E472" s="99"/>
      <c r="F472" s="175"/>
      <c r="G472" s="175"/>
      <c r="H472" s="175"/>
      <c r="I472" s="175"/>
      <c r="J472" s="158"/>
      <c r="K472" s="159"/>
      <c r="L472" s="159"/>
      <c r="M472" s="159"/>
      <c r="N472" s="159"/>
      <c r="O472" s="160"/>
      <c r="P472" s="3"/>
      <c r="S472" s="1">
        <f>IF(AND($T$47&gt;=T461,$T$466&gt;=5),1,0)</f>
        <v>0</v>
      </c>
      <c r="U472" s="4">
        <v>0</v>
      </c>
      <c r="V472" s="4">
        <f t="shared" si="8"/>
        <v>0</v>
      </c>
    </row>
    <row r="473" spans="2:25" ht="13.5" hidden="1" customHeight="1" x14ac:dyDescent="0.25">
      <c r="B473" s="2"/>
      <c r="C473" s="175"/>
      <c r="D473" s="175"/>
      <c r="E473" s="99"/>
      <c r="F473" s="175"/>
      <c r="G473" s="175"/>
      <c r="H473" s="175"/>
      <c r="I473" s="175"/>
      <c r="J473" s="158"/>
      <c r="K473" s="159"/>
      <c r="L473" s="159"/>
      <c r="M473" s="159"/>
      <c r="N473" s="159"/>
      <c r="O473" s="160"/>
      <c r="P473" s="3"/>
      <c r="S473" s="1">
        <f>IF(AND($T$47&gt;=T461,$T$466&gt;=6),1,0)</f>
        <v>0</v>
      </c>
      <c r="U473" s="4">
        <v>0</v>
      </c>
      <c r="V473" s="4">
        <f t="shared" si="8"/>
        <v>0</v>
      </c>
    </row>
    <row r="474" spans="2:25" ht="13.5" hidden="1" customHeight="1" x14ac:dyDescent="0.25">
      <c r="B474" s="2"/>
      <c r="C474" s="175"/>
      <c r="D474" s="175"/>
      <c r="E474" s="99"/>
      <c r="F474" s="175"/>
      <c r="G474" s="175"/>
      <c r="H474" s="175"/>
      <c r="I474" s="175"/>
      <c r="J474" s="158"/>
      <c r="K474" s="159"/>
      <c r="L474" s="159"/>
      <c r="M474" s="159"/>
      <c r="N474" s="159"/>
      <c r="O474" s="160"/>
      <c r="P474" s="3"/>
      <c r="S474" s="1">
        <f>IF(AND($T$47&gt;=T461,$T$466&gt;=7),1,0)</f>
        <v>0</v>
      </c>
      <c r="U474" s="4">
        <v>0</v>
      </c>
      <c r="V474" s="4">
        <f t="shared" si="8"/>
        <v>0</v>
      </c>
    </row>
    <row r="475" spans="2:25" ht="13.5" hidden="1" customHeight="1" x14ac:dyDescent="0.25">
      <c r="B475" s="2"/>
      <c r="C475" s="175"/>
      <c r="D475" s="175"/>
      <c r="E475" s="99"/>
      <c r="F475" s="175"/>
      <c r="G475" s="175"/>
      <c r="H475" s="175"/>
      <c r="I475" s="175"/>
      <c r="J475" s="158"/>
      <c r="K475" s="159"/>
      <c r="L475" s="159"/>
      <c r="M475" s="159"/>
      <c r="N475" s="159"/>
      <c r="O475" s="160"/>
      <c r="P475" s="3"/>
      <c r="S475" s="1">
        <f>IF(AND($T$47&gt;=T461,$T$466&gt;=8),1,0)</f>
        <v>0</v>
      </c>
      <c r="U475" s="4">
        <v>0</v>
      </c>
      <c r="V475" s="4">
        <f t="shared" si="8"/>
        <v>0</v>
      </c>
    </row>
    <row r="476" spans="2:25" ht="13.5" hidden="1" customHeight="1" x14ac:dyDescent="0.25">
      <c r="B476" s="2"/>
      <c r="C476" s="175"/>
      <c r="D476" s="175"/>
      <c r="E476" s="99"/>
      <c r="F476" s="175"/>
      <c r="G476" s="175"/>
      <c r="H476" s="175"/>
      <c r="I476" s="175"/>
      <c r="J476" s="158"/>
      <c r="K476" s="159"/>
      <c r="L476" s="159"/>
      <c r="M476" s="159"/>
      <c r="N476" s="159"/>
      <c r="O476" s="160"/>
      <c r="P476" s="3"/>
      <c r="S476" s="1">
        <f>IF(AND($T$47&gt;=T461,$T$466&gt;=9),1,0)</f>
        <v>0</v>
      </c>
      <c r="U476" s="4">
        <v>0</v>
      </c>
      <c r="V476" s="4">
        <f t="shared" si="8"/>
        <v>0</v>
      </c>
    </row>
    <row r="477" spans="2:25" ht="13.5" hidden="1" customHeight="1" x14ac:dyDescent="0.25">
      <c r="B477" s="2"/>
      <c r="C477" s="175"/>
      <c r="D477" s="175"/>
      <c r="E477" s="99"/>
      <c r="F477" s="175"/>
      <c r="G477" s="175"/>
      <c r="H477" s="175"/>
      <c r="I477" s="175"/>
      <c r="J477" s="158"/>
      <c r="K477" s="159"/>
      <c r="L477" s="159"/>
      <c r="M477" s="159"/>
      <c r="N477" s="159"/>
      <c r="O477" s="160"/>
      <c r="P477" s="3"/>
      <c r="S477" s="1">
        <f>IF(AND($T$47&gt;=T461,$T$466&gt;=10),1,0)</f>
        <v>0</v>
      </c>
      <c r="U477" s="4">
        <v>0</v>
      </c>
      <c r="V477" s="4">
        <f t="shared" si="8"/>
        <v>0</v>
      </c>
    </row>
    <row r="478" spans="2:25" ht="13.5" hidden="1" customHeight="1" x14ac:dyDescent="0.25">
      <c r="B478" s="2"/>
      <c r="C478" s="175"/>
      <c r="D478" s="175"/>
      <c r="E478" s="99"/>
      <c r="F478" s="175"/>
      <c r="G478" s="175"/>
      <c r="H478" s="175"/>
      <c r="I478" s="175"/>
      <c r="J478" s="158"/>
      <c r="K478" s="159"/>
      <c r="L478" s="159"/>
      <c r="M478" s="159"/>
      <c r="N478" s="159"/>
      <c r="O478" s="160"/>
      <c r="P478" s="3"/>
      <c r="S478" s="1">
        <f>IF(AND($T$47&gt;=T461,$T$466&gt;=11),1,0)</f>
        <v>0</v>
      </c>
      <c r="U478" s="4">
        <v>0</v>
      </c>
      <c r="V478" s="4">
        <f t="shared" si="8"/>
        <v>0</v>
      </c>
    </row>
    <row r="479" spans="2:25" ht="13.5" hidden="1" customHeight="1" x14ac:dyDescent="0.25">
      <c r="B479" s="2"/>
      <c r="C479" s="175"/>
      <c r="D479" s="175"/>
      <c r="E479" s="99"/>
      <c r="F479" s="175"/>
      <c r="G479" s="175"/>
      <c r="H479" s="175"/>
      <c r="I479" s="175"/>
      <c r="J479" s="158"/>
      <c r="K479" s="159"/>
      <c r="L479" s="159"/>
      <c r="M479" s="159"/>
      <c r="N479" s="159"/>
      <c r="O479" s="160"/>
      <c r="P479" s="3"/>
      <c r="S479" s="1">
        <f>IF(AND($T$47&gt;=T461,$T$466&gt;=12),1,0)</f>
        <v>0</v>
      </c>
      <c r="U479" s="4">
        <v>0</v>
      </c>
      <c r="V479" s="4">
        <f t="shared" si="8"/>
        <v>0</v>
      </c>
    </row>
    <row r="480" spans="2:25" ht="13.5" hidden="1" customHeight="1" x14ac:dyDescent="0.25">
      <c r="B480" s="2"/>
      <c r="C480" s="175"/>
      <c r="D480" s="175"/>
      <c r="E480" s="99"/>
      <c r="F480" s="175"/>
      <c r="G480" s="175"/>
      <c r="H480" s="175"/>
      <c r="I480" s="175"/>
      <c r="J480" s="158"/>
      <c r="K480" s="159"/>
      <c r="L480" s="159"/>
      <c r="M480" s="159"/>
      <c r="N480" s="159"/>
      <c r="O480" s="160"/>
      <c r="P480" s="3"/>
      <c r="S480" s="1">
        <f>IF(AND($T$47&gt;=T461,$T$466&gt;=13),1,0)</f>
        <v>0</v>
      </c>
      <c r="U480" s="4">
        <v>0</v>
      </c>
      <c r="V480" s="4">
        <f t="shared" si="8"/>
        <v>0</v>
      </c>
    </row>
    <row r="481" spans="2:22" ht="13.5" hidden="1" customHeight="1" x14ac:dyDescent="0.25">
      <c r="B481" s="2"/>
      <c r="C481" s="175"/>
      <c r="D481" s="175"/>
      <c r="E481" s="99"/>
      <c r="F481" s="175"/>
      <c r="G481" s="175"/>
      <c r="H481" s="175"/>
      <c r="I481" s="175"/>
      <c r="J481" s="158"/>
      <c r="K481" s="159"/>
      <c r="L481" s="159"/>
      <c r="M481" s="159"/>
      <c r="N481" s="159"/>
      <c r="O481" s="160"/>
      <c r="P481" s="3"/>
      <c r="S481" s="1">
        <f>IF(AND($T$47&gt;=T461,$T$466&gt;=14),1,0)</f>
        <v>0</v>
      </c>
      <c r="U481" s="4">
        <v>0</v>
      </c>
      <c r="V481" s="4">
        <f t="shared" si="8"/>
        <v>0</v>
      </c>
    </row>
    <row r="482" spans="2:22" ht="13.5" hidden="1" customHeight="1" x14ac:dyDescent="0.25">
      <c r="B482" s="2"/>
      <c r="C482" s="175"/>
      <c r="D482" s="175"/>
      <c r="E482" s="99"/>
      <c r="F482" s="175"/>
      <c r="G482" s="175"/>
      <c r="H482" s="175"/>
      <c r="I482" s="175"/>
      <c r="J482" s="158"/>
      <c r="K482" s="159"/>
      <c r="L482" s="159"/>
      <c r="M482" s="159"/>
      <c r="N482" s="159"/>
      <c r="O482" s="160"/>
      <c r="P482" s="3"/>
      <c r="S482" s="1">
        <f>IF(AND($T$47&gt;=T461,$T$466&gt;=15),1,0)</f>
        <v>0</v>
      </c>
      <c r="U482" s="4">
        <v>0</v>
      </c>
      <c r="V482" s="4">
        <f t="shared" si="8"/>
        <v>0</v>
      </c>
    </row>
    <row r="483" spans="2:22" ht="13.5" hidden="1" customHeight="1" x14ac:dyDescent="0.25">
      <c r="B483" s="2"/>
      <c r="C483" s="175"/>
      <c r="D483" s="175"/>
      <c r="E483" s="99"/>
      <c r="F483" s="175"/>
      <c r="G483" s="175"/>
      <c r="H483" s="175"/>
      <c r="I483" s="175"/>
      <c r="J483" s="158"/>
      <c r="K483" s="159"/>
      <c r="L483" s="159"/>
      <c r="M483" s="159"/>
      <c r="N483" s="159"/>
      <c r="O483" s="160"/>
      <c r="P483" s="3"/>
      <c r="S483" s="1">
        <f>IF(AND($T$47&gt;=T461,$T$466&gt;=16),1,0)</f>
        <v>0</v>
      </c>
      <c r="U483" s="4">
        <v>0</v>
      </c>
      <c r="V483" s="4">
        <f t="shared" si="8"/>
        <v>0</v>
      </c>
    </row>
    <row r="484" spans="2:22" ht="13.5" hidden="1" customHeight="1" x14ac:dyDescent="0.25">
      <c r="B484" s="2"/>
      <c r="C484" s="175"/>
      <c r="D484" s="175"/>
      <c r="E484" s="99"/>
      <c r="F484" s="175"/>
      <c r="G484" s="175"/>
      <c r="H484" s="175"/>
      <c r="I484" s="175"/>
      <c r="J484" s="158"/>
      <c r="K484" s="159"/>
      <c r="L484" s="159"/>
      <c r="M484" s="159"/>
      <c r="N484" s="159"/>
      <c r="O484" s="160"/>
      <c r="P484" s="3"/>
      <c r="S484" s="1">
        <f>IF(AND($T$47&gt;=T461,$T$466&gt;=17),1,0)</f>
        <v>0</v>
      </c>
      <c r="U484" s="4">
        <v>0</v>
      </c>
      <c r="V484" s="4">
        <f t="shared" si="8"/>
        <v>0</v>
      </c>
    </row>
    <row r="485" spans="2:22" ht="13.5" hidden="1" customHeight="1" x14ac:dyDescent="0.25">
      <c r="B485" s="2"/>
      <c r="C485" s="175"/>
      <c r="D485" s="175"/>
      <c r="E485" s="99"/>
      <c r="F485" s="175"/>
      <c r="G485" s="175"/>
      <c r="H485" s="175"/>
      <c r="I485" s="175"/>
      <c r="J485" s="158"/>
      <c r="K485" s="159"/>
      <c r="L485" s="159"/>
      <c r="M485" s="159"/>
      <c r="N485" s="159"/>
      <c r="O485" s="160"/>
      <c r="P485" s="3"/>
      <c r="S485" s="1">
        <f>IF(AND($T$47&gt;=T461,$T$466&gt;=18),1,0)</f>
        <v>0</v>
      </c>
      <c r="U485" s="4">
        <v>0</v>
      </c>
      <c r="V485" s="4">
        <f t="shared" si="8"/>
        <v>0</v>
      </c>
    </row>
    <row r="486" spans="2:22" ht="13.5" hidden="1" customHeight="1" x14ac:dyDescent="0.25">
      <c r="B486" s="2"/>
      <c r="C486" s="175"/>
      <c r="D486" s="175"/>
      <c r="E486" s="99"/>
      <c r="F486" s="175"/>
      <c r="G486" s="175"/>
      <c r="H486" s="175"/>
      <c r="I486" s="175"/>
      <c r="J486" s="158"/>
      <c r="K486" s="159"/>
      <c r="L486" s="159"/>
      <c r="M486" s="159"/>
      <c r="N486" s="159"/>
      <c r="O486" s="160"/>
      <c r="P486" s="3"/>
      <c r="S486" s="1">
        <f>IF(AND($T$47&gt;=T461,$T$466&gt;=19),1,0)</f>
        <v>0</v>
      </c>
      <c r="U486" s="4">
        <v>0</v>
      </c>
      <c r="V486" s="4">
        <f t="shared" si="8"/>
        <v>0</v>
      </c>
    </row>
    <row r="487" spans="2:22" ht="13.5" hidden="1" customHeight="1" x14ac:dyDescent="0.25">
      <c r="B487" s="2"/>
      <c r="C487" s="175"/>
      <c r="D487" s="175"/>
      <c r="E487" s="99"/>
      <c r="F487" s="175"/>
      <c r="G487" s="175"/>
      <c r="H487" s="175"/>
      <c r="I487" s="175"/>
      <c r="J487" s="158"/>
      <c r="K487" s="159"/>
      <c r="L487" s="159"/>
      <c r="M487" s="159"/>
      <c r="N487" s="159"/>
      <c r="O487" s="160"/>
      <c r="P487" s="3"/>
      <c r="S487" s="1">
        <f>IF(AND($T$47&gt;=T461,$T$466&gt;=20),1,0)</f>
        <v>0</v>
      </c>
      <c r="U487" s="4">
        <v>0</v>
      </c>
      <c r="V487" s="4">
        <f t="shared" si="8"/>
        <v>0</v>
      </c>
    </row>
    <row r="488" spans="2:22" ht="13.5" hidden="1" customHeight="1" x14ac:dyDescent="0.25">
      <c r="B488" s="2"/>
      <c r="C488" s="175"/>
      <c r="D488" s="175"/>
      <c r="E488" s="99"/>
      <c r="F488" s="175"/>
      <c r="G488" s="175"/>
      <c r="H488" s="175"/>
      <c r="I488" s="175"/>
      <c r="J488" s="158"/>
      <c r="K488" s="159"/>
      <c r="L488" s="159"/>
      <c r="M488" s="159"/>
      <c r="N488" s="159"/>
      <c r="O488" s="160"/>
      <c r="P488" s="3"/>
      <c r="S488" s="1">
        <f>IF(AND($T$47&gt;=T461,$T$466&gt;=21),1,0)</f>
        <v>0</v>
      </c>
      <c r="U488" s="4">
        <v>0</v>
      </c>
      <c r="V488" s="4">
        <f t="shared" si="8"/>
        <v>0</v>
      </c>
    </row>
    <row r="489" spans="2:22" ht="13.5" hidden="1" customHeight="1" x14ac:dyDescent="0.25">
      <c r="B489" s="2"/>
      <c r="C489" s="175"/>
      <c r="D489" s="175"/>
      <c r="E489" s="99"/>
      <c r="F489" s="175"/>
      <c r="G489" s="175"/>
      <c r="H489" s="175"/>
      <c r="I489" s="175"/>
      <c r="J489" s="158"/>
      <c r="K489" s="159"/>
      <c r="L489" s="159"/>
      <c r="M489" s="159"/>
      <c r="N489" s="159"/>
      <c r="O489" s="160"/>
      <c r="P489" s="3"/>
      <c r="S489" s="1">
        <f>IF(AND($T$47&gt;=T461,$T$466&gt;=22),1,0)</f>
        <v>0</v>
      </c>
      <c r="U489" s="4">
        <v>0</v>
      </c>
      <c r="V489" s="4">
        <f t="shared" si="8"/>
        <v>0</v>
      </c>
    </row>
    <row r="490" spans="2:22" ht="13.5" hidden="1" customHeight="1" x14ac:dyDescent="0.25">
      <c r="B490" s="2"/>
      <c r="C490" s="175"/>
      <c r="D490" s="175"/>
      <c r="E490" s="99"/>
      <c r="F490" s="175"/>
      <c r="G490" s="175"/>
      <c r="H490" s="175"/>
      <c r="I490" s="175"/>
      <c r="J490" s="158"/>
      <c r="K490" s="159"/>
      <c r="L490" s="159"/>
      <c r="M490" s="159"/>
      <c r="N490" s="159"/>
      <c r="O490" s="160"/>
      <c r="P490" s="3"/>
      <c r="S490" s="1">
        <f>IF(AND($T$47&gt;=T461,$T$466&gt;=23),1,0)</f>
        <v>0</v>
      </c>
      <c r="U490" s="4">
        <v>0</v>
      </c>
      <c r="V490" s="4">
        <f t="shared" si="8"/>
        <v>0</v>
      </c>
    </row>
    <row r="491" spans="2:22" ht="13.5" hidden="1" customHeight="1" x14ac:dyDescent="0.25">
      <c r="B491" s="2"/>
      <c r="C491" s="175"/>
      <c r="D491" s="175"/>
      <c r="E491" s="99"/>
      <c r="F491" s="175"/>
      <c r="G491" s="175"/>
      <c r="H491" s="175"/>
      <c r="I491" s="175"/>
      <c r="J491" s="158"/>
      <c r="K491" s="159"/>
      <c r="L491" s="159"/>
      <c r="M491" s="159"/>
      <c r="N491" s="159"/>
      <c r="O491" s="160"/>
      <c r="P491" s="3"/>
      <c r="S491" s="1">
        <f>IF(AND($T$47&gt;=T461,$T$466&gt;=24),1,0)</f>
        <v>0</v>
      </c>
      <c r="U491" s="4">
        <v>0</v>
      </c>
      <c r="V491" s="4">
        <f t="shared" si="8"/>
        <v>0</v>
      </c>
    </row>
    <row r="492" spans="2:22" ht="13.5" hidden="1" customHeight="1" x14ac:dyDescent="0.25">
      <c r="B492" s="2"/>
      <c r="C492" s="175"/>
      <c r="D492" s="175"/>
      <c r="E492" s="99"/>
      <c r="F492" s="175"/>
      <c r="G492" s="175"/>
      <c r="H492" s="175"/>
      <c r="I492" s="175"/>
      <c r="J492" s="158"/>
      <c r="K492" s="159"/>
      <c r="L492" s="159"/>
      <c r="M492" s="159"/>
      <c r="N492" s="159"/>
      <c r="O492" s="160"/>
      <c r="P492" s="3"/>
      <c r="S492" s="1">
        <f>IF(AND($T$47&gt;=T461,$T$466&gt;=25),1,0)</f>
        <v>0</v>
      </c>
      <c r="U492" s="4">
        <v>0</v>
      </c>
      <c r="V492" s="4">
        <f t="shared" si="8"/>
        <v>0</v>
      </c>
    </row>
    <row r="493" spans="2:22" ht="13.5" hidden="1" customHeight="1" x14ac:dyDescent="0.25">
      <c r="B493" s="2"/>
      <c r="C493" s="175"/>
      <c r="D493" s="175"/>
      <c r="E493" s="99"/>
      <c r="F493" s="175"/>
      <c r="G493" s="175"/>
      <c r="H493" s="175"/>
      <c r="I493" s="175"/>
      <c r="J493" s="158"/>
      <c r="K493" s="159"/>
      <c r="L493" s="159"/>
      <c r="M493" s="159"/>
      <c r="N493" s="159"/>
      <c r="O493" s="160"/>
      <c r="P493" s="3"/>
      <c r="S493" s="1">
        <f>IF(AND($T$47&gt;=T461,$T$466&gt;=26),1,0)</f>
        <v>0</v>
      </c>
      <c r="U493" s="4">
        <v>0</v>
      </c>
      <c r="V493" s="4">
        <f t="shared" si="8"/>
        <v>0</v>
      </c>
    </row>
    <row r="494" spans="2:22" ht="13.5" hidden="1" customHeight="1" x14ac:dyDescent="0.25">
      <c r="B494" s="2"/>
      <c r="C494" s="175"/>
      <c r="D494" s="175"/>
      <c r="E494" s="99"/>
      <c r="F494" s="175"/>
      <c r="G494" s="175"/>
      <c r="H494" s="175"/>
      <c r="I494" s="175"/>
      <c r="J494" s="158"/>
      <c r="K494" s="159"/>
      <c r="L494" s="159"/>
      <c r="M494" s="159"/>
      <c r="N494" s="159"/>
      <c r="O494" s="160"/>
      <c r="P494" s="3"/>
      <c r="S494" s="1">
        <f>IF(AND($T$47&gt;=T461,$T$466&gt;=27),1,0)</f>
        <v>0</v>
      </c>
      <c r="U494" s="4">
        <v>0</v>
      </c>
      <c r="V494" s="4">
        <f t="shared" si="8"/>
        <v>0</v>
      </c>
    </row>
    <row r="495" spans="2:22" ht="13.5" hidden="1" customHeight="1" x14ac:dyDescent="0.25">
      <c r="B495" s="2"/>
      <c r="C495" s="175"/>
      <c r="D495" s="175"/>
      <c r="E495" s="99"/>
      <c r="F495" s="175"/>
      <c r="G495" s="175"/>
      <c r="H495" s="175"/>
      <c r="I495" s="175"/>
      <c r="J495" s="158"/>
      <c r="K495" s="159"/>
      <c r="L495" s="159"/>
      <c r="M495" s="159"/>
      <c r="N495" s="159"/>
      <c r="O495" s="160"/>
      <c r="P495" s="3"/>
      <c r="S495" s="1">
        <f>IF(AND($T$47&gt;=T461,$T$466&gt;=28),1,0)</f>
        <v>0</v>
      </c>
      <c r="U495" s="4">
        <v>0</v>
      </c>
      <c r="V495" s="4">
        <f t="shared" si="8"/>
        <v>0</v>
      </c>
    </row>
    <row r="496" spans="2:22" ht="13.5" hidden="1" customHeight="1" x14ac:dyDescent="0.25">
      <c r="B496" s="2"/>
      <c r="C496" s="175"/>
      <c r="D496" s="175"/>
      <c r="E496" s="99"/>
      <c r="F496" s="175"/>
      <c r="G496" s="175"/>
      <c r="H496" s="175"/>
      <c r="I496" s="175"/>
      <c r="J496" s="158"/>
      <c r="K496" s="159"/>
      <c r="L496" s="159"/>
      <c r="M496" s="159"/>
      <c r="N496" s="159"/>
      <c r="O496" s="160"/>
      <c r="P496" s="3"/>
      <c r="S496" s="1">
        <f>IF(AND($T$47&gt;=T461,$T$466&gt;=29),1,0)</f>
        <v>0</v>
      </c>
      <c r="U496" s="4">
        <v>0</v>
      </c>
      <c r="V496" s="4">
        <f t="shared" si="8"/>
        <v>0</v>
      </c>
    </row>
    <row r="497" spans="2:25" ht="13.5" hidden="1" customHeight="1" x14ac:dyDescent="0.25">
      <c r="B497" s="2"/>
      <c r="C497" s="175"/>
      <c r="D497" s="175"/>
      <c r="E497" s="99"/>
      <c r="F497" s="175"/>
      <c r="G497" s="175"/>
      <c r="H497" s="175"/>
      <c r="I497" s="175"/>
      <c r="J497" s="158"/>
      <c r="K497" s="159"/>
      <c r="L497" s="159"/>
      <c r="M497" s="159"/>
      <c r="N497" s="159"/>
      <c r="O497" s="160"/>
      <c r="P497" s="3"/>
      <c r="S497" s="1">
        <f>IF(AND($T$47&gt;=T461,$T$466&gt;=30),1,0)</f>
        <v>0</v>
      </c>
      <c r="U497" s="4">
        <v>0</v>
      </c>
      <c r="V497" s="4">
        <f t="shared" si="8"/>
        <v>0</v>
      </c>
    </row>
    <row r="498" spans="2:25" ht="13.5" hidden="1" customHeight="1" x14ac:dyDescent="0.25">
      <c r="B498" s="2"/>
      <c r="C498" s="175"/>
      <c r="D498" s="175"/>
      <c r="E498" s="99"/>
      <c r="F498" s="175"/>
      <c r="G498" s="175"/>
      <c r="H498" s="175"/>
      <c r="I498" s="175"/>
      <c r="J498" s="158"/>
      <c r="K498" s="159"/>
      <c r="L498" s="159"/>
      <c r="M498" s="159"/>
      <c r="N498" s="159"/>
      <c r="O498" s="160"/>
      <c r="P498" s="3"/>
      <c r="S498" s="1">
        <f>IF(AND($T$47&gt;=T461,$T$466&gt;=31),1,0)</f>
        <v>0</v>
      </c>
      <c r="U498" s="4">
        <v>0</v>
      </c>
      <c r="V498" s="4">
        <f t="shared" si="8"/>
        <v>0</v>
      </c>
    </row>
    <row r="499" spans="2:25" ht="13.5" hidden="1" customHeight="1" x14ac:dyDescent="0.25">
      <c r="B499" s="2"/>
      <c r="C499" s="175"/>
      <c r="D499" s="175"/>
      <c r="E499" s="99"/>
      <c r="F499" s="175"/>
      <c r="G499" s="175"/>
      <c r="H499" s="175"/>
      <c r="I499" s="175"/>
      <c r="J499" s="158"/>
      <c r="K499" s="159"/>
      <c r="L499" s="159"/>
      <c r="M499" s="159"/>
      <c r="N499" s="159"/>
      <c r="O499" s="160"/>
      <c r="P499" s="3"/>
      <c r="S499" s="1">
        <f>IF(AND($T$47&gt;=T461,$T$466&gt;=32),1,0)</f>
        <v>0</v>
      </c>
      <c r="U499" s="4">
        <v>0</v>
      </c>
      <c r="V499" s="4">
        <f t="shared" si="8"/>
        <v>0</v>
      </c>
    </row>
    <row r="500" spans="2:25" ht="13.5" hidden="1" customHeight="1" x14ac:dyDescent="0.25">
      <c r="B500" s="2"/>
      <c r="C500" s="175"/>
      <c r="D500" s="175"/>
      <c r="E500" s="99"/>
      <c r="F500" s="175"/>
      <c r="G500" s="175"/>
      <c r="H500" s="175"/>
      <c r="I500" s="175"/>
      <c r="J500" s="158"/>
      <c r="K500" s="159"/>
      <c r="L500" s="159"/>
      <c r="M500" s="159"/>
      <c r="N500" s="159"/>
      <c r="O500" s="160"/>
      <c r="P500" s="3"/>
      <c r="S500" s="1">
        <f>IF(AND($T$47&gt;=T461,$T$466&gt;=33),1,0)</f>
        <v>0</v>
      </c>
      <c r="U500" s="4">
        <v>0</v>
      </c>
      <c r="V500" s="4">
        <f t="shared" si="8"/>
        <v>0</v>
      </c>
    </row>
    <row r="501" spans="2:25" ht="13.5" hidden="1" customHeight="1" x14ac:dyDescent="0.25">
      <c r="B501" s="2"/>
      <c r="C501" s="175"/>
      <c r="D501" s="175"/>
      <c r="E501" s="99"/>
      <c r="F501" s="175"/>
      <c r="G501" s="175"/>
      <c r="H501" s="175"/>
      <c r="I501" s="175"/>
      <c r="J501" s="158"/>
      <c r="K501" s="159"/>
      <c r="L501" s="159"/>
      <c r="M501" s="159"/>
      <c r="N501" s="159"/>
      <c r="O501" s="160"/>
      <c r="P501" s="3"/>
      <c r="S501" s="1">
        <f>IF(AND($T$47&gt;=T461,$T$466&gt;=34),1,0)</f>
        <v>0</v>
      </c>
      <c r="U501" s="4">
        <v>0</v>
      </c>
      <c r="V501" s="4">
        <f t="shared" si="8"/>
        <v>0</v>
      </c>
    </row>
    <row r="502" spans="2:25" ht="13.5" hidden="1" customHeight="1" x14ac:dyDescent="0.25">
      <c r="B502" s="2"/>
      <c r="C502" s="175"/>
      <c r="D502" s="175"/>
      <c r="E502" s="99"/>
      <c r="F502" s="175"/>
      <c r="G502" s="175"/>
      <c r="H502" s="175"/>
      <c r="I502" s="175"/>
      <c r="J502" s="158"/>
      <c r="K502" s="159"/>
      <c r="L502" s="159"/>
      <c r="M502" s="159"/>
      <c r="N502" s="159"/>
      <c r="O502" s="160"/>
      <c r="P502" s="3"/>
      <c r="S502" s="1">
        <f>IF(AND($T$47&gt;=T461,$T$466&gt;=35),1,0)</f>
        <v>0</v>
      </c>
      <c r="U502" s="4">
        <v>0</v>
      </c>
      <c r="V502" s="4">
        <f t="shared" si="8"/>
        <v>0</v>
      </c>
    </row>
    <row r="503" spans="2:25" ht="13.5" hidden="1" customHeight="1" x14ac:dyDescent="0.25">
      <c r="B503" s="2"/>
      <c r="C503" s="175"/>
      <c r="D503" s="175"/>
      <c r="E503" s="99"/>
      <c r="F503" s="175"/>
      <c r="G503" s="175"/>
      <c r="H503" s="175"/>
      <c r="I503" s="175"/>
      <c r="J503" s="158"/>
      <c r="K503" s="159"/>
      <c r="L503" s="159"/>
      <c r="M503" s="159"/>
      <c r="N503" s="159"/>
      <c r="O503" s="160"/>
      <c r="P503" s="3"/>
      <c r="S503" s="1">
        <f>IF(AND($T$47&gt;=T461,$T$466&gt;=36),1,0)</f>
        <v>0</v>
      </c>
      <c r="U503" s="4">
        <v>0</v>
      </c>
      <c r="V503" s="4">
        <f t="shared" si="8"/>
        <v>0</v>
      </c>
    </row>
    <row r="504" spans="2:25" ht="13.5" hidden="1" customHeight="1" x14ac:dyDescent="0.25">
      <c r="B504" s="2"/>
      <c r="C504" s="175"/>
      <c r="D504" s="175"/>
      <c r="E504" s="99"/>
      <c r="F504" s="175"/>
      <c r="G504" s="175"/>
      <c r="H504" s="175"/>
      <c r="I504" s="175"/>
      <c r="J504" s="158"/>
      <c r="K504" s="159"/>
      <c r="L504" s="159"/>
      <c r="M504" s="159"/>
      <c r="N504" s="159"/>
      <c r="O504" s="160"/>
      <c r="P504" s="3"/>
      <c r="S504" s="1">
        <f>IF(AND($T$47&gt;=T461,$T$466&gt;=37),1,0)</f>
        <v>0</v>
      </c>
      <c r="U504" s="4">
        <v>0</v>
      </c>
      <c r="V504" s="4">
        <f t="shared" si="8"/>
        <v>0</v>
      </c>
    </row>
    <row r="505" spans="2:25" ht="13.5" hidden="1" customHeight="1" x14ac:dyDescent="0.25">
      <c r="B505" s="2"/>
      <c r="C505" s="175"/>
      <c r="D505" s="175"/>
      <c r="E505" s="99"/>
      <c r="F505" s="175"/>
      <c r="G505" s="175"/>
      <c r="H505" s="175"/>
      <c r="I505" s="175"/>
      <c r="J505" s="158"/>
      <c r="K505" s="159"/>
      <c r="L505" s="159"/>
      <c r="M505" s="159"/>
      <c r="N505" s="159"/>
      <c r="O505" s="160"/>
      <c r="P505" s="3"/>
      <c r="S505" s="1">
        <f>IF(AND($T$47&gt;=T461,$T$466&gt;=38),1,0)</f>
        <v>0</v>
      </c>
      <c r="U505" s="4">
        <v>0</v>
      </c>
      <c r="V505" s="4">
        <f t="shared" si="8"/>
        <v>0</v>
      </c>
    </row>
    <row r="506" spans="2:25" ht="13.5" hidden="1" customHeight="1" x14ac:dyDescent="0.25">
      <c r="B506" s="2"/>
      <c r="C506" s="175"/>
      <c r="D506" s="175"/>
      <c r="E506" s="99"/>
      <c r="F506" s="175"/>
      <c r="G506" s="175"/>
      <c r="H506" s="175"/>
      <c r="I506" s="175"/>
      <c r="J506" s="158"/>
      <c r="K506" s="159"/>
      <c r="L506" s="159"/>
      <c r="M506" s="159"/>
      <c r="N506" s="159"/>
      <c r="O506" s="160"/>
      <c r="P506" s="3"/>
      <c r="S506" s="1">
        <f>IF(AND($T$47&gt;=T461,$T$466&gt;=39),1,0)</f>
        <v>0</v>
      </c>
      <c r="U506" s="4">
        <v>0</v>
      </c>
      <c r="V506" s="4">
        <f t="shared" si="8"/>
        <v>0</v>
      </c>
    </row>
    <row r="507" spans="2:25" ht="13.5" hidden="1" customHeight="1" x14ac:dyDescent="0.25">
      <c r="B507" s="2"/>
      <c r="C507" s="175"/>
      <c r="D507" s="175"/>
      <c r="E507" s="99"/>
      <c r="F507" s="175"/>
      <c r="G507" s="175"/>
      <c r="H507" s="175"/>
      <c r="I507" s="175"/>
      <c r="J507" s="100"/>
      <c r="K507" s="100"/>
      <c r="L507" s="100"/>
      <c r="M507" s="100"/>
      <c r="N507" s="100"/>
      <c r="O507" s="101"/>
      <c r="P507" s="3"/>
      <c r="S507" s="1">
        <f>IF(AND($T$47&gt;=T461,$T$466&gt;=40),1,0)</f>
        <v>0</v>
      </c>
      <c r="U507" s="4">
        <v>0</v>
      </c>
      <c r="V507" s="4">
        <f t="shared" si="8"/>
        <v>0</v>
      </c>
    </row>
    <row r="508" spans="2:25" ht="13.5" hidden="1" customHeight="1" x14ac:dyDescent="0.25">
      <c r="B508" s="2"/>
      <c r="C508" s="22"/>
      <c r="D508" s="22"/>
      <c r="E508" s="22"/>
      <c r="F508" s="22"/>
      <c r="G508" s="32"/>
      <c r="H508" s="32"/>
      <c r="I508" s="32"/>
      <c r="J508" s="32"/>
      <c r="K508" s="32"/>
      <c r="L508" s="32"/>
      <c r="M508" s="32"/>
      <c r="N508" s="32"/>
      <c r="O508" s="32"/>
      <c r="P508" s="3"/>
      <c r="S508" s="1">
        <f>S461</f>
        <v>0</v>
      </c>
      <c r="U508" s="4">
        <v>0</v>
      </c>
      <c r="V508" s="4">
        <f t="shared" si="8"/>
        <v>0</v>
      </c>
    </row>
    <row r="509" spans="2:25" ht="13.5" hidden="1" customHeight="1" x14ac:dyDescent="0.25">
      <c r="B509" s="2"/>
      <c r="C509" s="170" t="s">
        <v>285</v>
      </c>
      <c r="D509" s="170"/>
      <c r="E509" s="170"/>
      <c r="F509" s="170"/>
      <c r="G509" s="170"/>
      <c r="H509" s="170"/>
      <c r="I509" s="170"/>
      <c r="J509" s="170"/>
      <c r="K509" s="170"/>
      <c r="L509" s="170"/>
      <c r="M509" s="170"/>
      <c r="N509" s="170"/>
      <c r="O509" s="170"/>
      <c r="P509" s="3"/>
      <c r="S509" s="1">
        <f>IF($T$47&gt;=T509,1,0)</f>
        <v>0</v>
      </c>
      <c r="T509" s="1">
        <v>4</v>
      </c>
      <c r="U509" s="4">
        <v>0</v>
      </c>
      <c r="V509" s="4">
        <f t="shared" si="8"/>
        <v>0</v>
      </c>
      <c r="Y509" s="62" t="s">
        <v>256</v>
      </c>
    </row>
    <row r="510" spans="2:25" ht="13.5" hidden="1" customHeight="1" x14ac:dyDescent="0.25">
      <c r="B510" s="2"/>
      <c r="C510" s="169" t="s">
        <v>240</v>
      </c>
      <c r="D510" s="169"/>
      <c r="E510" s="169"/>
      <c r="F510" s="169"/>
      <c r="G510" s="158"/>
      <c r="H510" s="159"/>
      <c r="I510" s="159"/>
      <c r="J510" s="159"/>
      <c r="K510" s="160"/>
      <c r="L510" s="55" t="s">
        <v>151</v>
      </c>
      <c r="M510" s="25"/>
      <c r="N510" s="25"/>
      <c r="O510" s="25"/>
      <c r="P510" s="3"/>
      <c r="S510" s="1">
        <f>IF(AND($T$47&gt;=T509,$T$18=3),1,0)</f>
        <v>0</v>
      </c>
      <c r="T510"/>
      <c r="U510" s="4">
        <v>0</v>
      </c>
      <c r="V510" s="4">
        <f t="shared" si="8"/>
        <v>0</v>
      </c>
      <c r="Y510" s="62" t="s">
        <v>168</v>
      </c>
    </row>
    <row r="511" spans="2:25" ht="13.5" hidden="1" customHeight="1" x14ac:dyDescent="0.25">
      <c r="B511" s="2"/>
      <c r="C511" s="209" t="s">
        <v>241</v>
      </c>
      <c r="D511" s="209"/>
      <c r="E511" s="209"/>
      <c r="F511" s="98"/>
      <c r="G511" s="55" t="s">
        <v>242</v>
      </c>
      <c r="H511" s="34"/>
      <c r="I511" s="34"/>
      <c r="J511" s="33"/>
      <c r="K511" s="33"/>
      <c r="L511" s="33"/>
      <c r="M511" s="33"/>
      <c r="N511" s="33"/>
      <c r="O511" s="33"/>
      <c r="P511" s="3"/>
      <c r="S511" s="1">
        <f>S509</f>
        <v>0</v>
      </c>
      <c r="U511" s="4">
        <v>0</v>
      </c>
      <c r="V511" s="4">
        <f t="shared" si="8"/>
        <v>0</v>
      </c>
      <c r="Y511" s="62" t="s">
        <v>256</v>
      </c>
    </row>
    <row r="512" spans="2:25" ht="13.5" hidden="1" customHeight="1" x14ac:dyDescent="0.25">
      <c r="B512" s="2"/>
      <c r="C512" s="169" t="s">
        <v>157</v>
      </c>
      <c r="D512" s="169"/>
      <c r="E512" s="92"/>
      <c r="F512" s="55" t="s">
        <v>243</v>
      </c>
      <c r="G512" s="18"/>
      <c r="H512" s="18"/>
      <c r="I512" s="18"/>
      <c r="J512" s="18"/>
      <c r="K512" s="18"/>
      <c r="L512" s="18"/>
      <c r="M512" s="18"/>
      <c r="N512" s="18"/>
      <c r="O512" s="18"/>
      <c r="P512" s="3"/>
      <c r="S512" s="1">
        <f>S509</f>
        <v>0</v>
      </c>
      <c r="U512" s="4">
        <v>0</v>
      </c>
      <c r="V512" s="4">
        <f t="shared" si="8"/>
        <v>0</v>
      </c>
      <c r="Y512" s="62" t="s">
        <v>256</v>
      </c>
    </row>
    <row r="513" spans="2:25" ht="13.5" hidden="1" customHeight="1" x14ac:dyDescent="0.25">
      <c r="B513" s="2"/>
      <c r="C513" s="169" t="s">
        <v>159</v>
      </c>
      <c r="D513" s="169"/>
      <c r="E513" s="98"/>
      <c r="F513" s="55" t="s">
        <v>244</v>
      </c>
      <c r="G513" s="35"/>
      <c r="H513" s="35"/>
      <c r="I513" s="18"/>
      <c r="J513" s="18"/>
      <c r="K513" s="18"/>
      <c r="L513" s="18"/>
      <c r="M513" s="18"/>
      <c r="N513" s="18"/>
      <c r="O513" s="18"/>
      <c r="P513" s="3"/>
      <c r="S513" s="1">
        <f>S509</f>
        <v>0</v>
      </c>
      <c r="U513" s="4">
        <v>0</v>
      </c>
      <c r="V513" s="4">
        <f t="shared" si="8"/>
        <v>0</v>
      </c>
      <c r="Y513" s="62" t="s">
        <v>256</v>
      </c>
    </row>
    <row r="514" spans="2:25" ht="13.5" hidden="1" customHeight="1" x14ac:dyDescent="0.25">
      <c r="B514" s="2"/>
      <c r="C514" s="176" t="s">
        <v>245</v>
      </c>
      <c r="D514" s="176"/>
      <c r="E514" s="176"/>
      <c r="F514" s="88"/>
      <c r="G514" s="55" t="s">
        <v>246</v>
      </c>
      <c r="H514" s="5"/>
      <c r="I514" s="4"/>
      <c r="J514" s="5"/>
      <c r="K514" s="5"/>
      <c r="L514" s="5"/>
      <c r="M514" s="5"/>
      <c r="N514" s="5"/>
      <c r="O514" s="5"/>
      <c r="P514" s="3"/>
      <c r="S514" s="1">
        <f>S509</f>
        <v>0</v>
      </c>
      <c r="T514" s="66">
        <f>F514</f>
        <v>0</v>
      </c>
      <c r="U514" s="4">
        <v>0</v>
      </c>
      <c r="V514" s="4">
        <f t="shared" si="8"/>
        <v>0</v>
      </c>
      <c r="Y514" s="62" t="s">
        <v>256</v>
      </c>
    </row>
    <row r="515" spans="2:25" ht="30" hidden="1" customHeight="1" x14ac:dyDescent="0.25">
      <c r="B515" s="2"/>
      <c r="C515" s="177" t="s">
        <v>247</v>
      </c>
      <c r="D515" s="177"/>
      <c r="E515" s="177" t="s">
        <v>248</v>
      </c>
      <c r="F515" s="177"/>
      <c r="G515" s="177"/>
      <c r="H515" s="177"/>
      <c r="I515" s="177"/>
      <c r="J515" s="177" t="s">
        <v>249</v>
      </c>
      <c r="K515" s="177"/>
      <c r="L515" s="177"/>
      <c r="M515" s="177"/>
      <c r="N515" s="177"/>
      <c r="O515" s="177"/>
      <c r="P515" s="3"/>
      <c r="S515" s="1">
        <f>IF(AND($T$47&gt;=$T$509,$T$514&gt;0),1,0)</f>
        <v>0</v>
      </c>
      <c r="U515" s="4">
        <v>0</v>
      </c>
      <c r="V515" s="4">
        <f t="shared" si="8"/>
        <v>0</v>
      </c>
      <c r="Y515" s="62" t="s">
        <v>257</v>
      </c>
    </row>
    <row r="516" spans="2:25" ht="13.5" hidden="1" customHeight="1" x14ac:dyDescent="0.25">
      <c r="B516" s="2"/>
      <c r="C516" s="175"/>
      <c r="D516" s="175"/>
      <c r="E516" s="99"/>
      <c r="F516" s="175"/>
      <c r="G516" s="175"/>
      <c r="H516" s="175"/>
      <c r="I516" s="175"/>
      <c r="J516" s="158"/>
      <c r="K516" s="159"/>
      <c r="L516" s="159"/>
      <c r="M516" s="159"/>
      <c r="N516" s="159"/>
      <c r="O516" s="160"/>
      <c r="P516" s="3"/>
      <c r="S516" s="1">
        <f>IF(AND($T$47&gt;=$T$509,$T$514&gt;=1),1,0)</f>
        <v>0</v>
      </c>
      <c r="U516" s="4">
        <v>0</v>
      </c>
      <c r="V516" s="4">
        <f t="shared" si="8"/>
        <v>0</v>
      </c>
    </row>
    <row r="517" spans="2:25" ht="13.5" hidden="1" customHeight="1" x14ac:dyDescent="0.25">
      <c r="B517" s="2"/>
      <c r="C517" s="175"/>
      <c r="D517" s="175"/>
      <c r="E517" s="99"/>
      <c r="F517" s="175"/>
      <c r="G517" s="175"/>
      <c r="H517" s="175"/>
      <c r="I517" s="175"/>
      <c r="J517" s="158"/>
      <c r="K517" s="159"/>
      <c r="L517" s="159"/>
      <c r="M517" s="159"/>
      <c r="N517" s="159"/>
      <c r="O517" s="160"/>
      <c r="P517" s="3"/>
      <c r="S517" s="1">
        <f>IF(AND($T$47&gt;=T509,$T$514&gt;=2),1,0)</f>
        <v>0</v>
      </c>
      <c r="U517" s="4">
        <v>0</v>
      </c>
      <c r="V517" s="4">
        <f t="shared" si="8"/>
        <v>0</v>
      </c>
    </row>
    <row r="518" spans="2:25" ht="13.5" hidden="1" customHeight="1" x14ac:dyDescent="0.25">
      <c r="B518" s="2"/>
      <c r="C518" s="175"/>
      <c r="D518" s="175"/>
      <c r="E518" s="99"/>
      <c r="F518" s="175"/>
      <c r="G518" s="175"/>
      <c r="H518" s="175"/>
      <c r="I518" s="175"/>
      <c r="J518" s="158"/>
      <c r="K518" s="159"/>
      <c r="L518" s="159"/>
      <c r="M518" s="159"/>
      <c r="N518" s="159"/>
      <c r="O518" s="160"/>
      <c r="P518" s="3"/>
      <c r="S518" s="1">
        <f>IF(AND($T$47&gt;=T509,$T$514&gt;=3),1,0)</f>
        <v>0</v>
      </c>
      <c r="U518" s="4">
        <v>0</v>
      </c>
      <c r="V518" s="4">
        <f t="shared" si="8"/>
        <v>0</v>
      </c>
    </row>
    <row r="519" spans="2:25" ht="13.5" hidden="1" customHeight="1" x14ac:dyDescent="0.25">
      <c r="B519" s="2"/>
      <c r="C519" s="175"/>
      <c r="D519" s="175"/>
      <c r="E519" s="99"/>
      <c r="F519" s="175"/>
      <c r="G519" s="175"/>
      <c r="H519" s="175"/>
      <c r="I519" s="175"/>
      <c r="J519" s="158"/>
      <c r="K519" s="159"/>
      <c r="L519" s="159"/>
      <c r="M519" s="159"/>
      <c r="N519" s="159"/>
      <c r="O519" s="160"/>
      <c r="P519" s="3"/>
      <c r="S519" s="1">
        <f>IF(AND($T$47&gt;=T509,$T$514&gt;=4),1,0)</f>
        <v>0</v>
      </c>
      <c r="U519" s="4">
        <v>0</v>
      </c>
      <c r="V519" s="4">
        <f t="shared" si="8"/>
        <v>0</v>
      </c>
    </row>
    <row r="520" spans="2:25" ht="13.5" hidden="1" customHeight="1" x14ac:dyDescent="0.25">
      <c r="B520" s="2"/>
      <c r="C520" s="175"/>
      <c r="D520" s="175"/>
      <c r="E520" s="99"/>
      <c r="F520" s="175"/>
      <c r="G520" s="175"/>
      <c r="H520" s="175"/>
      <c r="I520" s="175"/>
      <c r="J520" s="158"/>
      <c r="K520" s="159"/>
      <c r="L520" s="159"/>
      <c r="M520" s="159"/>
      <c r="N520" s="159"/>
      <c r="O520" s="160"/>
      <c r="P520" s="3"/>
      <c r="S520" s="1">
        <f>IF(AND($T$47&gt;=T509,$T$514&gt;=5),1,0)</f>
        <v>0</v>
      </c>
      <c r="U520" s="4">
        <v>0</v>
      </c>
      <c r="V520" s="4">
        <f t="shared" si="8"/>
        <v>0</v>
      </c>
    </row>
    <row r="521" spans="2:25" ht="13.5" hidden="1" customHeight="1" x14ac:dyDescent="0.25">
      <c r="B521" s="2"/>
      <c r="C521" s="175"/>
      <c r="D521" s="175"/>
      <c r="E521" s="99"/>
      <c r="F521" s="175"/>
      <c r="G521" s="175"/>
      <c r="H521" s="175"/>
      <c r="I521" s="175"/>
      <c r="J521" s="158"/>
      <c r="K521" s="159"/>
      <c r="L521" s="159"/>
      <c r="M521" s="159"/>
      <c r="N521" s="159"/>
      <c r="O521" s="160"/>
      <c r="P521" s="3"/>
      <c r="S521" s="1">
        <f>IF(AND($T$47&gt;=T509,$T$514&gt;=6),1,0)</f>
        <v>0</v>
      </c>
      <c r="U521" s="4">
        <v>0</v>
      </c>
      <c r="V521" s="4">
        <f t="shared" si="8"/>
        <v>0</v>
      </c>
    </row>
    <row r="522" spans="2:25" ht="13.5" hidden="1" customHeight="1" x14ac:dyDescent="0.25">
      <c r="B522" s="2"/>
      <c r="C522" s="175"/>
      <c r="D522" s="175"/>
      <c r="E522" s="99"/>
      <c r="F522" s="175"/>
      <c r="G522" s="175"/>
      <c r="H522" s="175"/>
      <c r="I522" s="175"/>
      <c r="J522" s="158"/>
      <c r="K522" s="159"/>
      <c r="L522" s="159"/>
      <c r="M522" s="159"/>
      <c r="N522" s="159"/>
      <c r="O522" s="160"/>
      <c r="P522" s="3"/>
      <c r="S522" s="1">
        <f>IF(AND($T$47&gt;=T509,$T$514&gt;=7),1,0)</f>
        <v>0</v>
      </c>
      <c r="U522" s="4">
        <v>0</v>
      </c>
      <c r="V522" s="4">
        <f t="shared" ref="V522:V585" si="9">ABS(U522-S522)</f>
        <v>0</v>
      </c>
    </row>
    <row r="523" spans="2:25" ht="13.5" hidden="1" customHeight="1" x14ac:dyDescent="0.25">
      <c r="B523" s="2"/>
      <c r="C523" s="175"/>
      <c r="D523" s="175"/>
      <c r="E523" s="99"/>
      <c r="F523" s="175"/>
      <c r="G523" s="175"/>
      <c r="H523" s="175"/>
      <c r="I523" s="175"/>
      <c r="J523" s="158"/>
      <c r="K523" s="159"/>
      <c r="L523" s="159"/>
      <c r="M523" s="159"/>
      <c r="N523" s="159"/>
      <c r="O523" s="160"/>
      <c r="P523" s="3"/>
      <c r="S523" s="1">
        <f>IF(AND($T$47&gt;=T509,$T$514&gt;=8),1,0)</f>
        <v>0</v>
      </c>
      <c r="U523" s="4">
        <v>0</v>
      </c>
      <c r="V523" s="4">
        <f t="shared" si="9"/>
        <v>0</v>
      </c>
    </row>
    <row r="524" spans="2:25" ht="13.5" hidden="1" customHeight="1" x14ac:dyDescent="0.25">
      <c r="B524" s="2"/>
      <c r="C524" s="175"/>
      <c r="D524" s="175"/>
      <c r="E524" s="99"/>
      <c r="F524" s="175"/>
      <c r="G524" s="175"/>
      <c r="H524" s="175"/>
      <c r="I524" s="175"/>
      <c r="J524" s="158"/>
      <c r="K524" s="159"/>
      <c r="L524" s="159"/>
      <c r="M524" s="159"/>
      <c r="N524" s="159"/>
      <c r="O524" s="160"/>
      <c r="P524" s="3"/>
      <c r="S524" s="1">
        <f>IF(AND($T$47&gt;=T509,$T$514&gt;=9),1,0)</f>
        <v>0</v>
      </c>
      <c r="U524" s="4">
        <v>0</v>
      </c>
      <c r="V524" s="4">
        <f t="shared" si="9"/>
        <v>0</v>
      </c>
    </row>
    <row r="525" spans="2:25" ht="13.5" hidden="1" customHeight="1" x14ac:dyDescent="0.25">
      <c r="B525" s="2"/>
      <c r="C525" s="175"/>
      <c r="D525" s="175"/>
      <c r="E525" s="99"/>
      <c r="F525" s="175"/>
      <c r="G525" s="175"/>
      <c r="H525" s="175"/>
      <c r="I525" s="175"/>
      <c r="J525" s="158"/>
      <c r="K525" s="159"/>
      <c r="L525" s="159"/>
      <c r="M525" s="159"/>
      <c r="N525" s="159"/>
      <c r="O525" s="160"/>
      <c r="P525" s="3"/>
      <c r="S525" s="1">
        <f>IF(AND($T$47&gt;=T509,$T$514&gt;=10),1,0)</f>
        <v>0</v>
      </c>
      <c r="U525" s="4">
        <v>0</v>
      </c>
      <c r="V525" s="4">
        <f t="shared" si="9"/>
        <v>0</v>
      </c>
    </row>
    <row r="526" spans="2:25" ht="13.5" hidden="1" customHeight="1" x14ac:dyDescent="0.25">
      <c r="B526" s="2"/>
      <c r="C526" s="175"/>
      <c r="D526" s="175"/>
      <c r="E526" s="99"/>
      <c r="F526" s="175"/>
      <c r="G526" s="175"/>
      <c r="H526" s="175"/>
      <c r="I526" s="175"/>
      <c r="J526" s="158"/>
      <c r="K526" s="159"/>
      <c r="L526" s="159"/>
      <c r="M526" s="159"/>
      <c r="N526" s="159"/>
      <c r="O526" s="160"/>
      <c r="P526" s="3"/>
      <c r="S526" s="1">
        <f>IF(AND($T$47&gt;=T509,$T$514&gt;=11),1,0)</f>
        <v>0</v>
      </c>
      <c r="U526" s="4">
        <v>0</v>
      </c>
      <c r="V526" s="4">
        <f t="shared" si="9"/>
        <v>0</v>
      </c>
    </row>
    <row r="527" spans="2:25" ht="13.5" hidden="1" customHeight="1" x14ac:dyDescent="0.25">
      <c r="B527" s="2"/>
      <c r="C527" s="175"/>
      <c r="D527" s="175"/>
      <c r="E527" s="99"/>
      <c r="F527" s="175"/>
      <c r="G527" s="175"/>
      <c r="H527" s="175"/>
      <c r="I527" s="175"/>
      <c r="J527" s="158"/>
      <c r="K527" s="159"/>
      <c r="L527" s="159"/>
      <c r="M527" s="159"/>
      <c r="N527" s="159"/>
      <c r="O527" s="160"/>
      <c r="P527" s="3"/>
      <c r="S527" s="1">
        <f>IF(AND($T$47&gt;=T509,$T$514&gt;=12),1,0)</f>
        <v>0</v>
      </c>
      <c r="U527" s="4">
        <v>0</v>
      </c>
      <c r="V527" s="4">
        <f t="shared" si="9"/>
        <v>0</v>
      </c>
    </row>
    <row r="528" spans="2:25" ht="13.5" hidden="1" customHeight="1" x14ac:dyDescent="0.25">
      <c r="B528" s="2"/>
      <c r="C528" s="175"/>
      <c r="D528" s="175"/>
      <c r="E528" s="99"/>
      <c r="F528" s="175"/>
      <c r="G528" s="175"/>
      <c r="H528" s="175"/>
      <c r="I528" s="175"/>
      <c r="J528" s="158"/>
      <c r="K528" s="159"/>
      <c r="L528" s="159"/>
      <c r="M528" s="159"/>
      <c r="N528" s="159"/>
      <c r="O528" s="160"/>
      <c r="P528" s="3"/>
      <c r="S528" s="1">
        <f>IF(AND($T$47&gt;=T509,$T$514&gt;=13),1,0)</f>
        <v>0</v>
      </c>
      <c r="U528" s="4">
        <v>0</v>
      </c>
      <c r="V528" s="4">
        <f t="shared" si="9"/>
        <v>0</v>
      </c>
    </row>
    <row r="529" spans="2:22" ht="13.5" hidden="1" customHeight="1" x14ac:dyDescent="0.25">
      <c r="B529" s="2"/>
      <c r="C529" s="175"/>
      <c r="D529" s="175"/>
      <c r="E529" s="99"/>
      <c r="F529" s="175"/>
      <c r="G529" s="175"/>
      <c r="H529" s="175"/>
      <c r="I529" s="175"/>
      <c r="J529" s="158"/>
      <c r="K529" s="159"/>
      <c r="L529" s="159"/>
      <c r="M529" s="159"/>
      <c r="N529" s="159"/>
      <c r="O529" s="160"/>
      <c r="P529" s="3"/>
      <c r="S529" s="1">
        <f>IF(AND($T$47&gt;=T509,$T$514&gt;=14),1,0)</f>
        <v>0</v>
      </c>
      <c r="U529" s="4">
        <v>0</v>
      </c>
      <c r="V529" s="4">
        <f t="shared" si="9"/>
        <v>0</v>
      </c>
    </row>
    <row r="530" spans="2:22" ht="13.5" hidden="1" customHeight="1" x14ac:dyDescent="0.25">
      <c r="B530" s="2"/>
      <c r="C530" s="175"/>
      <c r="D530" s="175"/>
      <c r="E530" s="99"/>
      <c r="F530" s="175"/>
      <c r="G530" s="175"/>
      <c r="H530" s="175"/>
      <c r="I530" s="175"/>
      <c r="J530" s="158"/>
      <c r="K530" s="159"/>
      <c r="L530" s="159"/>
      <c r="M530" s="159"/>
      <c r="N530" s="159"/>
      <c r="O530" s="160"/>
      <c r="P530" s="3"/>
      <c r="S530" s="1">
        <f>IF(AND($T$47&gt;=T509,$T$514&gt;=15),1,0)</f>
        <v>0</v>
      </c>
      <c r="U530" s="4">
        <v>0</v>
      </c>
      <c r="V530" s="4">
        <f t="shared" si="9"/>
        <v>0</v>
      </c>
    </row>
    <row r="531" spans="2:22" ht="13.5" hidden="1" customHeight="1" x14ac:dyDescent="0.25">
      <c r="B531" s="2"/>
      <c r="C531" s="175"/>
      <c r="D531" s="175"/>
      <c r="E531" s="99"/>
      <c r="F531" s="175"/>
      <c r="G531" s="175"/>
      <c r="H531" s="175"/>
      <c r="I531" s="175"/>
      <c r="J531" s="158"/>
      <c r="K531" s="159"/>
      <c r="L531" s="159"/>
      <c r="M531" s="159"/>
      <c r="N531" s="159"/>
      <c r="O531" s="160"/>
      <c r="P531" s="3"/>
      <c r="S531" s="1">
        <f>IF(AND($T$47&gt;=T509,$T$514&gt;=16),1,0)</f>
        <v>0</v>
      </c>
      <c r="U531" s="4">
        <v>0</v>
      </c>
      <c r="V531" s="4">
        <f t="shared" si="9"/>
        <v>0</v>
      </c>
    </row>
    <row r="532" spans="2:22" ht="13.5" hidden="1" customHeight="1" x14ac:dyDescent="0.25">
      <c r="B532" s="2"/>
      <c r="C532" s="175"/>
      <c r="D532" s="175"/>
      <c r="E532" s="99"/>
      <c r="F532" s="175"/>
      <c r="G532" s="175"/>
      <c r="H532" s="175"/>
      <c r="I532" s="175"/>
      <c r="J532" s="158"/>
      <c r="K532" s="159"/>
      <c r="L532" s="159"/>
      <c r="M532" s="159"/>
      <c r="N532" s="159"/>
      <c r="O532" s="160"/>
      <c r="P532" s="3"/>
      <c r="S532" s="1">
        <f>IF(AND($T$47&gt;=T509,$T$514&gt;=17),1,0)</f>
        <v>0</v>
      </c>
      <c r="U532" s="4">
        <v>0</v>
      </c>
      <c r="V532" s="4">
        <f t="shared" si="9"/>
        <v>0</v>
      </c>
    </row>
    <row r="533" spans="2:22" ht="13.5" hidden="1" customHeight="1" x14ac:dyDescent="0.25">
      <c r="B533" s="2"/>
      <c r="C533" s="175"/>
      <c r="D533" s="175"/>
      <c r="E533" s="99"/>
      <c r="F533" s="175"/>
      <c r="G533" s="175"/>
      <c r="H533" s="175"/>
      <c r="I533" s="175"/>
      <c r="J533" s="158"/>
      <c r="K533" s="159"/>
      <c r="L533" s="159"/>
      <c r="M533" s="159"/>
      <c r="N533" s="159"/>
      <c r="O533" s="160"/>
      <c r="P533" s="3"/>
      <c r="S533" s="1">
        <f>IF(AND($T$47&gt;=T509,$T$514&gt;=18),1,0)</f>
        <v>0</v>
      </c>
      <c r="U533" s="4">
        <v>0</v>
      </c>
      <c r="V533" s="4">
        <f t="shared" si="9"/>
        <v>0</v>
      </c>
    </row>
    <row r="534" spans="2:22" ht="13.5" hidden="1" customHeight="1" x14ac:dyDescent="0.25">
      <c r="B534" s="2"/>
      <c r="C534" s="175"/>
      <c r="D534" s="175"/>
      <c r="E534" s="99"/>
      <c r="F534" s="175"/>
      <c r="G534" s="175"/>
      <c r="H534" s="175"/>
      <c r="I534" s="175"/>
      <c r="J534" s="158"/>
      <c r="K534" s="159"/>
      <c r="L534" s="159"/>
      <c r="M534" s="159"/>
      <c r="N534" s="159"/>
      <c r="O534" s="160"/>
      <c r="P534" s="3"/>
      <c r="S534" s="1">
        <f>IF(AND($T$47&gt;=T509,$T$514&gt;=19),1,0)</f>
        <v>0</v>
      </c>
      <c r="U534" s="4">
        <v>0</v>
      </c>
      <c r="V534" s="4">
        <f t="shared" si="9"/>
        <v>0</v>
      </c>
    </row>
    <row r="535" spans="2:22" ht="13.5" hidden="1" customHeight="1" x14ac:dyDescent="0.25">
      <c r="B535" s="2"/>
      <c r="C535" s="175"/>
      <c r="D535" s="175"/>
      <c r="E535" s="99"/>
      <c r="F535" s="175"/>
      <c r="G535" s="175"/>
      <c r="H535" s="175"/>
      <c r="I535" s="175"/>
      <c r="J535" s="158"/>
      <c r="K535" s="159"/>
      <c r="L535" s="159"/>
      <c r="M535" s="159"/>
      <c r="N535" s="159"/>
      <c r="O535" s="160"/>
      <c r="P535" s="3"/>
      <c r="S535" s="1">
        <f>IF(AND($T$47&gt;=T509,$T$514&gt;=20),1,0)</f>
        <v>0</v>
      </c>
      <c r="U535" s="4">
        <v>0</v>
      </c>
      <c r="V535" s="4">
        <f t="shared" si="9"/>
        <v>0</v>
      </c>
    </row>
    <row r="536" spans="2:22" ht="13.5" hidden="1" customHeight="1" x14ac:dyDescent="0.25">
      <c r="B536" s="2"/>
      <c r="C536" s="175"/>
      <c r="D536" s="175"/>
      <c r="E536" s="99"/>
      <c r="F536" s="175"/>
      <c r="G536" s="175"/>
      <c r="H536" s="175"/>
      <c r="I536" s="175"/>
      <c r="J536" s="158"/>
      <c r="K536" s="159"/>
      <c r="L536" s="159"/>
      <c r="M536" s="159"/>
      <c r="N536" s="159"/>
      <c r="O536" s="160"/>
      <c r="P536" s="3"/>
      <c r="S536" s="1">
        <f>IF(AND($T$47&gt;=T509,$T$514&gt;=21),1,0)</f>
        <v>0</v>
      </c>
      <c r="U536" s="4">
        <v>0</v>
      </c>
      <c r="V536" s="4">
        <f t="shared" si="9"/>
        <v>0</v>
      </c>
    </row>
    <row r="537" spans="2:22" ht="13.5" hidden="1" customHeight="1" x14ac:dyDescent="0.25">
      <c r="B537" s="2"/>
      <c r="C537" s="175"/>
      <c r="D537" s="175"/>
      <c r="E537" s="99"/>
      <c r="F537" s="175"/>
      <c r="G537" s="175"/>
      <c r="H537" s="175"/>
      <c r="I537" s="175"/>
      <c r="J537" s="158"/>
      <c r="K537" s="159"/>
      <c r="L537" s="159"/>
      <c r="M537" s="159"/>
      <c r="N537" s="159"/>
      <c r="O537" s="160"/>
      <c r="P537" s="3"/>
      <c r="S537" s="1">
        <f>IF(AND($T$47&gt;=T509,$T$514&gt;=22),1,0)</f>
        <v>0</v>
      </c>
      <c r="U537" s="4">
        <v>0</v>
      </c>
      <c r="V537" s="4">
        <f t="shared" si="9"/>
        <v>0</v>
      </c>
    </row>
    <row r="538" spans="2:22" ht="13.5" hidden="1" customHeight="1" x14ac:dyDescent="0.25">
      <c r="B538" s="2"/>
      <c r="C538" s="175"/>
      <c r="D538" s="175"/>
      <c r="E538" s="99"/>
      <c r="F538" s="175"/>
      <c r="G538" s="175"/>
      <c r="H538" s="175"/>
      <c r="I538" s="175"/>
      <c r="J538" s="158"/>
      <c r="K538" s="159"/>
      <c r="L538" s="159"/>
      <c r="M538" s="159"/>
      <c r="N538" s="159"/>
      <c r="O538" s="160"/>
      <c r="P538" s="3"/>
      <c r="S538" s="1">
        <f>IF(AND($T$47&gt;=T509,$T$514&gt;=23),1,0)</f>
        <v>0</v>
      </c>
      <c r="U538" s="4">
        <v>0</v>
      </c>
      <c r="V538" s="4">
        <f t="shared" si="9"/>
        <v>0</v>
      </c>
    </row>
    <row r="539" spans="2:22" ht="13.5" hidden="1" customHeight="1" x14ac:dyDescent="0.25">
      <c r="B539" s="2"/>
      <c r="C539" s="175"/>
      <c r="D539" s="175"/>
      <c r="E539" s="99"/>
      <c r="F539" s="175"/>
      <c r="G539" s="175"/>
      <c r="H539" s="175"/>
      <c r="I539" s="175"/>
      <c r="J539" s="158"/>
      <c r="K539" s="159"/>
      <c r="L539" s="159"/>
      <c r="M539" s="159"/>
      <c r="N539" s="159"/>
      <c r="O539" s="160"/>
      <c r="P539" s="3"/>
      <c r="S539" s="1">
        <f>IF(AND($T$47&gt;=T509,$T$514&gt;=24),1,0)</f>
        <v>0</v>
      </c>
      <c r="U539" s="4">
        <v>0</v>
      </c>
      <c r="V539" s="4">
        <f t="shared" si="9"/>
        <v>0</v>
      </c>
    </row>
    <row r="540" spans="2:22" ht="13.5" hidden="1" customHeight="1" x14ac:dyDescent="0.25">
      <c r="B540" s="2"/>
      <c r="C540" s="175"/>
      <c r="D540" s="175"/>
      <c r="E540" s="99"/>
      <c r="F540" s="175"/>
      <c r="G540" s="175"/>
      <c r="H540" s="175"/>
      <c r="I540" s="175"/>
      <c r="J540" s="158"/>
      <c r="K540" s="159"/>
      <c r="L540" s="159"/>
      <c r="M540" s="159"/>
      <c r="N540" s="159"/>
      <c r="O540" s="160"/>
      <c r="P540" s="3"/>
      <c r="S540" s="1">
        <f>IF(AND($T$47&gt;=T509,$T$514&gt;=25),1,0)</f>
        <v>0</v>
      </c>
      <c r="U540" s="4">
        <v>0</v>
      </c>
      <c r="V540" s="4">
        <f t="shared" si="9"/>
        <v>0</v>
      </c>
    </row>
    <row r="541" spans="2:22" ht="13.5" hidden="1" customHeight="1" x14ac:dyDescent="0.25">
      <c r="B541" s="2"/>
      <c r="C541" s="175"/>
      <c r="D541" s="175"/>
      <c r="E541" s="99"/>
      <c r="F541" s="175"/>
      <c r="G541" s="175"/>
      <c r="H541" s="175"/>
      <c r="I541" s="175"/>
      <c r="J541" s="158"/>
      <c r="K541" s="159"/>
      <c r="L541" s="159"/>
      <c r="M541" s="159"/>
      <c r="N541" s="159"/>
      <c r="O541" s="160"/>
      <c r="P541" s="3"/>
      <c r="S541" s="1">
        <f>IF(AND($T$47&gt;=T509,$T$514&gt;=26),1,0)</f>
        <v>0</v>
      </c>
      <c r="U541" s="4">
        <v>0</v>
      </c>
      <c r="V541" s="4">
        <f t="shared" si="9"/>
        <v>0</v>
      </c>
    </row>
    <row r="542" spans="2:22" ht="13.5" hidden="1" customHeight="1" x14ac:dyDescent="0.25">
      <c r="B542" s="2"/>
      <c r="C542" s="175"/>
      <c r="D542" s="175"/>
      <c r="E542" s="99"/>
      <c r="F542" s="175"/>
      <c r="G542" s="175"/>
      <c r="H542" s="175"/>
      <c r="I542" s="175"/>
      <c r="J542" s="158"/>
      <c r="K542" s="159"/>
      <c r="L542" s="159"/>
      <c r="M542" s="159"/>
      <c r="N542" s="159"/>
      <c r="O542" s="160"/>
      <c r="P542" s="3"/>
      <c r="S542" s="1">
        <f>IF(AND($T$47&gt;=T509,$T$514&gt;=27),1,0)</f>
        <v>0</v>
      </c>
      <c r="U542" s="4">
        <v>0</v>
      </c>
      <c r="V542" s="4">
        <f t="shared" si="9"/>
        <v>0</v>
      </c>
    </row>
    <row r="543" spans="2:22" ht="13.5" hidden="1" customHeight="1" x14ac:dyDescent="0.25">
      <c r="B543" s="2"/>
      <c r="C543" s="175"/>
      <c r="D543" s="175"/>
      <c r="E543" s="99"/>
      <c r="F543" s="175"/>
      <c r="G543" s="175"/>
      <c r="H543" s="175"/>
      <c r="I543" s="175"/>
      <c r="J543" s="158"/>
      <c r="K543" s="159"/>
      <c r="L543" s="159"/>
      <c r="M543" s="159"/>
      <c r="N543" s="159"/>
      <c r="O543" s="160"/>
      <c r="P543" s="3"/>
      <c r="S543" s="1">
        <f>IF(AND($T$47&gt;=T509,$T$514&gt;=28),1,0)</f>
        <v>0</v>
      </c>
      <c r="U543" s="4">
        <v>0</v>
      </c>
      <c r="V543" s="4">
        <f t="shared" si="9"/>
        <v>0</v>
      </c>
    </row>
    <row r="544" spans="2:22" ht="13.5" hidden="1" customHeight="1" x14ac:dyDescent="0.25">
      <c r="B544" s="2"/>
      <c r="C544" s="175"/>
      <c r="D544" s="175"/>
      <c r="E544" s="99"/>
      <c r="F544" s="175"/>
      <c r="G544" s="175"/>
      <c r="H544" s="175"/>
      <c r="I544" s="175"/>
      <c r="J544" s="158"/>
      <c r="K544" s="159"/>
      <c r="L544" s="159"/>
      <c r="M544" s="159"/>
      <c r="N544" s="159"/>
      <c r="O544" s="160"/>
      <c r="P544" s="3"/>
      <c r="S544" s="1">
        <f>IF(AND($T$47&gt;=T509,$T$514&gt;=29),1,0)</f>
        <v>0</v>
      </c>
      <c r="U544" s="4">
        <v>0</v>
      </c>
      <c r="V544" s="4">
        <f t="shared" si="9"/>
        <v>0</v>
      </c>
    </row>
    <row r="545" spans="2:25" ht="13.5" hidden="1" customHeight="1" x14ac:dyDescent="0.25">
      <c r="B545" s="2"/>
      <c r="C545" s="175"/>
      <c r="D545" s="175"/>
      <c r="E545" s="99"/>
      <c r="F545" s="175"/>
      <c r="G545" s="175"/>
      <c r="H545" s="175"/>
      <c r="I545" s="175"/>
      <c r="J545" s="158"/>
      <c r="K545" s="159"/>
      <c r="L545" s="159"/>
      <c r="M545" s="159"/>
      <c r="N545" s="159"/>
      <c r="O545" s="160"/>
      <c r="P545" s="3"/>
      <c r="S545" s="1">
        <f>IF(AND($T$47&gt;=T509,$T$514&gt;=30),1,0)</f>
        <v>0</v>
      </c>
      <c r="U545" s="4">
        <v>0</v>
      </c>
      <c r="V545" s="4">
        <f t="shared" si="9"/>
        <v>0</v>
      </c>
    </row>
    <row r="546" spans="2:25" ht="13.5" hidden="1" customHeight="1" x14ac:dyDescent="0.25">
      <c r="B546" s="2"/>
      <c r="C546" s="175"/>
      <c r="D546" s="175"/>
      <c r="E546" s="99"/>
      <c r="F546" s="175"/>
      <c r="G546" s="175"/>
      <c r="H546" s="175"/>
      <c r="I546" s="175"/>
      <c r="J546" s="158"/>
      <c r="K546" s="159"/>
      <c r="L546" s="159"/>
      <c r="M546" s="159"/>
      <c r="N546" s="159"/>
      <c r="O546" s="160"/>
      <c r="P546" s="3"/>
      <c r="S546" s="1">
        <f>IF(AND($T$47&gt;=T509,$T$514&gt;=31),1,0)</f>
        <v>0</v>
      </c>
      <c r="U546" s="4">
        <v>0</v>
      </c>
      <c r="V546" s="4">
        <f t="shared" si="9"/>
        <v>0</v>
      </c>
    </row>
    <row r="547" spans="2:25" ht="13.5" hidden="1" customHeight="1" x14ac:dyDescent="0.25">
      <c r="B547" s="2"/>
      <c r="C547" s="175"/>
      <c r="D547" s="175"/>
      <c r="E547" s="99"/>
      <c r="F547" s="175"/>
      <c r="G547" s="175"/>
      <c r="H547" s="175"/>
      <c r="I547" s="175"/>
      <c r="J547" s="158"/>
      <c r="K547" s="159"/>
      <c r="L547" s="159"/>
      <c r="M547" s="159"/>
      <c r="N547" s="159"/>
      <c r="O547" s="160"/>
      <c r="P547" s="3"/>
      <c r="S547" s="1">
        <f>IF(AND($T$47&gt;=T509,$T$514&gt;=32),1,0)</f>
        <v>0</v>
      </c>
      <c r="U547" s="4">
        <v>0</v>
      </c>
      <c r="V547" s="4">
        <f t="shared" si="9"/>
        <v>0</v>
      </c>
    </row>
    <row r="548" spans="2:25" ht="13.5" hidden="1" customHeight="1" x14ac:dyDescent="0.25">
      <c r="B548" s="2"/>
      <c r="C548" s="175"/>
      <c r="D548" s="175"/>
      <c r="E548" s="99"/>
      <c r="F548" s="175"/>
      <c r="G548" s="175"/>
      <c r="H548" s="175"/>
      <c r="I548" s="175"/>
      <c r="J548" s="158"/>
      <c r="K548" s="159"/>
      <c r="L548" s="159"/>
      <c r="M548" s="159"/>
      <c r="N548" s="159"/>
      <c r="O548" s="160"/>
      <c r="P548" s="3"/>
      <c r="S548" s="1">
        <f>IF(AND($T$47&gt;=T509,$T$514&gt;=33),1,0)</f>
        <v>0</v>
      </c>
      <c r="U548" s="4">
        <v>0</v>
      </c>
      <c r="V548" s="4">
        <f t="shared" si="9"/>
        <v>0</v>
      </c>
    </row>
    <row r="549" spans="2:25" ht="13.5" hidden="1" customHeight="1" x14ac:dyDescent="0.25">
      <c r="B549" s="2"/>
      <c r="C549" s="175"/>
      <c r="D549" s="175"/>
      <c r="E549" s="99"/>
      <c r="F549" s="175"/>
      <c r="G549" s="175"/>
      <c r="H549" s="175"/>
      <c r="I549" s="175"/>
      <c r="J549" s="158"/>
      <c r="K549" s="159"/>
      <c r="L549" s="159"/>
      <c r="M549" s="159"/>
      <c r="N549" s="159"/>
      <c r="O549" s="160"/>
      <c r="P549" s="3"/>
      <c r="S549" s="1">
        <f>IF(AND($T$47&gt;=T509,$T$514&gt;=34),1,0)</f>
        <v>0</v>
      </c>
      <c r="U549" s="4">
        <v>0</v>
      </c>
      <c r="V549" s="4">
        <f t="shared" si="9"/>
        <v>0</v>
      </c>
    </row>
    <row r="550" spans="2:25" ht="13.5" hidden="1" customHeight="1" x14ac:dyDescent="0.25">
      <c r="B550" s="2"/>
      <c r="C550" s="175"/>
      <c r="D550" s="175"/>
      <c r="E550" s="99"/>
      <c r="F550" s="175"/>
      <c r="G550" s="175"/>
      <c r="H550" s="175"/>
      <c r="I550" s="175"/>
      <c r="J550" s="158"/>
      <c r="K550" s="159"/>
      <c r="L550" s="159"/>
      <c r="M550" s="159"/>
      <c r="N550" s="159"/>
      <c r="O550" s="160"/>
      <c r="P550" s="3"/>
      <c r="S550" s="1">
        <f>IF(AND($T$47&gt;=T509,$T$514&gt;=35),1,0)</f>
        <v>0</v>
      </c>
      <c r="U550" s="4">
        <v>0</v>
      </c>
      <c r="V550" s="4">
        <f t="shared" si="9"/>
        <v>0</v>
      </c>
    </row>
    <row r="551" spans="2:25" ht="13.5" hidden="1" customHeight="1" x14ac:dyDescent="0.25">
      <c r="B551" s="2"/>
      <c r="C551" s="175"/>
      <c r="D551" s="175"/>
      <c r="E551" s="99"/>
      <c r="F551" s="175"/>
      <c r="G551" s="175"/>
      <c r="H551" s="175"/>
      <c r="I551" s="175"/>
      <c r="J551" s="158"/>
      <c r="K551" s="159"/>
      <c r="L551" s="159"/>
      <c r="M551" s="159"/>
      <c r="N551" s="159"/>
      <c r="O551" s="160"/>
      <c r="P551" s="3"/>
      <c r="S551" s="1">
        <f>IF(AND($T$47&gt;=T509,$T$514&gt;=36),1,0)</f>
        <v>0</v>
      </c>
      <c r="U551" s="4">
        <v>0</v>
      </c>
      <c r="V551" s="4">
        <f t="shared" si="9"/>
        <v>0</v>
      </c>
    </row>
    <row r="552" spans="2:25" ht="13.5" hidden="1" customHeight="1" x14ac:dyDescent="0.25">
      <c r="B552" s="2"/>
      <c r="C552" s="175"/>
      <c r="D552" s="175"/>
      <c r="E552" s="99"/>
      <c r="F552" s="175"/>
      <c r="G552" s="175"/>
      <c r="H552" s="175"/>
      <c r="I552" s="175"/>
      <c r="J552" s="158"/>
      <c r="K552" s="159"/>
      <c r="L552" s="159"/>
      <c r="M552" s="159"/>
      <c r="N552" s="159"/>
      <c r="O552" s="160"/>
      <c r="P552" s="3"/>
      <c r="S552" s="1">
        <f>IF(AND($T$47&gt;=T509,$T$514&gt;=37),1,0)</f>
        <v>0</v>
      </c>
      <c r="U552" s="4">
        <v>0</v>
      </c>
      <c r="V552" s="4">
        <f t="shared" si="9"/>
        <v>0</v>
      </c>
    </row>
    <row r="553" spans="2:25" ht="13.5" hidden="1" customHeight="1" x14ac:dyDescent="0.25">
      <c r="B553" s="2"/>
      <c r="C553" s="175"/>
      <c r="D553" s="175"/>
      <c r="E553" s="99"/>
      <c r="F553" s="175"/>
      <c r="G553" s="175"/>
      <c r="H553" s="175"/>
      <c r="I553" s="175"/>
      <c r="J553" s="158"/>
      <c r="K553" s="159"/>
      <c r="L553" s="159"/>
      <c r="M553" s="159"/>
      <c r="N553" s="159"/>
      <c r="O553" s="160"/>
      <c r="P553" s="3"/>
      <c r="S553" s="1">
        <f>IF(AND($T$47&gt;=T509,$T$514&gt;=38),1,0)</f>
        <v>0</v>
      </c>
      <c r="U553" s="4">
        <v>0</v>
      </c>
      <c r="V553" s="4">
        <f t="shared" si="9"/>
        <v>0</v>
      </c>
    </row>
    <row r="554" spans="2:25" ht="13.5" hidden="1" customHeight="1" x14ac:dyDescent="0.25">
      <c r="B554" s="2"/>
      <c r="C554" s="175"/>
      <c r="D554" s="175"/>
      <c r="E554" s="99"/>
      <c r="F554" s="175"/>
      <c r="G554" s="175"/>
      <c r="H554" s="175"/>
      <c r="I554" s="175"/>
      <c r="J554" s="158"/>
      <c r="K554" s="159"/>
      <c r="L554" s="159"/>
      <c r="M554" s="159"/>
      <c r="N554" s="159"/>
      <c r="O554" s="160"/>
      <c r="P554" s="3"/>
      <c r="S554" s="1">
        <f>IF(AND($T$47&gt;=T509,$T$514&gt;=39),1,0)</f>
        <v>0</v>
      </c>
      <c r="U554" s="4">
        <v>0</v>
      </c>
      <c r="V554" s="4">
        <f t="shared" si="9"/>
        <v>0</v>
      </c>
    </row>
    <row r="555" spans="2:25" ht="13.5" hidden="1" customHeight="1" x14ac:dyDescent="0.25">
      <c r="B555" s="2"/>
      <c r="C555" s="175"/>
      <c r="D555" s="175"/>
      <c r="E555" s="99"/>
      <c r="F555" s="175"/>
      <c r="G555" s="175"/>
      <c r="H555" s="175"/>
      <c r="I555" s="175"/>
      <c r="J555" s="100"/>
      <c r="K555" s="100"/>
      <c r="L555" s="100"/>
      <c r="M555" s="100"/>
      <c r="N555" s="100"/>
      <c r="O555" s="101"/>
      <c r="P555" s="3"/>
      <c r="S555" s="1">
        <f>IF(AND($T$47&gt;=T509,$T$514&gt;=40),1,0)</f>
        <v>0</v>
      </c>
      <c r="U555" s="4">
        <v>0</v>
      </c>
      <c r="V555" s="4">
        <f t="shared" si="9"/>
        <v>0</v>
      </c>
    </row>
    <row r="556" spans="2:25" ht="13.5" hidden="1" customHeight="1" x14ac:dyDescent="0.25">
      <c r="B556" s="2"/>
      <c r="C556" s="25"/>
      <c r="D556" s="25"/>
      <c r="E556" s="25"/>
      <c r="F556" s="25"/>
      <c r="G556" s="25"/>
      <c r="H556" s="25"/>
      <c r="I556" s="25"/>
      <c r="J556" s="25"/>
      <c r="K556" s="25"/>
      <c r="L556" s="25"/>
      <c r="M556" s="25"/>
      <c r="N556" s="25"/>
      <c r="O556" s="25"/>
      <c r="P556" s="3"/>
      <c r="S556" s="1">
        <f>S509</f>
        <v>0</v>
      </c>
      <c r="U556" s="4">
        <v>0</v>
      </c>
      <c r="V556" s="4">
        <f t="shared" si="9"/>
        <v>0</v>
      </c>
    </row>
    <row r="557" spans="2:25" ht="13.5" hidden="1" customHeight="1" x14ac:dyDescent="0.25">
      <c r="B557" s="70"/>
      <c r="C557" s="71"/>
      <c r="D557" s="71"/>
      <c r="E557" s="71"/>
      <c r="F557" s="71"/>
      <c r="G557" s="72"/>
      <c r="H557" s="72"/>
      <c r="I557" s="72"/>
      <c r="J557" s="72"/>
      <c r="K557" s="72"/>
      <c r="L557" s="72"/>
      <c r="M557" s="72"/>
      <c r="N557" s="72"/>
      <c r="O557" s="72"/>
      <c r="P557" s="73"/>
      <c r="S557" s="1">
        <f>IF(SUM(F48:F55)&gt;=1,1,0)</f>
        <v>0</v>
      </c>
      <c r="U557" s="4">
        <v>0</v>
      </c>
      <c r="V557" s="4">
        <f t="shared" si="9"/>
        <v>0</v>
      </c>
    </row>
    <row r="558" spans="2:25" ht="13.5" hidden="1" customHeight="1" x14ac:dyDescent="0.25">
      <c r="B558" s="2"/>
      <c r="C558" s="170" t="s">
        <v>255</v>
      </c>
      <c r="D558" s="170"/>
      <c r="E558" s="170"/>
      <c r="F558" s="170"/>
      <c r="G558" s="170"/>
      <c r="H558" s="170"/>
      <c r="I558" s="170"/>
      <c r="J558" s="170"/>
      <c r="K558" s="170"/>
      <c r="L558" s="170"/>
      <c r="M558" s="170"/>
      <c r="N558" s="170"/>
      <c r="O558" s="170"/>
      <c r="P558" s="3"/>
      <c r="S558" s="1">
        <f>IF($F$48&gt;=T558,1,0)</f>
        <v>0</v>
      </c>
      <c r="T558" s="1">
        <v>1</v>
      </c>
      <c r="U558" s="4">
        <v>0</v>
      </c>
      <c r="V558" s="4">
        <f t="shared" si="9"/>
        <v>0</v>
      </c>
      <c r="Y558" s="62" t="s">
        <v>259</v>
      </c>
    </row>
    <row r="559" spans="2:25" ht="13.5" hidden="1" customHeight="1" x14ac:dyDescent="0.25">
      <c r="B559" s="2"/>
      <c r="C559" s="169" t="s">
        <v>261</v>
      </c>
      <c r="D559" s="169"/>
      <c r="E559" s="169"/>
      <c r="F559" s="169"/>
      <c r="G559" s="158"/>
      <c r="H559" s="159"/>
      <c r="I559" s="159"/>
      <c r="J559" s="159"/>
      <c r="K559" s="160"/>
      <c r="L559" s="55" t="s">
        <v>151</v>
      </c>
      <c r="M559" s="25"/>
      <c r="N559" s="25"/>
      <c r="O559" s="25"/>
      <c r="P559" s="3"/>
      <c r="S559" s="1">
        <f>S558</f>
        <v>0</v>
      </c>
      <c r="T559"/>
      <c r="U559" s="4">
        <v>0</v>
      </c>
      <c r="V559" s="4">
        <f t="shared" si="9"/>
        <v>0</v>
      </c>
      <c r="Y559" s="62" t="s">
        <v>168</v>
      </c>
    </row>
    <row r="560" spans="2:25" ht="13.5" hidden="1" customHeight="1" x14ac:dyDescent="0.25">
      <c r="B560" s="2"/>
      <c r="C560" s="169" t="s">
        <v>251</v>
      </c>
      <c r="D560" s="169"/>
      <c r="E560" s="171"/>
      <c r="F560" s="153"/>
      <c r="G560" s="154"/>
      <c r="H560" s="154"/>
      <c r="I560" s="154"/>
      <c r="J560" s="154"/>
      <c r="K560" s="154"/>
      <c r="L560" s="154"/>
      <c r="M560" s="154"/>
      <c r="N560" s="154"/>
      <c r="O560" s="155"/>
      <c r="P560" s="3"/>
      <c r="S560" s="1">
        <f>S558</f>
        <v>0</v>
      </c>
      <c r="U560" s="4">
        <v>0</v>
      </c>
      <c r="V560" s="4">
        <f t="shared" si="9"/>
        <v>0</v>
      </c>
      <c r="Y560" s="62" t="s">
        <v>258</v>
      </c>
    </row>
    <row r="561" spans="2:30" ht="13.5" hidden="1" customHeight="1" x14ac:dyDescent="0.25">
      <c r="B561" s="2"/>
      <c r="C561" s="172" t="s">
        <v>250</v>
      </c>
      <c r="D561" s="172"/>
      <c r="E561" s="172"/>
      <c r="F561" s="172"/>
      <c r="G561" s="172"/>
      <c r="H561" s="172"/>
      <c r="I561" s="172"/>
      <c r="J561" s="172"/>
      <c r="K561" s="172"/>
      <c r="L561" s="172"/>
      <c r="M561" s="172"/>
      <c r="N561" s="172"/>
      <c r="O561" s="172"/>
      <c r="P561" s="3"/>
      <c r="S561" s="1">
        <f>S558</f>
        <v>0</v>
      </c>
      <c r="U561" s="4">
        <v>0</v>
      </c>
      <c r="V561" s="4">
        <f t="shared" si="9"/>
        <v>0</v>
      </c>
      <c r="X561" s="56"/>
      <c r="Y561" s="62" t="s">
        <v>258</v>
      </c>
      <c r="Z561" s="18"/>
      <c r="AA561" s="18"/>
      <c r="AB561" s="18"/>
      <c r="AC561" s="18"/>
      <c r="AD561" s="18"/>
    </row>
    <row r="562" spans="2:30" ht="13.5" hidden="1" customHeight="1" x14ac:dyDescent="0.25">
      <c r="B562" s="2"/>
      <c r="C562" s="67" t="s">
        <v>133</v>
      </c>
      <c r="D562" s="166"/>
      <c r="E562" s="168"/>
      <c r="F562" s="87"/>
      <c r="G562" s="165" t="s">
        <v>134</v>
      </c>
      <c r="H562" s="165"/>
      <c r="I562" s="166"/>
      <c r="J562" s="167"/>
      <c r="K562" s="167"/>
      <c r="L562" s="167"/>
      <c r="M562" s="168"/>
      <c r="N562" s="166" t="s">
        <v>135</v>
      </c>
      <c r="O562" s="168"/>
      <c r="P562" s="3"/>
      <c r="S562" s="1">
        <f>S558</f>
        <v>0</v>
      </c>
      <c r="U562" s="4">
        <v>0</v>
      </c>
      <c r="V562" s="4">
        <f t="shared" si="9"/>
        <v>0</v>
      </c>
      <c r="X562" s="56"/>
      <c r="Y562" s="62" t="s">
        <v>258</v>
      </c>
      <c r="Z562" s="18"/>
      <c r="AA562" s="18"/>
      <c r="AB562" s="18"/>
      <c r="AC562" s="18"/>
      <c r="AD562" s="18"/>
    </row>
    <row r="563" spans="2:30" ht="13.5" hidden="1" customHeight="1" x14ac:dyDescent="0.25">
      <c r="B563" s="2"/>
      <c r="C563" s="169" t="s">
        <v>253</v>
      </c>
      <c r="D563" s="169"/>
      <c r="E563" s="169"/>
      <c r="F563" s="169"/>
      <c r="G563" s="98"/>
      <c r="H563" s="55" t="s">
        <v>254</v>
      </c>
      <c r="I563" s="68"/>
      <c r="J563" s="68"/>
      <c r="K563" s="68"/>
      <c r="L563" s="68"/>
      <c r="M563" s="68"/>
      <c r="N563" s="68"/>
      <c r="O563" s="68"/>
      <c r="P563" s="3"/>
      <c r="S563" s="1">
        <f>S558</f>
        <v>0</v>
      </c>
      <c r="U563" s="4">
        <v>0</v>
      </c>
      <c r="V563" s="4">
        <f t="shared" si="9"/>
        <v>0</v>
      </c>
      <c r="Y563" s="62" t="s">
        <v>258</v>
      </c>
    </row>
    <row r="564" spans="2:30" ht="13.5" hidden="1" customHeight="1" x14ac:dyDescent="0.25">
      <c r="B564" s="2"/>
      <c r="C564" s="169" t="s">
        <v>252</v>
      </c>
      <c r="D564" s="169"/>
      <c r="E564" s="169"/>
      <c r="F564" s="169"/>
      <c r="G564" s="98"/>
      <c r="H564" s="55" t="s">
        <v>254</v>
      </c>
      <c r="I564" s="68"/>
      <c r="J564" s="68"/>
      <c r="K564" s="68"/>
      <c r="L564" s="68"/>
      <c r="M564" s="68"/>
      <c r="N564" s="68"/>
      <c r="O564" s="68"/>
      <c r="P564" s="3"/>
      <c r="S564" s="1">
        <f>S558</f>
        <v>0</v>
      </c>
      <c r="U564" s="4">
        <v>0</v>
      </c>
      <c r="V564" s="4">
        <f t="shared" si="9"/>
        <v>0</v>
      </c>
      <c r="Y564" s="62" t="s">
        <v>258</v>
      </c>
    </row>
    <row r="565" spans="2:30" ht="13.5" hidden="1" customHeight="1" x14ac:dyDescent="0.25">
      <c r="B565" s="2"/>
      <c r="C565" s="58"/>
      <c r="D565" s="58"/>
      <c r="E565" s="58"/>
      <c r="F565" s="58"/>
      <c r="G565" s="32"/>
      <c r="H565" s="32"/>
      <c r="I565" s="32"/>
      <c r="J565" s="32"/>
      <c r="K565" s="32"/>
      <c r="L565" s="32"/>
      <c r="M565" s="32"/>
      <c r="N565" s="32"/>
      <c r="O565" s="32"/>
      <c r="P565" s="3"/>
      <c r="S565" s="1">
        <f>S558</f>
        <v>0</v>
      </c>
      <c r="U565" s="4">
        <v>0</v>
      </c>
      <c r="V565" s="4">
        <f t="shared" si="9"/>
        <v>0</v>
      </c>
    </row>
    <row r="566" spans="2:30" ht="13.5" hidden="1" customHeight="1" x14ac:dyDescent="0.25">
      <c r="B566" s="2"/>
      <c r="C566" s="170" t="s">
        <v>255</v>
      </c>
      <c r="D566" s="170"/>
      <c r="E566" s="170"/>
      <c r="F566" s="170"/>
      <c r="G566" s="170"/>
      <c r="H566" s="170"/>
      <c r="I566" s="170"/>
      <c r="J566" s="170"/>
      <c r="K566" s="170"/>
      <c r="L566" s="170"/>
      <c r="M566" s="170"/>
      <c r="N566" s="170"/>
      <c r="O566" s="170"/>
      <c r="P566" s="3"/>
      <c r="S566" s="1">
        <f>IF($F$48&gt;=T566,1,0)</f>
        <v>0</v>
      </c>
      <c r="T566" s="1">
        <v>2</v>
      </c>
      <c r="U566" s="4">
        <v>0</v>
      </c>
      <c r="V566" s="4">
        <f t="shared" si="9"/>
        <v>0</v>
      </c>
      <c r="Y566" s="62" t="s">
        <v>259</v>
      </c>
    </row>
    <row r="567" spans="2:30" ht="13.5" hidden="1" customHeight="1" x14ac:dyDescent="0.25">
      <c r="B567" s="2"/>
      <c r="C567" s="169" t="s">
        <v>261</v>
      </c>
      <c r="D567" s="169"/>
      <c r="E567" s="169"/>
      <c r="F567" s="169"/>
      <c r="G567" s="158"/>
      <c r="H567" s="159"/>
      <c r="I567" s="159"/>
      <c r="J567" s="159"/>
      <c r="K567" s="160"/>
      <c r="L567" s="55" t="s">
        <v>151</v>
      </c>
      <c r="M567" s="25"/>
      <c r="N567" s="25"/>
      <c r="O567" s="25"/>
      <c r="P567" s="3"/>
      <c r="S567" s="1">
        <f>S566</f>
        <v>0</v>
      </c>
      <c r="T567"/>
      <c r="U567" s="4">
        <v>0</v>
      </c>
      <c r="V567" s="4">
        <f t="shared" si="9"/>
        <v>0</v>
      </c>
      <c r="Y567" s="62" t="s">
        <v>168</v>
      </c>
    </row>
    <row r="568" spans="2:30" ht="13.5" hidden="1" customHeight="1" x14ac:dyDescent="0.25">
      <c r="B568" s="2"/>
      <c r="C568" s="169" t="s">
        <v>251</v>
      </c>
      <c r="D568" s="169"/>
      <c r="E568" s="171"/>
      <c r="F568" s="153"/>
      <c r="G568" s="154"/>
      <c r="H568" s="154"/>
      <c r="I568" s="154"/>
      <c r="J568" s="154"/>
      <c r="K568" s="154"/>
      <c r="L568" s="154"/>
      <c r="M568" s="154"/>
      <c r="N568" s="154"/>
      <c r="O568" s="155"/>
      <c r="P568" s="3"/>
      <c r="S568" s="1">
        <f>S566</f>
        <v>0</v>
      </c>
      <c r="U568" s="4">
        <v>0</v>
      </c>
      <c r="V568" s="4">
        <f t="shared" si="9"/>
        <v>0</v>
      </c>
      <c r="Y568" s="62" t="s">
        <v>258</v>
      </c>
    </row>
    <row r="569" spans="2:30" ht="13.5" hidden="1" customHeight="1" x14ac:dyDescent="0.25">
      <c r="B569" s="2"/>
      <c r="C569" s="172" t="s">
        <v>250</v>
      </c>
      <c r="D569" s="172"/>
      <c r="E569" s="172"/>
      <c r="F569" s="172"/>
      <c r="G569" s="172"/>
      <c r="H569" s="172"/>
      <c r="I569" s="172"/>
      <c r="J569" s="172"/>
      <c r="K569" s="172"/>
      <c r="L569" s="172"/>
      <c r="M569" s="172"/>
      <c r="N569" s="172"/>
      <c r="O569" s="172"/>
      <c r="P569" s="3"/>
      <c r="S569" s="1">
        <f>S566</f>
        <v>0</v>
      </c>
      <c r="U569" s="4">
        <v>0</v>
      </c>
      <c r="V569" s="4">
        <f t="shared" si="9"/>
        <v>0</v>
      </c>
      <c r="X569" s="56"/>
      <c r="Y569" s="62" t="s">
        <v>258</v>
      </c>
      <c r="Z569" s="18"/>
      <c r="AA569" s="18"/>
      <c r="AB569" s="18"/>
      <c r="AC569" s="18"/>
      <c r="AD569" s="18"/>
    </row>
    <row r="570" spans="2:30" ht="13.5" hidden="1" customHeight="1" x14ac:dyDescent="0.25">
      <c r="B570" s="2"/>
      <c r="C570" s="67" t="s">
        <v>133</v>
      </c>
      <c r="D570" s="166"/>
      <c r="E570" s="168"/>
      <c r="F570" s="87"/>
      <c r="G570" s="165" t="s">
        <v>134</v>
      </c>
      <c r="H570" s="165"/>
      <c r="I570" s="166"/>
      <c r="J570" s="167"/>
      <c r="K570" s="167"/>
      <c r="L570" s="167"/>
      <c r="M570" s="168"/>
      <c r="N570" s="166" t="s">
        <v>135</v>
      </c>
      <c r="O570" s="168"/>
      <c r="P570" s="3"/>
      <c r="S570" s="1">
        <f>S566</f>
        <v>0</v>
      </c>
      <c r="U570" s="4">
        <v>0</v>
      </c>
      <c r="V570" s="4">
        <f t="shared" si="9"/>
        <v>0</v>
      </c>
      <c r="X570" s="56"/>
      <c r="Y570" s="62" t="s">
        <v>258</v>
      </c>
      <c r="Z570" s="18"/>
      <c r="AA570" s="18"/>
      <c r="AB570" s="18"/>
      <c r="AC570" s="18"/>
      <c r="AD570" s="18"/>
    </row>
    <row r="571" spans="2:30" ht="13.5" hidden="1" customHeight="1" x14ac:dyDescent="0.25">
      <c r="B571" s="2"/>
      <c r="C571" s="169" t="s">
        <v>253</v>
      </c>
      <c r="D571" s="169"/>
      <c r="E571" s="169"/>
      <c r="F571" s="169"/>
      <c r="G571" s="98"/>
      <c r="H571" s="55" t="s">
        <v>254</v>
      </c>
      <c r="I571" s="68"/>
      <c r="J571" s="68"/>
      <c r="K571" s="68"/>
      <c r="L571" s="68"/>
      <c r="M571" s="68"/>
      <c r="N571" s="68"/>
      <c r="O571" s="68"/>
      <c r="P571" s="3"/>
      <c r="S571" s="1">
        <f>S566</f>
        <v>0</v>
      </c>
      <c r="U571" s="4">
        <v>0</v>
      </c>
      <c r="V571" s="4">
        <f t="shared" si="9"/>
        <v>0</v>
      </c>
      <c r="Y571" s="62" t="s">
        <v>258</v>
      </c>
    </row>
    <row r="572" spans="2:30" ht="13.5" hidden="1" customHeight="1" x14ac:dyDescent="0.25">
      <c r="B572" s="2"/>
      <c r="C572" s="169" t="s">
        <v>252</v>
      </c>
      <c r="D572" s="169"/>
      <c r="E572" s="169"/>
      <c r="F572" s="169"/>
      <c r="G572" s="98"/>
      <c r="H572" s="55" t="s">
        <v>254</v>
      </c>
      <c r="I572" s="68"/>
      <c r="J572" s="68"/>
      <c r="K572" s="68"/>
      <c r="L572" s="68"/>
      <c r="M572" s="68"/>
      <c r="N572" s="68"/>
      <c r="O572" s="68"/>
      <c r="P572" s="3"/>
      <c r="S572" s="1">
        <f>S566</f>
        <v>0</v>
      </c>
      <c r="U572" s="4">
        <v>0</v>
      </c>
      <c r="V572" s="4">
        <f t="shared" si="9"/>
        <v>0</v>
      </c>
      <c r="Y572" s="62" t="s">
        <v>258</v>
      </c>
    </row>
    <row r="573" spans="2:30" ht="13.5" hidden="1" customHeight="1" x14ac:dyDescent="0.25">
      <c r="B573" s="2"/>
      <c r="C573" s="58"/>
      <c r="D573" s="58"/>
      <c r="E573" s="58"/>
      <c r="F573" s="58"/>
      <c r="G573" s="32"/>
      <c r="H573" s="32"/>
      <c r="I573" s="32"/>
      <c r="J573" s="32"/>
      <c r="K573" s="32"/>
      <c r="L573" s="32"/>
      <c r="M573" s="32"/>
      <c r="N573" s="32"/>
      <c r="O573" s="32"/>
      <c r="P573" s="3"/>
      <c r="S573" s="1">
        <f>S566</f>
        <v>0</v>
      </c>
      <c r="U573" s="4">
        <v>0</v>
      </c>
      <c r="V573" s="4">
        <f t="shared" si="9"/>
        <v>0</v>
      </c>
    </row>
    <row r="574" spans="2:30" ht="13.5" hidden="1" customHeight="1" x14ac:dyDescent="0.25">
      <c r="B574" s="2"/>
      <c r="C574" s="170" t="s">
        <v>255</v>
      </c>
      <c r="D574" s="170"/>
      <c r="E574" s="170"/>
      <c r="F574" s="170"/>
      <c r="G574" s="170"/>
      <c r="H574" s="170"/>
      <c r="I574" s="170"/>
      <c r="J574" s="170"/>
      <c r="K574" s="170"/>
      <c r="L574" s="170"/>
      <c r="M574" s="170"/>
      <c r="N574" s="170"/>
      <c r="O574" s="170"/>
      <c r="P574" s="3"/>
      <c r="S574" s="1">
        <f>IF($F$48&gt;=T574,1,0)</f>
        <v>0</v>
      </c>
      <c r="T574" s="1">
        <v>3</v>
      </c>
      <c r="U574" s="4">
        <v>0</v>
      </c>
      <c r="V574" s="4">
        <f t="shared" si="9"/>
        <v>0</v>
      </c>
      <c r="Y574" s="62" t="s">
        <v>259</v>
      </c>
    </row>
    <row r="575" spans="2:30" ht="13.5" hidden="1" customHeight="1" x14ac:dyDescent="0.25">
      <c r="B575" s="2"/>
      <c r="C575" s="169" t="s">
        <v>261</v>
      </c>
      <c r="D575" s="169"/>
      <c r="E575" s="169"/>
      <c r="F575" s="169"/>
      <c r="G575" s="158"/>
      <c r="H575" s="159"/>
      <c r="I575" s="159"/>
      <c r="J575" s="159"/>
      <c r="K575" s="160"/>
      <c r="L575" s="55" t="s">
        <v>151</v>
      </c>
      <c r="M575" s="25"/>
      <c r="N575" s="25"/>
      <c r="O575" s="25"/>
      <c r="P575" s="3"/>
      <c r="S575" s="1">
        <f>S574</f>
        <v>0</v>
      </c>
      <c r="T575"/>
      <c r="U575" s="4">
        <v>0</v>
      </c>
      <c r="V575" s="4">
        <f t="shared" si="9"/>
        <v>0</v>
      </c>
      <c r="Y575" s="62" t="s">
        <v>168</v>
      </c>
    </row>
    <row r="576" spans="2:30" ht="13.5" hidden="1" customHeight="1" x14ac:dyDescent="0.25">
      <c r="B576" s="2"/>
      <c r="C576" s="169" t="s">
        <v>251</v>
      </c>
      <c r="D576" s="169"/>
      <c r="E576" s="171"/>
      <c r="F576" s="153"/>
      <c r="G576" s="154"/>
      <c r="H576" s="154"/>
      <c r="I576" s="154"/>
      <c r="J576" s="154"/>
      <c r="K576" s="154"/>
      <c r="L576" s="154"/>
      <c r="M576" s="154"/>
      <c r="N576" s="154"/>
      <c r="O576" s="155"/>
      <c r="P576" s="3"/>
      <c r="S576" s="1">
        <f>S574</f>
        <v>0</v>
      </c>
      <c r="U576" s="4">
        <v>0</v>
      </c>
      <c r="V576" s="4">
        <f t="shared" si="9"/>
        <v>0</v>
      </c>
      <c r="Y576" s="62" t="s">
        <v>258</v>
      </c>
    </row>
    <row r="577" spans="2:30" ht="13.5" hidden="1" customHeight="1" x14ac:dyDescent="0.25">
      <c r="B577" s="2"/>
      <c r="C577" s="172" t="s">
        <v>250</v>
      </c>
      <c r="D577" s="172"/>
      <c r="E577" s="172"/>
      <c r="F577" s="172"/>
      <c r="G577" s="172"/>
      <c r="H577" s="172"/>
      <c r="I577" s="172"/>
      <c r="J577" s="172"/>
      <c r="K577" s="172"/>
      <c r="L577" s="172"/>
      <c r="M577" s="172"/>
      <c r="N577" s="172"/>
      <c r="O577" s="172"/>
      <c r="P577" s="3"/>
      <c r="S577" s="1">
        <f>S574</f>
        <v>0</v>
      </c>
      <c r="U577" s="4">
        <v>0</v>
      </c>
      <c r="V577" s="4">
        <f t="shared" si="9"/>
        <v>0</v>
      </c>
      <c r="X577" s="56"/>
      <c r="Y577" s="62" t="s">
        <v>258</v>
      </c>
      <c r="Z577" s="18"/>
      <c r="AA577" s="18"/>
      <c r="AB577" s="18"/>
      <c r="AC577" s="18"/>
      <c r="AD577" s="18"/>
    </row>
    <row r="578" spans="2:30" ht="13.5" hidden="1" customHeight="1" x14ac:dyDescent="0.25">
      <c r="B578" s="2"/>
      <c r="C578" s="67" t="s">
        <v>133</v>
      </c>
      <c r="D578" s="166"/>
      <c r="E578" s="168"/>
      <c r="F578" s="87"/>
      <c r="G578" s="165" t="s">
        <v>134</v>
      </c>
      <c r="H578" s="165"/>
      <c r="I578" s="166"/>
      <c r="J578" s="167"/>
      <c r="K578" s="167"/>
      <c r="L578" s="167"/>
      <c r="M578" s="168"/>
      <c r="N578" s="166" t="s">
        <v>135</v>
      </c>
      <c r="O578" s="168"/>
      <c r="P578" s="3"/>
      <c r="S578" s="1">
        <f>S574</f>
        <v>0</v>
      </c>
      <c r="U578" s="4">
        <v>0</v>
      </c>
      <c r="V578" s="4">
        <f t="shared" si="9"/>
        <v>0</v>
      </c>
      <c r="X578" s="56"/>
      <c r="Y578" s="62" t="s">
        <v>258</v>
      </c>
      <c r="Z578" s="18"/>
      <c r="AA578" s="18"/>
      <c r="AB578" s="18"/>
      <c r="AC578" s="18"/>
      <c r="AD578" s="18"/>
    </row>
    <row r="579" spans="2:30" ht="13.5" hidden="1" customHeight="1" x14ac:dyDescent="0.25">
      <c r="B579" s="2"/>
      <c r="C579" s="169" t="s">
        <v>253</v>
      </c>
      <c r="D579" s="169"/>
      <c r="E579" s="169"/>
      <c r="F579" s="169"/>
      <c r="G579" s="98"/>
      <c r="H579" s="55" t="s">
        <v>254</v>
      </c>
      <c r="I579" s="68"/>
      <c r="J579" s="68"/>
      <c r="K579" s="68"/>
      <c r="L579" s="68"/>
      <c r="M579" s="68"/>
      <c r="N579" s="68"/>
      <c r="O579" s="68"/>
      <c r="P579" s="3"/>
      <c r="S579" s="1">
        <f>S574</f>
        <v>0</v>
      </c>
      <c r="U579" s="4">
        <v>0</v>
      </c>
      <c r="V579" s="4">
        <f t="shared" si="9"/>
        <v>0</v>
      </c>
      <c r="Y579" s="62" t="s">
        <v>258</v>
      </c>
    </row>
    <row r="580" spans="2:30" ht="13.5" hidden="1" customHeight="1" x14ac:dyDescent="0.25">
      <c r="B580" s="2"/>
      <c r="C580" s="169" t="s">
        <v>252</v>
      </c>
      <c r="D580" s="169"/>
      <c r="E580" s="169"/>
      <c r="F580" s="169"/>
      <c r="G580" s="98"/>
      <c r="H580" s="55" t="s">
        <v>254</v>
      </c>
      <c r="I580" s="68"/>
      <c r="J580" s="68"/>
      <c r="K580" s="68"/>
      <c r="L580" s="68"/>
      <c r="M580" s="68"/>
      <c r="N580" s="68"/>
      <c r="O580" s="68"/>
      <c r="P580" s="3"/>
      <c r="S580" s="1">
        <f>S574</f>
        <v>0</v>
      </c>
      <c r="U580" s="4">
        <v>0</v>
      </c>
      <c r="V580" s="4">
        <f t="shared" si="9"/>
        <v>0</v>
      </c>
      <c r="Y580" s="62" t="s">
        <v>258</v>
      </c>
    </row>
    <row r="581" spans="2:30" ht="13.5" hidden="1" customHeight="1" x14ac:dyDescent="0.25">
      <c r="B581" s="2"/>
      <c r="C581" s="58"/>
      <c r="D581" s="58"/>
      <c r="E581" s="58"/>
      <c r="F581" s="58"/>
      <c r="G581" s="32"/>
      <c r="H581" s="32"/>
      <c r="I581" s="32"/>
      <c r="J581" s="32"/>
      <c r="K581" s="32"/>
      <c r="L581" s="32"/>
      <c r="M581" s="32"/>
      <c r="N581" s="32"/>
      <c r="O581" s="32"/>
      <c r="P581" s="3"/>
      <c r="S581" s="1">
        <f>S574</f>
        <v>0</v>
      </c>
      <c r="U581" s="4">
        <v>0</v>
      </c>
      <c r="V581" s="4">
        <f t="shared" si="9"/>
        <v>0</v>
      </c>
    </row>
    <row r="582" spans="2:30" ht="13.5" hidden="1" customHeight="1" x14ac:dyDescent="0.25">
      <c r="B582" s="2"/>
      <c r="C582" s="170" t="s">
        <v>255</v>
      </c>
      <c r="D582" s="170"/>
      <c r="E582" s="170"/>
      <c r="F582" s="170"/>
      <c r="G582" s="170"/>
      <c r="H582" s="170"/>
      <c r="I582" s="170"/>
      <c r="J582" s="170"/>
      <c r="K582" s="170"/>
      <c r="L582" s="170"/>
      <c r="M582" s="170"/>
      <c r="N582" s="170"/>
      <c r="O582" s="170"/>
      <c r="P582" s="3"/>
      <c r="S582" s="1">
        <f>IF($F$48&gt;=T582,1,0)</f>
        <v>0</v>
      </c>
      <c r="T582" s="1">
        <v>4</v>
      </c>
      <c r="U582" s="4">
        <v>0</v>
      </c>
      <c r="V582" s="4">
        <f t="shared" si="9"/>
        <v>0</v>
      </c>
      <c r="Y582" s="62" t="s">
        <v>259</v>
      </c>
    </row>
    <row r="583" spans="2:30" ht="13.5" hidden="1" customHeight="1" x14ac:dyDescent="0.25">
      <c r="B583" s="2"/>
      <c r="C583" s="169" t="s">
        <v>261</v>
      </c>
      <c r="D583" s="169"/>
      <c r="E583" s="169"/>
      <c r="F583" s="169"/>
      <c r="G583" s="158"/>
      <c r="H583" s="159"/>
      <c r="I583" s="159"/>
      <c r="J583" s="159"/>
      <c r="K583" s="160"/>
      <c r="L583" s="55" t="s">
        <v>151</v>
      </c>
      <c r="M583" s="25"/>
      <c r="N583" s="25"/>
      <c r="O583" s="25"/>
      <c r="P583" s="3"/>
      <c r="S583" s="1">
        <f>S582</f>
        <v>0</v>
      </c>
      <c r="T583"/>
      <c r="U583" s="4">
        <v>0</v>
      </c>
      <c r="V583" s="4">
        <f t="shared" si="9"/>
        <v>0</v>
      </c>
      <c r="Y583" s="62" t="s">
        <v>168</v>
      </c>
    </row>
    <row r="584" spans="2:30" ht="13.5" hidden="1" customHeight="1" x14ac:dyDescent="0.25">
      <c r="B584" s="2"/>
      <c r="C584" s="169" t="s">
        <v>251</v>
      </c>
      <c r="D584" s="169"/>
      <c r="E584" s="171"/>
      <c r="F584" s="153"/>
      <c r="G584" s="154"/>
      <c r="H584" s="154"/>
      <c r="I584" s="154"/>
      <c r="J584" s="154"/>
      <c r="K584" s="154"/>
      <c r="L584" s="154"/>
      <c r="M584" s="154"/>
      <c r="N584" s="154"/>
      <c r="O584" s="155"/>
      <c r="P584" s="3"/>
      <c r="S584" s="1">
        <f>S582</f>
        <v>0</v>
      </c>
      <c r="U584" s="4">
        <v>0</v>
      </c>
      <c r="V584" s="4">
        <f t="shared" si="9"/>
        <v>0</v>
      </c>
      <c r="Y584" s="62" t="s">
        <v>258</v>
      </c>
    </row>
    <row r="585" spans="2:30" ht="13.5" hidden="1" customHeight="1" x14ac:dyDescent="0.25">
      <c r="B585" s="2"/>
      <c r="C585" s="172" t="s">
        <v>250</v>
      </c>
      <c r="D585" s="172"/>
      <c r="E585" s="172"/>
      <c r="F585" s="172"/>
      <c r="G585" s="172"/>
      <c r="H585" s="172"/>
      <c r="I585" s="172"/>
      <c r="J585" s="172"/>
      <c r="K585" s="172"/>
      <c r="L585" s="172"/>
      <c r="M585" s="172"/>
      <c r="N585" s="172"/>
      <c r="O585" s="172"/>
      <c r="P585" s="3"/>
      <c r="S585" s="1">
        <f>S582</f>
        <v>0</v>
      </c>
      <c r="U585" s="4">
        <v>0</v>
      </c>
      <c r="V585" s="4">
        <f t="shared" si="9"/>
        <v>0</v>
      </c>
      <c r="X585" s="56"/>
      <c r="Y585" s="62" t="s">
        <v>258</v>
      </c>
      <c r="Z585" s="18"/>
      <c r="AA585" s="18"/>
      <c r="AB585" s="18"/>
      <c r="AC585" s="18"/>
      <c r="AD585" s="18"/>
    </row>
    <row r="586" spans="2:30" ht="13.5" hidden="1" customHeight="1" x14ac:dyDescent="0.25">
      <c r="B586" s="2"/>
      <c r="C586" s="67" t="s">
        <v>133</v>
      </c>
      <c r="D586" s="166"/>
      <c r="E586" s="168"/>
      <c r="F586" s="87"/>
      <c r="G586" s="165" t="s">
        <v>134</v>
      </c>
      <c r="H586" s="165"/>
      <c r="I586" s="166"/>
      <c r="J586" s="167"/>
      <c r="K586" s="167"/>
      <c r="L586" s="167"/>
      <c r="M586" s="168"/>
      <c r="N586" s="166" t="s">
        <v>135</v>
      </c>
      <c r="O586" s="168"/>
      <c r="P586" s="3"/>
      <c r="S586" s="1">
        <f>S582</f>
        <v>0</v>
      </c>
      <c r="U586" s="4">
        <v>0</v>
      </c>
      <c r="V586" s="4">
        <f t="shared" ref="V586:V649" si="10">ABS(U586-S586)</f>
        <v>0</v>
      </c>
      <c r="X586" s="56"/>
      <c r="Y586" s="62" t="s">
        <v>258</v>
      </c>
      <c r="Z586" s="18"/>
      <c r="AA586" s="18"/>
      <c r="AB586" s="18"/>
      <c r="AC586" s="18"/>
      <c r="AD586" s="18"/>
    </row>
    <row r="587" spans="2:30" ht="13.5" hidden="1" customHeight="1" x14ac:dyDescent="0.25">
      <c r="B587" s="2"/>
      <c r="C587" s="169" t="s">
        <v>253</v>
      </c>
      <c r="D587" s="169"/>
      <c r="E587" s="169"/>
      <c r="F587" s="169"/>
      <c r="G587" s="98"/>
      <c r="H587" s="55" t="s">
        <v>254</v>
      </c>
      <c r="I587" s="68"/>
      <c r="J587" s="68"/>
      <c r="K587" s="68"/>
      <c r="L587" s="68"/>
      <c r="M587" s="68"/>
      <c r="N587" s="68"/>
      <c r="O587" s="68"/>
      <c r="P587" s="3"/>
      <c r="S587" s="1">
        <f>S582</f>
        <v>0</v>
      </c>
      <c r="U587" s="4">
        <v>0</v>
      </c>
      <c r="V587" s="4">
        <f t="shared" si="10"/>
        <v>0</v>
      </c>
      <c r="Y587" s="62" t="s">
        <v>258</v>
      </c>
    </row>
    <row r="588" spans="2:30" ht="13.5" hidden="1" customHeight="1" x14ac:dyDescent="0.25">
      <c r="B588" s="2"/>
      <c r="C588" s="169" t="s">
        <v>252</v>
      </c>
      <c r="D588" s="169"/>
      <c r="E588" s="169"/>
      <c r="F588" s="169"/>
      <c r="G588" s="98"/>
      <c r="H588" s="55" t="s">
        <v>254</v>
      </c>
      <c r="I588" s="68"/>
      <c r="J588" s="68"/>
      <c r="K588" s="68"/>
      <c r="L588" s="68"/>
      <c r="M588" s="68"/>
      <c r="N588" s="68"/>
      <c r="O588" s="68"/>
      <c r="P588" s="3"/>
      <c r="S588" s="1">
        <f>S582</f>
        <v>0</v>
      </c>
      <c r="U588" s="4">
        <v>0</v>
      </c>
      <c r="V588" s="4">
        <f t="shared" si="10"/>
        <v>0</v>
      </c>
      <c r="Y588" s="62" t="s">
        <v>258</v>
      </c>
    </row>
    <row r="589" spans="2:30" ht="13.5" hidden="1" customHeight="1" x14ac:dyDescent="0.25">
      <c r="B589" s="2"/>
      <c r="C589" s="58"/>
      <c r="D589" s="58"/>
      <c r="E589" s="58"/>
      <c r="F589" s="58"/>
      <c r="G589" s="32"/>
      <c r="H589" s="32"/>
      <c r="I589" s="32"/>
      <c r="J589" s="32"/>
      <c r="K589" s="32"/>
      <c r="L589" s="32"/>
      <c r="M589" s="32"/>
      <c r="N589" s="32"/>
      <c r="O589" s="32"/>
      <c r="P589" s="3"/>
      <c r="S589" s="1">
        <f>S582</f>
        <v>0</v>
      </c>
      <c r="U589" s="4">
        <v>0</v>
      </c>
      <c r="V589" s="4">
        <f t="shared" si="10"/>
        <v>0</v>
      </c>
    </row>
    <row r="590" spans="2:30" ht="13.5" hidden="1" customHeight="1" x14ac:dyDescent="0.25">
      <c r="B590" s="2"/>
      <c r="C590" s="170" t="s">
        <v>255</v>
      </c>
      <c r="D590" s="170"/>
      <c r="E590" s="170"/>
      <c r="F590" s="170"/>
      <c r="G590" s="170"/>
      <c r="H590" s="170"/>
      <c r="I590" s="170"/>
      <c r="J590" s="170"/>
      <c r="K590" s="170"/>
      <c r="L590" s="170"/>
      <c r="M590" s="170"/>
      <c r="N590" s="170"/>
      <c r="O590" s="170"/>
      <c r="P590" s="3"/>
      <c r="S590" s="1">
        <f>IF($F$48&gt;=T590,1,0)</f>
        <v>0</v>
      </c>
      <c r="T590" s="1">
        <v>5</v>
      </c>
      <c r="U590" s="4">
        <v>0</v>
      </c>
      <c r="V590" s="4">
        <f t="shared" si="10"/>
        <v>0</v>
      </c>
      <c r="Y590" s="62" t="s">
        <v>259</v>
      </c>
    </row>
    <row r="591" spans="2:30" ht="13.5" hidden="1" customHeight="1" x14ac:dyDescent="0.25">
      <c r="B591" s="2"/>
      <c r="C591" s="169" t="s">
        <v>261</v>
      </c>
      <c r="D591" s="169"/>
      <c r="E591" s="169"/>
      <c r="F591" s="169"/>
      <c r="G591" s="158"/>
      <c r="H591" s="159"/>
      <c r="I591" s="159"/>
      <c r="J591" s="159"/>
      <c r="K591" s="160"/>
      <c r="L591" s="55" t="s">
        <v>151</v>
      </c>
      <c r="M591" s="25"/>
      <c r="N591" s="25"/>
      <c r="O591" s="25"/>
      <c r="P591" s="3"/>
      <c r="S591" s="1">
        <f>S590</f>
        <v>0</v>
      </c>
      <c r="T591"/>
      <c r="U591" s="4">
        <v>0</v>
      </c>
      <c r="V591" s="4">
        <f t="shared" si="10"/>
        <v>0</v>
      </c>
      <c r="Y591" s="62" t="s">
        <v>168</v>
      </c>
    </row>
    <row r="592" spans="2:30" ht="13.5" hidden="1" customHeight="1" x14ac:dyDescent="0.25">
      <c r="B592" s="2"/>
      <c r="C592" s="169" t="s">
        <v>251</v>
      </c>
      <c r="D592" s="169"/>
      <c r="E592" s="171"/>
      <c r="F592" s="153"/>
      <c r="G592" s="154"/>
      <c r="H592" s="154"/>
      <c r="I592" s="154"/>
      <c r="J592" s="154"/>
      <c r="K592" s="154"/>
      <c r="L592" s="154"/>
      <c r="M592" s="154"/>
      <c r="N592" s="154"/>
      <c r="O592" s="155"/>
      <c r="P592" s="3"/>
      <c r="S592" s="1">
        <f>S590</f>
        <v>0</v>
      </c>
      <c r="U592" s="4">
        <v>0</v>
      </c>
      <c r="V592" s="4">
        <f t="shared" si="10"/>
        <v>0</v>
      </c>
      <c r="Y592" s="62" t="s">
        <v>258</v>
      </c>
    </row>
    <row r="593" spans="2:30" ht="13.5" hidden="1" customHeight="1" x14ac:dyDescent="0.25">
      <c r="B593" s="2"/>
      <c r="C593" s="172" t="s">
        <v>250</v>
      </c>
      <c r="D593" s="172"/>
      <c r="E593" s="172"/>
      <c r="F593" s="172"/>
      <c r="G593" s="172"/>
      <c r="H593" s="172"/>
      <c r="I593" s="172"/>
      <c r="J593" s="172"/>
      <c r="K593" s="172"/>
      <c r="L593" s="172"/>
      <c r="M593" s="172"/>
      <c r="N593" s="172"/>
      <c r="O593" s="172"/>
      <c r="P593" s="3"/>
      <c r="S593" s="1">
        <f>S590</f>
        <v>0</v>
      </c>
      <c r="U593" s="4">
        <v>0</v>
      </c>
      <c r="V593" s="4">
        <f t="shared" si="10"/>
        <v>0</v>
      </c>
      <c r="X593" s="56"/>
      <c r="Y593" s="62" t="s">
        <v>258</v>
      </c>
      <c r="Z593" s="18"/>
      <c r="AA593" s="18"/>
      <c r="AB593" s="18"/>
      <c r="AC593" s="18"/>
      <c r="AD593" s="18"/>
    </row>
    <row r="594" spans="2:30" ht="13.5" hidden="1" customHeight="1" x14ac:dyDescent="0.25">
      <c r="B594" s="2"/>
      <c r="C594" s="54" t="s">
        <v>133</v>
      </c>
      <c r="D594" s="166"/>
      <c r="E594" s="168"/>
      <c r="F594" s="87"/>
      <c r="G594" s="165" t="s">
        <v>134</v>
      </c>
      <c r="H594" s="165"/>
      <c r="I594" s="166"/>
      <c r="J594" s="167"/>
      <c r="K594" s="167"/>
      <c r="L594" s="167"/>
      <c r="M594" s="168"/>
      <c r="N594" s="166" t="s">
        <v>135</v>
      </c>
      <c r="O594" s="168"/>
      <c r="P594" s="3"/>
      <c r="S594" s="1">
        <f>S590</f>
        <v>0</v>
      </c>
      <c r="U594" s="4">
        <v>0</v>
      </c>
      <c r="V594" s="4">
        <f t="shared" si="10"/>
        <v>0</v>
      </c>
      <c r="X594" s="56"/>
      <c r="Y594" s="62" t="s">
        <v>258</v>
      </c>
      <c r="Z594" s="18"/>
      <c r="AA594" s="18"/>
      <c r="AB594" s="18"/>
      <c r="AC594" s="18"/>
      <c r="AD594" s="18"/>
    </row>
    <row r="595" spans="2:30" ht="13.5" hidden="1" customHeight="1" x14ac:dyDescent="0.25">
      <c r="B595" s="2"/>
      <c r="C595" s="169" t="s">
        <v>253</v>
      </c>
      <c r="D595" s="169"/>
      <c r="E595" s="169"/>
      <c r="F595" s="169"/>
      <c r="G595" s="98"/>
      <c r="H595" s="55" t="s">
        <v>254</v>
      </c>
      <c r="I595" s="31"/>
      <c r="J595" s="31"/>
      <c r="K595" s="31"/>
      <c r="L595" s="31"/>
      <c r="M595" s="31"/>
      <c r="N595" s="31"/>
      <c r="O595" s="31"/>
      <c r="P595" s="3"/>
      <c r="S595" s="1">
        <f>S590</f>
        <v>0</v>
      </c>
      <c r="U595" s="4">
        <v>0</v>
      </c>
      <c r="V595" s="4">
        <f t="shared" si="10"/>
        <v>0</v>
      </c>
      <c r="Y595" s="62" t="s">
        <v>258</v>
      </c>
    </row>
    <row r="596" spans="2:30" ht="13.5" hidden="1" customHeight="1" x14ac:dyDescent="0.25">
      <c r="B596" s="2"/>
      <c r="C596" s="169" t="s">
        <v>252</v>
      </c>
      <c r="D596" s="169"/>
      <c r="E596" s="169"/>
      <c r="F596" s="169"/>
      <c r="G596" s="98"/>
      <c r="H596" s="55" t="s">
        <v>254</v>
      </c>
      <c r="I596" s="31"/>
      <c r="J596" s="31"/>
      <c r="K596" s="31"/>
      <c r="L596" s="31"/>
      <c r="M596" s="31"/>
      <c r="N596" s="31"/>
      <c r="O596" s="31"/>
      <c r="P596" s="3"/>
      <c r="S596" s="1">
        <f>S590</f>
        <v>0</v>
      </c>
      <c r="U596" s="4">
        <v>0</v>
      </c>
      <c r="V596" s="4">
        <f t="shared" si="10"/>
        <v>0</v>
      </c>
      <c r="Y596" s="62" t="s">
        <v>258</v>
      </c>
    </row>
    <row r="597" spans="2:30" ht="13.5" hidden="1" customHeight="1" x14ac:dyDescent="0.25">
      <c r="B597" s="2"/>
      <c r="C597" s="58"/>
      <c r="D597" s="58"/>
      <c r="E597" s="58"/>
      <c r="F597" s="58"/>
      <c r="G597" s="32"/>
      <c r="H597" s="32"/>
      <c r="I597" s="32"/>
      <c r="J597" s="32"/>
      <c r="K597" s="32"/>
      <c r="L597" s="32"/>
      <c r="M597" s="32"/>
      <c r="N597" s="32"/>
      <c r="O597" s="32"/>
      <c r="P597" s="3"/>
      <c r="S597" s="1">
        <f>S590</f>
        <v>0</v>
      </c>
      <c r="U597" s="4">
        <v>0</v>
      </c>
      <c r="V597" s="4">
        <f t="shared" si="10"/>
        <v>0</v>
      </c>
    </row>
    <row r="598" spans="2:30" ht="13.5" hidden="1" customHeight="1" x14ac:dyDescent="0.25">
      <c r="B598" s="2"/>
      <c r="C598" s="170" t="s">
        <v>260</v>
      </c>
      <c r="D598" s="170"/>
      <c r="E598" s="170"/>
      <c r="F598" s="170"/>
      <c r="G598" s="170"/>
      <c r="H598" s="170"/>
      <c r="I598" s="170"/>
      <c r="J598" s="170"/>
      <c r="K598" s="170"/>
      <c r="L598" s="170"/>
      <c r="M598" s="170"/>
      <c r="N598" s="170"/>
      <c r="O598" s="170"/>
      <c r="P598" s="3"/>
      <c r="S598" s="1">
        <f>IF($F$49&gt;=T598,1,0)</f>
        <v>0</v>
      </c>
      <c r="T598" s="1">
        <v>1</v>
      </c>
      <c r="U598" s="4">
        <v>0</v>
      </c>
      <c r="V598" s="4">
        <f t="shared" si="10"/>
        <v>0</v>
      </c>
      <c r="Y598" s="62" t="s">
        <v>262</v>
      </c>
    </row>
    <row r="599" spans="2:30" ht="13.5" hidden="1" customHeight="1" x14ac:dyDescent="0.25">
      <c r="B599" s="2"/>
      <c r="C599" s="169" t="s">
        <v>261</v>
      </c>
      <c r="D599" s="169"/>
      <c r="E599" s="169"/>
      <c r="F599" s="171"/>
      <c r="G599" s="158"/>
      <c r="H599" s="159"/>
      <c r="I599" s="159"/>
      <c r="J599" s="159"/>
      <c r="K599" s="160"/>
      <c r="L599" s="55" t="s">
        <v>151</v>
      </c>
      <c r="M599" s="25"/>
      <c r="N599" s="25"/>
      <c r="O599" s="25"/>
      <c r="P599" s="3"/>
      <c r="S599" s="1">
        <f>S598</f>
        <v>0</v>
      </c>
      <c r="T599"/>
      <c r="U599" s="4">
        <v>0</v>
      </c>
      <c r="V599" s="4">
        <f t="shared" si="10"/>
        <v>0</v>
      </c>
      <c r="Y599" s="62" t="s">
        <v>168</v>
      </c>
    </row>
    <row r="600" spans="2:30" ht="13.5" hidden="1" customHeight="1" x14ac:dyDescent="0.25">
      <c r="B600" s="2"/>
      <c r="C600" s="169" t="s">
        <v>251</v>
      </c>
      <c r="D600" s="169"/>
      <c r="E600" s="171"/>
      <c r="F600" s="153"/>
      <c r="G600" s="154"/>
      <c r="H600" s="154"/>
      <c r="I600" s="154"/>
      <c r="J600" s="154"/>
      <c r="K600" s="154"/>
      <c r="L600" s="154"/>
      <c r="M600" s="154"/>
      <c r="N600" s="154"/>
      <c r="O600" s="155"/>
      <c r="P600" s="3"/>
      <c r="S600" s="1">
        <f>S598</f>
        <v>0</v>
      </c>
      <c r="U600" s="4">
        <v>0</v>
      </c>
      <c r="V600" s="4">
        <f t="shared" si="10"/>
        <v>0</v>
      </c>
      <c r="Y600" s="62" t="s">
        <v>258</v>
      </c>
    </row>
    <row r="601" spans="2:30" ht="13.5" hidden="1" customHeight="1" x14ac:dyDescent="0.25">
      <c r="B601" s="2"/>
      <c r="C601" s="172" t="s">
        <v>250</v>
      </c>
      <c r="D601" s="172"/>
      <c r="E601" s="172"/>
      <c r="F601" s="172"/>
      <c r="G601" s="172"/>
      <c r="H601" s="172"/>
      <c r="I601" s="172"/>
      <c r="J601" s="172"/>
      <c r="K601" s="172"/>
      <c r="L601" s="172"/>
      <c r="M601" s="172"/>
      <c r="N601" s="172"/>
      <c r="O601" s="172"/>
      <c r="P601" s="3"/>
      <c r="S601" s="1">
        <f>S598</f>
        <v>0</v>
      </c>
      <c r="U601" s="4">
        <v>0</v>
      </c>
      <c r="V601" s="4">
        <f t="shared" si="10"/>
        <v>0</v>
      </c>
      <c r="X601" s="56"/>
      <c r="Y601" s="62" t="s">
        <v>258</v>
      </c>
      <c r="Z601" s="18"/>
      <c r="AA601" s="18"/>
      <c r="AB601" s="18"/>
      <c r="AC601" s="18"/>
      <c r="AD601" s="18"/>
    </row>
    <row r="602" spans="2:30" ht="13.5" hidden="1" customHeight="1" x14ac:dyDescent="0.25">
      <c r="B602" s="2"/>
      <c r="C602" s="67" t="s">
        <v>133</v>
      </c>
      <c r="D602" s="166"/>
      <c r="E602" s="168"/>
      <c r="F602" s="87"/>
      <c r="G602" s="173" t="s">
        <v>134</v>
      </c>
      <c r="H602" s="174"/>
      <c r="I602" s="166"/>
      <c r="J602" s="167"/>
      <c r="K602" s="167"/>
      <c r="L602" s="167"/>
      <c r="M602" s="168"/>
      <c r="N602" s="166" t="s">
        <v>135</v>
      </c>
      <c r="O602" s="168"/>
      <c r="P602" s="3"/>
      <c r="S602" s="1">
        <f>S598</f>
        <v>0</v>
      </c>
      <c r="U602" s="4">
        <v>0</v>
      </c>
      <c r="V602" s="4">
        <f t="shared" si="10"/>
        <v>0</v>
      </c>
      <c r="X602" s="56"/>
      <c r="Y602" s="62" t="s">
        <v>258</v>
      </c>
      <c r="Z602" s="18"/>
      <c r="AA602" s="18"/>
      <c r="AB602" s="18"/>
      <c r="AC602" s="18"/>
      <c r="AD602" s="18"/>
    </row>
    <row r="603" spans="2:30" ht="13.5" hidden="1" customHeight="1" x14ac:dyDescent="0.25">
      <c r="B603" s="2"/>
      <c r="C603" s="169" t="s">
        <v>253</v>
      </c>
      <c r="D603" s="169"/>
      <c r="E603" s="169"/>
      <c r="F603" s="171"/>
      <c r="G603" s="98"/>
      <c r="H603" s="55" t="s">
        <v>254</v>
      </c>
      <c r="I603" s="68"/>
      <c r="J603" s="68"/>
      <c r="K603" s="68"/>
      <c r="L603" s="68"/>
      <c r="M603" s="68"/>
      <c r="N603" s="68"/>
      <c r="O603" s="68"/>
      <c r="P603" s="3"/>
      <c r="S603" s="1">
        <f>S598</f>
        <v>0</v>
      </c>
      <c r="U603" s="4">
        <v>0</v>
      </c>
      <c r="V603" s="4">
        <f t="shared" si="10"/>
        <v>0</v>
      </c>
      <c r="Y603" s="62" t="s">
        <v>258</v>
      </c>
    </row>
    <row r="604" spans="2:30" ht="13.5" hidden="1" customHeight="1" x14ac:dyDescent="0.25">
      <c r="B604" s="2"/>
      <c r="C604" s="169" t="s">
        <v>252</v>
      </c>
      <c r="D604" s="169"/>
      <c r="E604" s="169"/>
      <c r="F604" s="171"/>
      <c r="G604" s="98"/>
      <c r="H604" s="55" t="s">
        <v>254</v>
      </c>
      <c r="I604" s="68"/>
      <c r="J604" s="68"/>
      <c r="K604" s="68"/>
      <c r="L604" s="68"/>
      <c r="M604" s="68"/>
      <c r="N604" s="68"/>
      <c r="O604" s="68"/>
      <c r="P604" s="3"/>
      <c r="S604" s="1">
        <f>S598</f>
        <v>0</v>
      </c>
      <c r="U604" s="4">
        <v>0</v>
      </c>
      <c r="V604" s="4">
        <f t="shared" si="10"/>
        <v>0</v>
      </c>
      <c r="Y604" s="62" t="s">
        <v>258</v>
      </c>
    </row>
    <row r="605" spans="2:30" ht="13.5" hidden="1" customHeight="1" x14ac:dyDescent="0.25">
      <c r="B605" s="2"/>
      <c r="C605" s="58"/>
      <c r="D605" s="58"/>
      <c r="E605" s="58"/>
      <c r="F605" s="58"/>
      <c r="G605" s="32"/>
      <c r="H605" s="32"/>
      <c r="I605" s="32"/>
      <c r="J605" s="32"/>
      <c r="K605" s="32"/>
      <c r="L605" s="32"/>
      <c r="M605" s="32"/>
      <c r="N605" s="32"/>
      <c r="O605" s="32"/>
      <c r="P605" s="3"/>
      <c r="S605" s="1">
        <f>S598</f>
        <v>0</v>
      </c>
      <c r="U605" s="4">
        <v>0</v>
      </c>
      <c r="V605" s="4">
        <f t="shared" si="10"/>
        <v>0</v>
      </c>
    </row>
    <row r="606" spans="2:30" ht="13.5" hidden="1" customHeight="1" x14ac:dyDescent="0.25">
      <c r="B606" s="2"/>
      <c r="C606" s="170" t="s">
        <v>260</v>
      </c>
      <c r="D606" s="170"/>
      <c r="E606" s="170"/>
      <c r="F606" s="170"/>
      <c r="G606" s="170"/>
      <c r="H606" s="170"/>
      <c r="I606" s="170"/>
      <c r="J606" s="170"/>
      <c r="K606" s="170"/>
      <c r="L606" s="170"/>
      <c r="M606" s="170"/>
      <c r="N606" s="170"/>
      <c r="O606" s="170"/>
      <c r="P606" s="3"/>
      <c r="S606" s="1">
        <f>IF($F$49&gt;=T606,1,0)</f>
        <v>0</v>
      </c>
      <c r="T606" s="1">
        <v>2</v>
      </c>
      <c r="U606" s="4">
        <v>0</v>
      </c>
      <c r="V606" s="4">
        <f t="shared" si="10"/>
        <v>0</v>
      </c>
      <c r="Y606" s="62" t="s">
        <v>262</v>
      </c>
    </row>
    <row r="607" spans="2:30" ht="13.5" hidden="1" customHeight="1" x14ac:dyDescent="0.25">
      <c r="B607" s="2"/>
      <c r="C607" s="169" t="s">
        <v>261</v>
      </c>
      <c r="D607" s="169"/>
      <c r="E607" s="169"/>
      <c r="F607" s="171"/>
      <c r="G607" s="158"/>
      <c r="H607" s="159"/>
      <c r="I607" s="159"/>
      <c r="J607" s="159"/>
      <c r="K607" s="160"/>
      <c r="L607" s="55" t="s">
        <v>151</v>
      </c>
      <c r="M607" s="25"/>
      <c r="N607" s="25"/>
      <c r="O607" s="25"/>
      <c r="P607" s="3"/>
      <c r="S607" s="1">
        <f>S606</f>
        <v>0</v>
      </c>
      <c r="T607"/>
      <c r="U607" s="4">
        <v>0</v>
      </c>
      <c r="V607" s="4">
        <f t="shared" si="10"/>
        <v>0</v>
      </c>
      <c r="Y607" s="62" t="s">
        <v>168</v>
      </c>
    </row>
    <row r="608" spans="2:30" ht="13.5" hidden="1" customHeight="1" x14ac:dyDescent="0.25">
      <c r="B608" s="2"/>
      <c r="C608" s="169" t="s">
        <v>251</v>
      </c>
      <c r="D608" s="169"/>
      <c r="E608" s="171"/>
      <c r="F608" s="153"/>
      <c r="G608" s="154"/>
      <c r="H608" s="154"/>
      <c r="I608" s="154"/>
      <c r="J608" s="154"/>
      <c r="K608" s="154"/>
      <c r="L608" s="154"/>
      <c r="M608" s="154"/>
      <c r="N608" s="154"/>
      <c r="O608" s="155"/>
      <c r="P608" s="3"/>
      <c r="S608" s="1">
        <f>S606</f>
        <v>0</v>
      </c>
      <c r="U608" s="4">
        <v>0</v>
      </c>
      <c r="V608" s="4">
        <f t="shared" si="10"/>
        <v>0</v>
      </c>
      <c r="Y608" s="62" t="s">
        <v>258</v>
      </c>
    </row>
    <row r="609" spans="2:30" ht="13.5" hidden="1" customHeight="1" x14ac:dyDescent="0.25">
      <c r="B609" s="2"/>
      <c r="C609" s="172" t="s">
        <v>250</v>
      </c>
      <c r="D609" s="172"/>
      <c r="E609" s="172"/>
      <c r="F609" s="172"/>
      <c r="G609" s="172"/>
      <c r="H609" s="172"/>
      <c r="I609" s="172"/>
      <c r="J609" s="172"/>
      <c r="K609" s="172"/>
      <c r="L609" s="172"/>
      <c r="M609" s="172"/>
      <c r="N609" s="172"/>
      <c r="O609" s="172"/>
      <c r="P609" s="3"/>
      <c r="S609" s="1">
        <f>S606</f>
        <v>0</v>
      </c>
      <c r="U609" s="4">
        <v>0</v>
      </c>
      <c r="V609" s="4">
        <f t="shared" si="10"/>
        <v>0</v>
      </c>
      <c r="X609" s="56"/>
      <c r="Y609" s="62" t="s">
        <v>258</v>
      </c>
      <c r="Z609" s="18"/>
      <c r="AA609" s="18"/>
      <c r="AB609" s="18"/>
      <c r="AC609" s="18"/>
      <c r="AD609" s="18"/>
    </row>
    <row r="610" spans="2:30" ht="13.5" hidden="1" customHeight="1" x14ac:dyDescent="0.25">
      <c r="B610" s="2"/>
      <c r="C610" s="67" t="s">
        <v>133</v>
      </c>
      <c r="D610" s="166"/>
      <c r="E610" s="168"/>
      <c r="F610" s="87"/>
      <c r="G610" s="173" t="s">
        <v>134</v>
      </c>
      <c r="H610" s="174"/>
      <c r="I610" s="166"/>
      <c r="J610" s="167"/>
      <c r="K610" s="167"/>
      <c r="L610" s="167"/>
      <c r="M610" s="168"/>
      <c r="N610" s="166" t="s">
        <v>135</v>
      </c>
      <c r="O610" s="168"/>
      <c r="P610" s="3"/>
      <c r="S610" s="1">
        <f>S606</f>
        <v>0</v>
      </c>
      <c r="U610" s="4">
        <v>0</v>
      </c>
      <c r="V610" s="4">
        <f t="shared" si="10"/>
        <v>0</v>
      </c>
      <c r="X610" s="56"/>
      <c r="Y610" s="62" t="s">
        <v>258</v>
      </c>
      <c r="Z610" s="18"/>
      <c r="AA610" s="18"/>
      <c r="AB610" s="18"/>
      <c r="AC610" s="18"/>
      <c r="AD610" s="18"/>
    </row>
    <row r="611" spans="2:30" ht="13.5" hidden="1" customHeight="1" x14ac:dyDescent="0.25">
      <c r="B611" s="2"/>
      <c r="C611" s="169" t="s">
        <v>253</v>
      </c>
      <c r="D611" s="169"/>
      <c r="E611" s="169"/>
      <c r="F611" s="171"/>
      <c r="G611" s="98"/>
      <c r="H611" s="55" t="s">
        <v>254</v>
      </c>
      <c r="I611" s="68"/>
      <c r="J611" s="68"/>
      <c r="K611" s="68"/>
      <c r="L611" s="68"/>
      <c r="M611" s="68"/>
      <c r="N611" s="68"/>
      <c r="O611" s="68"/>
      <c r="P611" s="3"/>
      <c r="S611" s="1">
        <f>S606</f>
        <v>0</v>
      </c>
      <c r="U611" s="4">
        <v>0</v>
      </c>
      <c r="V611" s="4">
        <f t="shared" si="10"/>
        <v>0</v>
      </c>
      <c r="Y611" s="62" t="s">
        <v>258</v>
      </c>
    </row>
    <row r="612" spans="2:30" ht="13.5" hidden="1" customHeight="1" x14ac:dyDescent="0.25">
      <c r="B612" s="2"/>
      <c r="C612" s="169" t="s">
        <v>252</v>
      </c>
      <c r="D612" s="169"/>
      <c r="E612" s="169"/>
      <c r="F612" s="171"/>
      <c r="G612" s="98"/>
      <c r="H612" s="55" t="s">
        <v>254</v>
      </c>
      <c r="I612" s="68"/>
      <c r="J612" s="68"/>
      <c r="K612" s="68"/>
      <c r="L612" s="68"/>
      <c r="M612" s="68"/>
      <c r="N612" s="68"/>
      <c r="O612" s="68"/>
      <c r="P612" s="3"/>
      <c r="S612" s="1">
        <f>S606</f>
        <v>0</v>
      </c>
      <c r="U612" s="4">
        <v>0</v>
      </c>
      <c r="V612" s="4">
        <f t="shared" si="10"/>
        <v>0</v>
      </c>
      <c r="Y612" s="62" t="s">
        <v>258</v>
      </c>
    </row>
    <row r="613" spans="2:30" ht="13.5" hidden="1" customHeight="1" x14ac:dyDescent="0.25">
      <c r="B613" s="2"/>
      <c r="C613" s="58"/>
      <c r="D613" s="58"/>
      <c r="E613" s="58"/>
      <c r="F613" s="58"/>
      <c r="G613" s="32"/>
      <c r="H613" s="32"/>
      <c r="I613" s="32"/>
      <c r="J613" s="32"/>
      <c r="K613" s="32"/>
      <c r="L613" s="32"/>
      <c r="M613" s="32"/>
      <c r="N613" s="32"/>
      <c r="O613" s="32"/>
      <c r="P613" s="3"/>
      <c r="S613" s="1">
        <f>S606</f>
        <v>0</v>
      </c>
      <c r="U613" s="4">
        <v>0</v>
      </c>
      <c r="V613" s="4">
        <f t="shared" si="10"/>
        <v>0</v>
      </c>
    </row>
    <row r="614" spans="2:30" ht="13.5" hidden="1" customHeight="1" x14ac:dyDescent="0.25">
      <c r="B614" s="2"/>
      <c r="C614" s="170" t="s">
        <v>260</v>
      </c>
      <c r="D614" s="170"/>
      <c r="E614" s="170"/>
      <c r="F614" s="170"/>
      <c r="G614" s="170"/>
      <c r="H614" s="170"/>
      <c r="I614" s="170"/>
      <c r="J614" s="170"/>
      <c r="K614" s="170"/>
      <c r="L614" s="170"/>
      <c r="M614" s="170"/>
      <c r="N614" s="170"/>
      <c r="O614" s="170"/>
      <c r="P614" s="3"/>
      <c r="S614" s="1">
        <f>IF($F$49&gt;=T614,1,0)</f>
        <v>0</v>
      </c>
      <c r="T614" s="1">
        <v>3</v>
      </c>
      <c r="U614" s="4">
        <v>0</v>
      </c>
      <c r="V614" s="4">
        <f t="shared" si="10"/>
        <v>0</v>
      </c>
      <c r="Y614" s="62" t="s">
        <v>262</v>
      </c>
    </row>
    <row r="615" spans="2:30" ht="13.5" hidden="1" customHeight="1" x14ac:dyDescent="0.25">
      <c r="B615" s="2"/>
      <c r="C615" s="169" t="s">
        <v>261</v>
      </c>
      <c r="D615" s="169"/>
      <c r="E615" s="169"/>
      <c r="F615" s="171"/>
      <c r="G615" s="158"/>
      <c r="H615" s="159"/>
      <c r="I615" s="159"/>
      <c r="J615" s="159"/>
      <c r="K615" s="160"/>
      <c r="L615" s="55" t="s">
        <v>151</v>
      </c>
      <c r="M615" s="25"/>
      <c r="N615" s="25"/>
      <c r="O615" s="25"/>
      <c r="P615" s="3"/>
      <c r="S615" s="1">
        <f>S614</f>
        <v>0</v>
      </c>
      <c r="T615"/>
      <c r="U615" s="4">
        <v>0</v>
      </c>
      <c r="V615" s="4">
        <f t="shared" si="10"/>
        <v>0</v>
      </c>
      <c r="Y615" s="62" t="s">
        <v>168</v>
      </c>
    </row>
    <row r="616" spans="2:30" ht="13.5" hidden="1" customHeight="1" x14ac:dyDescent="0.25">
      <c r="B616" s="2"/>
      <c r="C616" s="169" t="s">
        <v>251</v>
      </c>
      <c r="D616" s="169"/>
      <c r="E616" s="171"/>
      <c r="F616" s="153"/>
      <c r="G616" s="154"/>
      <c r="H616" s="154"/>
      <c r="I616" s="154"/>
      <c r="J616" s="154"/>
      <c r="K616" s="154"/>
      <c r="L616" s="154"/>
      <c r="M616" s="154"/>
      <c r="N616" s="154"/>
      <c r="O616" s="155"/>
      <c r="P616" s="3"/>
      <c r="S616" s="1">
        <f>S614</f>
        <v>0</v>
      </c>
      <c r="U616" s="4">
        <v>0</v>
      </c>
      <c r="V616" s="4">
        <f t="shared" si="10"/>
        <v>0</v>
      </c>
      <c r="Y616" s="62" t="s">
        <v>258</v>
      </c>
    </row>
    <row r="617" spans="2:30" ht="13.5" hidden="1" customHeight="1" x14ac:dyDescent="0.25">
      <c r="B617" s="2"/>
      <c r="C617" s="172" t="s">
        <v>250</v>
      </c>
      <c r="D617" s="172"/>
      <c r="E617" s="172"/>
      <c r="F617" s="172"/>
      <c r="G617" s="172"/>
      <c r="H617" s="172"/>
      <c r="I617" s="172"/>
      <c r="J617" s="172"/>
      <c r="K617" s="172"/>
      <c r="L617" s="172"/>
      <c r="M617" s="172"/>
      <c r="N617" s="172"/>
      <c r="O617" s="172"/>
      <c r="P617" s="3"/>
      <c r="S617" s="1">
        <f>S614</f>
        <v>0</v>
      </c>
      <c r="U617" s="4">
        <v>0</v>
      </c>
      <c r="V617" s="4">
        <f t="shared" si="10"/>
        <v>0</v>
      </c>
      <c r="X617" s="56"/>
      <c r="Y617" s="62" t="s">
        <v>258</v>
      </c>
      <c r="Z617" s="18"/>
      <c r="AA617" s="18"/>
      <c r="AB617" s="18"/>
      <c r="AC617" s="18"/>
      <c r="AD617" s="18"/>
    </row>
    <row r="618" spans="2:30" ht="13.5" hidden="1" customHeight="1" x14ac:dyDescent="0.25">
      <c r="B618" s="2"/>
      <c r="C618" s="67" t="s">
        <v>133</v>
      </c>
      <c r="D618" s="166"/>
      <c r="E618" s="168"/>
      <c r="F618" s="87"/>
      <c r="G618" s="173" t="s">
        <v>134</v>
      </c>
      <c r="H618" s="174"/>
      <c r="I618" s="166"/>
      <c r="J618" s="167"/>
      <c r="K618" s="167"/>
      <c r="L618" s="167"/>
      <c r="M618" s="168"/>
      <c r="N618" s="166" t="s">
        <v>135</v>
      </c>
      <c r="O618" s="168"/>
      <c r="P618" s="3"/>
      <c r="S618" s="1">
        <f>S614</f>
        <v>0</v>
      </c>
      <c r="U618" s="4">
        <v>0</v>
      </c>
      <c r="V618" s="4">
        <f t="shared" si="10"/>
        <v>0</v>
      </c>
      <c r="X618" s="56"/>
      <c r="Y618" s="62" t="s">
        <v>258</v>
      </c>
      <c r="Z618" s="18"/>
      <c r="AA618" s="18"/>
      <c r="AB618" s="18"/>
      <c r="AC618" s="18"/>
      <c r="AD618" s="18"/>
    </row>
    <row r="619" spans="2:30" ht="13.5" hidden="1" customHeight="1" x14ac:dyDescent="0.25">
      <c r="B619" s="2"/>
      <c r="C619" s="169" t="s">
        <v>253</v>
      </c>
      <c r="D619" s="169"/>
      <c r="E619" s="169"/>
      <c r="F619" s="171"/>
      <c r="G619" s="98"/>
      <c r="H619" s="55" t="s">
        <v>254</v>
      </c>
      <c r="I619" s="68"/>
      <c r="J619" s="68"/>
      <c r="K619" s="68"/>
      <c r="L619" s="68"/>
      <c r="M619" s="68"/>
      <c r="N619" s="68"/>
      <c r="O619" s="68"/>
      <c r="P619" s="3"/>
      <c r="S619" s="1">
        <f>S614</f>
        <v>0</v>
      </c>
      <c r="U619" s="4">
        <v>0</v>
      </c>
      <c r="V619" s="4">
        <f t="shared" si="10"/>
        <v>0</v>
      </c>
      <c r="Y619" s="62" t="s">
        <v>258</v>
      </c>
    </row>
    <row r="620" spans="2:30" ht="13.5" hidden="1" customHeight="1" x14ac:dyDescent="0.25">
      <c r="B620" s="2"/>
      <c r="C620" s="169" t="s">
        <v>252</v>
      </c>
      <c r="D620" s="169"/>
      <c r="E620" s="169"/>
      <c r="F620" s="171"/>
      <c r="G620" s="98"/>
      <c r="H620" s="55" t="s">
        <v>254</v>
      </c>
      <c r="I620" s="68"/>
      <c r="J620" s="68"/>
      <c r="K620" s="68"/>
      <c r="L620" s="68"/>
      <c r="M620" s="68"/>
      <c r="N620" s="68"/>
      <c r="O620" s="68"/>
      <c r="P620" s="3"/>
      <c r="S620" s="1">
        <f>S614</f>
        <v>0</v>
      </c>
      <c r="U620" s="4">
        <v>0</v>
      </c>
      <c r="V620" s="4">
        <f t="shared" si="10"/>
        <v>0</v>
      </c>
      <c r="Y620" s="62" t="s">
        <v>258</v>
      </c>
    </row>
    <row r="621" spans="2:30" ht="13.5" hidden="1" customHeight="1" x14ac:dyDescent="0.25">
      <c r="B621" s="2"/>
      <c r="C621" s="58"/>
      <c r="D621" s="58"/>
      <c r="E621" s="58"/>
      <c r="F621" s="58"/>
      <c r="G621" s="32"/>
      <c r="H621" s="32"/>
      <c r="I621" s="32"/>
      <c r="J621" s="32"/>
      <c r="K621" s="32"/>
      <c r="L621" s="32"/>
      <c r="M621" s="32"/>
      <c r="N621" s="32"/>
      <c r="O621" s="32"/>
      <c r="P621" s="3"/>
      <c r="S621" s="1">
        <f>S614</f>
        <v>0</v>
      </c>
      <c r="U621" s="4">
        <v>0</v>
      </c>
      <c r="V621" s="4">
        <f t="shared" si="10"/>
        <v>0</v>
      </c>
    </row>
    <row r="622" spans="2:30" ht="13.5" hidden="1" customHeight="1" x14ac:dyDescent="0.25">
      <c r="B622" s="2"/>
      <c r="C622" s="170" t="s">
        <v>260</v>
      </c>
      <c r="D622" s="170"/>
      <c r="E622" s="170"/>
      <c r="F622" s="170"/>
      <c r="G622" s="170"/>
      <c r="H622" s="170"/>
      <c r="I622" s="170"/>
      <c r="J622" s="170"/>
      <c r="K622" s="170"/>
      <c r="L622" s="170"/>
      <c r="M622" s="170"/>
      <c r="N622" s="170"/>
      <c r="O622" s="170"/>
      <c r="P622" s="3"/>
      <c r="S622" s="1">
        <f>IF($F$49&gt;=T622,1,0)</f>
        <v>0</v>
      </c>
      <c r="T622" s="1">
        <v>4</v>
      </c>
      <c r="U622" s="4">
        <v>0</v>
      </c>
      <c r="V622" s="4">
        <f t="shared" si="10"/>
        <v>0</v>
      </c>
      <c r="Y622" s="62" t="s">
        <v>262</v>
      </c>
    </row>
    <row r="623" spans="2:30" ht="13.5" hidden="1" customHeight="1" x14ac:dyDescent="0.25">
      <c r="B623" s="2"/>
      <c r="C623" s="169" t="s">
        <v>261</v>
      </c>
      <c r="D623" s="169"/>
      <c r="E623" s="169"/>
      <c r="F623" s="171"/>
      <c r="G623" s="158"/>
      <c r="H623" s="159"/>
      <c r="I623" s="159"/>
      <c r="J623" s="159"/>
      <c r="K623" s="160"/>
      <c r="L623" s="55" t="s">
        <v>151</v>
      </c>
      <c r="M623" s="25"/>
      <c r="N623" s="25"/>
      <c r="O623" s="25"/>
      <c r="P623" s="3"/>
      <c r="S623" s="1">
        <f>S622</f>
        <v>0</v>
      </c>
      <c r="T623"/>
      <c r="U623" s="4">
        <v>0</v>
      </c>
      <c r="V623" s="4">
        <f t="shared" si="10"/>
        <v>0</v>
      </c>
      <c r="Y623" s="62" t="s">
        <v>168</v>
      </c>
    </row>
    <row r="624" spans="2:30" ht="13.5" hidden="1" customHeight="1" x14ac:dyDescent="0.25">
      <c r="B624" s="2"/>
      <c r="C624" s="169" t="s">
        <v>251</v>
      </c>
      <c r="D624" s="169"/>
      <c r="E624" s="171"/>
      <c r="F624" s="153"/>
      <c r="G624" s="154"/>
      <c r="H624" s="154"/>
      <c r="I624" s="154"/>
      <c r="J624" s="154"/>
      <c r="K624" s="154"/>
      <c r="L624" s="154"/>
      <c r="M624" s="154"/>
      <c r="N624" s="154"/>
      <c r="O624" s="155"/>
      <c r="P624" s="3"/>
      <c r="S624" s="1">
        <f>S622</f>
        <v>0</v>
      </c>
      <c r="U624" s="4">
        <v>0</v>
      </c>
      <c r="V624" s="4">
        <f t="shared" si="10"/>
        <v>0</v>
      </c>
      <c r="Y624" s="62" t="s">
        <v>258</v>
      </c>
    </row>
    <row r="625" spans="2:28" ht="13.5" hidden="1" customHeight="1" x14ac:dyDescent="0.25">
      <c r="B625" s="2"/>
      <c r="C625" s="172" t="s">
        <v>250</v>
      </c>
      <c r="D625" s="172"/>
      <c r="E625" s="172"/>
      <c r="F625" s="172"/>
      <c r="G625" s="172"/>
      <c r="H625" s="172"/>
      <c r="I625" s="172"/>
      <c r="J625" s="172"/>
      <c r="K625" s="172"/>
      <c r="L625" s="172"/>
      <c r="M625" s="172"/>
      <c r="N625" s="172"/>
      <c r="O625" s="172"/>
      <c r="P625" s="3"/>
      <c r="S625" s="1">
        <f>S622</f>
        <v>0</v>
      </c>
      <c r="U625" s="4">
        <v>0</v>
      </c>
      <c r="V625" s="4">
        <f t="shared" si="10"/>
        <v>0</v>
      </c>
      <c r="X625" s="56"/>
      <c r="Y625" s="62" t="s">
        <v>258</v>
      </c>
      <c r="Z625" s="18"/>
      <c r="AA625" s="18"/>
      <c r="AB625" s="18"/>
    </row>
    <row r="626" spans="2:28" ht="13.5" hidden="1" customHeight="1" x14ac:dyDescent="0.25">
      <c r="B626" s="2"/>
      <c r="C626" s="67" t="s">
        <v>133</v>
      </c>
      <c r="D626" s="166"/>
      <c r="E626" s="168"/>
      <c r="F626" s="87"/>
      <c r="G626" s="173" t="s">
        <v>134</v>
      </c>
      <c r="H626" s="174"/>
      <c r="I626" s="166"/>
      <c r="J626" s="167"/>
      <c r="K626" s="167"/>
      <c r="L626" s="167"/>
      <c r="M626" s="168"/>
      <c r="N626" s="166" t="s">
        <v>135</v>
      </c>
      <c r="O626" s="168"/>
      <c r="P626" s="3"/>
      <c r="S626" s="1">
        <f>S622</f>
        <v>0</v>
      </c>
      <c r="U626" s="4">
        <v>0</v>
      </c>
      <c r="V626" s="4">
        <f t="shared" si="10"/>
        <v>0</v>
      </c>
      <c r="X626" s="56"/>
      <c r="Y626" s="62" t="s">
        <v>258</v>
      </c>
      <c r="Z626" s="18"/>
      <c r="AA626" s="18"/>
      <c r="AB626" s="18"/>
    </row>
    <row r="627" spans="2:28" ht="13.5" hidden="1" customHeight="1" x14ac:dyDescent="0.25">
      <c r="B627" s="2"/>
      <c r="C627" s="169" t="s">
        <v>253</v>
      </c>
      <c r="D627" s="169"/>
      <c r="E627" s="169"/>
      <c r="F627" s="171"/>
      <c r="G627" s="98"/>
      <c r="H627" s="55" t="s">
        <v>254</v>
      </c>
      <c r="I627" s="68"/>
      <c r="J627" s="68"/>
      <c r="K627" s="68"/>
      <c r="L627" s="68"/>
      <c r="M627" s="68"/>
      <c r="N627" s="68"/>
      <c r="O627" s="68"/>
      <c r="P627" s="3"/>
      <c r="S627" s="1">
        <f>S622</f>
        <v>0</v>
      </c>
      <c r="U627" s="4">
        <v>0</v>
      </c>
      <c r="V627" s="4">
        <f t="shared" si="10"/>
        <v>0</v>
      </c>
      <c r="Y627" s="62" t="s">
        <v>258</v>
      </c>
    </row>
    <row r="628" spans="2:28" ht="13.5" hidden="1" customHeight="1" x14ac:dyDescent="0.25">
      <c r="B628" s="2"/>
      <c r="C628" s="169" t="s">
        <v>252</v>
      </c>
      <c r="D628" s="169"/>
      <c r="E628" s="169"/>
      <c r="F628" s="171"/>
      <c r="G628" s="98"/>
      <c r="H628" s="55" t="s">
        <v>254</v>
      </c>
      <c r="I628" s="68"/>
      <c r="J628" s="68"/>
      <c r="K628" s="68"/>
      <c r="L628" s="68"/>
      <c r="M628" s="68"/>
      <c r="N628" s="68"/>
      <c r="O628" s="68"/>
      <c r="P628" s="3"/>
      <c r="S628" s="1">
        <f>S622</f>
        <v>0</v>
      </c>
      <c r="U628" s="4">
        <v>0</v>
      </c>
      <c r="V628" s="4">
        <f t="shared" si="10"/>
        <v>0</v>
      </c>
      <c r="Y628" s="62" t="s">
        <v>258</v>
      </c>
    </row>
    <row r="629" spans="2:28" ht="13.5" hidden="1" customHeight="1" x14ac:dyDescent="0.25">
      <c r="B629" s="2"/>
      <c r="C629" s="58"/>
      <c r="D629" s="58"/>
      <c r="E629" s="58"/>
      <c r="F629" s="58"/>
      <c r="G629" s="32"/>
      <c r="H629" s="32"/>
      <c r="I629" s="32"/>
      <c r="J629" s="32"/>
      <c r="K629" s="32"/>
      <c r="L629" s="32"/>
      <c r="M629" s="32"/>
      <c r="N629" s="32"/>
      <c r="O629" s="32"/>
      <c r="P629" s="3"/>
      <c r="S629" s="1">
        <f>S622</f>
        <v>0</v>
      </c>
      <c r="U629" s="4">
        <v>0</v>
      </c>
      <c r="V629" s="4">
        <f t="shared" si="10"/>
        <v>0</v>
      </c>
    </row>
    <row r="630" spans="2:28" ht="13.5" hidden="1" customHeight="1" x14ac:dyDescent="0.25">
      <c r="B630" s="2"/>
      <c r="C630" s="170" t="s">
        <v>260</v>
      </c>
      <c r="D630" s="170"/>
      <c r="E630" s="170"/>
      <c r="F630" s="170"/>
      <c r="G630" s="170"/>
      <c r="H630" s="170"/>
      <c r="I630" s="170"/>
      <c r="J630" s="170"/>
      <c r="K630" s="170"/>
      <c r="L630" s="170"/>
      <c r="M630" s="170"/>
      <c r="N630" s="170"/>
      <c r="O630" s="170"/>
      <c r="P630" s="3"/>
      <c r="S630" s="1">
        <f>IF($F$49&gt;=T630,1,0)</f>
        <v>0</v>
      </c>
      <c r="T630" s="1">
        <v>5</v>
      </c>
      <c r="U630" s="4">
        <v>0</v>
      </c>
      <c r="V630" s="4">
        <f t="shared" si="10"/>
        <v>0</v>
      </c>
      <c r="Y630" s="62" t="s">
        <v>262</v>
      </c>
    </row>
    <row r="631" spans="2:28" ht="13.5" hidden="1" customHeight="1" x14ac:dyDescent="0.25">
      <c r="B631" s="2"/>
      <c r="C631" s="169" t="s">
        <v>261</v>
      </c>
      <c r="D631" s="169"/>
      <c r="E631" s="169"/>
      <c r="F631" s="171"/>
      <c r="G631" s="158"/>
      <c r="H631" s="159"/>
      <c r="I631" s="159"/>
      <c r="J631" s="159"/>
      <c r="K631" s="160"/>
      <c r="L631" s="55" t="s">
        <v>151</v>
      </c>
      <c r="M631" s="25"/>
      <c r="N631" s="25"/>
      <c r="O631" s="25"/>
      <c r="P631" s="3"/>
      <c r="S631" s="1">
        <f>S630</f>
        <v>0</v>
      </c>
      <c r="T631"/>
      <c r="U631" s="4">
        <v>0</v>
      </c>
      <c r="V631" s="4">
        <f t="shared" si="10"/>
        <v>0</v>
      </c>
      <c r="Y631" s="62" t="s">
        <v>168</v>
      </c>
    </row>
    <row r="632" spans="2:28" s="1" customFormat="1" ht="13.5" hidden="1" customHeight="1" x14ac:dyDescent="0.25">
      <c r="B632" s="2"/>
      <c r="C632" s="169" t="s">
        <v>251</v>
      </c>
      <c r="D632" s="169"/>
      <c r="E632" s="171"/>
      <c r="F632" s="153"/>
      <c r="G632" s="154"/>
      <c r="H632" s="154"/>
      <c r="I632" s="154"/>
      <c r="J632" s="154"/>
      <c r="K632" s="154"/>
      <c r="L632" s="154"/>
      <c r="M632" s="154"/>
      <c r="N632" s="154"/>
      <c r="O632" s="155"/>
      <c r="P632" s="3"/>
      <c r="S632" s="1">
        <f>S630</f>
        <v>0</v>
      </c>
      <c r="U632" s="4">
        <v>0</v>
      </c>
      <c r="V632" s="4">
        <f t="shared" si="10"/>
        <v>0</v>
      </c>
      <c r="W632" s="4"/>
      <c r="X632" s="62"/>
      <c r="Y632" s="62" t="s">
        <v>258</v>
      </c>
      <c r="Z632" s="4"/>
      <c r="AA632" s="4"/>
      <c r="AB632" s="4"/>
    </row>
    <row r="633" spans="2:28" s="1" customFormat="1" ht="13.5" hidden="1" customHeight="1" x14ac:dyDescent="0.25">
      <c r="B633" s="2"/>
      <c r="C633" s="172" t="s">
        <v>250</v>
      </c>
      <c r="D633" s="172"/>
      <c r="E633" s="172"/>
      <c r="F633" s="172"/>
      <c r="G633" s="172"/>
      <c r="H633" s="172"/>
      <c r="I633" s="172"/>
      <c r="J633" s="172"/>
      <c r="K633" s="172"/>
      <c r="L633" s="172"/>
      <c r="M633" s="172"/>
      <c r="N633" s="172"/>
      <c r="O633" s="172"/>
      <c r="P633" s="3"/>
      <c r="S633" s="1">
        <f>S630</f>
        <v>0</v>
      </c>
      <c r="U633" s="4">
        <v>0</v>
      </c>
      <c r="V633" s="4">
        <f t="shared" si="10"/>
        <v>0</v>
      </c>
      <c r="W633" s="4"/>
      <c r="X633" s="56"/>
      <c r="Y633" s="62" t="s">
        <v>258</v>
      </c>
      <c r="Z633" s="18"/>
      <c r="AA633" s="18"/>
      <c r="AB633" s="4"/>
    </row>
    <row r="634" spans="2:28" ht="13.5" hidden="1" customHeight="1" x14ac:dyDescent="0.25">
      <c r="B634" s="2"/>
      <c r="C634" s="67" t="s">
        <v>133</v>
      </c>
      <c r="D634" s="166"/>
      <c r="E634" s="168"/>
      <c r="F634" s="87"/>
      <c r="G634" s="173" t="s">
        <v>134</v>
      </c>
      <c r="H634" s="174"/>
      <c r="I634" s="166"/>
      <c r="J634" s="167"/>
      <c r="K634" s="167"/>
      <c r="L634" s="167"/>
      <c r="M634" s="168"/>
      <c r="N634" s="166" t="s">
        <v>135</v>
      </c>
      <c r="O634" s="168"/>
      <c r="P634" s="3"/>
      <c r="S634" s="1">
        <f>S630</f>
        <v>0</v>
      </c>
      <c r="U634" s="4">
        <v>0</v>
      </c>
      <c r="V634" s="4">
        <f t="shared" si="10"/>
        <v>0</v>
      </c>
      <c r="X634" s="56"/>
      <c r="Y634" s="62" t="s">
        <v>258</v>
      </c>
      <c r="Z634" s="18"/>
      <c r="AA634" s="18"/>
    </row>
    <row r="635" spans="2:28" ht="13.5" hidden="1" customHeight="1" x14ac:dyDescent="0.25">
      <c r="B635" s="2"/>
      <c r="C635" s="169" t="s">
        <v>253</v>
      </c>
      <c r="D635" s="169"/>
      <c r="E635" s="169"/>
      <c r="F635" s="171"/>
      <c r="G635" s="98"/>
      <c r="H635" s="55" t="s">
        <v>254</v>
      </c>
      <c r="I635" s="68"/>
      <c r="J635" s="68"/>
      <c r="K635" s="68"/>
      <c r="L635" s="68"/>
      <c r="M635" s="68"/>
      <c r="N635" s="68"/>
      <c r="O635" s="68"/>
      <c r="P635" s="3"/>
      <c r="S635" s="1">
        <f>S630</f>
        <v>0</v>
      </c>
      <c r="U635" s="4">
        <v>0</v>
      </c>
      <c r="V635" s="4">
        <f t="shared" si="10"/>
        <v>0</v>
      </c>
      <c r="Y635" s="62" t="s">
        <v>258</v>
      </c>
    </row>
    <row r="636" spans="2:28" ht="13.5" hidden="1" customHeight="1" x14ac:dyDescent="0.25">
      <c r="B636" s="2"/>
      <c r="C636" s="169" t="s">
        <v>252</v>
      </c>
      <c r="D636" s="169"/>
      <c r="E636" s="169"/>
      <c r="F636" s="171"/>
      <c r="G636" s="98"/>
      <c r="H636" s="55" t="s">
        <v>254</v>
      </c>
      <c r="I636" s="68"/>
      <c r="J636" s="68"/>
      <c r="K636" s="68"/>
      <c r="L636" s="68"/>
      <c r="M636" s="68"/>
      <c r="N636" s="68"/>
      <c r="O636" s="68"/>
      <c r="P636" s="3"/>
      <c r="S636" s="1">
        <f>S630</f>
        <v>0</v>
      </c>
      <c r="U636" s="4">
        <v>0</v>
      </c>
      <c r="V636" s="4">
        <f t="shared" si="10"/>
        <v>0</v>
      </c>
      <c r="Y636" s="62" t="s">
        <v>258</v>
      </c>
    </row>
    <row r="637" spans="2:28" s="1" customFormat="1" ht="13.5" hidden="1" customHeight="1" x14ac:dyDescent="0.25">
      <c r="B637" s="2"/>
      <c r="C637" s="58"/>
      <c r="D637" s="58"/>
      <c r="E637" s="58"/>
      <c r="F637" s="58"/>
      <c r="G637" s="32"/>
      <c r="H637" s="32"/>
      <c r="I637" s="32"/>
      <c r="J637" s="32"/>
      <c r="K637" s="32"/>
      <c r="L637" s="32"/>
      <c r="M637" s="32"/>
      <c r="N637" s="32"/>
      <c r="O637" s="32"/>
      <c r="P637" s="3"/>
      <c r="S637" s="1">
        <f>S630</f>
        <v>0</v>
      </c>
      <c r="U637" s="4">
        <v>0</v>
      </c>
      <c r="V637" s="4">
        <f t="shared" si="10"/>
        <v>0</v>
      </c>
      <c r="W637" s="4"/>
      <c r="X637" s="62"/>
      <c r="Y637" s="62"/>
      <c r="Z637" s="4"/>
      <c r="AA637" s="4"/>
      <c r="AB637" s="4"/>
    </row>
    <row r="638" spans="2:28" ht="13.5" hidden="1" customHeight="1" x14ac:dyDescent="0.25">
      <c r="B638" s="2"/>
      <c r="C638" s="170" t="s">
        <v>263</v>
      </c>
      <c r="D638" s="170"/>
      <c r="E638" s="170"/>
      <c r="F638" s="170"/>
      <c r="G638" s="170"/>
      <c r="H638" s="170"/>
      <c r="I638" s="170"/>
      <c r="J638" s="170"/>
      <c r="K638" s="170"/>
      <c r="L638" s="170"/>
      <c r="M638" s="170"/>
      <c r="N638" s="170"/>
      <c r="O638" s="170"/>
      <c r="P638" s="3"/>
      <c r="S638" s="1">
        <f>IF($F$50&gt;=T638,1,0)</f>
        <v>0</v>
      </c>
      <c r="T638" s="1">
        <v>1</v>
      </c>
      <c r="U638" s="4">
        <v>0</v>
      </c>
      <c r="V638" s="4">
        <f t="shared" si="10"/>
        <v>0</v>
      </c>
      <c r="Y638" s="62" t="s">
        <v>264</v>
      </c>
      <c r="AB638" s="1"/>
    </row>
    <row r="639" spans="2:28" ht="13.5" hidden="1" customHeight="1" x14ac:dyDescent="0.25">
      <c r="B639" s="2"/>
      <c r="C639" s="169" t="s">
        <v>261</v>
      </c>
      <c r="D639" s="169"/>
      <c r="E639" s="169"/>
      <c r="F639" s="169"/>
      <c r="G639" s="158"/>
      <c r="H639" s="159"/>
      <c r="I639" s="159"/>
      <c r="J639" s="159"/>
      <c r="K639" s="160"/>
      <c r="L639" s="55" t="s">
        <v>151</v>
      </c>
      <c r="M639" s="25"/>
      <c r="N639" s="25"/>
      <c r="O639" s="25"/>
      <c r="P639" s="3"/>
      <c r="S639" s="1">
        <f>S638</f>
        <v>0</v>
      </c>
      <c r="T639"/>
      <c r="U639" s="4">
        <v>0</v>
      </c>
      <c r="V639" s="4">
        <f t="shared" si="10"/>
        <v>0</v>
      </c>
      <c r="Y639" s="62" t="s">
        <v>168</v>
      </c>
      <c r="AB639" s="1"/>
    </row>
    <row r="640" spans="2:28" ht="13.5" hidden="1" customHeight="1" x14ac:dyDescent="0.25">
      <c r="B640" s="2"/>
      <c r="C640" s="169" t="s">
        <v>251</v>
      </c>
      <c r="D640" s="169"/>
      <c r="E640" s="171"/>
      <c r="F640" s="153"/>
      <c r="G640" s="154"/>
      <c r="H640" s="154"/>
      <c r="I640" s="154"/>
      <c r="J640" s="154"/>
      <c r="K640" s="154"/>
      <c r="L640" s="154"/>
      <c r="M640" s="154"/>
      <c r="N640" s="154"/>
      <c r="O640" s="155"/>
      <c r="P640" s="3"/>
      <c r="S640" s="1">
        <f>S638</f>
        <v>0</v>
      </c>
      <c r="U640" s="4">
        <v>0</v>
      </c>
      <c r="V640" s="4">
        <f t="shared" si="10"/>
        <v>0</v>
      </c>
      <c r="Y640" s="62" t="s">
        <v>258</v>
      </c>
      <c r="AB640" s="1"/>
    </row>
    <row r="641" spans="2:28" s="1" customFormat="1" ht="13.5" hidden="1" customHeight="1" x14ac:dyDescent="0.25">
      <c r="B641" s="2"/>
      <c r="C641" s="172" t="s">
        <v>250</v>
      </c>
      <c r="D641" s="172"/>
      <c r="E641" s="172"/>
      <c r="F641" s="172"/>
      <c r="G641" s="172"/>
      <c r="H641" s="172"/>
      <c r="I641" s="172"/>
      <c r="J641" s="172"/>
      <c r="K641" s="172"/>
      <c r="L641" s="172"/>
      <c r="M641" s="172"/>
      <c r="N641" s="172"/>
      <c r="O641" s="172"/>
      <c r="P641" s="3"/>
      <c r="S641" s="1">
        <f>S638</f>
        <v>0</v>
      </c>
      <c r="U641" s="4">
        <v>0</v>
      </c>
      <c r="V641" s="4">
        <f t="shared" si="10"/>
        <v>0</v>
      </c>
      <c r="W641" s="4"/>
      <c r="X641" s="56"/>
      <c r="Y641" s="62" t="s">
        <v>258</v>
      </c>
      <c r="Z641" s="18"/>
      <c r="AA641" s="18"/>
    </row>
    <row r="642" spans="2:28" ht="13.5" hidden="1" customHeight="1" x14ac:dyDescent="0.25">
      <c r="B642" s="2"/>
      <c r="C642" s="67" t="s">
        <v>133</v>
      </c>
      <c r="D642" s="166"/>
      <c r="E642" s="168"/>
      <c r="F642" s="87"/>
      <c r="G642" s="165" t="s">
        <v>134</v>
      </c>
      <c r="H642" s="165"/>
      <c r="I642" s="166"/>
      <c r="J642" s="167"/>
      <c r="K642" s="167"/>
      <c r="L642" s="167"/>
      <c r="M642" s="168"/>
      <c r="N642" s="166" t="s">
        <v>135</v>
      </c>
      <c r="O642" s="168"/>
      <c r="P642" s="3"/>
      <c r="S642" s="1">
        <f>S638</f>
        <v>0</v>
      </c>
      <c r="U642" s="4">
        <v>0</v>
      </c>
      <c r="V642" s="4">
        <f t="shared" si="10"/>
        <v>0</v>
      </c>
      <c r="X642" s="56"/>
      <c r="Y642" s="62" t="s">
        <v>258</v>
      </c>
      <c r="Z642" s="18"/>
      <c r="AA642" s="18"/>
    </row>
    <row r="643" spans="2:28" ht="13.5" hidden="1" customHeight="1" x14ac:dyDescent="0.25">
      <c r="B643" s="2"/>
      <c r="C643" s="169" t="s">
        <v>253</v>
      </c>
      <c r="D643" s="169"/>
      <c r="E643" s="169"/>
      <c r="F643" s="169"/>
      <c r="G643" s="98"/>
      <c r="H643" s="55" t="s">
        <v>254</v>
      </c>
      <c r="I643" s="68"/>
      <c r="J643" s="68"/>
      <c r="K643" s="68"/>
      <c r="L643" s="68"/>
      <c r="M643" s="68"/>
      <c r="N643" s="68"/>
      <c r="O643" s="68"/>
      <c r="P643" s="3"/>
      <c r="S643" s="1">
        <f>S638</f>
        <v>0</v>
      </c>
      <c r="U643" s="4">
        <v>0</v>
      </c>
      <c r="V643" s="4">
        <f t="shared" si="10"/>
        <v>0</v>
      </c>
      <c r="Y643" s="62" t="s">
        <v>258</v>
      </c>
    </row>
    <row r="644" spans="2:28" s="1" customFormat="1" ht="13.5" hidden="1" customHeight="1" x14ac:dyDescent="0.25">
      <c r="B644" s="2"/>
      <c r="C644" s="169" t="s">
        <v>252</v>
      </c>
      <c r="D644" s="169"/>
      <c r="E644" s="169"/>
      <c r="F644" s="169"/>
      <c r="G644" s="98"/>
      <c r="H644" s="55" t="s">
        <v>254</v>
      </c>
      <c r="I644" s="68"/>
      <c r="J644" s="68"/>
      <c r="K644" s="68"/>
      <c r="L644" s="68"/>
      <c r="M644" s="68"/>
      <c r="N644" s="68"/>
      <c r="O644" s="68"/>
      <c r="P644" s="3"/>
      <c r="S644" s="1">
        <f>S638</f>
        <v>0</v>
      </c>
      <c r="U644" s="4">
        <v>0</v>
      </c>
      <c r="V644" s="4">
        <f t="shared" si="10"/>
        <v>0</v>
      </c>
      <c r="W644" s="4"/>
      <c r="X644" s="62"/>
      <c r="Y644" s="62" t="s">
        <v>258</v>
      </c>
      <c r="Z644" s="4"/>
      <c r="AA644" s="4"/>
      <c r="AB644" s="4"/>
    </row>
    <row r="645" spans="2:28" ht="13.5" hidden="1" customHeight="1" x14ac:dyDescent="0.25">
      <c r="B645" s="2"/>
      <c r="C645" s="58"/>
      <c r="D645" s="58"/>
      <c r="E645" s="58"/>
      <c r="F645" s="58"/>
      <c r="G645" s="32"/>
      <c r="H645" s="32"/>
      <c r="I645" s="32"/>
      <c r="J645" s="32"/>
      <c r="K645" s="32"/>
      <c r="L645" s="32"/>
      <c r="M645" s="32"/>
      <c r="N645" s="32"/>
      <c r="O645" s="32"/>
      <c r="P645" s="3"/>
      <c r="S645" s="1">
        <f>S638</f>
        <v>0</v>
      </c>
      <c r="U645" s="4">
        <v>0</v>
      </c>
      <c r="V645" s="4">
        <f t="shared" si="10"/>
        <v>0</v>
      </c>
    </row>
    <row r="646" spans="2:28" ht="13.5" hidden="1" customHeight="1" x14ac:dyDescent="0.25">
      <c r="B646" s="2"/>
      <c r="C646" s="170" t="s">
        <v>263</v>
      </c>
      <c r="D646" s="170"/>
      <c r="E646" s="170"/>
      <c r="F646" s="170"/>
      <c r="G646" s="170"/>
      <c r="H646" s="170"/>
      <c r="I646" s="170"/>
      <c r="J646" s="170"/>
      <c r="K646" s="170"/>
      <c r="L646" s="170"/>
      <c r="M646" s="170"/>
      <c r="N646" s="170"/>
      <c r="O646" s="170"/>
      <c r="P646" s="3"/>
      <c r="S646" s="1">
        <f>IF($F$50&gt;=T646,1,0)</f>
        <v>0</v>
      </c>
      <c r="T646" s="1">
        <v>2</v>
      </c>
      <c r="U646" s="4">
        <v>0</v>
      </c>
      <c r="V646" s="4">
        <f t="shared" si="10"/>
        <v>0</v>
      </c>
      <c r="Y646" s="62" t="s">
        <v>264</v>
      </c>
    </row>
    <row r="647" spans="2:28" s="1" customFormat="1" ht="13.5" hidden="1" customHeight="1" x14ac:dyDescent="0.25">
      <c r="B647" s="2"/>
      <c r="C647" s="169" t="s">
        <v>261</v>
      </c>
      <c r="D647" s="169"/>
      <c r="E647" s="169"/>
      <c r="F647" s="169"/>
      <c r="G647" s="158"/>
      <c r="H647" s="159"/>
      <c r="I647" s="159"/>
      <c r="J647" s="159"/>
      <c r="K647" s="160"/>
      <c r="L647" s="55" t="s">
        <v>151</v>
      </c>
      <c r="M647" s="25"/>
      <c r="N647" s="25"/>
      <c r="O647" s="25"/>
      <c r="P647" s="3"/>
      <c r="S647" s="1">
        <f>S646</f>
        <v>0</v>
      </c>
      <c r="T647"/>
      <c r="U647" s="4">
        <v>0</v>
      </c>
      <c r="V647" s="4">
        <f t="shared" si="10"/>
        <v>0</v>
      </c>
      <c r="W647" s="4"/>
      <c r="X647" s="62"/>
      <c r="Y647" s="62" t="s">
        <v>168</v>
      </c>
      <c r="Z647" s="4"/>
      <c r="AA647" s="4"/>
      <c r="AB647" s="4"/>
    </row>
    <row r="648" spans="2:28" ht="13.5" hidden="1" customHeight="1" x14ac:dyDescent="0.25">
      <c r="B648" s="2"/>
      <c r="C648" s="169" t="s">
        <v>251</v>
      </c>
      <c r="D648" s="169"/>
      <c r="E648" s="171"/>
      <c r="F648" s="153"/>
      <c r="G648" s="154"/>
      <c r="H648" s="154"/>
      <c r="I648" s="154"/>
      <c r="J648" s="154"/>
      <c r="K648" s="154"/>
      <c r="L648" s="154"/>
      <c r="M648" s="154"/>
      <c r="N648" s="154"/>
      <c r="O648" s="155"/>
      <c r="P648" s="3"/>
      <c r="S648" s="1">
        <f>S646</f>
        <v>0</v>
      </c>
      <c r="U648" s="4">
        <v>0</v>
      </c>
      <c r="V648" s="4">
        <f t="shared" si="10"/>
        <v>0</v>
      </c>
      <c r="Y648" s="62" t="s">
        <v>258</v>
      </c>
    </row>
    <row r="649" spans="2:28" ht="13.5" hidden="1" customHeight="1" x14ac:dyDescent="0.25">
      <c r="B649" s="2"/>
      <c r="C649" s="172" t="s">
        <v>250</v>
      </c>
      <c r="D649" s="172"/>
      <c r="E649" s="172"/>
      <c r="F649" s="172"/>
      <c r="G649" s="172"/>
      <c r="H649" s="172"/>
      <c r="I649" s="172"/>
      <c r="J649" s="172"/>
      <c r="K649" s="172"/>
      <c r="L649" s="172"/>
      <c r="M649" s="172"/>
      <c r="N649" s="172"/>
      <c r="O649" s="172"/>
      <c r="P649" s="3"/>
      <c r="S649" s="1">
        <f>S646</f>
        <v>0</v>
      </c>
      <c r="U649" s="4">
        <v>0</v>
      </c>
      <c r="V649" s="4">
        <f t="shared" si="10"/>
        <v>0</v>
      </c>
      <c r="X649" s="56"/>
      <c r="Y649" s="62" t="s">
        <v>258</v>
      </c>
      <c r="Z649" s="18"/>
      <c r="AA649" s="18"/>
      <c r="AB649" s="1"/>
    </row>
    <row r="650" spans="2:28" s="1" customFormat="1" ht="13.5" hidden="1" customHeight="1" x14ac:dyDescent="0.25">
      <c r="B650" s="2"/>
      <c r="C650" s="67" t="s">
        <v>133</v>
      </c>
      <c r="D650" s="166"/>
      <c r="E650" s="168"/>
      <c r="F650" s="87"/>
      <c r="G650" s="165" t="s">
        <v>134</v>
      </c>
      <c r="H650" s="165"/>
      <c r="I650" s="166"/>
      <c r="J650" s="167"/>
      <c r="K650" s="167"/>
      <c r="L650" s="167"/>
      <c r="M650" s="168"/>
      <c r="N650" s="166" t="s">
        <v>135</v>
      </c>
      <c r="O650" s="168"/>
      <c r="P650" s="3"/>
      <c r="S650" s="1">
        <f>S646</f>
        <v>0</v>
      </c>
      <c r="U650" s="4">
        <v>0</v>
      </c>
      <c r="V650" s="4">
        <f t="shared" ref="V650:V713" si="11">ABS(U650-S650)</f>
        <v>0</v>
      </c>
      <c r="W650" s="4"/>
      <c r="X650" s="56"/>
      <c r="Y650" s="62" t="s">
        <v>258</v>
      </c>
      <c r="Z650" s="18"/>
      <c r="AA650" s="18"/>
      <c r="AB650" s="4"/>
    </row>
    <row r="651" spans="2:28" s="1" customFormat="1" ht="13.5" hidden="1" customHeight="1" x14ac:dyDescent="0.25">
      <c r="B651" s="2"/>
      <c r="C651" s="169" t="s">
        <v>253</v>
      </c>
      <c r="D651" s="169"/>
      <c r="E651" s="169"/>
      <c r="F651" s="169"/>
      <c r="G651" s="98"/>
      <c r="H651" s="55" t="s">
        <v>254</v>
      </c>
      <c r="I651" s="68"/>
      <c r="J651" s="68"/>
      <c r="K651" s="68"/>
      <c r="L651" s="68"/>
      <c r="M651" s="68"/>
      <c r="N651" s="68"/>
      <c r="O651" s="68"/>
      <c r="P651" s="3"/>
      <c r="S651" s="1">
        <f>S646</f>
        <v>0</v>
      </c>
      <c r="U651" s="4">
        <v>0</v>
      </c>
      <c r="V651" s="4">
        <f t="shared" si="11"/>
        <v>0</v>
      </c>
      <c r="W651" s="4"/>
      <c r="X651" s="62"/>
      <c r="Y651" s="62" t="s">
        <v>258</v>
      </c>
      <c r="Z651" s="4"/>
      <c r="AA651" s="4"/>
      <c r="AB651" s="4"/>
    </row>
    <row r="652" spans="2:28" ht="13.5" hidden="1" customHeight="1" x14ac:dyDescent="0.25">
      <c r="B652" s="2"/>
      <c r="C652" s="169" t="s">
        <v>252</v>
      </c>
      <c r="D652" s="169"/>
      <c r="E652" s="169"/>
      <c r="F652" s="169"/>
      <c r="G652" s="98"/>
      <c r="H652" s="55" t="s">
        <v>254</v>
      </c>
      <c r="I652" s="68"/>
      <c r="J652" s="68"/>
      <c r="K652" s="68"/>
      <c r="L652" s="68"/>
      <c r="M652" s="68"/>
      <c r="N652" s="68"/>
      <c r="O652" s="68"/>
      <c r="P652" s="3"/>
      <c r="S652" s="1">
        <f>S646</f>
        <v>0</v>
      </c>
      <c r="U652" s="4">
        <v>0</v>
      </c>
      <c r="V652" s="4">
        <f t="shared" si="11"/>
        <v>0</v>
      </c>
      <c r="Y652" s="62" t="s">
        <v>258</v>
      </c>
      <c r="AB652" s="1"/>
    </row>
    <row r="653" spans="2:28" ht="13.5" hidden="1" customHeight="1" x14ac:dyDescent="0.25">
      <c r="B653" s="2"/>
      <c r="C653" s="58"/>
      <c r="D653" s="58"/>
      <c r="E653" s="58"/>
      <c r="F653" s="58"/>
      <c r="G653" s="32"/>
      <c r="H653" s="32"/>
      <c r="I653" s="32"/>
      <c r="J653" s="32"/>
      <c r="K653" s="32"/>
      <c r="L653" s="32"/>
      <c r="M653" s="32"/>
      <c r="N653" s="32"/>
      <c r="O653" s="32"/>
      <c r="P653" s="3"/>
      <c r="S653" s="1">
        <f>S646</f>
        <v>0</v>
      </c>
      <c r="U653" s="4">
        <v>0</v>
      </c>
      <c r="V653" s="4">
        <f t="shared" si="11"/>
        <v>0</v>
      </c>
    </row>
    <row r="654" spans="2:28" s="1" customFormat="1" ht="13.5" hidden="1" customHeight="1" x14ac:dyDescent="0.25">
      <c r="B654" s="2"/>
      <c r="C654" s="170" t="s">
        <v>263</v>
      </c>
      <c r="D654" s="170"/>
      <c r="E654" s="170"/>
      <c r="F654" s="170"/>
      <c r="G654" s="170"/>
      <c r="H654" s="170"/>
      <c r="I654" s="170"/>
      <c r="J654" s="170"/>
      <c r="K654" s="170"/>
      <c r="L654" s="170"/>
      <c r="M654" s="170"/>
      <c r="N654" s="170"/>
      <c r="O654" s="170"/>
      <c r="P654" s="3"/>
      <c r="S654" s="1">
        <f>IF($F$50&gt;=T654,1,0)</f>
        <v>0</v>
      </c>
      <c r="T654" s="1">
        <v>3</v>
      </c>
      <c r="U654" s="4">
        <v>0</v>
      </c>
      <c r="V654" s="4">
        <f t="shared" si="11"/>
        <v>0</v>
      </c>
      <c r="W654" s="4"/>
      <c r="X654" s="62"/>
      <c r="Y654" s="62" t="s">
        <v>264</v>
      </c>
      <c r="Z654" s="4"/>
      <c r="AA654" s="4"/>
      <c r="AB654" s="4"/>
    </row>
    <row r="655" spans="2:28" ht="13.5" hidden="1" customHeight="1" x14ac:dyDescent="0.25">
      <c r="B655" s="2"/>
      <c r="C655" s="169" t="s">
        <v>261</v>
      </c>
      <c r="D655" s="169"/>
      <c r="E655" s="169"/>
      <c r="F655" s="169"/>
      <c r="G655" s="158"/>
      <c r="H655" s="159"/>
      <c r="I655" s="159"/>
      <c r="J655" s="159"/>
      <c r="K655" s="160"/>
      <c r="L655" s="55" t="s">
        <v>151</v>
      </c>
      <c r="M655" s="25"/>
      <c r="N655" s="25"/>
      <c r="O655" s="25"/>
      <c r="P655" s="3"/>
      <c r="S655" s="1">
        <f>S654</f>
        <v>0</v>
      </c>
      <c r="T655"/>
      <c r="U655" s="4">
        <v>0</v>
      </c>
      <c r="V655" s="4">
        <f t="shared" si="11"/>
        <v>0</v>
      </c>
      <c r="Y655" s="62" t="s">
        <v>168</v>
      </c>
      <c r="AB655" s="1"/>
    </row>
    <row r="656" spans="2:28" ht="13.5" hidden="1" customHeight="1" x14ac:dyDescent="0.25">
      <c r="B656" s="2"/>
      <c r="C656" s="169" t="s">
        <v>251</v>
      </c>
      <c r="D656" s="169"/>
      <c r="E656" s="171"/>
      <c r="F656" s="153"/>
      <c r="G656" s="154"/>
      <c r="H656" s="154"/>
      <c r="I656" s="154"/>
      <c r="J656" s="154"/>
      <c r="K656" s="154"/>
      <c r="L656" s="154"/>
      <c r="M656" s="154"/>
      <c r="N656" s="154"/>
      <c r="O656" s="155"/>
      <c r="P656" s="3"/>
      <c r="S656" s="1">
        <f>S654</f>
        <v>0</v>
      </c>
      <c r="U656" s="4">
        <v>0</v>
      </c>
      <c r="V656" s="4">
        <f t="shared" si="11"/>
        <v>0</v>
      </c>
      <c r="Y656" s="62" t="s">
        <v>258</v>
      </c>
    </row>
    <row r="657" spans="2:28" ht="13.5" hidden="1" customHeight="1" x14ac:dyDescent="0.25">
      <c r="B657" s="2"/>
      <c r="C657" s="172" t="s">
        <v>250</v>
      </c>
      <c r="D657" s="172"/>
      <c r="E657" s="172"/>
      <c r="F657" s="172"/>
      <c r="G657" s="172"/>
      <c r="H657" s="172"/>
      <c r="I657" s="172"/>
      <c r="J657" s="172"/>
      <c r="K657" s="172"/>
      <c r="L657" s="172"/>
      <c r="M657" s="172"/>
      <c r="N657" s="172"/>
      <c r="O657" s="172"/>
      <c r="P657" s="3"/>
      <c r="S657" s="1">
        <f>S654</f>
        <v>0</v>
      </c>
      <c r="U657" s="4">
        <v>0</v>
      </c>
      <c r="V657" s="4">
        <f t="shared" si="11"/>
        <v>0</v>
      </c>
      <c r="X657" s="56"/>
      <c r="Y657" s="62" t="s">
        <v>258</v>
      </c>
      <c r="Z657" s="18"/>
      <c r="AA657" s="18"/>
    </row>
    <row r="658" spans="2:28" ht="13.5" hidden="1" customHeight="1" x14ac:dyDescent="0.25">
      <c r="B658" s="2"/>
      <c r="C658" s="54" t="s">
        <v>133</v>
      </c>
      <c r="D658" s="166"/>
      <c r="E658" s="168"/>
      <c r="F658" s="87"/>
      <c r="G658" s="165" t="s">
        <v>134</v>
      </c>
      <c r="H658" s="165"/>
      <c r="I658" s="166"/>
      <c r="J658" s="167"/>
      <c r="K658" s="167"/>
      <c r="L658" s="167"/>
      <c r="M658" s="168"/>
      <c r="N658" s="166" t="s">
        <v>135</v>
      </c>
      <c r="O658" s="168"/>
      <c r="P658" s="3"/>
      <c r="S658" s="1">
        <f>S654</f>
        <v>0</v>
      </c>
      <c r="U658" s="4">
        <v>0</v>
      </c>
      <c r="V658" s="4">
        <f t="shared" si="11"/>
        <v>0</v>
      </c>
      <c r="X658" s="56"/>
      <c r="Y658" s="62" t="s">
        <v>258</v>
      </c>
      <c r="Z658" s="18"/>
      <c r="AA658" s="18"/>
      <c r="AB658" s="1"/>
    </row>
    <row r="659" spans="2:28" ht="13.5" hidden="1" customHeight="1" x14ac:dyDescent="0.25">
      <c r="B659" s="2"/>
      <c r="C659" s="169" t="s">
        <v>253</v>
      </c>
      <c r="D659" s="169"/>
      <c r="E659" s="169"/>
      <c r="F659" s="169"/>
      <c r="G659" s="98"/>
      <c r="H659" s="55" t="s">
        <v>254</v>
      </c>
      <c r="I659" s="31"/>
      <c r="J659" s="31"/>
      <c r="K659" s="31"/>
      <c r="L659" s="31"/>
      <c r="M659" s="31"/>
      <c r="N659" s="31"/>
      <c r="O659" s="31"/>
      <c r="P659" s="3"/>
      <c r="S659" s="1">
        <f>S654</f>
        <v>0</v>
      </c>
      <c r="U659" s="4">
        <v>0</v>
      </c>
      <c r="V659" s="4">
        <f t="shared" si="11"/>
        <v>0</v>
      </c>
      <c r="Y659" s="62" t="s">
        <v>258</v>
      </c>
      <c r="AB659" s="1"/>
    </row>
    <row r="660" spans="2:28" ht="13.5" hidden="1" customHeight="1" x14ac:dyDescent="0.25">
      <c r="B660" s="2"/>
      <c r="C660" s="169" t="s">
        <v>252</v>
      </c>
      <c r="D660" s="169"/>
      <c r="E660" s="169"/>
      <c r="F660" s="169"/>
      <c r="G660" s="98"/>
      <c r="H660" s="55" t="s">
        <v>254</v>
      </c>
      <c r="I660" s="31"/>
      <c r="J660" s="31"/>
      <c r="K660" s="31"/>
      <c r="L660" s="31"/>
      <c r="M660" s="31"/>
      <c r="N660" s="31"/>
      <c r="O660" s="31"/>
      <c r="P660" s="3"/>
      <c r="S660" s="1">
        <f>S654</f>
        <v>0</v>
      </c>
      <c r="U660" s="4">
        <v>0</v>
      </c>
      <c r="V660" s="4">
        <f t="shared" si="11"/>
        <v>0</v>
      </c>
      <c r="Y660" s="62" t="s">
        <v>258</v>
      </c>
    </row>
    <row r="661" spans="2:28" ht="13.5" hidden="1" customHeight="1" x14ac:dyDescent="0.25">
      <c r="B661" s="2"/>
      <c r="C661" s="58"/>
      <c r="D661" s="58"/>
      <c r="E661" s="58"/>
      <c r="F661" s="58"/>
      <c r="G661" s="32"/>
      <c r="H661" s="32"/>
      <c r="I661" s="32"/>
      <c r="J661" s="32"/>
      <c r="K661" s="32"/>
      <c r="L661" s="32"/>
      <c r="M661" s="32"/>
      <c r="N661" s="32"/>
      <c r="O661" s="32"/>
      <c r="P661" s="3"/>
      <c r="S661" s="1">
        <f>S654</f>
        <v>0</v>
      </c>
      <c r="U661" s="4">
        <v>0</v>
      </c>
      <c r="V661" s="4">
        <f t="shared" si="11"/>
        <v>0</v>
      </c>
    </row>
    <row r="662" spans="2:28" ht="13.5" hidden="1" customHeight="1" x14ac:dyDescent="0.25">
      <c r="B662" s="2"/>
      <c r="C662" s="170" t="s">
        <v>265</v>
      </c>
      <c r="D662" s="170"/>
      <c r="E662" s="170"/>
      <c r="F662" s="170"/>
      <c r="G662" s="170"/>
      <c r="H662" s="170"/>
      <c r="I662" s="170"/>
      <c r="J662" s="170"/>
      <c r="K662" s="170"/>
      <c r="L662" s="170"/>
      <c r="M662" s="170"/>
      <c r="N662" s="170"/>
      <c r="O662" s="170"/>
      <c r="P662" s="3"/>
      <c r="S662" s="1">
        <f>IF($F$51&gt;=T662,1,0)</f>
        <v>0</v>
      </c>
      <c r="T662" s="1">
        <v>1</v>
      </c>
      <c r="U662" s="4">
        <v>0</v>
      </c>
      <c r="V662" s="4">
        <f t="shared" si="11"/>
        <v>0</v>
      </c>
      <c r="Y662" s="62" t="s">
        <v>266</v>
      </c>
      <c r="AB662" s="1"/>
    </row>
    <row r="663" spans="2:28" ht="13.5" hidden="1" customHeight="1" x14ac:dyDescent="0.25">
      <c r="B663" s="2"/>
      <c r="C663" s="169" t="s">
        <v>261</v>
      </c>
      <c r="D663" s="169"/>
      <c r="E663" s="169"/>
      <c r="F663" s="169"/>
      <c r="G663" s="158"/>
      <c r="H663" s="159"/>
      <c r="I663" s="159"/>
      <c r="J663" s="159"/>
      <c r="K663" s="160"/>
      <c r="L663" s="55" t="s">
        <v>151</v>
      </c>
      <c r="M663" s="25"/>
      <c r="N663" s="25"/>
      <c r="O663" s="25"/>
      <c r="P663" s="3"/>
      <c r="S663" s="1">
        <f>S662</f>
        <v>0</v>
      </c>
      <c r="T663"/>
      <c r="U663" s="4">
        <v>0</v>
      </c>
      <c r="V663" s="4">
        <f t="shared" si="11"/>
        <v>0</v>
      </c>
      <c r="Y663" s="62" t="s">
        <v>168</v>
      </c>
    </row>
    <row r="664" spans="2:28" ht="13.5" hidden="1" customHeight="1" x14ac:dyDescent="0.25">
      <c r="B664" s="2"/>
      <c r="C664" s="169" t="s">
        <v>251</v>
      </c>
      <c r="D664" s="169"/>
      <c r="E664" s="171"/>
      <c r="F664" s="153"/>
      <c r="G664" s="154"/>
      <c r="H664" s="154"/>
      <c r="I664" s="154"/>
      <c r="J664" s="154"/>
      <c r="K664" s="154"/>
      <c r="L664" s="154"/>
      <c r="M664" s="154"/>
      <c r="N664" s="154"/>
      <c r="O664" s="155"/>
      <c r="P664" s="3"/>
      <c r="S664" s="1">
        <f>S662</f>
        <v>0</v>
      </c>
      <c r="U664" s="4">
        <v>0</v>
      </c>
      <c r="V664" s="4">
        <f t="shared" si="11"/>
        <v>0</v>
      </c>
      <c r="Y664" s="62" t="s">
        <v>258</v>
      </c>
    </row>
    <row r="665" spans="2:28" ht="13.5" hidden="1" customHeight="1" x14ac:dyDescent="0.25">
      <c r="B665" s="2"/>
      <c r="C665" s="172" t="s">
        <v>250</v>
      </c>
      <c r="D665" s="172"/>
      <c r="E665" s="172"/>
      <c r="F665" s="172"/>
      <c r="G665" s="172"/>
      <c r="H665" s="172"/>
      <c r="I665" s="172"/>
      <c r="J665" s="172"/>
      <c r="K665" s="172"/>
      <c r="L665" s="172"/>
      <c r="M665" s="172"/>
      <c r="N665" s="172"/>
      <c r="O665" s="172"/>
      <c r="P665" s="3"/>
      <c r="S665" s="1">
        <f>S662</f>
        <v>0</v>
      </c>
      <c r="U665" s="4">
        <v>0</v>
      </c>
      <c r="V665" s="4">
        <f t="shared" si="11"/>
        <v>0</v>
      </c>
      <c r="X665" s="56"/>
      <c r="Y665" s="62" t="s">
        <v>258</v>
      </c>
      <c r="Z665" s="18"/>
      <c r="AA665" s="18"/>
    </row>
    <row r="666" spans="2:28" ht="13.5" hidden="1" customHeight="1" x14ac:dyDescent="0.25">
      <c r="B666" s="2"/>
      <c r="C666" s="67" t="s">
        <v>133</v>
      </c>
      <c r="D666" s="166"/>
      <c r="E666" s="168"/>
      <c r="F666" s="87"/>
      <c r="G666" s="165" t="s">
        <v>134</v>
      </c>
      <c r="H666" s="165"/>
      <c r="I666" s="166"/>
      <c r="J666" s="167"/>
      <c r="K666" s="167"/>
      <c r="L666" s="167"/>
      <c r="M666" s="168"/>
      <c r="N666" s="166" t="s">
        <v>135</v>
      </c>
      <c r="O666" s="168"/>
      <c r="P666" s="3"/>
      <c r="S666" s="1">
        <f>S662</f>
        <v>0</v>
      </c>
      <c r="U666" s="4">
        <v>0</v>
      </c>
      <c r="V666" s="4">
        <f t="shared" si="11"/>
        <v>0</v>
      </c>
      <c r="X666" s="56"/>
      <c r="Y666" s="62" t="s">
        <v>258</v>
      </c>
      <c r="Z666" s="18"/>
      <c r="AA666" s="18"/>
    </row>
    <row r="667" spans="2:28" ht="13.5" hidden="1" customHeight="1" x14ac:dyDescent="0.25">
      <c r="B667" s="2"/>
      <c r="C667" s="169" t="s">
        <v>253</v>
      </c>
      <c r="D667" s="169"/>
      <c r="E667" s="169"/>
      <c r="F667" s="169"/>
      <c r="G667" s="98"/>
      <c r="H667" s="55" t="s">
        <v>254</v>
      </c>
      <c r="I667" s="68"/>
      <c r="J667" s="68"/>
      <c r="K667" s="68"/>
      <c r="L667" s="68"/>
      <c r="M667" s="68"/>
      <c r="N667" s="68"/>
      <c r="O667" s="68"/>
      <c r="P667" s="3"/>
      <c r="S667" s="1">
        <f>S662</f>
        <v>0</v>
      </c>
      <c r="U667" s="4">
        <v>0</v>
      </c>
      <c r="V667" s="4">
        <f t="shared" si="11"/>
        <v>0</v>
      </c>
      <c r="Y667" s="62" t="s">
        <v>258</v>
      </c>
    </row>
    <row r="668" spans="2:28" ht="13.5" hidden="1" customHeight="1" x14ac:dyDescent="0.25">
      <c r="B668" s="2"/>
      <c r="C668" s="169" t="s">
        <v>252</v>
      </c>
      <c r="D668" s="169"/>
      <c r="E668" s="169"/>
      <c r="F668" s="169"/>
      <c r="G668" s="98"/>
      <c r="H668" s="55" t="s">
        <v>254</v>
      </c>
      <c r="I668" s="68"/>
      <c r="J668" s="68"/>
      <c r="K668" s="68"/>
      <c r="L668" s="68"/>
      <c r="M668" s="68"/>
      <c r="N668" s="68"/>
      <c r="O668" s="68"/>
      <c r="P668" s="3"/>
      <c r="S668" s="1">
        <f>S662</f>
        <v>0</v>
      </c>
      <c r="U668" s="4">
        <v>0</v>
      </c>
      <c r="V668" s="4">
        <f t="shared" si="11"/>
        <v>0</v>
      </c>
      <c r="Y668" s="62" t="s">
        <v>258</v>
      </c>
    </row>
    <row r="669" spans="2:28" ht="13.5" hidden="1" customHeight="1" x14ac:dyDescent="0.25">
      <c r="B669" s="2"/>
      <c r="C669" s="58"/>
      <c r="D669" s="58"/>
      <c r="E669" s="58"/>
      <c r="F669" s="58"/>
      <c r="G669" s="32"/>
      <c r="H669" s="32"/>
      <c r="I669" s="32"/>
      <c r="J669" s="32"/>
      <c r="K669" s="32"/>
      <c r="L669" s="32"/>
      <c r="M669" s="32"/>
      <c r="N669" s="32"/>
      <c r="O669" s="32"/>
      <c r="P669" s="3"/>
      <c r="S669" s="1">
        <f>S662</f>
        <v>0</v>
      </c>
      <c r="U669" s="4">
        <v>0</v>
      </c>
      <c r="V669" s="4">
        <f t="shared" si="11"/>
        <v>0</v>
      </c>
    </row>
    <row r="670" spans="2:28" ht="13.5" hidden="1" customHeight="1" x14ac:dyDescent="0.25">
      <c r="B670" s="2"/>
      <c r="C670" s="170" t="s">
        <v>265</v>
      </c>
      <c r="D670" s="170"/>
      <c r="E670" s="170"/>
      <c r="F670" s="170"/>
      <c r="G670" s="170"/>
      <c r="H670" s="170"/>
      <c r="I670" s="170"/>
      <c r="J670" s="170"/>
      <c r="K670" s="170"/>
      <c r="L670" s="170"/>
      <c r="M670" s="170"/>
      <c r="N670" s="170"/>
      <c r="O670" s="170"/>
      <c r="P670" s="3"/>
      <c r="S670" s="1">
        <f>IF($F$51&gt;=T670,1,0)</f>
        <v>0</v>
      </c>
      <c r="T670" s="1">
        <v>2</v>
      </c>
      <c r="U670" s="4">
        <v>0</v>
      </c>
      <c r="V670" s="4">
        <f t="shared" si="11"/>
        <v>0</v>
      </c>
      <c r="Y670" s="62" t="s">
        <v>266</v>
      </c>
    </row>
    <row r="671" spans="2:28" ht="13.5" hidden="1" customHeight="1" x14ac:dyDescent="0.25">
      <c r="B671" s="2"/>
      <c r="C671" s="169" t="s">
        <v>261</v>
      </c>
      <c r="D671" s="169"/>
      <c r="E671" s="169"/>
      <c r="F671" s="169"/>
      <c r="G671" s="158"/>
      <c r="H671" s="159"/>
      <c r="I671" s="159"/>
      <c r="J671" s="159"/>
      <c r="K671" s="160"/>
      <c r="L671" s="55" t="s">
        <v>151</v>
      </c>
      <c r="M671" s="25"/>
      <c r="N671" s="25"/>
      <c r="O671" s="25"/>
      <c r="P671" s="3"/>
      <c r="S671" s="1">
        <f>S670</f>
        <v>0</v>
      </c>
      <c r="T671"/>
      <c r="U671" s="4">
        <v>0</v>
      </c>
      <c r="V671" s="4">
        <f t="shared" si="11"/>
        <v>0</v>
      </c>
      <c r="Y671" s="62" t="s">
        <v>168</v>
      </c>
    </row>
    <row r="672" spans="2:28" ht="13.5" hidden="1" customHeight="1" x14ac:dyDescent="0.25">
      <c r="B672" s="2"/>
      <c r="C672" s="169" t="s">
        <v>251</v>
      </c>
      <c r="D672" s="169"/>
      <c r="E672" s="171"/>
      <c r="F672" s="153"/>
      <c r="G672" s="154"/>
      <c r="H672" s="154"/>
      <c r="I672" s="154"/>
      <c r="J672" s="154"/>
      <c r="K672" s="154"/>
      <c r="L672" s="154"/>
      <c r="M672" s="154"/>
      <c r="N672" s="154"/>
      <c r="O672" s="155"/>
      <c r="P672" s="3"/>
      <c r="S672" s="1">
        <f>S670</f>
        <v>0</v>
      </c>
      <c r="U672" s="4">
        <v>0</v>
      </c>
      <c r="V672" s="4">
        <f t="shared" si="11"/>
        <v>0</v>
      </c>
      <c r="Y672" s="62" t="s">
        <v>258</v>
      </c>
    </row>
    <row r="673" spans="2:27" ht="13.5" hidden="1" customHeight="1" x14ac:dyDescent="0.25">
      <c r="B673" s="2"/>
      <c r="C673" s="172" t="s">
        <v>250</v>
      </c>
      <c r="D673" s="172"/>
      <c r="E673" s="172"/>
      <c r="F673" s="172"/>
      <c r="G673" s="172"/>
      <c r="H673" s="172"/>
      <c r="I673" s="172"/>
      <c r="J673" s="172"/>
      <c r="K673" s="172"/>
      <c r="L673" s="172"/>
      <c r="M673" s="172"/>
      <c r="N673" s="172"/>
      <c r="O673" s="172"/>
      <c r="P673" s="3"/>
      <c r="S673" s="1">
        <f>S670</f>
        <v>0</v>
      </c>
      <c r="U673" s="4">
        <v>0</v>
      </c>
      <c r="V673" s="4">
        <f t="shared" si="11"/>
        <v>0</v>
      </c>
      <c r="X673" s="56"/>
      <c r="Y673" s="62" t="s">
        <v>258</v>
      </c>
      <c r="Z673" s="18"/>
      <c r="AA673" s="18"/>
    </row>
    <row r="674" spans="2:27" ht="13.5" hidden="1" customHeight="1" x14ac:dyDescent="0.25">
      <c r="B674" s="2"/>
      <c r="C674" s="67" t="s">
        <v>133</v>
      </c>
      <c r="D674" s="166"/>
      <c r="E674" s="168"/>
      <c r="F674" s="87"/>
      <c r="G674" s="165" t="s">
        <v>134</v>
      </c>
      <c r="H674" s="165"/>
      <c r="I674" s="166"/>
      <c r="J674" s="167"/>
      <c r="K674" s="167"/>
      <c r="L674" s="167"/>
      <c r="M674" s="168"/>
      <c r="N674" s="166" t="s">
        <v>135</v>
      </c>
      <c r="O674" s="168"/>
      <c r="P674" s="3"/>
      <c r="S674" s="1">
        <f>S670</f>
        <v>0</v>
      </c>
      <c r="U674" s="4">
        <v>0</v>
      </c>
      <c r="V674" s="4">
        <f t="shared" si="11"/>
        <v>0</v>
      </c>
      <c r="X674" s="56"/>
      <c r="Y674" s="62" t="s">
        <v>258</v>
      </c>
      <c r="Z674" s="18"/>
      <c r="AA674" s="18"/>
    </row>
    <row r="675" spans="2:27" ht="13.5" hidden="1" customHeight="1" x14ac:dyDescent="0.25">
      <c r="B675" s="2"/>
      <c r="C675" s="169" t="s">
        <v>253</v>
      </c>
      <c r="D675" s="169"/>
      <c r="E675" s="169"/>
      <c r="F675" s="169"/>
      <c r="G675" s="98"/>
      <c r="H675" s="55" t="s">
        <v>254</v>
      </c>
      <c r="I675" s="68"/>
      <c r="J675" s="68"/>
      <c r="K675" s="68"/>
      <c r="L675" s="68"/>
      <c r="M675" s="68"/>
      <c r="N675" s="68"/>
      <c r="O675" s="68"/>
      <c r="P675" s="3"/>
      <c r="S675" s="1">
        <f>S670</f>
        <v>0</v>
      </c>
      <c r="U675" s="4">
        <v>0</v>
      </c>
      <c r="V675" s="4">
        <f t="shared" si="11"/>
        <v>0</v>
      </c>
      <c r="Y675" s="62" t="s">
        <v>258</v>
      </c>
    </row>
    <row r="676" spans="2:27" ht="13.5" hidden="1" customHeight="1" x14ac:dyDescent="0.25">
      <c r="B676" s="2"/>
      <c r="C676" s="169" t="s">
        <v>252</v>
      </c>
      <c r="D676" s="169"/>
      <c r="E676" s="169"/>
      <c r="F676" s="169"/>
      <c r="G676" s="98"/>
      <c r="H676" s="55" t="s">
        <v>254</v>
      </c>
      <c r="I676" s="68"/>
      <c r="J676" s="68"/>
      <c r="K676" s="68"/>
      <c r="L676" s="68"/>
      <c r="M676" s="68"/>
      <c r="N676" s="68"/>
      <c r="O676" s="68"/>
      <c r="P676" s="3"/>
      <c r="S676" s="1">
        <f>S670</f>
        <v>0</v>
      </c>
      <c r="U676" s="4">
        <v>0</v>
      </c>
      <c r="V676" s="4">
        <f t="shared" si="11"/>
        <v>0</v>
      </c>
      <c r="Y676" s="62" t="s">
        <v>258</v>
      </c>
    </row>
    <row r="677" spans="2:27" ht="13.5" hidden="1" customHeight="1" x14ac:dyDescent="0.25">
      <c r="B677" s="2"/>
      <c r="C677" s="58"/>
      <c r="D677" s="58"/>
      <c r="E677" s="58"/>
      <c r="F677" s="58"/>
      <c r="G677" s="32"/>
      <c r="H677" s="32"/>
      <c r="I677" s="32"/>
      <c r="J677" s="32"/>
      <c r="K677" s="32"/>
      <c r="L677" s="32"/>
      <c r="M677" s="32"/>
      <c r="N677" s="32"/>
      <c r="O677" s="32"/>
      <c r="P677" s="3"/>
      <c r="S677" s="1">
        <f>S670</f>
        <v>0</v>
      </c>
      <c r="U677" s="4">
        <v>0</v>
      </c>
      <c r="V677" s="4">
        <f t="shared" si="11"/>
        <v>0</v>
      </c>
    </row>
    <row r="678" spans="2:27" ht="13.5" hidden="1" customHeight="1" x14ac:dyDescent="0.25">
      <c r="B678" s="2"/>
      <c r="C678" s="170" t="s">
        <v>265</v>
      </c>
      <c r="D678" s="170"/>
      <c r="E678" s="170"/>
      <c r="F678" s="170"/>
      <c r="G678" s="170"/>
      <c r="H678" s="170"/>
      <c r="I678" s="170"/>
      <c r="J678" s="170"/>
      <c r="K678" s="170"/>
      <c r="L678" s="170"/>
      <c r="M678" s="170"/>
      <c r="N678" s="170"/>
      <c r="O678" s="170"/>
      <c r="P678" s="3"/>
      <c r="S678" s="1">
        <f>IF($F$51&gt;=T678,1,0)</f>
        <v>0</v>
      </c>
      <c r="T678" s="1">
        <v>3</v>
      </c>
      <c r="U678" s="4">
        <v>0</v>
      </c>
      <c r="V678" s="4">
        <f t="shared" si="11"/>
        <v>0</v>
      </c>
      <c r="Y678" s="62" t="s">
        <v>266</v>
      </c>
    </row>
    <row r="679" spans="2:27" ht="13.5" hidden="1" customHeight="1" x14ac:dyDescent="0.25">
      <c r="B679" s="2"/>
      <c r="C679" s="169" t="s">
        <v>261</v>
      </c>
      <c r="D679" s="169"/>
      <c r="E679" s="169"/>
      <c r="F679" s="169"/>
      <c r="G679" s="158"/>
      <c r="H679" s="159"/>
      <c r="I679" s="159"/>
      <c r="J679" s="159"/>
      <c r="K679" s="160"/>
      <c r="L679" s="55" t="s">
        <v>151</v>
      </c>
      <c r="M679" s="25"/>
      <c r="N679" s="25"/>
      <c r="O679" s="25"/>
      <c r="P679" s="3"/>
      <c r="S679" s="1">
        <f>S678</f>
        <v>0</v>
      </c>
      <c r="T679"/>
      <c r="U679" s="4">
        <v>0</v>
      </c>
      <c r="V679" s="4">
        <f t="shared" si="11"/>
        <v>0</v>
      </c>
      <c r="Y679" s="62" t="s">
        <v>168</v>
      </c>
    </row>
    <row r="680" spans="2:27" ht="13.5" hidden="1" customHeight="1" x14ac:dyDescent="0.25">
      <c r="B680" s="2"/>
      <c r="C680" s="169" t="s">
        <v>251</v>
      </c>
      <c r="D680" s="169"/>
      <c r="E680" s="171"/>
      <c r="F680" s="153"/>
      <c r="G680" s="154"/>
      <c r="H680" s="154"/>
      <c r="I680" s="154"/>
      <c r="J680" s="154"/>
      <c r="K680" s="154"/>
      <c r="L680" s="154"/>
      <c r="M680" s="154"/>
      <c r="N680" s="154"/>
      <c r="O680" s="155"/>
      <c r="P680" s="3"/>
      <c r="S680" s="1">
        <f>S678</f>
        <v>0</v>
      </c>
      <c r="U680" s="4">
        <v>0</v>
      </c>
      <c r="V680" s="4">
        <f t="shared" si="11"/>
        <v>0</v>
      </c>
      <c r="Y680" s="62" t="s">
        <v>258</v>
      </c>
    </row>
    <row r="681" spans="2:27" ht="13.5" hidden="1" customHeight="1" x14ac:dyDescent="0.25">
      <c r="B681" s="2"/>
      <c r="C681" s="172" t="s">
        <v>250</v>
      </c>
      <c r="D681" s="172"/>
      <c r="E681" s="172"/>
      <c r="F681" s="172"/>
      <c r="G681" s="172"/>
      <c r="H681" s="172"/>
      <c r="I681" s="172"/>
      <c r="J681" s="172"/>
      <c r="K681" s="172"/>
      <c r="L681" s="172"/>
      <c r="M681" s="172"/>
      <c r="N681" s="172"/>
      <c r="O681" s="172"/>
      <c r="P681" s="3"/>
      <c r="S681" s="1">
        <f>S678</f>
        <v>0</v>
      </c>
      <c r="U681" s="4">
        <v>0</v>
      </c>
      <c r="V681" s="4">
        <f t="shared" si="11"/>
        <v>0</v>
      </c>
      <c r="X681" s="56"/>
      <c r="Y681" s="62" t="s">
        <v>258</v>
      </c>
      <c r="Z681" s="18"/>
      <c r="AA681" s="18"/>
    </row>
    <row r="682" spans="2:27" ht="13.5" hidden="1" customHeight="1" x14ac:dyDescent="0.25">
      <c r="B682" s="2"/>
      <c r="C682" s="67" t="s">
        <v>133</v>
      </c>
      <c r="D682" s="166"/>
      <c r="E682" s="168"/>
      <c r="F682" s="87"/>
      <c r="G682" s="165" t="s">
        <v>134</v>
      </c>
      <c r="H682" s="165"/>
      <c r="I682" s="166"/>
      <c r="J682" s="167"/>
      <c r="K682" s="167"/>
      <c r="L682" s="167"/>
      <c r="M682" s="168"/>
      <c r="N682" s="166" t="s">
        <v>135</v>
      </c>
      <c r="O682" s="168"/>
      <c r="P682" s="3"/>
      <c r="S682" s="1">
        <f>S678</f>
        <v>0</v>
      </c>
      <c r="U682" s="4">
        <v>0</v>
      </c>
      <c r="V682" s="4">
        <f t="shared" si="11"/>
        <v>0</v>
      </c>
      <c r="X682" s="56"/>
      <c r="Y682" s="62" t="s">
        <v>258</v>
      </c>
      <c r="Z682" s="18"/>
      <c r="AA682" s="18"/>
    </row>
    <row r="683" spans="2:27" ht="13.5" hidden="1" customHeight="1" x14ac:dyDescent="0.25">
      <c r="B683" s="2"/>
      <c r="C683" s="169" t="s">
        <v>253</v>
      </c>
      <c r="D683" s="169"/>
      <c r="E683" s="169"/>
      <c r="F683" s="169"/>
      <c r="G683" s="98"/>
      <c r="H683" s="55" t="s">
        <v>254</v>
      </c>
      <c r="I683" s="68"/>
      <c r="J683" s="68"/>
      <c r="K683" s="68"/>
      <c r="L683" s="68"/>
      <c r="M683" s="68"/>
      <c r="N683" s="68"/>
      <c r="O683" s="68"/>
      <c r="P683" s="3"/>
      <c r="S683" s="1">
        <f>S678</f>
        <v>0</v>
      </c>
      <c r="U683" s="4">
        <v>0</v>
      </c>
      <c r="V683" s="4">
        <f t="shared" si="11"/>
        <v>0</v>
      </c>
      <c r="Y683" s="62" t="s">
        <v>258</v>
      </c>
    </row>
    <row r="684" spans="2:27" ht="13.5" hidden="1" customHeight="1" x14ac:dyDescent="0.25">
      <c r="B684" s="2"/>
      <c r="C684" s="169" t="s">
        <v>252</v>
      </c>
      <c r="D684" s="169"/>
      <c r="E684" s="169"/>
      <c r="F684" s="169"/>
      <c r="G684" s="98"/>
      <c r="H684" s="55" t="s">
        <v>254</v>
      </c>
      <c r="I684" s="68"/>
      <c r="J684" s="68"/>
      <c r="K684" s="68"/>
      <c r="L684" s="68"/>
      <c r="M684" s="68"/>
      <c r="N684" s="68"/>
      <c r="O684" s="68"/>
      <c r="P684" s="3"/>
      <c r="S684" s="1">
        <f>S678</f>
        <v>0</v>
      </c>
      <c r="U684" s="4">
        <v>0</v>
      </c>
      <c r="V684" s="4">
        <f t="shared" si="11"/>
        <v>0</v>
      </c>
      <c r="Y684" s="62" t="s">
        <v>258</v>
      </c>
    </row>
    <row r="685" spans="2:27" ht="13.5" hidden="1" customHeight="1" x14ac:dyDescent="0.25">
      <c r="B685" s="2"/>
      <c r="C685" s="58"/>
      <c r="D685" s="58"/>
      <c r="E685" s="58"/>
      <c r="F685" s="58"/>
      <c r="G685" s="32"/>
      <c r="H685" s="32"/>
      <c r="I685" s="32"/>
      <c r="J685" s="32"/>
      <c r="K685" s="32"/>
      <c r="L685" s="32"/>
      <c r="M685" s="32"/>
      <c r="N685" s="32"/>
      <c r="O685" s="32"/>
      <c r="P685" s="3"/>
      <c r="S685" s="1">
        <f>S678</f>
        <v>0</v>
      </c>
      <c r="U685" s="4">
        <v>0</v>
      </c>
      <c r="V685" s="4">
        <f t="shared" si="11"/>
        <v>0</v>
      </c>
    </row>
    <row r="686" spans="2:27" ht="13.5" hidden="1" customHeight="1" x14ac:dyDescent="0.25">
      <c r="B686" s="2"/>
      <c r="C686" s="170" t="s">
        <v>267</v>
      </c>
      <c r="D686" s="170"/>
      <c r="E686" s="170"/>
      <c r="F686" s="170"/>
      <c r="G686" s="170"/>
      <c r="H686" s="170"/>
      <c r="I686" s="170"/>
      <c r="J686" s="170"/>
      <c r="K686" s="170"/>
      <c r="L686" s="170"/>
      <c r="M686" s="170"/>
      <c r="N686" s="170"/>
      <c r="O686" s="170"/>
      <c r="P686" s="3"/>
      <c r="S686" s="1">
        <f>IF($F$52&gt;=T686,1,0)</f>
        <v>0</v>
      </c>
      <c r="T686" s="1">
        <v>1</v>
      </c>
      <c r="U686" s="4">
        <v>0</v>
      </c>
      <c r="V686" s="4">
        <f t="shared" si="11"/>
        <v>0</v>
      </c>
      <c r="Y686" s="62" t="s">
        <v>268</v>
      </c>
    </row>
    <row r="687" spans="2:27" ht="13.5" hidden="1" customHeight="1" x14ac:dyDescent="0.25">
      <c r="B687" s="2"/>
      <c r="C687" s="169" t="s">
        <v>261</v>
      </c>
      <c r="D687" s="169"/>
      <c r="E687" s="169"/>
      <c r="F687" s="169"/>
      <c r="G687" s="158"/>
      <c r="H687" s="159"/>
      <c r="I687" s="159"/>
      <c r="J687" s="159"/>
      <c r="K687" s="160"/>
      <c r="L687" s="55" t="s">
        <v>151</v>
      </c>
      <c r="M687" s="25"/>
      <c r="N687" s="25"/>
      <c r="O687" s="25"/>
      <c r="P687" s="3"/>
      <c r="S687" s="1">
        <f>S686</f>
        <v>0</v>
      </c>
      <c r="T687"/>
      <c r="U687" s="4">
        <v>0</v>
      </c>
      <c r="V687" s="4">
        <f t="shared" si="11"/>
        <v>0</v>
      </c>
      <c r="Y687" s="62" t="s">
        <v>168</v>
      </c>
    </row>
    <row r="688" spans="2:27" ht="13.5" hidden="1" customHeight="1" x14ac:dyDescent="0.25">
      <c r="B688" s="2"/>
      <c r="C688" s="169" t="s">
        <v>251</v>
      </c>
      <c r="D688" s="169"/>
      <c r="E688" s="171"/>
      <c r="F688" s="153"/>
      <c r="G688" s="154"/>
      <c r="H688" s="154"/>
      <c r="I688" s="154"/>
      <c r="J688" s="154"/>
      <c r="K688" s="154"/>
      <c r="L688" s="154"/>
      <c r="M688" s="154"/>
      <c r="N688" s="154"/>
      <c r="O688" s="155"/>
      <c r="P688" s="3"/>
      <c r="S688" s="1">
        <f>S686</f>
        <v>0</v>
      </c>
      <c r="U688" s="4">
        <v>0</v>
      </c>
      <c r="V688" s="4">
        <f t="shared" si="11"/>
        <v>0</v>
      </c>
      <c r="Y688" s="62" t="s">
        <v>258</v>
      </c>
    </row>
    <row r="689" spans="2:27" ht="13.5" hidden="1" customHeight="1" x14ac:dyDescent="0.25">
      <c r="B689" s="2"/>
      <c r="C689" s="172" t="s">
        <v>250</v>
      </c>
      <c r="D689" s="172"/>
      <c r="E689" s="172"/>
      <c r="F689" s="172"/>
      <c r="G689" s="172"/>
      <c r="H689" s="172"/>
      <c r="I689" s="172"/>
      <c r="J689" s="172"/>
      <c r="K689" s="172"/>
      <c r="L689" s="172"/>
      <c r="M689" s="172"/>
      <c r="N689" s="172"/>
      <c r="O689" s="172"/>
      <c r="P689" s="3"/>
      <c r="S689" s="1">
        <f>S686</f>
        <v>0</v>
      </c>
      <c r="U689" s="4">
        <v>0</v>
      </c>
      <c r="V689" s="4">
        <f t="shared" si="11"/>
        <v>0</v>
      </c>
      <c r="X689" s="56"/>
      <c r="Y689" s="62" t="s">
        <v>258</v>
      </c>
      <c r="Z689" s="18"/>
      <c r="AA689" s="18"/>
    </row>
    <row r="690" spans="2:27" ht="13.5" hidden="1" customHeight="1" x14ac:dyDescent="0.25">
      <c r="B690" s="2"/>
      <c r="C690" s="67" t="s">
        <v>133</v>
      </c>
      <c r="D690" s="166"/>
      <c r="E690" s="168"/>
      <c r="F690" s="87"/>
      <c r="G690" s="165" t="s">
        <v>134</v>
      </c>
      <c r="H690" s="165"/>
      <c r="I690" s="166"/>
      <c r="J690" s="167"/>
      <c r="K690" s="167"/>
      <c r="L690" s="167"/>
      <c r="M690" s="168"/>
      <c r="N690" s="166" t="s">
        <v>135</v>
      </c>
      <c r="O690" s="168"/>
      <c r="P690" s="3"/>
      <c r="S690" s="1">
        <f>S686</f>
        <v>0</v>
      </c>
      <c r="U690" s="4">
        <v>0</v>
      </c>
      <c r="V690" s="4">
        <f t="shared" si="11"/>
        <v>0</v>
      </c>
      <c r="X690" s="56"/>
      <c r="Y690" s="62" t="s">
        <v>258</v>
      </c>
      <c r="Z690" s="18"/>
      <c r="AA690" s="18"/>
    </row>
    <row r="691" spans="2:27" ht="13.5" hidden="1" customHeight="1" x14ac:dyDescent="0.25">
      <c r="B691" s="2"/>
      <c r="C691" s="169" t="s">
        <v>253</v>
      </c>
      <c r="D691" s="169"/>
      <c r="E691" s="169"/>
      <c r="F691" s="169"/>
      <c r="G691" s="98"/>
      <c r="H691" s="55" t="s">
        <v>254</v>
      </c>
      <c r="I691" s="68"/>
      <c r="J691" s="68"/>
      <c r="K691" s="68"/>
      <c r="L691" s="68"/>
      <c r="M691" s="68"/>
      <c r="N691" s="68"/>
      <c r="O691" s="68"/>
      <c r="P691" s="3"/>
      <c r="S691" s="1">
        <f>S686</f>
        <v>0</v>
      </c>
      <c r="U691" s="4">
        <v>0</v>
      </c>
      <c r="V691" s="4">
        <f t="shared" si="11"/>
        <v>0</v>
      </c>
      <c r="Y691" s="62" t="s">
        <v>258</v>
      </c>
    </row>
    <row r="692" spans="2:27" ht="13.5" hidden="1" customHeight="1" x14ac:dyDescent="0.25">
      <c r="B692" s="2"/>
      <c r="C692" s="169" t="s">
        <v>252</v>
      </c>
      <c r="D692" s="169"/>
      <c r="E692" s="169"/>
      <c r="F692" s="169"/>
      <c r="G692" s="98"/>
      <c r="H692" s="55" t="s">
        <v>254</v>
      </c>
      <c r="I692" s="68"/>
      <c r="J692" s="68"/>
      <c r="K692" s="68"/>
      <c r="L692" s="68"/>
      <c r="M692" s="68"/>
      <c r="N692" s="68"/>
      <c r="O692" s="68"/>
      <c r="P692" s="3"/>
      <c r="S692" s="1">
        <f>S686</f>
        <v>0</v>
      </c>
      <c r="U692" s="4">
        <v>0</v>
      </c>
      <c r="V692" s="4">
        <f t="shared" si="11"/>
        <v>0</v>
      </c>
      <c r="Y692" s="62" t="s">
        <v>258</v>
      </c>
    </row>
    <row r="693" spans="2:27" ht="13.5" hidden="1" customHeight="1" x14ac:dyDescent="0.25">
      <c r="B693" s="2"/>
      <c r="C693" s="58"/>
      <c r="D693" s="58"/>
      <c r="E693" s="58"/>
      <c r="F693" s="58"/>
      <c r="G693" s="32"/>
      <c r="H693" s="32"/>
      <c r="I693" s="32"/>
      <c r="J693" s="32"/>
      <c r="K693" s="32"/>
      <c r="L693" s="32"/>
      <c r="M693" s="32"/>
      <c r="N693" s="32"/>
      <c r="O693" s="32"/>
      <c r="P693" s="3"/>
      <c r="S693" s="1">
        <f>S686</f>
        <v>0</v>
      </c>
      <c r="U693" s="4">
        <v>0</v>
      </c>
      <c r="V693" s="4">
        <f t="shared" si="11"/>
        <v>0</v>
      </c>
    </row>
    <row r="694" spans="2:27" ht="13.5" hidden="1" customHeight="1" x14ac:dyDescent="0.25">
      <c r="B694" s="2"/>
      <c r="C694" s="170" t="s">
        <v>267</v>
      </c>
      <c r="D694" s="170"/>
      <c r="E694" s="170"/>
      <c r="F694" s="170"/>
      <c r="G694" s="170"/>
      <c r="H694" s="170"/>
      <c r="I694" s="170"/>
      <c r="J694" s="170"/>
      <c r="K694" s="170"/>
      <c r="L694" s="170"/>
      <c r="M694" s="170"/>
      <c r="N694" s="170"/>
      <c r="O694" s="170"/>
      <c r="P694" s="3"/>
      <c r="S694" s="1">
        <f>IF($F$52&gt;=T694,1,0)</f>
        <v>0</v>
      </c>
      <c r="T694" s="1">
        <v>2</v>
      </c>
      <c r="U694" s="4">
        <v>0</v>
      </c>
      <c r="V694" s="4">
        <f t="shared" si="11"/>
        <v>0</v>
      </c>
      <c r="Y694" s="62" t="s">
        <v>268</v>
      </c>
    </row>
    <row r="695" spans="2:27" ht="13.5" hidden="1" customHeight="1" x14ac:dyDescent="0.25">
      <c r="B695" s="2"/>
      <c r="C695" s="169" t="s">
        <v>261</v>
      </c>
      <c r="D695" s="169"/>
      <c r="E695" s="169"/>
      <c r="F695" s="169"/>
      <c r="G695" s="158"/>
      <c r="H695" s="159"/>
      <c r="I695" s="159"/>
      <c r="J695" s="159"/>
      <c r="K695" s="160"/>
      <c r="L695" s="55" t="s">
        <v>151</v>
      </c>
      <c r="M695" s="25"/>
      <c r="N695" s="25"/>
      <c r="O695" s="25"/>
      <c r="P695" s="3"/>
      <c r="S695" s="1">
        <f>S694</f>
        <v>0</v>
      </c>
      <c r="T695"/>
      <c r="U695" s="4">
        <v>0</v>
      </c>
      <c r="V695" s="4">
        <f t="shared" si="11"/>
        <v>0</v>
      </c>
      <c r="Y695" s="62" t="s">
        <v>168</v>
      </c>
    </row>
    <row r="696" spans="2:27" ht="13.5" hidden="1" customHeight="1" x14ac:dyDescent="0.25">
      <c r="B696" s="2"/>
      <c r="C696" s="169" t="s">
        <v>251</v>
      </c>
      <c r="D696" s="169"/>
      <c r="E696" s="171"/>
      <c r="F696" s="153"/>
      <c r="G696" s="154"/>
      <c r="H696" s="154"/>
      <c r="I696" s="154"/>
      <c r="J696" s="154"/>
      <c r="K696" s="154"/>
      <c r="L696" s="154"/>
      <c r="M696" s="154"/>
      <c r="N696" s="154"/>
      <c r="O696" s="155"/>
      <c r="P696" s="3"/>
      <c r="S696" s="1">
        <f>S694</f>
        <v>0</v>
      </c>
      <c r="U696" s="4">
        <v>0</v>
      </c>
      <c r="V696" s="4">
        <f t="shared" si="11"/>
        <v>0</v>
      </c>
      <c r="Y696" s="62" t="s">
        <v>258</v>
      </c>
    </row>
    <row r="697" spans="2:27" ht="13.5" hidden="1" customHeight="1" x14ac:dyDescent="0.25">
      <c r="B697" s="2"/>
      <c r="C697" s="172" t="s">
        <v>250</v>
      </c>
      <c r="D697" s="172"/>
      <c r="E697" s="172"/>
      <c r="F697" s="172"/>
      <c r="G697" s="172"/>
      <c r="H697" s="172"/>
      <c r="I697" s="172"/>
      <c r="J697" s="172"/>
      <c r="K697" s="172"/>
      <c r="L697" s="172"/>
      <c r="M697" s="172"/>
      <c r="N697" s="172"/>
      <c r="O697" s="172"/>
      <c r="P697" s="3"/>
      <c r="S697" s="1">
        <f>S694</f>
        <v>0</v>
      </c>
      <c r="U697" s="4">
        <v>0</v>
      </c>
      <c r="V697" s="4">
        <f t="shared" si="11"/>
        <v>0</v>
      </c>
      <c r="X697" s="56"/>
      <c r="Y697" s="62" t="s">
        <v>258</v>
      </c>
      <c r="Z697" s="18"/>
      <c r="AA697" s="18"/>
    </row>
    <row r="698" spans="2:27" ht="13.5" hidden="1" customHeight="1" x14ac:dyDescent="0.25">
      <c r="B698" s="2"/>
      <c r="C698" s="67" t="s">
        <v>133</v>
      </c>
      <c r="D698" s="166"/>
      <c r="E698" s="168"/>
      <c r="F698" s="87"/>
      <c r="G698" s="165" t="s">
        <v>134</v>
      </c>
      <c r="H698" s="165"/>
      <c r="I698" s="166"/>
      <c r="J698" s="167"/>
      <c r="K698" s="167"/>
      <c r="L698" s="167"/>
      <c r="M698" s="168"/>
      <c r="N698" s="166" t="s">
        <v>135</v>
      </c>
      <c r="O698" s="168"/>
      <c r="P698" s="3"/>
      <c r="S698" s="1">
        <f>S694</f>
        <v>0</v>
      </c>
      <c r="U698" s="4">
        <v>0</v>
      </c>
      <c r="V698" s="4">
        <f t="shared" si="11"/>
        <v>0</v>
      </c>
      <c r="X698" s="56"/>
      <c r="Y698" s="62" t="s">
        <v>258</v>
      </c>
      <c r="Z698" s="18"/>
      <c r="AA698" s="18"/>
    </row>
    <row r="699" spans="2:27" ht="13.5" hidden="1" customHeight="1" x14ac:dyDescent="0.25">
      <c r="B699" s="2"/>
      <c r="C699" s="169" t="s">
        <v>253</v>
      </c>
      <c r="D699" s="169"/>
      <c r="E699" s="169"/>
      <c r="F699" s="169"/>
      <c r="G699" s="98"/>
      <c r="H699" s="55" t="s">
        <v>254</v>
      </c>
      <c r="I699" s="68"/>
      <c r="J699" s="68"/>
      <c r="K699" s="68"/>
      <c r="L699" s="68"/>
      <c r="M699" s="68"/>
      <c r="N699" s="68"/>
      <c r="O699" s="68"/>
      <c r="P699" s="3"/>
      <c r="S699" s="1">
        <f>S694</f>
        <v>0</v>
      </c>
      <c r="U699" s="4">
        <v>0</v>
      </c>
      <c r="V699" s="4">
        <f t="shared" si="11"/>
        <v>0</v>
      </c>
      <c r="Y699" s="62" t="s">
        <v>258</v>
      </c>
    </row>
    <row r="700" spans="2:27" ht="13.5" hidden="1" customHeight="1" x14ac:dyDescent="0.25">
      <c r="B700" s="2"/>
      <c r="C700" s="169" t="s">
        <v>252</v>
      </c>
      <c r="D700" s="169"/>
      <c r="E700" s="169"/>
      <c r="F700" s="169"/>
      <c r="G700" s="98"/>
      <c r="H700" s="55" t="s">
        <v>254</v>
      </c>
      <c r="I700" s="68"/>
      <c r="J700" s="68"/>
      <c r="K700" s="68"/>
      <c r="L700" s="68"/>
      <c r="M700" s="68"/>
      <c r="N700" s="68"/>
      <c r="O700" s="68"/>
      <c r="P700" s="3"/>
      <c r="S700" s="1">
        <f>S694</f>
        <v>0</v>
      </c>
      <c r="U700" s="4">
        <v>0</v>
      </c>
      <c r="V700" s="4">
        <f t="shared" si="11"/>
        <v>0</v>
      </c>
      <c r="Y700" s="62" t="s">
        <v>258</v>
      </c>
    </row>
    <row r="701" spans="2:27" ht="13.5" hidden="1" customHeight="1" x14ac:dyDescent="0.25">
      <c r="B701" s="2"/>
      <c r="C701" s="58"/>
      <c r="D701" s="58"/>
      <c r="E701" s="58"/>
      <c r="F701" s="58"/>
      <c r="G701" s="32"/>
      <c r="H701" s="32"/>
      <c r="I701" s="32"/>
      <c r="J701" s="32"/>
      <c r="K701" s="32"/>
      <c r="L701" s="32"/>
      <c r="M701" s="32"/>
      <c r="N701" s="32"/>
      <c r="O701" s="32"/>
      <c r="P701" s="3"/>
      <c r="S701" s="1">
        <f>S694</f>
        <v>0</v>
      </c>
      <c r="U701" s="4">
        <v>0</v>
      </c>
      <c r="V701" s="4">
        <f t="shared" si="11"/>
        <v>0</v>
      </c>
    </row>
    <row r="702" spans="2:27" ht="13.5" hidden="1" customHeight="1" x14ac:dyDescent="0.25">
      <c r="B702" s="2"/>
      <c r="C702" s="170" t="s">
        <v>267</v>
      </c>
      <c r="D702" s="170"/>
      <c r="E702" s="170"/>
      <c r="F702" s="170"/>
      <c r="G702" s="170"/>
      <c r="H702" s="170"/>
      <c r="I702" s="170"/>
      <c r="J702" s="170"/>
      <c r="K702" s="170"/>
      <c r="L702" s="170"/>
      <c r="M702" s="170"/>
      <c r="N702" s="170"/>
      <c r="O702" s="170"/>
      <c r="P702" s="3"/>
      <c r="S702" s="1">
        <f>IF($F$52&gt;=T702,1,0)</f>
        <v>0</v>
      </c>
      <c r="T702" s="1">
        <v>3</v>
      </c>
      <c r="U702" s="4">
        <v>0</v>
      </c>
      <c r="V702" s="4">
        <f t="shared" si="11"/>
        <v>0</v>
      </c>
      <c r="Y702" s="62" t="s">
        <v>268</v>
      </c>
    </row>
    <row r="703" spans="2:27" ht="13.5" hidden="1" customHeight="1" x14ac:dyDescent="0.25">
      <c r="B703" s="2"/>
      <c r="C703" s="169" t="s">
        <v>261</v>
      </c>
      <c r="D703" s="169"/>
      <c r="E703" s="169"/>
      <c r="F703" s="169"/>
      <c r="G703" s="158"/>
      <c r="H703" s="159"/>
      <c r="I703" s="159"/>
      <c r="J703" s="159"/>
      <c r="K703" s="160"/>
      <c r="L703" s="55" t="s">
        <v>151</v>
      </c>
      <c r="M703" s="25"/>
      <c r="N703" s="25"/>
      <c r="O703" s="25"/>
      <c r="P703" s="3"/>
      <c r="S703" s="1">
        <f>S702</f>
        <v>0</v>
      </c>
      <c r="T703"/>
      <c r="U703" s="4">
        <v>0</v>
      </c>
      <c r="V703" s="4">
        <f t="shared" si="11"/>
        <v>0</v>
      </c>
      <c r="Y703" s="62" t="s">
        <v>168</v>
      </c>
    </row>
    <row r="704" spans="2:27" ht="13.5" hidden="1" customHeight="1" x14ac:dyDescent="0.25">
      <c r="B704" s="2"/>
      <c r="C704" s="169" t="s">
        <v>251</v>
      </c>
      <c r="D704" s="169"/>
      <c r="E704" s="171"/>
      <c r="F704" s="153"/>
      <c r="G704" s="154"/>
      <c r="H704" s="154"/>
      <c r="I704" s="154"/>
      <c r="J704" s="154"/>
      <c r="K704" s="154"/>
      <c r="L704" s="154"/>
      <c r="M704" s="154"/>
      <c r="N704" s="154"/>
      <c r="O704" s="155"/>
      <c r="P704" s="3"/>
      <c r="S704" s="1">
        <f>S702</f>
        <v>0</v>
      </c>
      <c r="U704" s="4">
        <v>0</v>
      </c>
      <c r="V704" s="4">
        <f t="shared" si="11"/>
        <v>0</v>
      </c>
      <c r="Y704" s="62" t="s">
        <v>258</v>
      </c>
    </row>
    <row r="705" spans="2:27" ht="13.5" hidden="1" customHeight="1" x14ac:dyDescent="0.25">
      <c r="B705" s="2"/>
      <c r="C705" s="172" t="s">
        <v>250</v>
      </c>
      <c r="D705" s="172"/>
      <c r="E705" s="172"/>
      <c r="F705" s="172"/>
      <c r="G705" s="172"/>
      <c r="H705" s="172"/>
      <c r="I705" s="172"/>
      <c r="J705" s="172"/>
      <c r="K705" s="172"/>
      <c r="L705" s="172"/>
      <c r="M705" s="172"/>
      <c r="N705" s="172"/>
      <c r="O705" s="172"/>
      <c r="P705" s="3"/>
      <c r="S705" s="1">
        <f>S702</f>
        <v>0</v>
      </c>
      <c r="U705" s="4">
        <v>0</v>
      </c>
      <c r="V705" s="4">
        <f t="shared" si="11"/>
        <v>0</v>
      </c>
      <c r="X705" s="56"/>
      <c r="Y705" s="62" t="s">
        <v>258</v>
      </c>
      <c r="Z705" s="18"/>
      <c r="AA705" s="18"/>
    </row>
    <row r="706" spans="2:27" ht="13.5" hidden="1" customHeight="1" x14ac:dyDescent="0.25">
      <c r="B706" s="2"/>
      <c r="C706" s="67" t="s">
        <v>133</v>
      </c>
      <c r="D706" s="166"/>
      <c r="E706" s="168"/>
      <c r="F706" s="87"/>
      <c r="G706" s="165" t="s">
        <v>134</v>
      </c>
      <c r="H706" s="165"/>
      <c r="I706" s="166"/>
      <c r="J706" s="167"/>
      <c r="K706" s="167"/>
      <c r="L706" s="167"/>
      <c r="M706" s="168"/>
      <c r="N706" s="166" t="s">
        <v>135</v>
      </c>
      <c r="O706" s="168"/>
      <c r="P706" s="3"/>
      <c r="S706" s="1">
        <f>S702</f>
        <v>0</v>
      </c>
      <c r="U706" s="4">
        <v>0</v>
      </c>
      <c r="V706" s="4">
        <f t="shared" si="11"/>
        <v>0</v>
      </c>
      <c r="X706" s="56"/>
      <c r="Y706" s="62" t="s">
        <v>258</v>
      </c>
      <c r="Z706" s="18"/>
      <c r="AA706" s="18"/>
    </row>
    <row r="707" spans="2:27" ht="13.5" hidden="1" customHeight="1" x14ac:dyDescent="0.25">
      <c r="B707" s="2"/>
      <c r="C707" s="169" t="s">
        <v>253</v>
      </c>
      <c r="D707" s="169"/>
      <c r="E707" s="169"/>
      <c r="F707" s="169"/>
      <c r="G707" s="98"/>
      <c r="H707" s="55" t="s">
        <v>254</v>
      </c>
      <c r="I707" s="68"/>
      <c r="J707" s="68"/>
      <c r="K707" s="68"/>
      <c r="L707" s="68"/>
      <c r="M707" s="68"/>
      <c r="N707" s="68"/>
      <c r="O707" s="68"/>
      <c r="P707" s="3"/>
      <c r="S707" s="1">
        <f>S702</f>
        <v>0</v>
      </c>
      <c r="U707" s="4">
        <v>0</v>
      </c>
      <c r="V707" s="4">
        <f t="shared" si="11"/>
        <v>0</v>
      </c>
      <c r="Y707" s="62" t="s">
        <v>258</v>
      </c>
    </row>
    <row r="708" spans="2:27" ht="13.5" hidden="1" customHeight="1" x14ac:dyDescent="0.25">
      <c r="B708" s="2"/>
      <c r="C708" s="169" t="s">
        <v>252</v>
      </c>
      <c r="D708" s="169"/>
      <c r="E708" s="169"/>
      <c r="F708" s="169"/>
      <c r="G708" s="98"/>
      <c r="H708" s="55" t="s">
        <v>254</v>
      </c>
      <c r="I708" s="68"/>
      <c r="J708" s="68"/>
      <c r="K708" s="68"/>
      <c r="L708" s="68"/>
      <c r="M708" s="68"/>
      <c r="N708" s="68"/>
      <c r="O708" s="68"/>
      <c r="P708" s="3"/>
      <c r="S708" s="1">
        <f>S702</f>
        <v>0</v>
      </c>
      <c r="U708" s="4">
        <v>0</v>
      </c>
      <c r="V708" s="4">
        <f t="shared" si="11"/>
        <v>0</v>
      </c>
      <c r="Y708" s="62" t="s">
        <v>258</v>
      </c>
    </row>
    <row r="709" spans="2:27" ht="13.5" hidden="1" customHeight="1" x14ac:dyDescent="0.25">
      <c r="B709" s="2"/>
      <c r="C709" s="58"/>
      <c r="D709" s="58"/>
      <c r="E709" s="58"/>
      <c r="F709" s="58"/>
      <c r="G709" s="32"/>
      <c r="H709" s="32"/>
      <c r="I709" s="32"/>
      <c r="J709" s="32"/>
      <c r="K709" s="32"/>
      <c r="L709" s="32"/>
      <c r="M709" s="32"/>
      <c r="N709" s="32"/>
      <c r="O709" s="32"/>
      <c r="P709" s="3"/>
      <c r="S709" s="1">
        <f>S702</f>
        <v>0</v>
      </c>
      <c r="U709" s="4">
        <v>0</v>
      </c>
      <c r="V709" s="4">
        <f t="shared" si="11"/>
        <v>0</v>
      </c>
    </row>
    <row r="710" spans="2:27" ht="13.5" hidden="1" customHeight="1" x14ac:dyDescent="0.25">
      <c r="B710" s="2"/>
      <c r="C710" s="170" t="s">
        <v>267</v>
      </c>
      <c r="D710" s="170"/>
      <c r="E710" s="170"/>
      <c r="F710" s="170"/>
      <c r="G710" s="170"/>
      <c r="H710" s="170"/>
      <c r="I710" s="170"/>
      <c r="J710" s="170"/>
      <c r="K710" s="170"/>
      <c r="L710" s="170"/>
      <c r="M710" s="170"/>
      <c r="N710" s="170"/>
      <c r="O710" s="170"/>
      <c r="P710" s="3"/>
      <c r="S710" s="1">
        <f>IF($F$52&gt;=T710,1,0)</f>
        <v>0</v>
      </c>
      <c r="T710" s="1">
        <v>4</v>
      </c>
      <c r="U710" s="4">
        <v>0</v>
      </c>
      <c r="V710" s="4">
        <f t="shared" si="11"/>
        <v>0</v>
      </c>
      <c r="Y710" s="62" t="s">
        <v>268</v>
      </c>
    </row>
    <row r="711" spans="2:27" ht="13.5" hidden="1" customHeight="1" x14ac:dyDescent="0.25">
      <c r="B711" s="2"/>
      <c r="C711" s="169" t="s">
        <v>261</v>
      </c>
      <c r="D711" s="169"/>
      <c r="E711" s="169"/>
      <c r="F711" s="169"/>
      <c r="G711" s="158"/>
      <c r="H711" s="159"/>
      <c r="I711" s="159"/>
      <c r="J711" s="159"/>
      <c r="K711" s="160"/>
      <c r="L711" s="55" t="s">
        <v>151</v>
      </c>
      <c r="M711" s="25"/>
      <c r="N711" s="25"/>
      <c r="O711" s="25"/>
      <c r="P711" s="3"/>
      <c r="S711" s="1">
        <f>S710</f>
        <v>0</v>
      </c>
      <c r="T711"/>
      <c r="U711" s="4">
        <v>0</v>
      </c>
      <c r="V711" s="4">
        <f t="shared" si="11"/>
        <v>0</v>
      </c>
      <c r="Y711" s="62" t="s">
        <v>168</v>
      </c>
    </row>
    <row r="712" spans="2:27" ht="13.5" hidden="1" customHeight="1" x14ac:dyDescent="0.25">
      <c r="B712" s="2"/>
      <c r="C712" s="169" t="s">
        <v>251</v>
      </c>
      <c r="D712" s="169"/>
      <c r="E712" s="171"/>
      <c r="F712" s="153"/>
      <c r="G712" s="154"/>
      <c r="H712" s="154"/>
      <c r="I712" s="154"/>
      <c r="J712" s="154"/>
      <c r="K712" s="154"/>
      <c r="L712" s="154"/>
      <c r="M712" s="154"/>
      <c r="N712" s="154"/>
      <c r="O712" s="155"/>
      <c r="P712" s="3"/>
      <c r="S712" s="1">
        <f>S710</f>
        <v>0</v>
      </c>
      <c r="U712" s="4">
        <v>0</v>
      </c>
      <c r="V712" s="4">
        <f t="shared" si="11"/>
        <v>0</v>
      </c>
      <c r="Y712" s="62" t="s">
        <v>258</v>
      </c>
    </row>
    <row r="713" spans="2:27" ht="13.5" hidden="1" customHeight="1" x14ac:dyDescent="0.25">
      <c r="B713" s="2"/>
      <c r="C713" s="172" t="s">
        <v>250</v>
      </c>
      <c r="D713" s="172"/>
      <c r="E713" s="172"/>
      <c r="F713" s="172"/>
      <c r="G713" s="172"/>
      <c r="H713" s="172"/>
      <c r="I713" s="172"/>
      <c r="J713" s="172"/>
      <c r="K713" s="172"/>
      <c r="L713" s="172"/>
      <c r="M713" s="172"/>
      <c r="N713" s="172"/>
      <c r="O713" s="172"/>
      <c r="P713" s="3"/>
      <c r="S713" s="1">
        <f>S710</f>
        <v>0</v>
      </c>
      <c r="U713" s="4">
        <v>0</v>
      </c>
      <c r="V713" s="4">
        <f t="shared" si="11"/>
        <v>0</v>
      </c>
      <c r="X713" s="56"/>
      <c r="Y713" s="62" t="s">
        <v>258</v>
      </c>
      <c r="Z713" s="18"/>
      <c r="AA713" s="18"/>
    </row>
    <row r="714" spans="2:27" ht="13.5" hidden="1" customHeight="1" x14ac:dyDescent="0.25">
      <c r="B714" s="2"/>
      <c r="C714" s="67" t="s">
        <v>133</v>
      </c>
      <c r="D714" s="166"/>
      <c r="E714" s="168"/>
      <c r="F714" s="87"/>
      <c r="G714" s="165" t="s">
        <v>134</v>
      </c>
      <c r="H714" s="165"/>
      <c r="I714" s="166"/>
      <c r="J714" s="167"/>
      <c r="K714" s="167"/>
      <c r="L714" s="167"/>
      <c r="M714" s="168"/>
      <c r="N714" s="166" t="s">
        <v>135</v>
      </c>
      <c r="O714" s="168"/>
      <c r="P714" s="3"/>
      <c r="S714" s="1">
        <f>S710</f>
        <v>0</v>
      </c>
      <c r="U714" s="4">
        <v>0</v>
      </c>
      <c r="V714" s="4">
        <f t="shared" ref="V714:V777" si="12">ABS(U714-S714)</f>
        <v>0</v>
      </c>
      <c r="X714" s="56"/>
      <c r="Y714" s="62" t="s">
        <v>258</v>
      </c>
      <c r="Z714" s="18"/>
      <c r="AA714" s="18"/>
    </row>
    <row r="715" spans="2:27" ht="13.5" hidden="1" customHeight="1" x14ac:dyDescent="0.25">
      <c r="B715" s="2"/>
      <c r="C715" s="169" t="s">
        <v>253</v>
      </c>
      <c r="D715" s="169"/>
      <c r="E715" s="169"/>
      <c r="F715" s="169"/>
      <c r="G715" s="98"/>
      <c r="H715" s="55" t="s">
        <v>254</v>
      </c>
      <c r="I715" s="68"/>
      <c r="J715" s="68"/>
      <c r="K715" s="68"/>
      <c r="L715" s="68"/>
      <c r="M715" s="68"/>
      <c r="N715" s="68"/>
      <c r="O715" s="68"/>
      <c r="P715" s="3"/>
      <c r="S715" s="1">
        <f>S710</f>
        <v>0</v>
      </c>
      <c r="U715" s="4">
        <v>0</v>
      </c>
      <c r="V715" s="4">
        <f t="shared" si="12"/>
        <v>0</v>
      </c>
      <c r="Y715" s="62" t="s">
        <v>258</v>
      </c>
    </row>
    <row r="716" spans="2:27" ht="13.5" hidden="1" customHeight="1" x14ac:dyDescent="0.25">
      <c r="B716" s="2"/>
      <c r="C716" s="169" t="s">
        <v>252</v>
      </c>
      <c r="D716" s="169"/>
      <c r="E716" s="169"/>
      <c r="F716" s="169"/>
      <c r="G716" s="98"/>
      <c r="H716" s="55" t="s">
        <v>254</v>
      </c>
      <c r="I716" s="68"/>
      <c r="J716" s="68"/>
      <c r="K716" s="68"/>
      <c r="L716" s="68"/>
      <c r="M716" s="68"/>
      <c r="N716" s="68"/>
      <c r="O716" s="68"/>
      <c r="P716" s="3"/>
      <c r="S716" s="1">
        <f>S710</f>
        <v>0</v>
      </c>
      <c r="U716" s="4">
        <v>0</v>
      </c>
      <c r="V716" s="4">
        <f t="shared" si="12"/>
        <v>0</v>
      </c>
      <c r="Y716" s="62" t="s">
        <v>258</v>
      </c>
    </row>
    <row r="717" spans="2:27" ht="13.5" hidden="1" customHeight="1" x14ac:dyDescent="0.25">
      <c r="B717" s="2"/>
      <c r="C717" s="58"/>
      <c r="D717" s="58"/>
      <c r="E717" s="58"/>
      <c r="F717" s="58"/>
      <c r="G717" s="32"/>
      <c r="H717" s="32"/>
      <c r="I717" s="32"/>
      <c r="J717" s="32"/>
      <c r="K717" s="32"/>
      <c r="L717" s="32"/>
      <c r="M717" s="32"/>
      <c r="N717" s="32"/>
      <c r="O717" s="32"/>
      <c r="P717" s="3"/>
      <c r="S717" s="1">
        <f>S710</f>
        <v>0</v>
      </c>
      <c r="U717" s="4">
        <v>0</v>
      </c>
      <c r="V717" s="4">
        <f t="shared" si="12"/>
        <v>0</v>
      </c>
    </row>
    <row r="718" spans="2:27" ht="13.5" hidden="1" customHeight="1" x14ac:dyDescent="0.25">
      <c r="B718" s="2"/>
      <c r="C718" s="170" t="s">
        <v>267</v>
      </c>
      <c r="D718" s="170"/>
      <c r="E718" s="170"/>
      <c r="F718" s="170"/>
      <c r="G718" s="170"/>
      <c r="H718" s="170"/>
      <c r="I718" s="170"/>
      <c r="J718" s="170"/>
      <c r="K718" s="170"/>
      <c r="L718" s="170"/>
      <c r="M718" s="170"/>
      <c r="N718" s="170"/>
      <c r="O718" s="170"/>
      <c r="P718" s="3"/>
      <c r="S718" s="1">
        <f>IF($F$52&gt;=T718,1,0)</f>
        <v>0</v>
      </c>
      <c r="T718" s="1">
        <v>5</v>
      </c>
      <c r="U718" s="4">
        <v>0</v>
      </c>
      <c r="V718" s="4">
        <f t="shared" si="12"/>
        <v>0</v>
      </c>
      <c r="Y718" s="62" t="s">
        <v>268</v>
      </c>
    </row>
    <row r="719" spans="2:27" ht="13.5" hidden="1" customHeight="1" x14ac:dyDescent="0.25">
      <c r="B719" s="2"/>
      <c r="C719" s="169" t="s">
        <v>261</v>
      </c>
      <c r="D719" s="169"/>
      <c r="E719" s="169"/>
      <c r="F719" s="169"/>
      <c r="G719" s="158"/>
      <c r="H719" s="159"/>
      <c r="I719" s="159"/>
      <c r="J719" s="159"/>
      <c r="K719" s="160"/>
      <c r="L719" s="55" t="s">
        <v>151</v>
      </c>
      <c r="M719" s="25"/>
      <c r="N719" s="25"/>
      <c r="O719" s="25"/>
      <c r="P719" s="3"/>
      <c r="S719" s="1">
        <f>S718</f>
        <v>0</v>
      </c>
      <c r="T719"/>
      <c r="U719" s="4">
        <v>0</v>
      </c>
      <c r="V719" s="4">
        <f t="shared" si="12"/>
        <v>0</v>
      </c>
      <c r="Y719" s="62" t="s">
        <v>168</v>
      </c>
    </row>
    <row r="720" spans="2:27" ht="13.5" hidden="1" customHeight="1" x14ac:dyDescent="0.25">
      <c r="B720" s="2"/>
      <c r="C720" s="169" t="s">
        <v>251</v>
      </c>
      <c r="D720" s="169"/>
      <c r="E720" s="171"/>
      <c r="F720" s="153"/>
      <c r="G720" s="154"/>
      <c r="H720" s="154"/>
      <c r="I720" s="154"/>
      <c r="J720" s="154"/>
      <c r="K720" s="154"/>
      <c r="L720" s="154"/>
      <c r="M720" s="154"/>
      <c r="N720" s="154"/>
      <c r="O720" s="155"/>
      <c r="P720" s="3"/>
      <c r="S720" s="1">
        <f>S718</f>
        <v>0</v>
      </c>
      <c r="U720" s="4">
        <v>0</v>
      </c>
      <c r="V720" s="4">
        <f t="shared" si="12"/>
        <v>0</v>
      </c>
      <c r="Y720" s="62" t="s">
        <v>258</v>
      </c>
    </row>
    <row r="721" spans="2:27" ht="13.5" hidden="1" customHeight="1" x14ac:dyDescent="0.25">
      <c r="B721" s="2"/>
      <c r="C721" s="172" t="s">
        <v>250</v>
      </c>
      <c r="D721" s="172"/>
      <c r="E721" s="172"/>
      <c r="F721" s="172"/>
      <c r="G721" s="172"/>
      <c r="H721" s="172"/>
      <c r="I721" s="172"/>
      <c r="J721" s="172"/>
      <c r="K721" s="172"/>
      <c r="L721" s="172"/>
      <c r="M721" s="172"/>
      <c r="N721" s="172"/>
      <c r="O721" s="172"/>
      <c r="P721" s="3"/>
      <c r="S721" s="1">
        <f>S718</f>
        <v>0</v>
      </c>
      <c r="U721" s="4">
        <v>0</v>
      </c>
      <c r="V721" s="4">
        <f t="shared" si="12"/>
        <v>0</v>
      </c>
      <c r="X721" s="56"/>
      <c r="Y721" s="62" t="s">
        <v>258</v>
      </c>
      <c r="Z721" s="18"/>
      <c r="AA721" s="18"/>
    </row>
    <row r="722" spans="2:27" ht="13.5" hidden="1" customHeight="1" x14ac:dyDescent="0.25">
      <c r="B722" s="2"/>
      <c r="C722" s="67" t="s">
        <v>133</v>
      </c>
      <c r="D722" s="166"/>
      <c r="E722" s="168"/>
      <c r="F722" s="87"/>
      <c r="G722" s="165" t="s">
        <v>134</v>
      </c>
      <c r="H722" s="165"/>
      <c r="I722" s="166"/>
      <c r="J722" s="167"/>
      <c r="K722" s="167"/>
      <c r="L722" s="167"/>
      <c r="M722" s="168"/>
      <c r="N722" s="166" t="s">
        <v>135</v>
      </c>
      <c r="O722" s="168"/>
      <c r="P722" s="3"/>
      <c r="S722" s="1">
        <f>S718</f>
        <v>0</v>
      </c>
      <c r="U722" s="4">
        <v>0</v>
      </c>
      <c r="V722" s="4">
        <f t="shared" si="12"/>
        <v>0</v>
      </c>
      <c r="X722" s="56"/>
      <c r="Y722" s="62" t="s">
        <v>258</v>
      </c>
      <c r="Z722" s="18"/>
      <c r="AA722" s="18"/>
    </row>
    <row r="723" spans="2:27" ht="13.5" hidden="1" customHeight="1" x14ac:dyDescent="0.25">
      <c r="B723" s="2"/>
      <c r="C723" s="169" t="s">
        <v>253</v>
      </c>
      <c r="D723" s="169"/>
      <c r="E723" s="169"/>
      <c r="F723" s="169"/>
      <c r="G723" s="98"/>
      <c r="H723" s="55" t="s">
        <v>254</v>
      </c>
      <c r="I723" s="68"/>
      <c r="J723" s="68"/>
      <c r="K723" s="68"/>
      <c r="L723" s="68"/>
      <c r="M723" s="68"/>
      <c r="N723" s="68"/>
      <c r="O723" s="68"/>
      <c r="P723" s="3"/>
      <c r="S723" s="1">
        <f>S718</f>
        <v>0</v>
      </c>
      <c r="U723" s="4">
        <v>0</v>
      </c>
      <c r="V723" s="4">
        <f t="shared" si="12"/>
        <v>0</v>
      </c>
      <c r="Y723" s="62" t="s">
        <v>258</v>
      </c>
    </row>
    <row r="724" spans="2:27" ht="13.5" hidden="1" customHeight="1" x14ac:dyDescent="0.25">
      <c r="B724" s="2"/>
      <c r="C724" s="169" t="s">
        <v>252</v>
      </c>
      <c r="D724" s="169"/>
      <c r="E724" s="169"/>
      <c r="F724" s="169"/>
      <c r="G724" s="98"/>
      <c r="H724" s="55" t="s">
        <v>254</v>
      </c>
      <c r="I724" s="68"/>
      <c r="J724" s="68"/>
      <c r="K724" s="68"/>
      <c r="L724" s="68"/>
      <c r="M724" s="68"/>
      <c r="N724" s="68"/>
      <c r="O724" s="68"/>
      <c r="P724" s="3"/>
      <c r="S724" s="1">
        <f>S718</f>
        <v>0</v>
      </c>
      <c r="U724" s="4">
        <v>0</v>
      </c>
      <c r="V724" s="4">
        <f t="shared" si="12"/>
        <v>0</v>
      </c>
      <c r="Y724" s="62" t="s">
        <v>258</v>
      </c>
    </row>
    <row r="725" spans="2:27" ht="13.5" hidden="1" customHeight="1" x14ac:dyDescent="0.25">
      <c r="B725" s="2"/>
      <c r="C725" s="58"/>
      <c r="D725" s="58"/>
      <c r="E725" s="58"/>
      <c r="F725" s="58"/>
      <c r="G725" s="32"/>
      <c r="H725" s="32"/>
      <c r="I725" s="32"/>
      <c r="J725" s="32"/>
      <c r="K725" s="32"/>
      <c r="L725" s="32"/>
      <c r="M725" s="32"/>
      <c r="N725" s="32"/>
      <c r="O725" s="32"/>
      <c r="P725" s="3"/>
      <c r="S725" s="1">
        <f>S718</f>
        <v>0</v>
      </c>
      <c r="U725" s="4">
        <v>0</v>
      </c>
      <c r="V725" s="4">
        <f t="shared" si="12"/>
        <v>0</v>
      </c>
    </row>
    <row r="726" spans="2:27" ht="13.5" hidden="1" customHeight="1" x14ac:dyDescent="0.25">
      <c r="B726" s="2"/>
      <c r="C726" s="170" t="s">
        <v>267</v>
      </c>
      <c r="D726" s="170"/>
      <c r="E726" s="170"/>
      <c r="F726" s="170"/>
      <c r="G726" s="170"/>
      <c r="H726" s="170"/>
      <c r="I726" s="170"/>
      <c r="J726" s="170"/>
      <c r="K726" s="170"/>
      <c r="L726" s="170"/>
      <c r="M726" s="170"/>
      <c r="N726" s="170"/>
      <c r="O726" s="170"/>
      <c r="P726" s="3"/>
      <c r="S726" s="1">
        <f>IF($F$52&gt;=T726,1,0)</f>
        <v>0</v>
      </c>
      <c r="T726" s="1">
        <v>6</v>
      </c>
      <c r="U726" s="4">
        <v>0</v>
      </c>
      <c r="V726" s="4">
        <f t="shared" si="12"/>
        <v>0</v>
      </c>
      <c r="Y726" s="62" t="s">
        <v>268</v>
      </c>
    </row>
    <row r="727" spans="2:27" ht="13.5" hidden="1" customHeight="1" x14ac:dyDescent="0.25">
      <c r="B727" s="2"/>
      <c r="C727" s="169" t="s">
        <v>261</v>
      </c>
      <c r="D727" s="169"/>
      <c r="E727" s="169"/>
      <c r="F727" s="169"/>
      <c r="G727" s="158"/>
      <c r="H727" s="159"/>
      <c r="I727" s="159"/>
      <c r="J727" s="159"/>
      <c r="K727" s="160"/>
      <c r="L727" s="55" t="s">
        <v>151</v>
      </c>
      <c r="M727" s="25"/>
      <c r="N727" s="25"/>
      <c r="O727" s="25"/>
      <c r="P727" s="3"/>
      <c r="S727" s="1">
        <f>S726</f>
        <v>0</v>
      </c>
      <c r="T727"/>
      <c r="U727" s="4">
        <v>0</v>
      </c>
      <c r="V727" s="4">
        <f t="shared" si="12"/>
        <v>0</v>
      </c>
      <c r="Y727" s="62" t="s">
        <v>168</v>
      </c>
    </row>
    <row r="728" spans="2:27" ht="13.5" hidden="1" customHeight="1" x14ac:dyDescent="0.25">
      <c r="B728" s="2"/>
      <c r="C728" s="169" t="s">
        <v>251</v>
      </c>
      <c r="D728" s="169"/>
      <c r="E728" s="171"/>
      <c r="F728" s="153"/>
      <c r="G728" s="154"/>
      <c r="H728" s="154"/>
      <c r="I728" s="154"/>
      <c r="J728" s="154"/>
      <c r="K728" s="154"/>
      <c r="L728" s="154"/>
      <c r="M728" s="154"/>
      <c r="N728" s="154"/>
      <c r="O728" s="155"/>
      <c r="P728" s="3"/>
      <c r="S728" s="1">
        <f>S726</f>
        <v>0</v>
      </c>
      <c r="U728" s="4">
        <v>0</v>
      </c>
      <c r="V728" s="4">
        <f t="shared" si="12"/>
        <v>0</v>
      </c>
      <c r="Y728" s="62" t="s">
        <v>258</v>
      </c>
    </row>
    <row r="729" spans="2:27" ht="13.5" hidden="1" customHeight="1" x14ac:dyDescent="0.25">
      <c r="B729" s="2"/>
      <c r="C729" s="172" t="s">
        <v>250</v>
      </c>
      <c r="D729" s="172"/>
      <c r="E729" s="172"/>
      <c r="F729" s="172"/>
      <c r="G729" s="172"/>
      <c r="H729" s="172"/>
      <c r="I729" s="172"/>
      <c r="J729" s="172"/>
      <c r="K729" s="172"/>
      <c r="L729" s="172"/>
      <c r="M729" s="172"/>
      <c r="N729" s="172"/>
      <c r="O729" s="172"/>
      <c r="P729" s="3"/>
      <c r="S729" s="1">
        <f>S726</f>
        <v>0</v>
      </c>
      <c r="U729" s="4">
        <v>0</v>
      </c>
      <c r="V729" s="4">
        <f t="shared" si="12"/>
        <v>0</v>
      </c>
      <c r="X729" s="56"/>
      <c r="Y729" s="62" t="s">
        <v>258</v>
      </c>
      <c r="Z729" s="18"/>
      <c r="AA729" s="18"/>
    </row>
    <row r="730" spans="2:27" ht="13.5" hidden="1" customHeight="1" x14ac:dyDescent="0.25">
      <c r="B730" s="2"/>
      <c r="C730" s="67" t="s">
        <v>133</v>
      </c>
      <c r="D730" s="166"/>
      <c r="E730" s="168"/>
      <c r="F730" s="87"/>
      <c r="G730" s="165" t="s">
        <v>134</v>
      </c>
      <c r="H730" s="165"/>
      <c r="I730" s="166"/>
      <c r="J730" s="167"/>
      <c r="K730" s="167"/>
      <c r="L730" s="167"/>
      <c r="M730" s="168"/>
      <c r="N730" s="166" t="s">
        <v>135</v>
      </c>
      <c r="O730" s="168"/>
      <c r="P730" s="3"/>
      <c r="S730" s="1">
        <f>S726</f>
        <v>0</v>
      </c>
      <c r="U730" s="4">
        <v>0</v>
      </c>
      <c r="V730" s="4">
        <f t="shared" si="12"/>
        <v>0</v>
      </c>
      <c r="X730" s="56"/>
      <c r="Y730" s="62" t="s">
        <v>258</v>
      </c>
      <c r="Z730" s="18"/>
      <c r="AA730" s="18"/>
    </row>
    <row r="731" spans="2:27" ht="13.5" hidden="1" customHeight="1" x14ac:dyDescent="0.25">
      <c r="B731" s="2"/>
      <c r="C731" s="169" t="s">
        <v>253</v>
      </c>
      <c r="D731" s="169"/>
      <c r="E731" s="169"/>
      <c r="F731" s="169"/>
      <c r="G731" s="98"/>
      <c r="H731" s="55" t="s">
        <v>254</v>
      </c>
      <c r="I731" s="68"/>
      <c r="J731" s="68"/>
      <c r="K731" s="68"/>
      <c r="L731" s="68"/>
      <c r="M731" s="68"/>
      <c r="N731" s="68"/>
      <c r="O731" s="68"/>
      <c r="P731" s="3"/>
      <c r="S731" s="1">
        <f>S726</f>
        <v>0</v>
      </c>
      <c r="U731" s="4">
        <v>0</v>
      </c>
      <c r="V731" s="4">
        <f t="shared" si="12"/>
        <v>0</v>
      </c>
      <c r="Y731" s="62" t="s">
        <v>258</v>
      </c>
    </row>
    <row r="732" spans="2:27" ht="13.5" hidden="1" customHeight="1" x14ac:dyDescent="0.25">
      <c r="B732" s="2"/>
      <c r="C732" s="169" t="s">
        <v>252</v>
      </c>
      <c r="D732" s="169"/>
      <c r="E732" s="169"/>
      <c r="F732" s="169"/>
      <c r="G732" s="98"/>
      <c r="H732" s="55" t="s">
        <v>254</v>
      </c>
      <c r="I732" s="68"/>
      <c r="J732" s="68"/>
      <c r="K732" s="68"/>
      <c r="L732" s="68"/>
      <c r="M732" s="68"/>
      <c r="N732" s="68"/>
      <c r="O732" s="68"/>
      <c r="P732" s="3"/>
      <c r="S732" s="1">
        <f>S726</f>
        <v>0</v>
      </c>
      <c r="U732" s="4">
        <v>0</v>
      </c>
      <c r="V732" s="4">
        <f t="shared" si="12"/>
        <v>0</v>
      </c>
      <c r="Y732" s="62" t="s">
        <v>258</v>
      </c>
    </row>
    <row r="733" spans="2:27" ht="13.5" hidden="1" customHeight="1" x14ac:dyDescent="0.25">
      <c r="B733" s="2"/>
      <c r="C733" s="58"/>
      <c r="D733" s="58"/>
      <c r="E733" s="58"/>
      <c r="F733" s="58"/>
      <c r="G733" s="32"/>
      <c r="H733" s="32"/>
      <c r="I733" s="32"/>
      <c r="J733" s="32"/>
      <c r="K733" s="32"/>
      <c r="L733" s="32"/>
      <c r="M733" s="32"/>
      <c r="N733" s="32"/>
      <c r="O733" s="32"/>
      <c r="P733" s="3"/>
      <c r="S733" s="1">
        <f>S726</f>
        <v>0</v>
      </c>
      <c r="U733" s="4">
        <v>0</v>
      </c>
      <c r="V733" s="4">
        <f t="shared" si="12"/>
        <v>0</v>
      </c>
    </row>
    <row r="734" spans="2:27" ht="13.5" hidden="1" customHeight="1" x14ac:dyDescent="0.25">
      <c r="B734" s="2"/>
      <c r="C734" s="170" t="s">
        <v>267</v>
      </c>
      <c r="D734" s="170"/>
      <c r="E734" s="170"/>
      <c r="F734" s="170"/>
      <c r="G734" s="170"/>
      <c r="H734" s="170"/>
      <c r="I734" s="170"/>
      <c r="J734" s="170"/>
      <c r="K734" s="170"/>
      <c r="L734" s="170"/>
      <c r="M734" s="170"/>
      <c r="N734" s="170"/>
      <c r="O734" s="170"/>
      <c r="P734" s="3"/>
      <c r="S734" s="1">
        <f>IF($F$52&gt;=T734,1,0)</f>
        <v>0</v>
      </c>
      <c r="T734" s="1">
        <v>7</v>
      </c>
      <c r="U734" s="4">
        <v>0</v>
      </c>
      <c r="V734" s="4">
        <f t="shared" si="12"/>
        <v>0</v>
      </c>
      <c r="Y734" s="62" t="s">
        <v>268</v>
      </c>
    </row>
    <row r="735" spans="2:27" ht="13.5" hidden="1" customHeight="1" x14ac:dyDescent="0.25">
      <c r="B735" s="2"/>
      <c r="C735" s="169" t="s">
        <v>261</v>
      </c>
      <c r="D735" s="169"/>
      <c r="E735" s="169"/>
      <c r="F735" s="169"/>
      <c r="G735" s="158"/>
      <c r="H735" s="159"/>
      <c r="I735" s="159"/>
      <c r="J735" s="159"/>
      <c r="K735" s="160"/>
      <c r="L735" s="55" t="s">
        <v>151</v>
      </c>
      <c r="M735" s="25"/>
      <c r="N735" s="25"/>
      <c r="O735" s="25"/>
      <c r="P735" s="3"/>
      <c r="S735" s="1">
        <f>S734</f>
        <v>0</v>
      </c>
      <c r="T735"/>
      <c r="U735" s="4">
        <v>0</v>
      </c>
      <c r="V735" s="4">
        <f t="shared" si="12"/>
        <v>0</v>
      </c>
      <c r="Y735" s="62" t="s">
        <v>168</v>
      </c>
    </row>
    <row r="736" spans="2:27" ht="13.5" hidden="1" customHeight="1" x14ac:dyDescent="0.25">
      <c r="B736" s="2"/>
      <c r="C736" s="169" t="s">
        <v>251</v>
      </c>
      <c r="D736" s="169"/>
      <c r="E736" s="171"/>
      <c r="F736" s="153"/>
      <c r="G736" s="154"/>
      <c r="H736" s="154"/>
      <c r="I736" s="154"/>
      <c r="J736" s="154"/>
      <c r="K736" s="154"/>
      <c r="L736" s="154"/>
      <c r="M736" s="154"/>
      <c r="N736" s="154"/>
      <c r="O736" s="155"/>
      <c r="P736" s="3"/>
      <c r="S736" s="1">
        <f>S734</f>
        <v>0</v>
      </c>
      <c r="U736" s="4">
        <v>0</v>
      </c>
      <c r="V736" s="4">
        <f t="shared" si="12"/>
        <v>0</v>
      </c>
      <c r="Y736" s="62" t="s">
        <v>258</v>
      </c>
    </row>
    <row r="737" spans="2:27" ht="13.5" hidden="1" customHeight="1" x14ac:dyDescent="0.25">
      <c r="B737" s="2"/>
      <c r="C737" s="172" t="s">
        <v>250</v>
      </c>
      <c r="D737" s="172"/>
      <c r="E737" s="172"/>
      <c r="F737" s="172"/>
      <c r="G737" s="172"/>
      <c r="H737" s="172"/>
      <c r="I737" s="172"/>
      <c r="J737" s="172"/>
      <c r="K737" s="172"/>
      <c r="L737" s="172"/>
      <c r="M737" s="172"/>
      <c r="N737" s="172"/>
      <c r="O737" s="172"/>
      <c r="P737" s="3"/>
      <c r="S737" s="1">
        <f>S734</f>
        <v>0</v>
      </c>
      <c r="U737" s="4">
        <v>0</v>
      </c>
      <c r="V737" s="4">
        <f t="shared" si="12"/>
        <v>0</v>
      </c>
      <c r="X737" s="56"/>
      <c r="Y737" s="62" t="s">
        <v>258</v>
      </c>
      <c r="Z737" s="18"/>
      <c r="AA737" s="18"/>
    </row>
    <row r="738" spans="2:27" ht="13.5" hidden="1" customHeight="1" x14ac:dyDescent="0.25">
      <c r="B738" s="2"/>
      <c r="C738" s="67" t="s">
        <v>133</v>
      </c>
      <c r="D738" s="166"/>
      <c r="E738" s="168"/>
      <c r="F738" s="87"/>
      <c r="G738" s="165" t="s">
        <v>134</v>
      </c>
      <c r="H738" s="165"/>
      <c r="I738" s="166"/>
      <c r="J738" s="167"/>
      <c r="K738" s="167"/>
      <c r="L738" s="167"/>
      <c r="M738" s="168"/>
      <c r="N738" s="166" t="s">
        <v>135</v>
      </c>
      <c r="O738" s="168"/>
      <c r="P738" s="3"/>
      <c r="S738" s="1">
        <f>S734</f>
        <v>0</v>
      </c>
      <c r="U738" s="4">
        <v>0</v>
      </c>
      <c r="V738" s="4">
        <f t="shared" si="12"/>
        <v>0</v>
      </c>
      <c r="X738" s="56"/>
      <c r="Y738" s="62" t="s">
        <v>258</v>
      </c>
      <c r="Z738" s="18"/>
      <c r="AA738" s="18"/>
    </row>
    <row r="739" spans="2:27" ht="13.5" hidden="1" customHeight="1" x14ac:dyDescent="0.25">
      <c r="B739" s="2"/>
      <c r="C739" s="169" t="s">
        <v>253</v>
      </c>
      <c r="D739" s="169"/>
      <c r="E739" s="169"/>
      <c r="F739" s="169"/>
      <c r="G739" s="98"/>
      <c r="H739" s="55" t="s">
        <v>254</v>
      </c>
      <c r="I739" s="68"/>
      <c r="J739" s="68"/>
      <c r="K739" s="68"/>
      <c r="L739" s="68"/>
      <c r="M739" s="68"/>
      <c r="N739" s="68"/>
      <c r="O739" s="68"/>
      <c r="P739" s="3"/>
      <c r="S739" s="1">
        <f>S734</f>
        <v>0</v>
      </c>
      <c r="U739" s="4">
        <v>0</v>
      </c>
      <c r="V739" s="4">
        <f t="shared" si="12"/>
        <v>0</v>
      </c>
      <c r="Y739" s="62" t="s">
        <v>258</v>
      </c>
    </row>
    <row r="740" spans="2:27" ht="13.5" hidden="1" customHeight="1" x14ac:dyDescent="0.25">
      <c r="B740" s="2"/>
      <c r="C740" s="169" t="s">
        <v>252</v>
      </c>
      <c r="D740" s="169"/>
      <c r="E740" s="169"/>
      <c r="F740" s="169"/>
      <c r="G740" s="98"/>
      <c r="H740" s="55" t="s">
        <v>254</v>
      </c>
      <c r="I740" s="68"/>
      <c r="J740" s="68"/>
      <c r="K740" s="68"/>
      <c r="L740" s="68"/>
      <c r="M740" s="68"/>
      <c r="N740" s="68"/>
      <c r="O740" s="68"/>
      <c r="P740" s="3"/>
      <c r="S740" s="1">
        <f>S734</f>
        <v>0</v>
      </c>
      <c r="U740" s="4">
        <v>0</v>
      </c>
      <c r="V740" s="4">
        <f t="shared" si="12"/>
        <v>0</v>
      </c>
      <c r="Y740" s="62" t="s">
        <v>258</v>
      </c>
    </row>
    <row r="741" spans="2:27" ht="13.5" hidden="1" customHeight="1" x14ac:dyDescent="0.25">
      <c r="B741" s="2"/>
      <c r="C741" s="58"/>
      <c r="D741" s="58"/>
      <c r="E741" s="58"/>
      <c r="F741" s="58"/>
      <c r="G741" s="32"/>
      <c r="H741" s="32"/>
      <c r="I741" s="32"/>
      <c r="J741" s="32"/>
      <c r="K741" s="32"/>
      <c r="L741" s="32"/>
      <c r="M741" s="32"/>
      <c r="N741" s="32"/>
      <c r="O741" s="32"/>
      <c r="P741" s="3"/>
      <c r="S741" s="1">
        <f>S734</f>
        <v>0</v>
      </c>
      <c r="U741" s="4">
        <v>0</v>
      </c>
      <c r="V741" s="4">
        <f t="shared" si="12"/>
        <v>0</v>
      </c>
    </row>
    <row r="742" spans="2:27" ht="13.5" hidden="1" customHeight="1" x14ac:dyDescent="0.25">
      <c r="B742" s="2"/>
      <c r="C742" s="170" t="s">
        <v>267</v>
      </c>
      <c r="D742" s="170"/>
      <c r="E742" s="170"/>
      <c r="F742" s="170"/>
      <c r="G742" s="170"/>
      <c r="H742" s="170"/>
      <c r="I742" s="170"/>
      <c r="J742" s="170"/>
      <c r="K742" s="170"/>
      <c r="L742" s="170"/>
      <c r="M742" s="170"/>
      <c r="N742" s="170"/>
      <c r="O742" s="170"/>
      <c r="P742" s="3"/>
      <c r="S742" s="1">
        <f>IF($F$52&gt;=T742,1,0)</f>
        <v>0</v>
      </c>
      <c r="T742" s="1">
        <v>8</v>
      </c>
      <c r="U742" s="4">
        <v>0</v>
      </c>
      <c r="V742" s="4">
        <f t="shared" si="12"/>
        <v>0</v>
      </c>
      <c r="Y742" s="62" t="s">
        <v>268</v>
      </c>
    </row>
    <row r="743" spans="2:27" ht="13.5" hidden="1" customHeight="1" x14ac:dyDescent="0.25">
      <c r="B743" s="2"/>
      <c r="C743" s="169" t="s">
        <v>261</v>
      </c>
      <c r="D743" s="169"/>
      <c r="E743" s="169"/>
      <c r="F743" s="169"/>
      <c r="G743" s="158"/>
      <c r="H743" s="159"/>
      <c r="I743" s="159"/>
      <c r="J743" s="159"/>
      <c r="K743" s="160"/>
      <c r="L743" s="55" t="s">
        <v>151</v>
      </c>
      <c r="M743" s="25"/>
      <c r="N743" s="25"/>
      <c r="O743" s="25"/>
      <c r="P743" s="3"/>
      <c r="S743" s="1">
        <f>S742</f>
        <v>0</v>
      </c>
      <c r="T743"/>
      <c r="U743" s="4">
        <v>0</v>
      </c>
      <c r="V743" s="4">
        <f t="shared" si="12"/>
        <v>0</v>
      </c>
      <c r="Y743" s="62" t="s">
        <v>168</v>
      </c>
    </row>
    <row r="744" spans="2:27" ht="13.5" hidden="1" customHeight="1" x14ac:dyDescent="0.25">
      <c r="B744" s="2"/>
      <c r="C744" s="169" t="s">
        <v>251</v>
      </c>
      <c r="D744" s="169"/>
      <c r="E744" s="171"/>
      <c r="F744" s="153"/>
      <c r="G744" s="154"/>
      <c r="H744" s="154"/>
      <c r="I744" s="154"/>
      <c r="J744" s="154"/>
      <c r="K744" s="154"/>
      <c r="L744" s="154"/>
      <c r="M744" s="154"/>
      <c r="N744" s="154"/>
      <c r="O744" s="155"/>
      <c r="P744" s="3"/>
      <c r="S744" s="1">
        <f>S742</f>
        <v>0</v>
      </c>
      <c r="U744" s="4">
        <v>0</v>
      </c>
      <c r="V744" s="4">
        <f t="shared" si="12"/>
        <v>0</v>
      </c>
      <c r="Y744" s="62" t="s">
        <v>258</v>
      </c>
    </row>
    <row r="745" spans="2:27" ht="13.5" hidden="1" customHeight="1" x14ac:dyDescent="0.25">
      <c r="B745" s="2"/>
      <c r="C745" s="172" t="s">
        <v>250</v>
      </c>
      <c r="D745" s="172"/>
      <c r="E745" s="172"/>
      <c r="F745" s="172"/>
      <c r="G745" s="172"/>
      <c r="H745" s="172"/>
      <c r="I745" s="172"/>
      <c r="J745" s="172"/>
      <c r="K745" s="172"/>
      <c r="L745" s="172"/>
      <c r="M745" s="172"/>
      <c r="N745" s="172"/>
      <c r="O745" s="172"/>
      <c r="P745" s="3"/>
      <c r="S745" s="1">
        <f>S742</f>
        <v>0</v>
      </c>
      <c r="U745" s="4">
        <v>0</v>
      </c>
      <c r="V745" s="4">
        <f t="shared" si="12"/>
        <v>0</v>
      </c>
      <c r="X745" s="56"/>
      <c r="Y745" s="62" t="s">
        <v>258</v>
      </c>
      <c r="Z745" s="18"/>
      <c r="AA745" s="18"/>
    </row>
    <row r="746" spans="2:27" ht="13.5" hidden="1" customHeight="1" x14ac:dyDescent="0.25">
      <c r="B746" s="2"/>
      <c r="C746" s="67" t="s">
        <v>133</v>
      </c>
      <c r="D746" s="166"/>
      <c r="E746" s="168"/>
      <c r="F746" s="87"/>
      <c r="G746" s="165" t="s">
        <v>134</v>
      </c>
      <c r="H746" s="165"/>
      <c r="I746" s="166"/>
      <c r="J746" s="167"/>
      <c r="K746" s="167"/>
      <c r="L746" s="167"/>
      <c r="M746" s="168"/>
      <c r="N746" s="166" t="s">
        <v>135</v>
      </c>
      <c r="O746" s="168"/>
      <c r="P746" s="3"/>
      <c r="S746" s="1">
        <f>S742</f>
        <v>0</v>
      </c>
      <c r="U746" s="4">
        <v>0</v>
      </c>
      <c r="V746" s="4">
        <f t="shared" si="12"/>
        <v>0</v>
      </c>
      <c r="X746" s="56"/>
      <c r="Y746" s="62" t="s">
        <v>258</v>
      </c>
      <c r="Z746" s="18"/>
      <c r="AA746" s="18"/>
    </row>
    <row r="747" spans="2:27" ht="13.5" hidden="1" customHeight="1" x14ac:dyDescent="0.25">
      <c r="B747" s="2"/>
      <c r="C747" s="169" t="s">
        <v>253</v>
      </c>
      <c r="D747" s="169"/>
      <c r="E747" s="169"/>
      <c r="F747" s="169"/>
      <c r="G747" s="98"/>
      <c r="H747" s="55" t="s">
        <v>254</v>
      </c>
      <c r="I747" s="68"/>
      <c r="J747" s="68"/>
      <c r="K747" s="68"/>
      <c r="L747" s="68"/>
      <c r="M747" s="68"/>
      <c r="N747" s="68"/>
      <c r="O747" s="68"/>
      <c r="P747" s="3"/>
      <c r="S747" s="1">
        <f>S742</f>
        <v>0</v>
      </c>
      <c r="U747" s="4">
        <v>0</v>
      </c>
      <c r="V747" s="4">
        <f t="shared" si="12"/>
        <v>0</v>
      </c>
      <c r="Y747" s="62" t="s">
        <v>258</v>
      </c>
    </row>
    <row r="748" spans="2:27" ht="13.5" hidden="1" customHeight="1" x14ac:dyDescent="0.25">
      <c r="B748" s="2"/>
      <c r="C748" s="169" t="s">
        <v>252</v>
      </c>
      <c r="D748" s="169"/>
      <c r="E748" s="169"/>
      <c r="F748" s="169"/>
      <c r="G748" s="98"/>
      <c r="H748" s="55" t="s">
        <v>254</v>
      </c>
      <c r="I748" s="68"/>
      <c r="J748" s="68"/>
      <c r="K748" s="68"/>
      <c r="L748" s="68"/>
      <c r="M748" s="68"/>
      <c r="N748" s="68"/>
      <c r="O748" s="68"/>
      <c r="P748" s="3"/>
      <c r="S748" s="1">
        <f>S742</f>
        <v>0</v>
      </c>
      <c r="U748" s="4">
        <v>0</v>
      </c>
      <c r="V748" s="4">
        <f t="shared" si="12"/>
        <v>0</v>
      </c>
      <c r="Y748" s="62" t="s">
        <v>258</v>
      </c>
    </row>
    <row r="749" spans="2:27" ht="13.5" hidden="1" customHeight="1" x14ac:dyDescent="0.25">
      <c r="B749" s="2"/>
      <c r="C749" s="58"/>
      <c r="D749" s="58"/>
      <c r="E749" s="58"/>
      <c r="F749" s="58"/>
      <c r="G749" s="32"/>
      <c r="H749" s="32"/>
      <c r="I749" s="32"/>
      <c r="J749" s="32"/>
      <c r="K749" s="32"/>
      <c r="L749" s="32"/>
      <c r="M749" s="32"/>
      <c r="N749" s="32"/>
      <c r="O749" s="32"/>
      <c r="P749" s="3"/>
      <c r="S749" s="1">
        <f>S742</f>
        <v>0</v>
      </c>
      <c r="U749" s="4">
        <v>0</v>
      </c>
      <c r="V749" s="4">
        <f t="shared" si="12"/>
        <v>0</v>
      </c>
    </row>
    <row r="750" spans="2:27" ht="13.5" hidden="1" customHeight="1" x14ac:dyDescent="0.25">
      <c r="B750" s="2"/>
      <c r="C750" s="170" t="s">
        <v>267</v>
      </c>
      <c r="D750" s="170"/>
      <c r="E750" s="170"/>
      <c r="F750" s="170"/>
      <c r="G750" s="170"/>
      <c r="H750" s="170"/>
      <c r="I750" s="170"/>
      <c r="J750" s="170"/>
      <c r="K750" s="170"/>
      <c r="L750" s="170"/>
      <c r="M750" s="170"/>
      <c r="N750" s="170"/>
      <c r="O750" s="170"/>
      <c r="P750" s="3"/>
      <c r="S750" s="1">
        <f>IF($F$52&gt;=T750,1,0)</f>
        <v>0</v>
      </c>
      <c r="T750" s="1">
        <v>9</v>
      </c>
      <c r="U750" s="4">
        <v>0</v>
      </c>
      <c r="V750" s="4">
        <f t="shared" si="12"/>
        <v>0</v>
      </c>
      <c r="Y750" s="62" t="s">
        <v>268</v>
      </c>
    </row>
    <row r="751" spans="2:27" ht="13.5" hidden="1" customHeight="1" x14ac:dyDescent="0.25">
      <c r="B751" s="2"/>
      <c r="C751" s="169" t="s">
        <v>261</v>
      </c>
      <c r="D751" s="169"/>
      <c r="E751" s="169"/>
      <c r="F751" s="169"/>
      <c r="G751" s="158"/>
      <c r="H751" s="159"/>
      <c r="I751" s="159"/>
      <c r="J751" s="159"/>
      <c r="K751" s="160"/>
      <c r="L751" s="55" t="s">
        <v>151</v>
      </c>
      <c r="M751" s="25"/>
      <c r="N751" s="25"/>
      <c r="O751" s="25"/>
      <c r="P751" s="3"/>
      <c r="S751" s="1">
        <f>S750</f>
        <v>0</v>
      </c>
      <c r="T751"/>
      <c r="U751" s="4">
        <v>0</v>
      </c>
      <c r="V751" s="4">
        <f t="shared" si="12"/>
        <v>0</v>
      </c>
      <c r="Y751" s="62" t="s">
        <v>168</v>
      </c>
    </row>
    <row r="752" spans="2:27" ht="13.5" hidden="1" customHeight="1" x14ac:dyDescent="0.25">
      <c r="B752" s="2"/>
      <c r="C752" s="169" t="s">
        <v>251</v>
      </c>
      <c r="D752" s="169"/>
      <c r="E752" s="171"/>
      <c r="F752" s="153"/>
      <c r="G752" s="154"/>
      <c r="H752" s="154"/>
      <c r="I752" s="154"/>
      <c r="J752" s="154"/>
      <c r="K752" s="154"/>
      <c r="L752" s="154"/>
      <c r="M752" s="154"/>
      <c r="N752" s="154"/>
      <c r="O752" s="155"/>
      <c r="P752" s="3"/>
      <c r="S752" s="1">
        <f>S750</f>
        <v>0</v>
      </c>
      <c r="U752" s="4">
        <v>0</v>
      </c>
      <c r="V752" s="4">
        <f t="shared" si="12"/>
        <v>0</v>
      </c>
      <c r="Y752" s="62" t="s">
        <v>258</v>
      </c>
    </row>
    <row r="753" spans="2:27" ht="13.5" hidden="1" customHeight="1" x14ac:dyDescent="0.25">
      <c r="B753" s="2"/>
      <c r="C753" s="172" t="s">
        <v>250</v>
      </c>
      <c r="D753" s="172"/>
      <c r="E753" s="172"/>
      <c r="F753" s="172"/>
      <c r="G753" s="172"/>
      <c r="H753" s="172"/>
      <c r="I753" s="172"/>
      <c r="J753" s="172"/>
      <c r="K753" s="172"/>
      <c r="L753" s="172"/>
      <c r="M753" s="172"/>
      <c r="N753" s="172"/>
      <c r="O753" s="172"/>
      <c r="P753" s="3"/>
      <c r="S753" s="1">
        <f>S750</f>
        <v>0</v>
      </c>
      <c r="U753" s="4">
        <v>0</v>
      </c>
      <c r="V753" s="4">
        <f t="shared" si="12"/>
        <v>0</v>
      </c>
      <c r="X753" s="56"/>
      <c r="Y753" s="62" t="s">
        <v>258</v>
      </c>
      <c r="Z753" s="18"/>
      <c r="AA753" s="18"/>
    </row>
    <row r="754" spans="2:27" ht="13.5" hidden="1" customHeight="1" x14ac:dyDescent="0.25">
      <c r="B754" s="2"/>
      <c r="C754" s="67" t="s">
        <v>133</v>
      </c>
      <c r="D754" s="166"/>
      <c r="E754" s="168"/>
      <c r="F754" s="87"/>
      <c r="G754" s="165" t="s">
        <v>134</v>
      </c>
      <c r="H754" s="165"/>
      <c r="I754" s="166"/>
      <c r="J754" s="167"/>
      <c r="K754" s="167"/>
      <c r="L754" s="167"/>
      <c r="M754" s="168"/>
      <c r="N754" s="166" t="s">
        <v>135</v>
      </c>
      <c r="O754" s="168"/>
      <c r="P754" s="3"/>
      <c r="S754" s="1">
        <f>S750</f>
        <v>0</v>
      </c>
      <c r="U754" s="4">
        <v>0</v>
      </c>
      <c r="V754" s="4">
        <f t="shared" si="12"/>
        <v>0</v>
      </c>
      <c r="X754" s="56"/>
      <c r="Y754" s="62" t="s">
        <v>258</v>
      </c>
      <c r="Z754" s="18"/>
      <c r="AA754" s="18"/>
    </row>
    <row r="755" spans="2:27" ht="13.5" hidden="1" customHeight="1" x14ac:dyDescent="0.25">
      <c r="B755" s="2"/>
      <c r="C755" s="169" t="s">
        <v>253</v>
      </c>
      <c r="D755" s="169"/>
      <c r="E755" s="169"/>
      <c r="F755" s="169"/>
      <c r="G755" s="98"/>
      <c r="H755" s="55" t="s">
        <v>254</v>
      </c>
      <c r="I755" s="68"/>
      <c r="J755" s="68"/>
      <c r="K755" s="68"/>
      <c r="L755" s="68"/>
      <c r="M755" s="68"/>
      <c r="N755" s="68"/>
      <c r="O755" s="68"/>
      <c r="P755" s="3"/>
      <c r="S755" s="1">
        <f>S750</f>
        <v>0</v>
      </c>
      <c r="U755" s="4">
        <v>0</v>
      </c>
      <c r="V755" s="4">
        <f t="shared" si="12"/>
        <v>0</v>
      </c>
      <c r="Y755" s="62" t="s">
        <v>258</v>
      </c>
    </row>
    <row r="756" spans="2:27" ht="13.5" hidden="1" customHeight="1" x14ac:dyDescent="0.25">
      <c r="B756" s="2"/>
      <c r="C756" s="169" t="s">
        <v>252</v>
      </c>
      <c r="D756" s="169"/>
      <c r="E756" s="169"/>
      <c r="F756" s="169"/>
      <c r="G756" s="98"/>
      <c r="H756" s="55" t="s">
        <v>254</v>
      </c>
      <c r="I756" s="68"/>
      <c r="J756" s="68"/>
      <c r="K756" s="68"/>
      <c r="L756" s="68"/>
      <c r="M756" s="68"/>
      <c r="N756" s="68"/>
      <c r="O756" s="68"/>
      <c r="P756" s="3"/>
      <c r="S756" s="1">
        <f>S750</f>
        <v>0</v>
      </c>
      <c r="U756" s="4">
        <v>0</v>
      </c>
      <c r="V756" s="4">
        <f t="shared" si="12"/>
        <v>0</v>
      </c>
      <c r="Y756" s="62" t="s">
        <v>258</v>
      </c>
    </row>
    <row r="757" spans="2:27" ht="13.5" hidden="1" customHeight="1" x14ac:dyDescent="0.25">
      <c r="B757" s="2"/>
      <c r="C757" s="58"/>
      <c r="D757" s="58"/>
      <c r="E757" s="58"/>
      <c r="F757" s="58"/>
      <c r="G757" s="32"/>
      <c r="H757" s="32"/>
      <c r="I757" s="32"/>
      <c r="J757" s="32"/>
      <c r="K757" s="32"/>
      <c r="L757" s="32"/>
      <c r="M757" s="32"/>
      <c r="N757" s="32"/>
      <c r="O757" s="32"/>
      <c r="P757" s="3"/>
      <c r="S757" s="1">
        <f>S750</f>
        <v>0</v>
      </c>
      <c r="U757" s="4">
        <v>0</v>
      </c>
      <c r="V757" s="4">
        <f t="shared" si="12"/>
        <v>0</v>
      </c>
    </row>
    <row r="758" spans="2:27" ht="13.5" hidden="1" customHeight="1" x14ac:dyDescent="0.25">
      <c r="B758" s="2"/>
      <c r="C758" s="170" t="s">
        <v>267</v>
      </c>
      <c r="D758" s="170"/>
      <c r="E758" s="170"/>
      <c r="F758" s="170"/>
      <c r="G758" s="170"/>
      <c r="H758" s="170"/>
      <c r="I758" s="170"/>
      <c r="J758" s="170"/>
      <c r="K758" s="170"/>
      <c r="L758" s="170"/>
      <c r="M758" s="170"/>
      <c r="N758" s="170"/>
      <c r="O758" s="170"/>
      <c r="P758" s="3"/>
      <c r="S758" s="1">
        <f>IF($F$52&gt;=T758,1,0)</f>
        <v>0</v>
      </c>
      <c r="T758" s="1">
        <v>10</v>
      </c>
      <c r="U758" s="4">
        <v>0</v>
      </c>
      <c r="V758" s="4">
        <f t="shared" si="12"/>
        <v>0</v>
      </c>
      <c r="Y758" s="62" t="s">
        <v>268</v>
      </c>
    </row>
    <row r="759" spans="2:27" ht="13.5" hidden="1" customHeight="1" x14ac:dyDescent="0.25">
      <c r="B759" s="2"/>
      <c r="C759" s="169" t="s">
        <v>261</v>
      </c>
      <c r="D759" s="169"/>
      <c r="E759" s="169"/>
      <c r="F759" s="169"/>
      <c r="G759" s="158"/>
      <c r="H759" s="159"/>
      <c r="I759" s="159"/>
      <c r="J759" s="159"/>
      <c r="K759" s="160"/>
      <c r="L759" s="55" t="s">
        <v>151</v>
      </c>
      <c r="M759" s="25"/>
      <c r="N759" s="25"/>
      <c r="O759" s="25"/>
      <c r="P759" s="3"/>
      <c r="S759" s="1">
        <f>S758</f>
        <v>0</v>
      </c>
      <c r="T759"/>
      <c r="U759" s="4">
        <v>0</v>
      </c>
      <c r="V759" s="4">
        <f t="shared" si="12"/>
        <v>0</v>
      </c>
      <c r="Y759" s="62" t="s">
        <v>168</v>
      </c>
    </row>
    <row r="760" spans="2:27" ht="13.5" hidden="1" customHeight="1" x14ac:dyDescent="0.25">
      <c r="B760" s="2"/>
      <c r="C760" s="169" t="s">
        <v>251</v>
      </c>
      <c r="D760" s="169"/>
      <c r="E760" s="171"/>
      <c r="F760" s="153"/>
      <c r="G760" s="154"/>
      <c r="H760" s="154"/>
      <c r="I760" s="154"/>
      <c r="J760" s="154"/>
      <c r="K760" s="154"/>
      <c r="L760" s="154"/>
      <c r="M760" s="154"/>
      <c r="N760" s="154"/>
      <c r="O760" s="155"/>
      <c r="P760" s="3"/>
      <c r="S760" s="1">
        <f>S758</f>
        <v>0</v>
      </c>
      <c r="U760" s="4">
        <v>0</v>
      </c>
      <c r="V760" s="4">
        <f t="shared" si="12"/>
        <v>0</v>
      </c>
      <c r="Y760" s="62" t="s">
        <v>258</v>
      </c>
    </row>
    <row r="761" spans="2:27" ht="13.5" hidden="1" customHeight="1" x14ac:dyDescent="0.25">
      <c r="B761" s="2"/>
      <c r="C761" s="172" t="s">
        <v>250</v>
      </c>
      <c r="D761" s="172"/>
      <c r="E761" s="172"/>
      <c r="F761" s="172"/>
      <c r="G761" s="172"/>
      <c r="H761" s="172"/>
      <c r="I761" s="172"/>
      <c r="J761" s="172"/>
      <c r="K761" s="172"/>
      <c r="L761" s="172"/>
      <c r="M761" s="172"/>
      <c r="N761" s="172"/>
      <c r="O761" s="172"/>
      <c r="P761" s="3"/>
      <c r="S761" s="1">
        <f>S758</f>
        <v>0</v>
      </c>
      <c r="U761" s="4">
        <v>0</v>
      </c>
      <c r="V761" s="4">
        <f t="shared" si="12"/>
        <v>0</v>
      </c>
      <c r="X761" s="56"/>
      <c r="Y761" s="62" t="s">
        <v>258</v>
      </c>
      <c r="Z761" s="18"/>
      <c r="AA761" s="18"/>
    </row>
    <row r="762" spans="2:27" ht="13.5" hidden="1" customHeight="1" x14ac:dyDescent="0.25">
      <c r="B762" s="2"/>
      <c r="C762" s="54" t="s">
        <v>133</v>
      </c>
      <c r="D762" s="166"/>
      <c r="E762" s="168"/>
      <c r="F762" s="87"/>
      <c r="G762" s="165" t="s">
        <v>134</v>
      </c>
      <c r="H762" s="165"/>
      <c r="I762" s="166"/>
      <c r="J762" s="167"/>
      <c r="K762" s="167"/>
      <c r="L762" s="167"/>
      <c r="M762" s="168"/>
      <c r="N762" s="166" t="s">
        <v>135</v>
      </c>
      <c r="O762" s="168"/>
      <c r="P762" s="3"/>
      <c r="S762" s="1">
        <f>S758</f>
        <v>0</v>
      </c>
      <c r="U762" s="4">
        <v>0</v>
      </c>
      <c r="V762" s="4">
        <f t="shared" si="12"/>
        <v>0</v>
      </c>
      <c r="X762" s="56"/>
      <c r="Y762" s="62" t="s">
        <v>258</v>
      </c>
      <c r="Z762" s="18"/>
      <c r="AA762" s="18"/>
    </row>
    <row r="763" spans="2:27" ht="13.5" hidden="1" customHeight="1" x14ac:dyDescent="0.25">
      <c r="B763" s="2"/>
      <c r="C763" s="169" t="s">
        <v>253</v>
      </c>
      <c r="D763" s="169"/>
      <c r="E763" s="169"/>
      <c r="F763" s="169"/>
      <c r="G763" s="98"/>
      <c r="H763" s="55" t="s">
        <v>254</v>
      </c>
      <c r="I763" s="31"/>
      <c r="J763" s="31"/>
      <c r="K763" s="31"/>
      <c r="L763" s="31"/>
      <c r="M763" s="31"/>
      <c r="N763" s="31"/>
      <c r="O763" s="31"/>
      <c r="P763" s="3"/>
      <c r="S763" s="1">
        <f>S758</f>
        <v>0</v>
      </c>
      <c r="U763" s="4">
        <v>0</v>
      </c>
      <c r="V763" s="4">
        <f t="shared" si="12"/>
        <v>0</v>
      </c>
      <c r="Y763" s="62" t="s">
        <v>258</v>
      </c>
    </row>
    <row r="764" spans="2:27" ht="13.5" hidden="1" customHeight="1" x14ac:dyDescent="0.25">
      <c r="B764" s="2"/>
      <c r="C764" s="169" t="s">
        <v>252</v>
      </c>
      <c r="D764" s="169"/>
      <c r="E764" s="169"/>
      <c r="F764" s="169"/>
      <c r="G764" s="98"/>
      <c r="H764" s="55" t="s">
        <v>254</v>
      </c>
      <c r="I764" s="31"/>
      <c r="J764" s="31"/>
      <c r="K764" s="31"/>
      <c r="L764" s="31"/>
      <c r="M764" s="31"/>
      <c r="N764" s="31"/>
      <c r="O764" s="31"/>
      <c r="P764" s="3"/>
      <c r="S764" s="1">
        <f>S758</f>
        <v>0</v>
      </c>
      <c r="U764" s="4">
        <v>0</v>
      </c>
      <c r="V764" s="4">
        <f t="shared" si="12"/>
        <v>0</v>
      </c>
      <c r="Y764" s="62" t="s">
        <v>258</v>
      </c>
    </row>
    <row r="765" spans="2:27" ht="13.5" hidden="1" customHeight="1" x14ac:dyDescent="0.25">
      <c r="B765" s="2"/>
      <c r="C765" s="58"/>
      <c r="D765" s="58"/>
      <c r="E765" s="58"/>
      <c r="F765" s="58"/>
      <c r="G765" s="32"/>
      <c r="H765" s="32"/>
      <c r="I765" s="32"/>
      <c r="J765" s="32"/>
      <c r="K765" s="32"/>
      <c r="L765" s="32"/>
      <c r="M765" s="32"/>
      <c r="N765" s="32"/>
      <c r="O765" s="32"/>
      <c r="P765" s="3"/>
      <c r="S765" s="1">
        <f>S758</f>
        <v>0</v>
      </c>
      <c r="U765" s="4">
        <v>0</v>
      </c>
      <c r="V765" s="4">
        <f t="shared" si="12"/>
        <v>0</v>
      </c>
    </row>
    <row r="766" spans="2:27" ht="13.5" hidden="1" customHeight="1" x14ac:dyDescent="0.25">
      <c r="B766" s="2"/>
      <c r="C766" s="170" t="s">
        <v>269</v>
      </c>
      <c r="D766" s="170"/>
      <c r="E766" s="170"/>
      <c r="F766" s="170"/>
      <c r="G766" s="170"/>
      <c r="H766" s="170"/>
      <c r="I766" s="170"/>
      <c r="J766" s="170"/>
      <c r="K766" s="170"/>
      <c r="L766" s="170"/>
      <c r="M766" s="170"/>
      <c r="N766" s="170"/>
      <c r="O766" s="170"/>
      <c r="P766" s="3"/>
      <c r="S766" s="1">
        <f>IF($F$53&gt;=T766,1,0)</f>
        <v>0</v>
      </c>
      <c r="T766" s="1">
        <v>1</v>
      </c>
      <c r="U766" s="4">
        <v>0</v>
      </c>
      <c r="V766" s="4">
        <f t="shared" si="12"/>
        <v>0</v>
      </c>
      <c r="Y766" s="62" t="s">
        <v>270</v>
      </c>
    </row>
    <row r="767" spans="2:27" ht="13.5" hidden="1" customHeight="1" x14ac:dyDescent="0.25">
      <c r="B767" s="2"/>
      <c r="C767" s="169" t="s">
        <v>261</v>
      </c>
      <c r="D767" s="169"/>
      <c r="E767" s="169"/>
      <c r="F767" s="171"/>
      <c r="G767" s="158"/>
      <c r="H767" s="159"/>
      <c r="I767" s="159"/>
      <c r="J767" s="159"/>
      <c r="K767" s="160"/>
      <c r="L767" s="55" t="s">
        <v>151</v>
      </c>
      <c r="M767" s="25"/>
      <c r="N767" s="25"/>
      <c r="O767" s="25"/>
      <c r="P767" s="3"/>
      <c r="S767" s="1">
        <f>S766</f>
        <v>0</v>
      </c>
      <c r="T767"/>
      <c r="U767" s="4">
        <v>0</v>
      </c>
      <c r="V767" s="4">
        <f t="shared" si="12"/>
        <v>0</v>
      </c>
      <c r="Y767" s="62" t="s">
        <v>168</v>
      </c>
    </row>
    <row r="768" spans="2:27" ht="13.5" hidden="1" customHeight="1" x14ac:dyDescent="0.25">
      <c r="B768" s="2"/>
      <c r="C768" s="169" t="s">
        <v>251</v>
      </c>
      <c r="D768" s="169"/>
      <c r="E768" s="171"/>
      <c r="F768" s="153"/>
      <c r="G768" s="154"/>
      <c r="H768" s="154"/>
      <c r="I768" s="154"/>
      <c r="J768" s="154"/>
      <c r="K768" s="154"/>
      <c r="L768" s="154"/>
      <c r="M768" s="154"/>
      <c r="N768" s="154"/>
      <c r="O768" s="155"/>
      <c r="P768" s="3"/>
      <c r="S768" s="1">
        <f>S766</f>
        <v>0</v>
      </c>
      <c r="U768" s="4">
        <v>0</v>
      </c>
      <c r="V768" s="4">
        <f t="shared" si="12"/>
        <v>0</v>
      </c>
      <c r="Y768" s="62" t="s">
        <v>258</v>
      </c>
    </row>
    <row r="769" spans="2:27" ht="13.5" hidden="1" customHeight="1" x14ac:dyDescent="0.25">
      <c r="B769" s="2"/>
      <c r="C769" s="172" t="s">
        <v>250</v>
      </c>
      <c r="D769" s="172"/>
      <c r="E769" s="172"/>
      <c r="F769" s="172"/>
      <c r="G769" s="172"/>
      <c r="H769" s="172"/>
      <c r="I769" s="172"/>
      <c r="J769" s="172"/>
      <c r="K769" s="172"/>
      <c r="L769" s="172"/>
      <c r="M769" s="172"/>
      <c r="N769" s="172"/>
      <c r="O769" s="172"/>
      <c r="P769" s="3"/>
      <c r="S769" s="1">
        <f>S766</f>
        <v>0</v>
      </c>
      <c r="U769" s="4">
        <v>0</v>
      </c>
      <c r="V769" s="4">
        <f t="shared" si="12"/>
        <v>0</v>
      </c>
      <c r="X769" s="56"/>
      <c r="Y769" s="62" t="s">
        <v>258</v>
      </c>
      <c r="Z769" s="18"/>
      <c r="AA769" s="18"/>
    </row>
    <row r="770" spans="2:27" ht="13.5" hidden="1" customHeight="1" x14ac:dyDescent="0.25">
      <c r="B770" s="2"/>
      <c r="C770" s="67" t="s">
        <v>133</v>
      </c>
      <c r="D770" s="166"/>
      <c r="E770" s="168"/>
      <c r="F770" s="87"/>
      <c r="G770" s="173" t="s">
        <v>134</v>
      </c>
      <c r="H770" s="174"/>
      <c r="I770" s="166"/>
      <c r="J770" s="167"/>
      <c r="K770" s="167"/>
      <c r="L770" s="167"/>
      <c r="M770" s="168"/>
      <c r="N770" s="166" t="s">
        <v>135</v>
      </c>
      <c r="O770" s="168"/>
      <c r="P770" s="3"/>
      <c r="S770" s="1">
        <f>S766</f>
        <v>0</v>
      </c>
      <c r="U770" s="4">
        <v>0</v>
      </c>
      <c r="V770" s="4">
        <f t="shared" si="12"/>
        <v>0</v>
      </c>
      <c r="X770" s="56"/>
      <c r="Y770" s="62" t="s">
        <v>258</v>
      </c>
      <c r="Z770" s="18"/>
      <c r="AA770" s="18"/>
    </row>
    <row r="771" spans="2:27" ht="13.5" hidden="1" customHeight="1" x14ac:dyDescent="0.25">
      <c r="B771" s="2"/>
      <c r="C771" s="169" t="s">
        <v>253</v>
      </c>
      <c r="D771" s="169"/>
      <c r="E771" s="169"/>
      <c r="F771" s="171"/>
      <c r="G771" s="98"/>
      <c r="H771" s="55" t="s">
        <v>254</v>
      </c>
      <c r="I771" s="68"/>
      <c r="J771" s="68"/>
      <c r="K771" s="68"/>
      <c r="L771" s="68"/>
      <c r="M771" s="68"/>
      <c r="N771" s="68"/>
      <c r="O771" s="68"/>
      <c r="P771" s="3"/>
      <c r="S771" s="1">
        <f>S766</f>
        <v>0</v>
      </c>
      <c r="U771" s="4">
        <v>0</v>
      </c>
      <c r="V771" s="4">
        <f t="shared" si="12"/>
        <v>0</v>
      </c>
      <c r="Y771" s="62" t="s">
        <v>258</v>
      </c>
    </row>
    <row r="772" spans="2:27" ht="13.5" hidden="1" customHeight="1" x14ac:dyDescent="0.25">
      <c r="B772" s="2"/>
      <c r="C772" s="169" t="s">
        <v>252</v>
      </c>
      <c r="D772" s="169"/>
      <c r="E772" s="169"/>
      <c r="F772" s="171"/>
      <c r="G772" s="98"/>
      <c r="H772" s="55" t="s">
        <v>254</v>
      </c>
      <c r="I772" s="68"/>
      <c r="J772" s="68"/>
      <c r="K772" s="68"/>
      <c r="L772" s="68"/>
      <c r="M772" s="68"/>
      <c r="N772" s="68"/>
      <c r="O772" s="68"/>
      <c r="P772" s="3"/>
      <c r="S772" s="1">
        <f>S766</f>
        <v>0</v>
      </c>
      <c r="U772" s="4">
        <v>0</v>
      </c>
      <c r="V772" s="4">
        <f t="shared" si="12"/>
        <v>0</v>
      </c>
      <c r="Y772" s="62" t="s">
        <v>258</v>
      </c>
    </row>
    <row r="773" spans="2:27" ht="13.5" hidden="1" customHeight="1" x14ac:dyDescent="0.25">
      <c r="B773" s="2"/>
      <c r="C773" s="58"/>
      <c r="D773" s="58"/>
      <c r="E773" s="58"/>
      <c r="F773" s="58"/>
      <c r="G773" s="32"/>
      <c r="H773" s="32"/>
      <c r="I773" s="32"/>
      <c r="J773" s="32"/>
      <c r="K773" s="32"/>
      <c r="L773" s="32"/>
      <c r="M773" s="32"/>
      <c r="N773" s="32"/>
      <c r="O773" s="32"/>
      <c r="P773" s="3"/>
      <c r="S773" s="1">
        <f>S766</f>
        <v>0</v>
      </c>
      <c r="U773" s="4">
        <v>0</v>
      </c>
      <c r="V773" s="4">
        <f t="shared" si="12"/>
        <v>0</v>
      </c>
    </row>
    <row r="774" spans="2:27" ht="13.5" hidden="1" customHeight="1" x14ac:dyDescent="0.25">
      <c r="B774" s="2"/>
      <c r="C774" s="170" t="s">
        <v>269</v>
      </c>
      <c r="D774" s="170"/>
      <c r="E774" s="170"/>
      <c r="F774" s="170"/>
      <c r="G774" s="170"/>
      <c r="H774" s="170"/>
      <c r="I774" s="170"/>
      <c r="J774" s="170"/>
      <c r="K774" s="170"/>
      <c r="L774" s="170"/>
      <c r="M774" s="170"/>
      <c r="N774" s="170"/>
      <c r="O774" s="170"/>
      <c r="P774" s="3"/>
      <c r="S774" s="1">
        <f>IF($F$53&gt;=T774,1,0)</f>
        <v>0</v>
      </c>
      <c r="T774" s="1">
        <v>2</v>
      </c>
      <c r="U774" s="4">
        <v>0</v>
      </c>
      <c r="V774" s="4">
        <f t="shared" si="12"/>
        <v>0</v>
      </c>
      <c r="Y774" s="62" t="s">
        <v>270</v>
      </c>
    </row>
    <row r="775" spans="2:27" ht="13.5" hidden="1" customHeight="1" x14ac:dyDescent="0.25">
      <c r="B775" s="2"/>
      <c r="C775" s="169" t="s">
        <v>261</v>
      </c>
      <c r="D775" s="169"/>
      <c r="E775" s="169"/>
      <c r="F775" s="171"/>
      <c r="G775" s="158"/>
      <c r="H775" s="159"/>
      <c r="I775" s="159"/>
      <c r="J775" s="159"/>
      <c r="K775" s="160"/>
      <c r="L775" s="55" t="s">
        <v>151</v>
      </c>
      <c r="M775" s="25"/>
      <c r="N775" s="25"/>
      <c r="O775" s="25"/>
      <c r="P775" s="3"/>
      <c r="S775" s="1">
        <f>S774</f>
        <v>0</v>
      </c>
      <c r="T775"/>
      <c r="U775" s="4">
        <v>0</v>
      </c>
      <c r="V775" s="4">
        <f t="shared" si="12"/>
        <v>0</v>
      </c>
      <c r="Y775" s="62" t="s">
        <v>168</v>
      </c>
    </row>
    <row r="776" spans="2:27" ht="13.5" hidden="1" customHeight="1" x14ac:dyDescent="0.25">
      <c r="B776" s="2"/>
      <c r="C776" s="169" t="s">
        <v>251</v>
      </c>
      <c r="D776" s="169"/>
      <c r="E776" s="171"/>
      <c r="F776" s="153"/>
      <c r="G776" s="154"/>
      <c r="H776" s="154"/>
      <c r="I776" s="154"/>
      <c r="J776" s="154"/>
      <c r="K776" s="154"/>
      <c r="L776" s="154"/>
      <c r="M776" s="154"/>
      <c r="N776" s="154"/>
      <c r="O776" s="155"/>
      <c r="P776" s="3"/>
      <c r="S776" s="1">
        <f>S774</f>
        <v>0</v>
      </c>
      <c r="U776" s="4">
        <v>0</v>
      </c>
      <c r="V776" s="4">
        <f t="shared" si="12"/>
        <v>0</v>
      </c>
      <c r="Y776" s="62" t="s">
        <v>258</v>
      </c>
    </row>
    <row r="777" spans="2:27" ht="13.5" hidden="1" customHeight="1" x14ac:dyDescent="0.25">
      <c r="B777" s="2"/>
      <c r="C777" s="172" t="s">
        <v>250</v>
      </c>
      <c r="D777" s="172"/>
      <c r="E777" s="172"/>
      <c r="F777" s="172"/>
      <c r="G777" s="172"/>
      <c r="H777" s="172"/>
      <c r="I777" s="172"/>
      <c r="J777" s="172"/>
      <c r="K777" s="172"/>
      <c r="L777" s="172"/>
      <c r="M777" s="172"/>
      <c r="N777" s="172"/>
      <c r="O777" s="172"/>
      <c r="P777" s="3"/>
      <c r="S777" s="1">
        <f>S774</f>
        <v>0</v>
      </c>
      <c r="U777" s="4">
        <v>0</v>
      </c>
      <c r="V777" s="4">
        <f t="shared" si="12"/>
        <v>0</v>
      </c>
      <c r="X777" s="56"/>
      <c r="Y777" s="62" t="s">
        <v>258</v>
      </c>
      <c r="Z777" s="18"/>
      <c r="AA777" s="18"/>
    </row>
    <row r="778" spans="2:27" ht="13.5" hidden="1" customHeight="1" x14ac:dyDescent="0.25">
      <c r="B778" s="2"/>
      <c r="C778" s="67" t="s">
        <v>133</v>
      </c>
      <c r="D778" s="166"/>
      <c r="E778" s="168"/>
      <c r="F778" s="87"/>
      <c r="G778" s="173" t="s">
        <v>134</v>
      </c>
      <c r="H778" s="174"/>
      <c r="I778" s="166"/>
      <c r="J778" s="167"/>
      <c r="K778" s="167"/>
      <c r="L778" s="167"/>
      <c r="M778" s="168"/>
      <c r="N778" s="166" t="s">
        <v>135</v>
      </c>
      <c r="O778" s="168"/>
      <c r="P778" s="3"/>
      <c r="S778" s="1">
        <f>S774</f>
        <v>0</v>
      </c>
      <c r="U778" s="4">
        <v>0</v>
      </c>
      <c r="V778" s="4">
        <f t="shared" ref="V778:V841" si="13">ABS(U778-S778)</f>
        <v>0</v>
      </c>
      <c r="X778" s="56"/>
      <c r="Y778" s="62" t="s">
        <v>258</v>
      </c>
      <c r="Z778" s="18"/>
      <c r="AA778" s="18"/>
    </row>
    <row r="779" spans="2:27" ht="13.5" hidden="1" customHeight="1" x14ac:dyDescent="0.25">
      <c r="B779" s="2"/>
      <c r="C779" s="169" t="s">
        <v>253</v>
      </c>
      <c r="D779" s="169"/>
      <c r="E779" s="169"/>
      <c r="F779" s="171"/>
      <c r="G779" s="98"/>
      <c r="H779" s="55" t="s">
        <v>254</v>
      </c>
      <c r="I779" s="68"/>
      <c r="J779" s="68"/>
      <c r="K779" s="68"/>
      <c r="L779" s="68"/>
      <c r="M779" s="68"/>
      <c r="N779" s="68"/>
      <c r="O779" s="68"/>
      <c r="P779" s="3"/>
      <c r="S779" s="1">
        <f>S774</f>
        <v>0</v>
      </c>
      <c r="U779" s="4">
        <v>0</v>
      </c>
      <c r="V779" s="4">
        <f t="shared" si="13"/>
        <v>0</v>
      </c>
      <c r="Y779" s="62" t="s">
        <v>258</v>
      </c>
    </row>
    <row r="780" spans="2:27" ht="13.5" hidden="1" customHeight="1" x14ac:dyDescent="0.25">
      <c r="B780" s="2"/>
      <c r="C780" s="169" t="s">
        <v>252</v>
      </c>
      <c r="D780" s="169"/>
      <c r="E780" s="169"/>
      <c r="F780" s="171"/>
      <c r="G780" s="98"/>
      <c r="H780" s="55" t="s">
        <v>254</v>
      </c>
      <c r="I780" s="68"/>
      <c r="J780" s="68"/>
      <c r="K780" s="68"/>
      <c r="L780" s="68"/>
      <c r="M780" s="68"/>
      <c r="N780" s="68"/>
      <c r="O780" s="68"/>
      <c r="P780" s="3"/>
      <c r="S780" s="1">
        <f>S774</f>
        <v>0</v>
      </c>
      <c r="U780" s="4">
        <v>0</v>
      </c>
      <c r="V780" s="4">
        <f t="shared" si="13"/>
        <v>0</v>
      </c>
      <c r="Y780" s="62" t="s">
        <v>258</v>
      </c>
    </row>
    <row r="781" spans="2:27" ht="13.5" hidden="1" customHeight="1" x14ac:dyDescent="0.25">
      <c r="B781" s="2"/>
      <c r="C781" s="58"/>
      <c r="D781" s="58"/>
      <c r="E781" s="58"/>
      <c r="F781" s="58"/>
      <c r="G781" s="32"/>
      <c r="H781" s="32"/>
      <c r="I781" s="32"/>
      <c r="J781" s="32"/>
      <c r="K781" s="32"/>
      <c r="L781" s="32"/>
      <c r="M781" s="32"/>
      <c r="N781" s="32"/>
      <c r="O781" s="32"/>
      <c r="P781" s="3"/>
      <c r="S781" s="1">
        <f>S774</f>
        <v>0</v>
      </c>
      <c r="U781" s="4">
        <v>0</v>
      </c>
      <c r="V781" s="4">
        <f t="shared" si="13"/>
        <v>0</v>
      </c>
    </row>
    <row r="782" spans="2:27" ht="13.5" hidden="1" customHeight="1" x14ac:dyDescent="0.25">
      <c r="B782" s="2"/>
      <c r="C782" s="170" t="s">
        <v>269</v>
      </c>
      <c r="D782" s="170"/>
      <c r="E782" s="170"/>
      <c r="F782" s="170"/>
      <c r="G782" s="170"/>
      <c r="H782" s="170"/>
      <c r="I782" s="170"/>
      <c r="J782" s="170"/>
      <c r="K782" s="170"/>
      <c r="L782" s="170"/>
      <c r="M782" s="170"/>
      <c r="N782" s="170"/>
      <c r="O782" s="170"/>
      <c r="P782" s="3"/>
      <c r="S782" s="1">
        <f>IF($F$53&gt;=T782,1,0)</f>
        <v>0</v>
      </c>
      <c r="T782" s="1">
        <v>3</v>
      </c>
      <c r="U782" s="4">
        <v>0</v>
      </c>
      <c r="V782" s="4">
        <f t="shared" si="13"/>
        <v>0</v>
      </c>
      <c r="Y782" s="62" t="s">
        <v>270</v>
      </c>
    </row>
    <row r="783" spans="2:27" ht="13.5" hidden="1" customHeight="1" x14ac:dyDescent="0.25">
      <c r="B783" s="2"/>
      <c r="C783" s="169" t="s">
        <v>261</v>
      </c>
      <c r="D783" s="169"/>
      <c r="E783" s="169"/>
      <c r="F783" s="171"/>
      <c r="G783" s="158"/>
      <c r="H783" s="159"/>
      <c r="I783" s="159"/>
      <c r="J783" s="159"/>
      <c r="K783" s="160"/>
      <c r="L783" s="55" t="s">
        <v>151</v>
      </c>
      <c r="M783" s="25"/>
      <c r="N783" s="25"/>
      <c r="O783" s="25"/>
      <c r="P783" s="3"/>
      <c r="S783" s="1">
        <f>S782</f>
        <v>0</v>
      </c>
      <c r="T783"/>
      <c r="U783" s="4">
        <v>0</v>
      </c>
      <c r="V783" s="4">
        <f t="shared" si="13"/>
        <v>0</v>
      </c>
      <c r="Y783" s="62" t="s">
        <v>168</v>
      </c>
    </row>
    <row r="784" spans="2:27" ht="13.5" hidden="1" customHeight="1" x14ac:dyDescent="0.25">
      <c r="B784" s="2"/>
      <c r="C784" s="169" t="s">
        <v>251</v>
      </c>
      <c r="D784" s="169"/>
      <c r="E784" s="171"/>
      <c r="F784" s="153"/>
      <c r="G784" s="154"/>
      <c r="H784" s="154"/>
      <c r="I784" s="154"/>
      <c r="J784" s="154"/>
      <c r="K784" s="154"/>
      <c r="L784" s="154"/>
      <c r="M784" s="154"/>
      <c r="N784" s="154"/>
      <c r="O784" s="155"/>
      <c r="P784" s="3"/>
      <c r="S784" s="1">
        <f>S782</f>
        <v>0</v>
      </c>
      <c r="U784" s="4">
        <v>0</v>
      </c>
      <c r="V784" s="4">
        <f t="shared" si="13"/>
        <v>0</v>
      </c>
      <c r="Y784" s="62" t="s">
        <v>258</v>
      </c>
    </row>
    <row r="785" spans="2:27" ht="13.5" hidden="1" customHeight="1" x14ac:dyDescent="0.25">
      <c r="B785" s="2"/>
      <c r="C785" s="172" t="s">
        <v>250</v>
      </c>
      <c r="D785" s="172"/>
      <c r="E785" s="172"/>
      <c r="F785" s="172"/>
      <c r="G785" s="172"/>
      <c r="H785" s="172"/>
      <c r="I785" s="172"/>
      <c r="J785" s="172"/>
      <c r="K785" s="172"/>
      <c r="L785" s="172"/>
      <c r="M785" s="172"/>
      <c r="N785" s="172"/>
      <c r="O785" s="172"/>
      <c r="P785" s="3"/>
      <c r="S785" s="1">
        <f>S782</f>
        <v>0</v>
      </c>
      <c r="U785" s="4">
        <v>0</v>
      </c>
      <c r="V785" s="4">
        <f t="shared" si="13"/>
        <v>0</v>
      </c>
      <c r="X785" s="56"/>
      <c r="Y785" s="62" t="s">
        <v>258</v>
      </c>
      <c r="Z785" s="18"/>
      <c r="AA785" s="18"/>
    </row>
    <row r="786" spans="2:27" ht="13.5" hidden="1" customHeight="1" x14ac:dyDescent="0.25">
      <c r="B786" s="2"/>
      <c r="C786" s="67" t="s">
        <v>133</v>
      </c>
      <c r="D786" s="166"/>
      <c r="E786" s="168"/>
      <c r="F786" s="87"/>
      <c r="G786" s="173" t="s">
        <v>134</v>
      </c>
      <c r="H786" s="174"/>
      <c r="I786" s="166"/>
      <c r="J786" s="167"/>
      <c r="K786" s="167"/>
      <c r="L786" s="167"/>
      <c r="M786" s="168"/>
      <c r="N786" s="166" t="s">
        <v>135</v>
      </c>
      <c r="O786" s="168"/>
      <c r="P786" s="3"/>
      <c r="S786" s="1">
        <f>S782</f>
        <v>0</v>
      </c>
      <c r="U786" s="4">
        <v>0</v>
      </c>
      <c r="V786" s="4">
        <f t="shared" si="13"/>
        <v>0</v>
      </c>
      <c r="X786" s="56"/>
      <c r="Y786" s="62" t="s">
        <v>258</v>
      </c>
      <c r="Z786" s="18"/>
      <c r="AA786" s="18"/>
    </row>
    <row r="787" spans="2:27" ht="13.5" hidden="1" customHeight="1" x14ac:dyDescent="0.25">
      <c r="B787" s="2"/>
      <c r="C787" s="169" t="s">
        <v>253</v>
      </c>
      <c r="D787" s="169"/>
      <c r="E787" s="169"/>
      <c r="F787" s="171"/>
      <c r="G787" s="98"/>
      <c r="H787" s="55" t="s">
        <v>254</v>
      </c>
      <c r="I787" s="68"/>
      <c r="J787" s="68"/>
      <c r="K787" s="68"/>
      <c r="L787" s="68"/>
      <c r="M787" s="68"/>
      <c r="N787" s="68"/>
      <c r="O787" s="68"/>
      <c r="P787" s="3"/>
      <c r="S787" s="1">
        <f>S782</f>
        <v>0</v>
      </c>
      <c r="U787" s="4">
        <v>0</v>
      </c>
      <c r="V787" s="4">
        <f t="shared" si="13"/>
        <v>0</v>
      </c>
      <c r="Y787" s="62" t="s">
        <v>258</v>
      </c>
    </row>
    <row r="788" spans="2:27" ht="13.5" hidden="1" customHeight="1" x14ac:dyDescent="0.25">
      <c r="B788" s="2"/>
      <c r="C788" s="169" t="s">
        <v>252</v>
      </c>
      <c r="D788" s="169"/>
      <c r="E788" s="169"/>
      <c r="F788" s="171"/>
      <c r="G788" s="98"/>
      <c r="H788" s="55" t="s">
        <v>254</v>
      </c>
      <c r="I788" s="68"/>
      <c r="J788" s="68"/>
      <c r="K788" s="68"/>
      <c r="L788" s="68"/>
      <c r="M788" s="68"/>
      <c r="N788" s="68"/>
      <c r="O788" s="68"/>
      <c r="P788" s="3"/>
      <c r="S788" s="1">
        <f>S782</f>
        <v>0</v>
      </c>
      <c r="U788" s="4">
        <v>0</v>
      </c>
      <c r="V788" s="4">
        <f t="shared" si="13"/>
        <v>0</v>
      </c>
      <c r="Y788" s="62" t="s">
        <v>258</v>
      </c>
    </row>
    <row r="789" spans="2:27" ht="13.5" hidden="1" customHeight="1" x14ac:dyDescent="0.25">
      <c r="B789" s="2"/>
      <c r="C789" s="58"/>
      <c r="D789" s="58"/>
      <c r="E789" s="58"/>
      <c r="F789" s="58"/>
      <c r="G789" s="32"/>
      <c r="H789" s="32"/>
      <c r="I789" s="32"/>
      <c r="J789" s="32"/>
      <c r="K789" s="32"/>
      <c r="L789" s="32"/>
      <c r="M789" s="32"/>
      <c r="N789" s="32"/>
      <c r="O789" s="32"/>
      <c r="P789" s="3"/>
      <c r="S789" s="1">
        <f>S782</f>
        <v>0</v>
      </c>
      <c r="U789" s="4">
        <v>0</v>
      </c>
      <c r="V789" s="4">
        <f t="shared" si="13"/>
        <v>0</v>
      </c>
    </row>
    <row r="790" spans="2:27" ht="13.5" hidden="1" customHeight="1" x14ac:dyDescent="0.25">
      <c r="B790" s="2"/>
      <c r="C790" s="170" t="s">
        <v>269</v>
      </c>
      <c r="D790" s="170"/>
      <c r="E790" s="170"/>
      <c r="F790" s="170"/>
      <c r="G790" s="170"/>
      <c r="H790" s="170"/>
      <c r="I790" s="170"/>
      <c r="J790" s="170"/>
      <c r="K790" s="170"/>
      <c r="L790" s="170"/>
      <c r="M790" s="170"/>
      <c r="N790" s="170"/>
      <c r="O790" s="170"/>
      <c r="P790" s="3"/>
      <c r="S790" s="1">
        <f>IF($F$53&gt;=T790,1,0)</f>
        <v>0</v>
      </c>
      <c r="T790" s="1">
        <v>4</v>
      </c>
      <c r="U790" s="4">
        <v>0</v>
      </c>
      <c r="V790" s="4">
        <f t="shared" si="13"/>
        <v>0</v>
      </c>
      <c r="Y790" s="62" t="s">
        <v>270</v>
      </c>
    </row>
    <row r="791" spans="2:27" ht="13.5" hidden="1" customHeight="1" x14ac:dyDescent="0.25">
      <c r="B791" s="2"/>
      <c r="C791" s="169" t="s">
        <v>261</v>
      </c>
      <c r="D791" s="169"/>
      <c r="E791" s="169"/>
      <c r="F791" s="171"/>
      <c r="G791" s="158"/>
      <c r="H791" s="159"/>
      <c r="I791" s="159"/>
      <c r="J791" s="159"/>
      <c r="K791" s="160"/>
      <c r="L791" s="55" t="s">
        <v>151</v>
      </c>
      <c r="M791" s="25"/>
      <c r="N791" s="25"/>
      <c r="O791" s="25"/>
      <c r="P791" s="3"/>
      <c r="S791" s="1">
        <f>S790</f>
        <v>0</v>
      </c>
      <c r="T791"/>
      <c r="U791" s="4">
        <v>0</v>
      </c>
      <c r="V791" s="4">
        <f t="shared" si="13"/>
        <v>0</v>
      </c>
      <c r="Y791" s="62" t="s">
        <v>168</v>
      </c>
    </row>
    <row r="792" spans="2:27" ht="13.5" hidden="1" customHeight="1" x14ac:dyDescent="0.25">
      <c r="B792" s="2"/>
      <c r="C792" s="169" t="s">
        <v>251</v>
      </c>
      <c r="D792" s="169"/>
      <c r="E792" s="171"/>
      <c r="F792" s="153"/>
      <c r="G792" s="154"/>
      <c r="H792" s="154"/>
      <c r="I792" s="154"/>
      <c r="J792" s="154"/>
      <c r="K792" s="154"/>
      <c r="L792" s="154"/>
      <c r="M792" s="154"/>
      <c r="N792" s="154"/>
      <c r="O792" s="155"/>
      <c r="P792" s="3"/>
      <c r="S792" s="1">
        <f>S790</f>
        <v>0</v>
      </c>
      <c r="U792" s="4">
        <v>0</v>
      </c>
      <c r="V792" s="4">
        <f t="shared" si="13"/>
        <v>0</v>
      </c>
      <c r="Y792" s="62" t="s">
        <v>258</v>
      </c>
    </row>
    <row r="793" spans="2:27" ht="13.5" hidden="1" customHeight="1" x14ac:dyDescent="0.25">
      <c r="B793" s="2"/>
      <c r="C793" s="172" t="s">
        <v>250</v>
      </c>
      <c r="D793" s="172"/>
      <c r="E793" s="172"/>
      <c r="F793" s="172"/>
      <c r="G793" s="172"/>
      <c r="H793" s="172"/>
      <c r="I793" s="172"/>
      <c r="J793" s="172"/>
      <c r="K793" s="172"/>
      <c r="L793" s="172"/>
      <c r="M793" s="172"/>
      <c r="N793" s="172"/>
      <c r="O793" s="172"/>
      <c r="P793" s="3"/>
      <c r="S793" s="1">
        <f>S790</f>
        <v>0</v>
      </c>
      <c r="U793" s="4">
        <v>0</v>
      </c>
      <c r="V793" s="4">
        <f t="shared" si="13"/>
        <v>0</v>
      </c>
      <c r="X793" s="56"/>
      <c r="Y793" s="62" t="s">
        <v>258</v>
      </c>
      <c r="Z793" s="18"/>
      <c r="AA793" s="18"/>
    </row>
    <row r="794" spans="2:27" ht="13.5" hidden="1" customHeight="1" x14ac:dyDescent="0.25">
      <c r="B794" s="2"/>
      <c r="C794" s="67" t="s">
        <v>133</v>
      </c>
      <c r="D794" s="166"/>
      <c r="E794" s="168"/>
      <c r="F794" s="87"/>
      <c r="G794" s="173" t="s">
        <v>134</v>
      </c>
      <c r="H794" s="174"/>
      <c r="I794" s="166"/>
      <c r="J794" s="167"/>
      <c r="K794" s="167"/>
      <c r="L794" s="167"/>
      <c r="M794" s="168"/>
      <c r="N794" s="166" t="s">
        <v>135</v>
      </c>
      <c r="O794" s="168"/>
      <c r="P794" s="3"/>
      <c r="S794" s="1">
        <f>S790</f>
        <v>0</v>
      </c>
      <c r="U794" s="4">
        <v>0</v>
      </c>
      <c r="V794" s="4">
        <f t="shared" si="13"/>
        <v>0</v>
      </c>
      <c r="X794" s="56"/>
      <c r="Y794" s="62" t="s">
        <v>258</v>
      </c>
      <c r="Z794" s="18"/>
      <c r="AA794" s="18"/>
    </row>
    <row r="795" spans="2:27" ht="13.5" hidden="1" customHeight="1" x14ac:dyDescent="0.25">
      <c r="B795" s="2"/>
      <c r="C795" s="169" t="s">
        <v>253</v>
      </c>
      <c r="D795" s="169"/>
      <c r="E795" s="169"/>
      <c r="F795" s="171"/>
      <c r="G795" s="98"/>
      <c r="H795" s="55" t="s">
        <v>254</v>
      </c>
      <c r="I795" s="68"/>
      <c r="J795" s="68"/>
      <c r="K795" s="68"/>
      <c r="L795" s="68"/>
      <c r="M795" s="68"/>
      <c r="N795" s="68"/>
      <c r="O795" s="68"/>
      <c r="P795" s="3"/>
      <c r="S795" s="1">
        <f>S790</f>
        <v>0</v>
      </c>
      <c r="U795" s="4">
        <v>0</v>
      </c>
      <c r="V795" s="4">
        <f t="shared" si="13"/>
        <v>0</v>
      </c>
      <c r="Y795" s="62" t="s">
        <v>258</v>
      </c>
    </row>
    <row r="796" spans="2:27" ht="13.5" hidden="1" customHeight="1" x14ac:dyDescent="0.25">
      <c r="B796" s="2"/>
      <c r="C796" s="169" t="s">
        <v>252</v>
      </c>
      <c r="D796" s="169"/>
      <c r="E796" s="169"/>
      <c r="F796" s="171"/>
      <c r="G796" s="98"/>
      <c r="H796" s="55" t="s">
        <v>254</v>
      </c>
      <c r="I796" s="68"/>
      <c r="J796" s="68"/>
      <c r="K796" s="68"/>
      <c r="L796" s="68"/>
      <c r="M796" s="68"/>
      <c r="N796" s="68"/>
      <c r="O796" s="68"/>
      <c r="P796" s="3"/>
      <c r="S796" s="1">
        <f>S790</f>
        <v>0</v>
      </c>
      <c r="U796" s="4">
        <v>0</v>
      </c>
      <c r="V796" s="4">
        <f t="shared" si="13"/>
        <v>0</v>
      </c>
      <c r="Y796" s="62" t="s">
        <v>258</v>
      </c>
    </row>
    <row r="797" spans="2:27" ht="13.5" hidden="1" customHeight="1" x14ac:dyDescent="0.25">
      <c r="B797" s="2"/>
      <c r="C797" s="58"/>
      <c r="D797" s="58"/>
      <c r="E797" s="58"/>
      <c r="F797" s="58"/>
      <c r="G797" s="32"/>
      <c r="H797" s="32"/>
      <c r="I797" s="32"/>
      <c r="J797" s="32"/>
      <c r="K797" s="32"/>
      <c r="L797" s="32"/>
      <c r="M797" s="32"/>
      <c r="N797" s="32"/>
      <c r="O797" s="32"/>
      <c r="P797" s="3"/>
      <c r="S797" s="1">
        <f>S790</f>
        <v>0</v>
      </c>
      <c r="U797" s="4">
        <v>0</v>
      </c>
      <c r="V797" s="4">
        <f t="shared" si="13"/>
        <v>0</v>
      </c>
    </row>
    <row r="798" spans="2:27" ht="13.5" hidden="1" customHeight="1" x14ac:dyDescent="0.25">
      <c r="B798" s="2"/>
      <c r="C798" s="170" t="s">
        <v>269</v>
      </c>
      <c r="D798" s="170"/>
      <c r="E798" s="170"/>
      <c r="F798" s="170"/>
      <c r="G798" s="170"/>
      <c r="H798" s="170"/>
      <c r="I798" s="170"/>
      <c r="J798" s="170"/>
      <c r="K798" s="170"/>
      <c r="L798" s="170"/>
      <c r="M798" s="170"/>
      <c r="N798" s="170"/>
      <c r="O798" s="170"/>
      <c r="P798" s="3"/>
      <c r="S798" s="1">
        <f>IF($F$53&gt;=T798,1,0)</f>
        <v>0</v>
      </c>
      <c r="T798" s="1">
        <v>5</v>
      </c>
      <c r="U798" s="4">
        <v>0</v>
      </c>
      <c r="V798" s="4">
        <f t="shared" si="13"/>
        <v>0</v>
      </c>
      <c r="Y798" s="62" t="s">
        <v>270</v>
      </c>
    </row>
    <row r="799" spans="2:27" ht="13.5" hidden="1" customHeight="1" x14ac:dyDescent="0.25">
      <c r="B799" s="2"/>
      <c r="C799" s="169" t="s">
        <v>261</v>
      </c>
      <c r="D799" s="169"/>
      <c r="E799" s="169"/>
      <c r="F799" s="171"/>
      <c r="G799" s="158"/>
      <c r="H799" s="159"/>
      <c r="I799" s="159"/>
      <c r="J799" s="159"/>
      <c r="K799" s="160"/>
      <c r="L799" s="55" t="s">
        <v>151</v>
      </c>
      <c r="M799" s="25"/>
      <c r="N799" s="25"/>
      <c r="O799" s="25"/>
      <c r="P799" s="3"/>
      <c r="S799" s="1">
        <f>S798</f>
        <v>0</v>
      </c>
      <c r="T799"/>
      <c r="U799" s="4">
        <v>0</v>
      </c>
      <c r="V799" s="4">
        <f t="shared" si="13"/>
        <v>0</v>
      </c>
      <c r="Y799" s="62" t="s">
        <v>168</v>
      </c>
    </row>
    <row r="800" spans="2:27" ht="13.5" hidden="1" customHeight="1" x14ac:dyDescent="0.25">
      <c r="B800" s="2"/>
      <c r="C800" s="169" t="s">
        <v>251</v>
      </c>
      <c r="D800" s="169"/>
      <c r="E800" s="171"/>
      <c r="F800" s="153"/>
      <c r="G800" s="154"/>
      <c r="H800" s="154"/>
      <c r="I800" s="154"/>
      <c r="J800" s="154"/>
      <c r="K800" s="154"/>
      <c r="L800" s="154"/>
      <c r="M800" s="154"/>
      <c r="N800" s="154"/>
      <c r="O800" s="155"/>
      <c r="P800" s="3"/>
      <c r="S800" s="1">
        <f>S798</f>
        <v>0</v>
      </c>
      <c r="U800" s="4">
        <v>0</v>
      </c>
      <c r="V800" s="4">
        <f t="shared" si="13"/>
        <v>0</v>
      </c>
      <c r="Y800" s="62" t="s">
        <v>258</v>
      </c>
    </row>
    <row r="801" spans="2:27" ht="13.5" hidden="1" customHeight="1" x14ac:dyDescent="0.25">
      <c r="B801" s="2"/>
      <c r="C801" s="172" t="s">
        <v>250</v>
      </c>
      <c r="D801" s="172"/>
      <c r="E801" s="172"/>
      <c r="F801" s="172"/>
      <c r="G801" s="172"/>
      <c r="H801" s="172"/>
      <c r="I801" s="172"/>
      <c r="J801" s="172"/>
      <c r="K801" s="172"/>
      <c r="L801" s="172"/>
      <c r="M801" s="172"/>
      <c r="N801" s="172"/>
      <c r="O801" s="172"/>
      <c r="P801" s="3"/>
      <c r="S801" s="1">
        <f>S798</f>
        <v>0</v>
      </c>
      <c r="U801" s="4">
        <v>0</v>
      </c>
      <c r="V801" s="4">
        <f t="shared" si="13"/>
        <v>0</v>
      </c>
      <c r="X801" s="56"/>
      <c r="Y801" s="62" t="s">
        <v>258</v>
      </c>
      <c r="Z801" s="18"/>
      <c r="AA801" s="18"/>
    </row>
    <row r="802" spans="2:27" ht="13.5" hidden="1" customHeight="1" x14ac:dyDescent="0.25">
      <c r="B802" s="2"/>
      <c r="C802" s="67" t="s">
        <v>133</v>
      </c>
      <c r="D802" s="166"/>
      <c r="E802" s="168"/>
      <c r="F802" s="87"/>
      <c r="G802" s="173" t="s">
        <v>134</v>
      </c>
      <c r="H802" s="174"/>
      <c r="I802" s="166"/>
      <c r="J802" s="167"/>
      <c r="K802" s="167"/>
      <c r="L802" s="167"/>
      <c r="M802" s="168"/>
      <c r="N802" s="166" t="s">
        <v>135</v>
      </c>
      <c r="O802" s="168"/>
      <c r="P802" s="3"/>
      <c r="S802" s="1">
        <f>S798</f>
        <v>0</v>
      </c>
      <c r="U802" s="4">
        <v>0</v>
      </c>
      <c r="V802" s="4">
        <f t="shared" si="13"/>
        <v>0</v>
      </c>
      <c r="X802" s="56"/>
      <c r="Y802" s="62" t="s">
        <v>258</v>
      </c>
      <c r="Z802" s="18"/>
      <c r="AA802" s="18"/>
    </row>
    <row r="803" spans="2:27" ht="13.5" hidden="1" customHeight="1" x14ac:dyDescent="0.25">
      <c r="B803" s="2"/>
      <c r="C803" s="169" t="s">
        <v>253</v>
      </c>
      <c r="D803" s="169"/>
      <c r="E803" s="169"/>
      <c r="F803" s="171"/>
      <c r="G803" s="98"/>
      <c r="H803" s="55" t="s">
        <v>254</v>
      </c>
      <c r="I803" s="68"/>
      <c r="J803" s="68"/>
      <c r="K803" s="68"/>
      <c r="L803" s="68"/>
      <c r="M803" s="68"/>
      <c r="N803" s="68"/>
      <c r="O803" s="68"/>
      <c r="P803" s="3"/>
      <c r="S803" s="1">
        <f>S798</f>
        <v>0</v>
      </c>
      <c r="U803" s="4">
        <v>0</v>
      </c>
      <c r="V803" s="4">
        <f t="shared" si="13"/>
        <v>0</v>
      </c>
      <c r="Y803" s="62" t="s">
        <v>258</v>
      </c>
    </row>
    <row r="804" spans="2:27" ht="13.5" hidden="1" customHeight="1" x14ac:dyDescent="0.25">
      <c r="B804" s="2"/>
      <c r="C804" s="169" t="s">
        <v>252</v>
      </c>
      <c r="D804" s="169"/>
      <c r="E804" s="169"/>
      <c r="F804" s="171"/>
      <c r="G804" s="98"/>
      <c r="H804" s="55" t="s">
        <v>254</v>
      </c>
      <c r="I804" s="68"/>
      <c r="J804" s="68"/>
      <c r="K804" s="68"/>
      <c r="L804" s="68"/>
      <c r="M804" s="68"/>
      <c r="N804" s="68"/>
      <c r="O804" s="68"/>
      <c r="P804" s="3"/>
      <c r="S804" s="1">
        <f>S798</f>
        <v>0</v>
      </c>
      <c r="U804" s="4">
        <v>0</v>
      </c>
      <c r="V804" s="4">
        <f t="shared" si="13"/>
        <v>0</v>
      </c>
      <c r="Y804" s="62" t="s">
        <v>258</v>
      </c>
    </row>
    <row r="805" spans="2:27" ht="13.5" hidden="1" customHeight="1" x14ac:dyDescent="0.25">
      <c r="B805" s="2"/>
      <c r="C805" s="58"/>
      <c r="D805" s="58"/>
      <c r="E805" s="58"/>
      <c r="F805" s="58"/>
      <c r="G805" s="32"/>
      <c r="H805" s="32"/>
      <c r="I805" s="32"/>
      <c r="J805" s="32"/>
      <c r="K805" s="32"/>
      <c r="L805" s="32"/>
      <c r="M805" s="32"/>
      <c r="N805" s="32"/>
      <c r="O805" s="32"/>
      <c r="P805" s="3"/>
      <c r="S805" s="1">
        <f>S798</f>
        <v>0</v>
      </c>
      <c r="U805" s="4">
        <v>0</v>
      </c>
      <c r="V805" s="4">
        <f t="shared" si="13"/>
        <v>0</v>
      </c>
    </row>
    <row r="806" spans="2:27" ht="13.5" hidden="1" customHeight="1" x14ac:dyDescent="0.25">
      <c r="B806" s="2"/>
      <c r="C806" s="170" t="s">
        <v>269</v>
      </c>
      <c r="D806" s="170"/>
      <c r="E806" s="170"/>
      <c r="F806" s="170"/>
      <c r="G806" s="170"/>
      <c r="H806" s="170"/>
      <c r="I806" s="170"/>
      <c r="J806" s="170"/>
      <c r="K806" s="170"/>
      <c r="L806" s="170"/>
      <c r="M806" s="170"/>
      <c r="N806" s="170"/>
      <c r="O806" s="170"/>
      <c r="P806" s="3"/>
      <c r="S806" s="1">
        <f>IF($F$53&gt;=T806,1,0)</f>
        <v>0</v>
      </c>
      <c r="T806" s="1">
        <v>6</v>
      </c>
      <c r="U806" s="4">
        <v>0</v>
      </c>
      <c r="V806" s="4">
        <f t="shared" si="13"/>
        <v>0</v>
      </c>
      <c r="Y806" s="62" t="s">
        <v>270</v>
      </c>
    </row>
    <row r="807" spans="2:27" ht="13.5" hidden="1" customHeight="1" x14ac:dyDescent="0.25">
      <c r="B807" s="2"/>
      <c r="C807" s="169" t="s">
        <v>261</v>
      </c>
      <c r="D807" s="169"/>
      <c r="E807" s="169"/>
      <c r="F807" s="171"/>
      <c r="G807" s="158"/>
      <c r="H807" s="159"/>
      <c r="I807" s="159"/>
      <c r="J807" s="159"/>
      <c r="K807" s="160"/>
      <c r="L807" s="55" t="s">
        <v>151</v>
      </c>
      <c r="M807" s="25"/>
      <c r="N807" s="25"/>
      <c r="O807" s="25"/>
      <c r="P807" s="3"/>
      <c r="S807" s="1">
        <f>S806</f>
        <v>0</v>
      </c>
      <c r="T807"/>
      <c r="U807" s="4">
        <v>0</v>
      </c>
      <c r="V807" s="4">
        <f t="shared" si="13"/>
        <v>0</v>
      </c>
      <c r="Y807" s="62" t="s">
        <v>168</v>
      </c>
    </row>
    <row r="808" spans="2:27" ht="13.5" hidden="1" customHeight="1" x14ac:dyDescent="0.25">
      <c r="B808" s="2"/>
      <c r="C808" s="169" t="s">
        <v>251</v>
      </c>
      <c r="D808" s="169"/>
      <c r="E808" s="171"/>
      <c r="F808" s="153"/>
      <c r="G808" s="154"/>
      <c r="H808" s="154"/>
      <c r="I808" s="154"/>
      <c r="J808" s="154"/>
      <c r="K808" s="154"/>
      <c r="L808" s="154"/>
      <c r="M808" s="154"/>
      <c r="N808" s="154"/>
      <c r="O808" s="155"/>
      <c r="P808" s="3"/>
      <c r="S808" s="1">
        <f>S806</f>
        <v>0</v>
      </c>
      <c r="U808" s="4">
        <v>0</v>
      </c>
      <c r="V808" s="4">
        <f t="shared" si="13"/>
        <v>0</v>
      </c>
      <c r="Y808" s="62" t="s">
        <v>258</v>
      </c>
    </row>
    <row r="809" spans="2:27" ht="13.5" hidden="1" customHeight="1" x14ac:dyDescent="0.25">
      <c r="B809" s="2"/>
      <c r="C809" s="172" t="s">
        <v>250</v>
      </c>
      <c r="D809" s="172"/>
      <c r="E809" s="172"/>
      <c r="F809" s="172"/>
      <c r="G809" s="172"/>
      <c r="H809" s="172"/>
      <c r="I809" s="172"/>
      <c r="J809" s="172"/>
      <c r="K809" s="172"/>
      <c r="L809" s="172"/>
      <c r="M809" s="172"/>
      <c r="N809" s="172"/>
      <c r="O809" s="172"/>
      <c r="P809" s="3"/>
      <c r="S809" s="1">
        <f>S806</f>
        <v>0</v>
      </c>
      <c r="U809" s="4">
        <v>0</v>
      </c>
      <c r="V809" s="4">
        <f t="shared" si="13"/>
        <v>0</v>
      </c>
      <c r="X809" s="56"/>
      <c r="Y809" s="62" t="s">
        <v>258</v>
      </c>
      <c r="Z809" s="18"/>
      <c r="AA809" s="18"/>
    </row>
    <row r="810" spans="2:27" ht="13.5" hidden="1" customHeight="1" x14ac:dyDescent="0.25">
      <c r="B810" s="2"/>
      <c r="C810" s="67" t="s">
        <v>133</v>
      </c>
      <c r="D810" s="166"/>
      <c r="E810" s="168"/>
      <c r="F810" s="87"/>
      <c r="G810" s="173" t="s">
        <v>134</v>
      </c>
      <c r="H810" s="174"/>
      <c r="I810" s="166"/>
      <c r="J810" s="167"/>
      <c r="K810" s="167"/>
      <c r="L810" s="167"/>
      <c r="M810" s="168"/>
      <c r="N810" s="166" t="s">
        <v>135</v>
      </c>
      <c r="O810" s="168"/>
      <c r="P810" s="3"/>
      <c r="S810" s="1">
        <f>S806</f>
        <v>0</v>
      </c>
      <c r="U810" s="4">
        <v>0</v>
      </c>
      <c r="V810" s="4">
        <f t="shared" si="13"/>
        <v>0</v>
      </c>
      <c r="X810" s="56"/>
      <c r="Y810" s="62" t="s">
        <v>258</v>
      </c>
      <c r="Z810" s="18"/>
      <c r="AA810" s="18"/>
    </row>
    <row r="811" spans="2:27" ht="13.5" hidden="1" customHeight="1" x14ac:dyDescent="0.25">
      <c r="B811" s="2"/>
      <c r="C811" s="169" t="s">
        <v>253</v>
      </c>
      <c r="D811" s="169"/>
      <c r="E811" s="169"/>
      <c r="F811" s="171"/>
      <c r="G811" s="98"/>
      <c r="H811" s="55" t="s">
        <v>254</v>
      </c>
      <c r="I811" s="68"/>
      <c r="J811" s="68"/>
      <c r="K811" s="68"/>
      <c r="L811" s="68"/>
      <c r="M811" s="68"/>
      <c r="N811" s="68"/>
      <c r="O811" s="68"/>
      <c r="P811" s="3"/>
      <c r="S811" s="1">
        <f>S806</f>
        <v>0</v>
      </c>
      <c r="U811" s="4">
        <v>0</v>
      </c>
      <c r="V811" s="4">
        <f t="shared" si="13"/>
        <v>0</v>
      </c>
      <c r="Y811" s="62" t="s">
        <v>258</v>
      </c>
    </row>
    <row r="812" spans="2:27" ht="13.5" hidden="1" customHeight="1" x14ac:dyDescent="0.25">
      <c r="B812" s="2"/>
      <c r="C812" s="169" t="s">
        <v>252</v>
      </c>
      <c r="D812" s="169"/>
      <c r="E812" s="169"/>
      <c r="F812" s="171"/>
      <c r="G812" s="98"/>
      <c r="H812" s="55" t="s">
        <v>254</v>
      </c>
      <c r="I812" s="68"/>
      <c r="J812" s="68"/>
      <c r="K812" s="68"/>
      <c r="L812" s="68"/>
      <c r="M812" s="68"/>
      <c r="N812" s="68"/>
      <c r="O812" s="68"/>
      <c r="P812" s="3"/>
      <c r="S812" s="1">
        <f>S806</f>
        <v>0</v>
      </c>
      <c r="U812" s="4">
        <v>0</v>
      </c>
      <c r="V812" s="4">
        <f t="shared" si="13"/>
        <v>0</v>
      </c>
      <c r="Y812" s="62" t="s">
        <v>258</v>
      </c>
    </row>
    <row r="813" spans="2:27" ht="13.5" hidden="1" customHeight="1" x14ac:dyDescent="0.25">
      <c r="B813" s="2"/>
      <c r="C813" s="58"/>
      <c r="D813" s="58"/>
      <c r="E813" s="58"/>
      <c r="F813" s="58"/>
      <c r="G813" s="32"/>
      <c r="H813" s="32"/>
      <c r="I813" s="32"/>
      <c r="J813" s="32"/>
      <c r="K813" s="32"/>
      <c r="L813" s="32"/>
      <c r="M813" s="32"/>
      <c r="N813" s="32"/>
      <c r="O813" s="32"/>
      <c r="P813" s="3"/>
      <c r="S813" s="1">
        <f>S806</f>
        <v>0</v>
      </c>
      <c r="U813" s="4">
        <v>0</v>
      </c>
      <c r="V813" s="4">
        <f t="shared" si="13"/>
        <v>0</v>
      </c>
    </row>
    <row r="814" spans="2:27" ht="13.5" hidden="1" customHeight="1" x14ac:dyDescent="0.25">
      <c r="B814" s="2"/>
      <c r="C814" s="170" t="s">
        <v>269</v>
      </c>
      <c r="D814" s="170"/>
      <c r="E814" s="170"/>
      <c r="F814" s="170"/>
      <c r="G814" s="170"/>
      <c r="H814" s="170"/>
      <c r="I814" s="170"/>
      <c r="J814" s="170"/>
      <c r="K814" s="170"/>
      <c r="L814" s="170"/>
      <c r="M814" s="170"/>
      <c r="N814" s="170"/>
      <c r="O814" s="170"/>
      <c r="P814" s="3"/>
      <c r="S814" s="1">
        <f>IF($F$53&gt;=T814,1,0)</f>
        <v>0</v>
      </c>
      <c r="T814" s="1">
        <v>7</v>
      </c>
      <c r="U814" s="4">
        <v>0</v>
      </c>
      <c r="V814" s="4">
        <f t="shared" si="13"/>
        <v>0</v>
      </c>
      <c r="Y814" s="62" t="s">
        <v>270</v>
      </c>
    </row>
    <row r="815" spans="2:27" ht="13.5" hidden="1" customHeight="1" x14ac:dyDescent="0.25">
      <c r="B815" s="2"/>
      <c r="C815" s="169" t="s">
        <v>261</v>
      </c>
      <c r="D815" s="169"/>
      <c r="E815" s="169"/>
      <c r="F815" s="171"/>
      <c r="G815" s="158"/>
      <c r="H815" s="159"/>
      <c r="I815" s="159"/>
      <c r="J815" s="159"/>
      <c r="K815" s="160"/>
      <c r="L815" s="55" t="s">
        <v>151</v>
      </c>
      <c r="M815" s="25"/>
      <c r="N815" s="25"/>
      <c r="O815" s="25"/>
      <c r="P815" s="3"/>
      <c r="S815" s="1">
        <f>S814</f>
        <v>0</v>
      </c>
      <c r="T815"/>
      <c r="U815" s="4">
        <v>0</v>
      </c>
      <c r="V815" s="4">
        <f t="shared" si="13"/>
        <v>0</v>
      </c>
      <c r="Y815" s="62" t="s">
        <v>168</v>
      </c>
    </row>
    <row r="816" spans="2:27" ht="13.5" hidden="1" customHeight="1" x14ac:dyDescent="0.25">
      <c r="B816" s="2"/>
      <c r="C816" s="169" t="s">
        <v>251</v>
      </c>
      <c r="D816" s="169"/>
      <c r="E816" s="171"/>
      <c r="F816" s="153"/>
      <c r="G816" s="154"/>
      <c r="H816" s="154"/>
      <c r="I816" s="154"/>
      <c r="J816" s="154"/>
      <c r="K816" s="154"/>
      <c r="L816" s="154"/>
      <c r="M816" s="154"/>
      <c r="N816" s="154"/>
      <c r="O816" s="155"/>
      <c r="P816" s="3"/>
      <c r="S816" s="1">
        <f>S814</f>
        <v>0</v>
      </c>
      <c r="U816" s="4">
        <v>0</v>
      </c>
      <c r="V816" s="4">
        <f t="shared" si="13"/>
        <v>0</v>
      </c>
      <c r="Y816" s="62" t="s">
        <v>258</v>
      </c>
    </row>
    <row r="817" spans="2:27" ht="13.5" hidden="1" customHeight="1" x14ac:dyDescent="0.25">
      <c r="B817" s="2"/>
      <c r="C817" s="172" t="s">
        <v>250</v>
      </c>
      <c r="D817" s="172"/>
      <c r="E817" s="172"/>
      <c r="F817" s="172"/>
      <c r="G817" s="172"/>
      <c r="H817" s="172"/>
      <c r="I817" s="172"/>
      <c r="J817" s="172"/>
      <c r="K817" s="172"/>
      <c r="L817" s="172"/>
      <c r="M817" s="172"/>
      <c r="N817" s="172"/>
      <c r="O817" s="172"/>
      <c r="P817" s="3"/>
      <c r="S817" s="1">
        <f>S814</f>
        <v>0</v>
      </c>
      <c r="U817" s="4">
        <v>0</v>
      </c>
      <c r="V817" s="4">
        <f t="shared" si="13"/>
        <v>0</v>
      </c>
      <c r="X817" s="56"/>
      <c r="Y817" s="62" t="s">
        <v>258</v>
      </c>
      <c r="Z817" s="18"/>
      <c r="AA817" s="18"/>
    </row>
    <row r="818" spans="2:27" ht="13.5" hidden="1" customHeight="1" x14ac:dyDescent="0.25">
      <c r="B818" s="2"/>
      <c r="C818" s="67" t="s">
        <v>133</v>
      </c>
      <c r="D818" s="166"/>
      <c r="E818" s="168"/>
      <c r="F818" s="87"/>
      <c r="G818" s="173" t="s">
        <v>134</v>
      </c>
      <c r="H818" s="174"/>
      <c r="I818" s="166"/>
      <c r="J818" s="167"/>
      <c r="K818" s="167"/>
      <c r="L818" s="167"/>
      <c r="M818" s="168"/>
      <c r="N818" s="166" t="s">
        <v>135</v>
      </c>
      <c r="O818" s="168"/>
      <c r="P818" s="3"/>
      <c r="S818" s="1">
        <f>S814</f>
        <v>0</v>
      </c>
      <c r="U818" s="4">
        <v>0</v>
      </c>
      <c r="V818" s="4">
        <f t="shared" si="13"/>
        <v>0</v>
      </c>
      <c r="X818" s="56"/>
      <c r="Y818" s="62" t="s">
        <v>258</v>
      </c>
      <c r="Z818" s="18"/>
      <c r="AA818" s="18"/>
    </row>
    <row r="819" spans="2:27" ht="13.5" hidden="1" customHeight="1" x14ac:dyDescent="0.25">
      <c r="B819" s="2"/>
      <c r="C819" s="169" t="s">
        <v>253</v>
      </c>
      <c r="D819" s="169"/>
      <c r="E819" s="169"/>
      <c r="F819" s="171"/>
      <c r="G819" s="98"/>
      <c r="H819" s="55" t="s">
        <v>254</v>
      </c>
      <c r="I819" s="68"/>
      <c r="J819" s="68"/>
      <c r="K819" s="68"/>
      <c r="L819" s="68"/>
      <c r="M819" s="68"/>
      <c r="N819" s="68"/>
      <c r="O819" s="68"/>
      <c r="P819" s="3"/>
      <c r="S819" s="1">
        <f>S814</f>
        <v>0</v>
      </c>
      <c r="U819" s="4">
        <v>0</v>
      </c>
      <c r="V819" s="4">
        <f t="shared" si="13"/>
        <v>0</v>
      </c>
      <c r="Y819" s="62" t="s">
        <v>258</v>
      </c>
    </row>
    <row r="820" spans="2:27" ht="13.5" hidden="1" customHeight="1" x14ac:dyDescent="0.25">
      <c r="B820" s="2"/>
      <c r="C820" s="169" t="s">
        <v>252</v>
      </c>
      <c r="D820" s="169"/>
      <c r="E820" s="169"/>
      <c r="F820" s="171"/>
      <c r="G820" s="98"/>
      <c r="H820" s="55" t="s">
        <v>254</v>
      </c>
      <c r="I820" s="68"/>
      <c r="J820" s="68"/>
      <c r="K820" s="68"/>
      <c r="L820" s="68"/>
      <c r="M820" s="68"/>
      <c r="N820" s="68"/>
      <c r="O820" s="68"/>
      <c r="P820" s="3"/>
      <c r="S820" s="1">
        <f>S814</f>
        <v>0</v>
      </c>
      <c r="U820" s="4">
        <v>0</v>
      </c>
      <c r="V820" s="4">
        <f t="shared" si="13"/>
        <v>0</v>
      </c>
      <c r="Y820" s="62" t="s">
        <v>258</v>
      </c>
    </row>
    <row r="821" spans="2:27" ht="13.5" hidden="1" customHeight="1" x14ac:dyDescent="0.25">
      <c r="B821" s="2"/>
      <c r="C821" s="58"/>
      <c r="D821" s="58"/>
      <c r="E821" s="58"/>
      <c r="F821" s="58"/>
      <c r="G821" s="32"/>
      <c r="H821" s="32"/>
      <c r="I821" s="32"/>
      <c r="J821" s="32"/>
      <c r="K821" s="32"/>
      <c r="L821" s="32"/>
      <c r="M821" s="32"/>
      <c r="N821" s="32"/>
      <c r="O821" s="32"/>
      <c r="P821" s="3"/>
      <c r="S821" s="1">
        <f>S814</f>
        <v>0</v>
      </c>
      <c r="U821" s="4">
        <v>0</v>
      </c>
      <c r="V821" s="4">
        <f t="shared" si="13"/>
        <v>0</v>
      </c>
    </row>
    <row r="822" spans="2:27" ht="13.5" hidden="1" customHeight="1" x14ac:dyDescent="0.25">
      <c r="B822" s="2"/>
      <c r="C822" s="170" t="s">
        <v>269</v>
      </c>
      <c r="D822" s="170"/>
      <c r="E822" s="170"/>
      <c r="F822" s="170"/>
      <c r="G822" s="170"/>
      <c r="H822" s="170"/>
      <c r="I822" s="170"/>
      <c r="J822" s="170"/>
      <c r="K822" s="170"/>
      <c r="L822" s="170"/>
      <c r="M822" s="170"/>
      <c r="N822" s="170"/>
      <c r="O822" s="170"/>
      <c r="P822" s="3"/>
      <c r="S822" s="1">
        <f>IF($F$53&gt;=T822,1,0)</f>
        <v>0</v>
      </c>
      <c r="T822" s="1">
        <v>8</v>
      </c>
      <c r="U822" s="4">
        <v>0</v>
      </c>
      <c r="V822" s="4">
        <f t="shared" si="13"/>
        <v>0</v>
      </c>
      <c r="Y822" s="62" t="s">
        <v>270</v>
      </c>
    </row>
    <row r="823" spans="2:27" ht="13.5" hidden="1" customHeight="1" x14ac:dyDescent="0.25">
      <c r="B823" s="2"/>
      <c r="C823" s="169" t="s">
        <v>261</v>
      </c>
      <c r="D823" s="169"/>
      <c r="E823" s="169"/>
      <c r="F823" s="171"/>
      <c r="G823" s="158"/>
      <c r="H823" s="159"/>
      <c r="I823" s="159"/>
      <c r="J823" s="159"/>
      <c r="K823" s="160"/>
      <c r="L823" s="55" t="s">
        <v>151</v>
      </c>
      <c r="M823" s="25"/>
      <c r="N823" s="25"/>
      <c r="O823" s="25"/>
      <c r="P823" s="3"/>
      <c r="S823" s="1">
        <f>S822</f>
        <v>0</v>
      </c>
      <c r="T823"/>
      <c r="U823" s="4">
        <v>0</v>
      </c>
      <c r="V823" s="4">
        <f t="shared" si="13"/>
        <v>0</v>
      </c>
      <c r="Y823" s="62" t="s">
        <v>168</v>
      </c>
    </row>
    <row r="824" spans="2:27" ht="13.5" hidden="1" customHeight="1" x14ac:dyDescent="0.25">
      <c r="B824" s="2"/>
      <c r="C824" s="169" t="s">
        <v>251</v>
      </c>
      <c r="D824" s="169"/>
      <c r="E824" s="171"/>
      <c r="F824" s="153"/>
      <c r="G824" s="154"/>
      <c r="H824" s="154"/>
      <c r="I824" s="154"/>
      <c r="J824" s="154"/>
      <c r="K824" s="154"/>
      <c r="L824" s="154"/>
      <c r="M824" s="154"/>
      <c r="N824" s="154"/>
      <c r="O824" s="155"/>
      <c r="P824" s="3"/>
      <c r="S824" s="1">
        <f>S822</f>
        <v>0</v>
      </c>
      <c r="U824" s="4">
        <v>0</v>
      </c>
      <c r="V824" s="4">
        <f t="shared" si="13"/>
        <v>0</v>
      </c>
      <c r="Y824" s="62" t="s">
        <v>258</v>
      </c>
    </row>
    <row r="825" spans="2:27" ht="13.5" hidden="1" customHeight="1" x14ac:dyDescent="0.25">
      <c r="B825" s="2"/>
      <c r="C825" s="172" t="s">
        <v>250</v>
      </c>
      <c r="D825" s="172"/>
      <c r="E825" s="172"/>
      <c r="F825" s="172"/>
      <c r="G825" s="172"/>
      <c r="H825" s="172"/>
      <c r="I825" s="172"/>
      <c r="J825" s="172"/>
      <c r="K825" s="172"/>
      <c r="L825" s="172"/>
      <c r="M825" s="172"/>
      <c r="N825" s="172"/>
      <c r="O825" s="172"/>
      <c r="P825" s="3"/>
      <c r="S825" s="1">
        <f>S822</f>
        <v>0</v>
      </c>
      <c r="U825" s="4">
        <v>0</v>
      </c>
      <c r="V825" s="4">
        <f t="shared" si="13"/>
        <v>0</v>
      </c>
      <c r="X825" s="56"/>
      <c r="Y825" s="62" t="s">
        <v>258</v>
      </c>
      <c r="Z825" s="18"/>
      <c r="AA825" s="18"/>
    </row>
    <row r="826" spans="2:27" ht="13.5" hidden="1" customHeight="1" x14ac:dyDescent="0.25">
      <c r="B826" s="2"/>
      <c r="C826" s="67" t="s">
        <v>133</v>
      </c>
      <c r="D826" s="166"/>
      <c r="E826" s="168"/>
      <c r="F826" s="87"/>
      <c r="G826" s="173" t="s">
        <v>134</v>
      </c>
      <c r="H826" s="174"/>
      <c r="I826" s="166"/>
      <c r="J826" s="167"/>
      <c r="K826" s="167"/>
      <c r="L826" s="167"/>
      <c r="M826" s="168"/>
      <c r="N826" s="166" t="s">
        <v>135</v>
      </c>
      <c r="O826" s="168"/>
      <c r="P826" s="3"/>
      <c r="S826" s="1">
        <f>S822</f>
        <v>0</v>
      </c>
      <c r="U826" s="4">
        <v>0</v>
      </c>
      <c r="V826" s="4">
        <f t="shared" si="13"/>
        <v>0</v>
      </c>
      <c r="X826" s="56"/>
      <c r="Y826" s="62" t="s">
        <v>258</v>
      </c>
      <c r="Z826" s="18"/>
      <c r="AA826" s="18"/>
    </row>
    <row r="827" spans="2:27" ht="13.5" hidden="1" customHeight="1" x14ac:dyDescent="0.25">
      <c r="B827" s="2"/>
      <c r="C827" s="169" t="s">
        <v>253</v>
      </c>
      <c r="D827" s="169"/>
      <c r="E827" s="169"/>
      <c r="F827" s="171"/>
      <c r="G827" s="98"/>
      <c r="H827" s="55" t="s">
        <v>254</v>
      </c>
      <c r="I827" s="68"/>
      <c r="J827" s="68"/>
      <c r="K827" s="68"/>
      <c r="L827" s="68"/>
      <c r="M827" s="68"/>
      <c r="N827" s="68"/>
      <c r="O827" s="68"/>
      <c r="P827" s="3"/>
      <c r="S827" s="1">
        <f>S822</f>
        <v>0</v>
      </c>
      <c r="U827" s="4">
        <v>0</v>
      </c>
      <c r="V827" s="4">
        <f t="shared" si="13"/>
        <v>0</v>
      </c>
      <c r="Y827" s="62" t="s">
        <v>258</v>
      </c>
    </row>
    <row r="828" spans="2:27" ht="13.5" hidden="1" customHeight="1" x14ac:dyDescent="0.25">
      <c r="B828" s="2"/>
      <c r="C828" s="169" t="s">
        <v>252</v>
      </c>
      <c r="D828" s="169"/>
      <c r="E828" s="169"/>
      <c r="F828" s="171"/>
      <c r="G828" s="98"/>
      <c r="H828" s="55" t="s">
        <v>254</v>
      </c>
      <c r="I828" s="68"/>
      <c r="J828" s="68"/>
      <c r="K828" s="68"/>
      <c r="L828" s="68"/>
      <c r="M828" s="68"/>
      <c r="N828" s="68"/>
      <c r="O828" s="68"/>
      <c r="P828" s="3"/>
      <c r="S828" s="1">
        <f>S822</f>
        <v>0</v>
      </c>
      <c r="U828" s="4">
        <v>0</v>
      </c>
      <c r="V828" s="4">
        <f t="shared" si="13"/>
        <v>0</v>
      </c>
      <c r="Y828" s="62" t="s">
        <v>258</v>
      </c>
    </row>
    <row r="829" spans="2:27" ht="13.5" hidden="1" customHeight="1" x14ac:dyDescent="0.25">
      <c r="B829" s="2"/>
      <c r="C829" s="58"/>
      <c r="D829" s="58"/>
      <c r="E829" s="58"/>
      <c r="F829" s="58"/>
      <c r="G829" s="32"/>
      <c r="H829" s="32"/>
      <c r="I829" s="32"/>
      <c r="J829" s="32"/>
      <c r="K829" s="32"/>
      <c r="L829" s="32"/>
      <c r="M829" s="32"/>
      <c r="N829" s="32"/>
      <c r="O829" s="32"/>
      <c r="P829" s="3"/>
      <c r="S829" s="1">
        <f>S822</f>
        <v>0</v>
      </c>
      <c r="U829" s="4">
        <v>0</v>
      </c>
      <c r="V829" s="4">
        <f t="shared" si="13"/>
        <v>0</v>
      </c>
    </row>
    <row r="830" spans="2:27" ht="13.5" hidden="1" customHeight="1" x14ac:dyDescent="0.25">
      <c r="B830" s="2"/>
      <c r="C830" s="170" t="s">
        <v>269</v>
      </c>
      <c r="D830" s="170"/>
      <c r="E830" s="170"/>
      <c r="F830" s="170"/>
      <c r="G830" s="170"/>
      <c r="H830" s="170"/>
      <c r="I830" s="170"/>
      <c r="J830" s="170"/>
      <c r="K830" s="170"/>
      <c r="L830" s="170"/>
      <c r="M830" s="170"/>
      <c r="N830" s="170"/>
      <c r="O830" s="170"/>
      <c r="P830" s="3"/>
      <c r="S830" s="1">
        <f>IF($F$53&gt;=T830,1,0)</f>
        <v>0</v>
      </c>
      <c r="T830" s="1">
        <v>9</v>
      </c>
      <c r="U830" s="4">
        <v>0</v>
      </c>
      <c r="V830" s="4">
        <f t="shared" si="13"/>
        <v>0</v>
      </c>
      <c r="Y830" s="62" t="s">
        <v>270</v>
      </c>
    </row>
    <row r="831" spans="2:27" ht="13.5" hidden="1" customHeight="1" x14ac:dyDescent="0.25">
      <c r="B831" s="2"/>
      <c r="C831" s="169" t="s">
        <v>261</v>
      </c>
      <c r="D831" s="169"/>
      <c r="E831" s="169"/>
      <c r="F831" s="171"/>
      <c r="G831" s="158"/>
      <c r="H831" s="159"/>
      <c r="I831" s="159"/>
      <c r="J831" s="159"/>
      <c r="K831" s="160"/>
      <c r="L831" s="55" t="s">
        <v>151</v>
      </c>
      <c r="M831" s="25"/>
      <c r="N831" s="25"/>
      <c r="O831" s="25"/>
      <c r="P831" s="3"/>
      <c r="S831" s="1">
        <f>S830</f>
        <v>0</v>
      </c>
      <c r="T831"/>
      <c r="U831" s="4">
        <v>0</v>
      </c>
      <c r="V831" s="4">
        <f t="shared" si="13"/>
        <v>0</v>
      </c>
      <c r="Y831" s="62" t="s">
        <v>168</v>
      </c>
    </row>
    <row r="832" spans="2:27" ht="13.5" hidden="1" customHeight="1" x14ac:dyDescent="0.25">
      <c r="B832" s="2"/>
      <c r="C832" s="169" t="s">
        <v>251</v>
      </c>
      <c r="D832" s="169"/>
      <c r="E832" s="171"/>
      <c r="F832" s="153"/>
      <c r="G832" s="154"/>
      <c r="H832" s="154"/>
      <c r="I832" s="154"/>
      <c r="J832" s="154"/>
      <c r="K832" s="154"/>
      <c r="L832" s="154"/>
      <c r="M832" s="154"/>
      <c r="N832" s="154"/>
      <c r="O832" s="155"/>
      <c r="P832" s="3"/>
      <c r="S832" s="1">
        <f>S830</f>
        <v>0</v>
      </c>
      <c r="U832" s="4">
        <v>0</v>
      </c>
      <c r="V832" s="4">
        <f t="shared" si="13"/>
        <v>0</v>
      </c>
      <c r="Y832" s="62" t="s">
        <v>258</v>
      </c>
    </row>
    <row r="833" spans="2:27" ht="13.5" hidden="1" customHeight="1" x14ac:dyDescent="0.25">
      <c r="B833" s="2"/>
      <c r="C833" s="172" t="s">
        <v>250</v>
      </c>
      <c r="D833" s="172"/>
      <c r="E833" s="172"/>
      <c r="F833" s="172"/>
      <c r="G833" s="172"/>
      <c r="H833" s="172"/>
      <c r="I833" s="172"/>
      <c r="J833" s="172"/>
      <c r="K833" s="172"/>
      <c r="L833" s="172"/>
      <c r="M833" s="172"/>
      <c r="N833" s="172"/>
      <c r="O833" s="172"/>
      <c r="P833" s="3"/>
      <c r="S833" s="1">
        <f>S830</f>
        <v>0</v>
      </c>
      <c r="U833" s="4">
        <v>0</v>
      </c>
      <c r="V833" s="4">
        <f t="shared" si="13"/>
        <v>0</v>
      </c>
      <c r="X833" s="56"/>
      <c r="Y833" s="62" t="s">
        <v>258</v>
      </c>
      <c r="Z833" s="18"/>
      <c r="AA833" s="18"/>
    </row>
    <row r="834" spans="2:27" ht="13.5" hidden="1" customHeight="1" x14ac:dyDescent="0.25">
      <c r="B834" s="2"/>
      <c r="C834" s="67" t="s">
        <v>133</v>
      </c>
      <c r="D834" s="166"/>
      <c r="E834" s="168"/>
      <c r="F834" s="87"/>
      <c r="G834" s="173" t="s">
        <v>134</v>
      </c>
      <c r="H834" s="174"/>
      <c r="I834" s="166"/>
      <c r="J834" s="167"/>
      <c r="K834" s="167"/>
      <c r="L834" s="167"/>
      <c r="M834" s="168"/>
      <c r="N834" s="166" t="s">
        <v>135</v>
      </c>
      <c r="O834" s="168"/>
      <c r="P834" s="3"/>
      <c r="S834" s="1">
        <f>S830</f>
        <v>0</v>
      </c>
      <c r="U834" s="4">
        <v>0</v>
      </c>
      <c r="V834" s="4">
        <f t="shared" si="13"/>
        <v>0</v>
      </c>
      <c r="X834" s="56"/>
      <c r="Y834" s="62" t="s">
        <v>258</v>
      </c>
      <c r="Z834" s="18"/>
      <c r="AA834" s="18"/>
    </row>
    <row r="835" spans="2:27" ht="13.5" hidden="1" customHeight="1" x14ac:dyDescent="0.25">
      <c r="B835" s="2"/>
      <c r="C835" s="169" t="s">
        <v>253</v>
      </c>
      <c r="D835" s="169"/>
      <c r="E835" s="169"/>
      <c r="F835" s="171"/>
      <c r="G835" s="98"/>
      <c r="H835" s="55" t="s">
        <v>254</v>
      </c>
      <c r="I835" s="68"/>
      <c r="J835" s="68"/>
      <c r="K835" s="68"/>
      <c r="L835" s="68"/>
      <c r="M835" s="68"/>
      <c r="N835" s="68"/>
      <c r="O835" s="68"/>
      <c r="P835" s="3"/>
      <c r="S835" s="1">
        <f>S830</f>
        <v>0</v>
      </c>
      <c r="U835" s="4">
        <v>0</v>
      </c>
      <c r="V835" s="4">
        <f t="shared" si="13"/>
        <v>0</v>
      </c>
      <c r="Y835" s="62" t="s">
        <v>258</v>
      </c>
    </row>
    <row r="836" spans="2:27" ht="13.5" hidden="1" customHeight="1" x14ac:dyDescent="0.25">
      <c r="B836" s="2"/>
      <c r="C836" s="169" t="s">
        <v>252</v>
      </c>
      <c r="D836" s="169"/>
      <c r="E836" s="169"/>
      <c r="F836" s="171"/>
      <c r="G836" s="98"/>
      <c r="H836" s="55" t="s">
        <v>254</v>
      </c>
      <c r="I836" s="68"/>
      <c r="J836" s="68"/>
      <c r="K836" s="68"/>
      <c r="L836" s="68"/>
      <c r="M836" s="68"/>
      <c r="N836" s="68"/>
      <c r="O836" s="68"/>
      <c r="P836" s="3"/>
      <c r="S836" s="1">
        <f>S830</f>
        <v>0</v>
      </c>
      <c r="U836" s="4">
        <v>0</v>
      </c>
      <c r="V836" s="4">
        <f t="shared" si="13"/>
        <v>0</v>
      </c>
      <c r="Y836" s="62" t="s">
        <v>258</v>
      </c>
    </row>
    <row r="837" spans="2:27" ht="13.5" hidden="1" customHeight="1" x14ac:dyDescent="0.25">
      <c r="B837" s="2"/>
      <c r="C837" s="58"/>
      <c r="D837" s="58"/>
      <c r="E837" s="58"/>
      <c r="F837" s="58"/>
      <c r="G837" s="32"/>
      <c r="H837" s="32"/>
      <c r="I837" s="32"/>
      <c r="J837" s="32"/>
      <c r="K837" s="32"/>
      <c r="L837" s="32"/>
      <c r="M837" s="32"/>
      <c r="N837" s="32"/>
      <c r="O837" s="32"/>
      <c r="P837" s="3"/>
      <c r="S837" s="1">
        <f>S830</f>
        <v>0</v>
      </c>
      <c r="U837" s="4">
        <v>0</v>
      </c>
      <c r="V837" s="4">
        <f t="shared" si="13"/>
        <v>0</v>
      </c>
    </row>
    <row r="838" spans="2:27" ht="13.5" hidden="1" customHeight="1" x14ac:dyDescent="0.25">
      <c r="B838" s="2"/>
      <c r="C838" s="170" t="s">
        <v>269</v>
      </c>
      <c r="D838" s="170"/>
      <c r="E838" s="170"/>
      <c r="F838" s="170"/>
      <c r="G838" s="170"/>
      <c r="H838" s="170"/>
      <c r="I838" s="170"/>
      <c r="J838" s="170"/>
      <c r="K838" s="170"/>
      <c r="L838" s="170"/>
      <c r="M838" s="170"/>
      <c r="N838" s="170"/>
      <c r="O838" s="170"/>
      <c r="P838" s="3"/>
      <c r="S838" s="1">
        <f>IF($F$53&gt;=T838,1,0)</f>
        <v>0</v>
      </c>
      <c r="T838" s="1">
        <v>10</v>
      </c>
      <c r="U838" s="4">
        <v>0</v>
      </c>
      <c r="V838" s="4">
        <f t="shared" si="13"/>
        <v>0</v>
      </c>
      <c r="Y838" s="62" t="s">
        <v>270</v>
      </c>
    </row>
    <row r="839" spans="2:27" ht="13.5" hidden="1" customHeight="1" x14ac:dyDescent="0.25">
      <c r="B839" s="2"/>
      <c r="C839" s="169" t="s">
        <v>261</v>
      </c>
      <c r="D839" s="169"/>
      <c r="E839" s="169"/>
      <c r="F839" s="171"/>
      <c r="G839" s="158"/>
      <c r="H839" s="159"/>
      <c r="I839" s="159"/>
      <c r="J839" s="159"/>
      <c r="K839" s="160"/>
      <c r="L839" s="55" t="s">
        <v>151</v>
      </c>
      <c r="M839" s="25"/>
      <c r="N839" s="25"/>
      <c r="O839" s="25"/>
      <c r="P839" s="3"/>
      <c r="S839" s="1">
        <f>S838</f>
        <v>0</v>
      </c>
      <c r="T839"/>
      <c r="U839" s="4">
        <v>0</v>
      </c>
      <c r="V839" s="4">
        <f t="shared" si="13"/>
        <v>0</v>
      </c>
      <c r="Y839" s="62" t="s">
        <v>168</v>
      </c>
    </row>
    <row r="840" spans="2:27" ht="13.5" hidden="1" customHeight="1" x14ac:dyDescent="0.25">
      <c r="B840" s="2"/>
      <c r="C840" s="169" t="s">
        <v>251</v>
      </c>
      <c r="D840" s="169"/>
      <c r="E840" s="171"/>
      <c r="F840" s="153"/>
      <c r="G840" s="154"/>
      <c r="H840" s="154"/>
      <c r="I840" s="154"/>
      <c r="J840" s="154"/>
      <c r="K840" s="154"/>
      <c r="L840" s="154"/>
      <c r="M840" s="154"/>
      <c r="N840" s="154"/>
      <c r="O840" s="155"/>
      <c r="P840" s="3"/>
      <c r="S840" s="1">
        <f>S838</f>
        <v>0</v>
      </c>
      <c r="U840" s="4">
        <v>0</v>
      </c>
      <c r="V840" s="4">
        <f t="shared" si="13"/>
        <v>0</v>
      </c>
      <c r="Y840" s="62" t="s">
        <v>258</v>
      </c>
    </row>
    <row r="841" spans="2:27" ht="13.5" hidden="1" customHeight="1" x14ac:dyDescent="0.25">
      <c r="B841" s="2"/>
      <c r="C841" s="172" t="s">
        <v>250</v>
      </c>
      <c r="D841" s="172"/>
      <c r="E841" s="172"/>
      <c r="F841" s="172"/>
      <c r="G841" s="172"/>
      <c r="H841" s="172"/>
      <c r="I841" s="172"/>
      <c r="J841" s="172"/>
      <c r="K841" s="172"/>
      <c r="L841" s="172"/>
      <c r="M841" s="172"/>
      <c r="N841" s="172"/>
      <c r="O841" s="172"/>
      <c r="P841" s="3"/>
      <c r="S841" s="1">
        <f>S838</f>
        <v>0</v>
      </c>
      <c r="U841" s="4">
        <v>0</v>
      </c>
      <c r="V841" s="4">
        <f t="shared" si="13"/>
        <v>0</v>
      </c>
      <c r="X841" s="56"/>
      <c r="Y841" s="62" t="s">
        <v>258</v>
      </c>
      <c r="Z841" s="18"/>
      <c r="AA841" s="18"/>
    </row>
    <row r="842" spans="2:27" ht="13.5" hidden="1" customHeight="1" x14ac:dyDescent="0.25">
      <c r="B842" s="2"/>
      <c r="C842" s="67" t="s">
        <v>133</v>
      </c>
      <c r="D842" s="166"/>
      <c r="E842" s="168"/>
      <c r="F842" s="87"/>
      <c r="G842" s="173" t="s">
        <v>134</v>
      </c>
      <c r="H842" s="174"/>
      <c r="I842" s="166"/>
      <c r="J842" s="167"/>
      <c r="K842" s="167"/>
      <c r="L842" s="167"/>
      <c r="M842" s="168"/>
      <c r="N842" s="166" t="s">
        <v>135</v>
      </c>
      <c r="O842" s="168"/>
      <c r="P842" s="3"/>
      <c r="S842" s="1">
        <f>S838</f>
        <v>0</v>
      </c>
      <c r="U842" s="4">
        <v>0</v>
      </c>
      <c r="V842" s="4">
        <f t="shared" ref="V842:V905" si="14">ABS(U842-S842)</f>
        <v>0</v>
      </c>
      <c r="X842" s="56"/>
      <c r="Y842" s="62" t="s">
        <v>258</v>
      </c>
      <c r="Z842" s="18"/>
      <c r="AA842" s="18"/>
    </row>
    <row r="843" spans="2:27" ht="13.5" hidden="1" customHeight="1" x14ac:dyDescent="0.25">
      <c r="B843" s="2"/>
      <c r="C843" s="169" t="s">
        <v>253</v>
      </c>
      <c r="D843" s="169"/>
      <c r="E843" s="169"/>
      <c r="F843" s="171"/>
      <c r="G843" s="98"/>
      <c r="H843" s="55" t="s">
        <v>254</v>
      </c>
      <c r="I843" s="68"/>
      <c r="J843" s="68"/>
      <c r="K843" s="68"/>
      <c r="L843" s="68"/>
      <c r="M843" s="68"/>
      <c r="N843" s="68"/>
      <c r="O843" s="68"/>
      <c r="P843" s="3"/>
      <c r="S843" s="1">
        <f>S838</f>
        <v>0</v>
      </c>
      <c r="U843" s="4">
        <v>0</v>
      </c>
      <c r="V843" s="4">
        <f t="shared" si="14"/>
        <v>0</v>
      </c>
      <c r="Y843" s="62" t="s">
        <v>258</v>
      </c>
    </row>
    <row r="844" spans="2:27" ht="13.5" hidden="1" customHeight="1" x14ac:dyDescent="0.25">
      <c r="B844" s="2"/>
      <c r="C844" s="169" t="s">
        <v>252</v>
      </c>
      <c r="D844" s="169"/>
      <c r="E844" s="169"/>
      <c r="F844" s="171"/>
      <c r="G844" s="98"/>
      <c r="H844" s="55" t="s">
        <v>254</v>
      </c>
      <c r="I844" s="68"/>
      <c r="J844" s="68"/>
      <c r="K844" s="68"/>
      <c r="L844" s="68"/>
      <c r="M844" s="68"/>
      <c r="N844" s="68"/>
      <c r="O844" s="68"/>
      <c r="P844" s="3"/>
      <c r="S844" s="1">
        <f>S838</f>
        <v>0</v>
      </c>
      <c r="U844" s="4">
        <v>0</v>
      </c>
      <c r="V844" s="4">
        <f t="shared" si="14"/>
        <v>0</v>
      </c>
      <c r="Y844" s="62" t="s">
        <v>258</v>
      </c>
    </row>
    <row r="845" spans="2:27" ht="13.5" hidden="1" customHeight="1" x14ac:dyDescent="0.25">
      <c r="B845" s="2"/>
      <c r="C845" s="58"/>
      <c r="D845" s="58"/>
      <c r="E845" s="58"/>
      <c r="F845" s="58"/>
      <c r="G845" s="32"/>
      <c r="H845" s="32"/>
      <c r="I845" s="32"/>
      <c r="J845" s="32"/>
      <c r="K845" s="32"/>
      <c r="L845" s="32"/>
      <c r="M845" s="32"/>
      <c r="N845" s="32"/>
      <c r="O845" s="32"/>
      <c r="P845" s="3"/>
      <c r="S845" s="1">
        <f>S838</f>
        <v>0</v>
      </c>
      <c r="U845" s="4">
        <v>0</v>
      </c>
      <c r="V845" s="4">
        <f t="shared" si="14"/>
        <v>0</v>
      </c>
    </row>
    <row r="846" spans="2:27" ht="13.5" hidden="1" customHeight="1" x14ac:dyDescent="0.25">
      <c r="B846" s="2"/>
      <c r="C846" s="170" t="s">
        <v>269</v>
      </c>
      <c r="D846" s="170"/>
      <c r="E846" s="170"/>
      <c r="F846" s="170"/>
      <c r="G846" s="170"/>
      <c r="H846" s="170"/>
      <c r="I846" s="170"/>
      <c r="J846" s="170"/>
      <c r="K846" s="170"/>
      <c r="L846" s="170"/>
      <c r="M846" s="170"/>
      <c r="N846" s="170"/>
      <c r="O846" s="170"/>
      <c r="P846" s="3"/>
      <c r="S846" s="1">
        <f>IF($F$53&gt;=T846,1,0)</f>
        <v>0</v>
      </c>
      <c r="T846" s="1">
        <v>11</v>
      </c>
      <c r="U846" s="4">
        <v>0</v>
      </c>
      <c r="V846" s="4">
        <f t="shared" si="14"/>
        <v>0</v>
      </c>
      <c r="Y846" s="62" t="s">
        <v>270</v>
      </c>
    </row>
    <row r="847" spans="2:27" ht="13.5" hidden="1" customHeight="1" x14ac:dyDescent="0.25">
      <c r="B847" s="2"/>
      <c r="C847" s="169" t="s">
        <v>261</v>
      </c>
      <c r="D847" s="169"/>
      <c r="E847" s="169"/>
      <c r="F847" s="171"/>
      <c r="G847" s="158"/>
      <c r="H847" s="159"/>
      <c r="I847" s="159"/>
      <c r="J847" s="159"/>
      <c r="K847" s="160"/>
      <c r="L847" s="55" t="s">
        <v>151</v>
      </c>
      <c r="M847" s="25"/>
      <c r="N847" s="25"/>
      <c r="O847" s="25"/>
      <c r="P847" s="3"/>
      <c r="S847" s="1">
        <f>S846</f>
        <v>0</v>
      </c>
      <c r="T847"/>
      <c r="U847" s="4">
        <v>0</v>
      </c>
      <c r="V847" s="4">
        <f t="shared" si="14"/>
        <v>0</v>
      </c>
      <c r="Y847" s="62" t="s">
        <v>168</v>
      </c>
    </row>
    <row r="848" spans="2:27" ht="13.5" hidden="1" customHeight="1" x14ac:dyDescent="0.25">
      <c r="B848" s="2"/>
      <c r="C848" s="169" t="s">
        <v>251</v>
      </c>
      <c r="D848" s="169"/>
      <c r="E848" s="171"/>
      <c r="F848" s="153"/>
      <c r="G848" s="154"/>
      <c r="H848" s="154"/>
      <c r="I848" s="154"/>
      <c r="J848" s="154"/>
      <c r="K848" s="154"/>
      <c r="L848" s="154"/>
      <c r="M848" s="154"/>
      <c r="N848" s="154"/>
      <c r="O848" s="155"/>
      <c r="P848" s="3"/>
      <c r="S848" s="1">
        <f>S846</f>
        <v>0</v>
      </c>
      <c r="U848" s="4">
        <v>0</v>
      </c>
      <c r="V848" s="4">
        <f t="shared" si="14"/>
        <v>0</v>
      </c>
      <c r="Y848" s="62" t="s">
        <v>258</v>
      </c>
    </row>
    <row r="849" spans="2:27" ht="13.5" hidden="1" customHeight="1" x14ac:dyDescent="0.25">
      <c r="B849" s="2"/>
      <c r="C849" s="172" t="s">
        <v>250</v>
      </c>
      <c r="D849" s="172"/>
      <c r="E849" s="172"/>
      <c r="F849" s="172"/>
      <c r="G849" s="172"/>
      <c r="H849" s="172"/>
      <c r="I849" s="172"/>
      <c r="J849" s="172"/>
      <c r="K849" s="172"/>
      <c r="L849" s="172"/>
      <c r="M849" s="172"/>
      <c r="N849" s="172"/>
      <c r="O849" s="172"/>
      <c r="P849" s="3"/>
      <c r="S849" s="1">
        <f>S846</f>
        <v>0</v>
      </c>
      <c r="U849" s="4">
        <v>0</v>
      </c>
      <c r="V849" s="4">
        <f t="shared" si="14"/>
        <v>0</v>
      </c>
      <c r="X849" s="56"/>
      <c r="Y849" s="62" t="s">
        <v>258</v>
      </c>
      <c r="Z849" s="18"/>
      <c r="AA849" s="18"/>
    </row>
    <row r="850" spans="2:27" ht="13.5" hidden="1" customHeight="1" x14ac:dyDescent="0.25">
      <c r="B850" s="2"/>
      <c r="C850" s="67" t="s">
        <v>133</v>
      </c>
      <c r="D850" s="166"/>
      <c r="E850" s="168"/>
      <c r="F850" s="87"/>
      <c r="G850" s="173" t="s">
        <v>134</v>
      </c>
      <c r="H850" s="174"/>
      <c r="I850" s="166"/>
      <c r="J850" s="167"/>
      <c r="K850" s="167"/>
      <c r="L850" s="167"/>
      <c r="M850" s="168"/>
      <c r="N850" s="166" t="s">
        <v>135</v>
      </c>
      <c r="O850" s="168"/>
      <c r="P850" s="3"/>
      <c r="S850" s="1">
        <f>S846</f>
        <v>0</v>
      </c>
      <c r="U850" s="4">
        <v>0</v>
      </c>
      <c r="V850" s="4">
        <f t="shared" si="14"/>
        <v>0</v>
      </c>
      <c r="X850" s="56"/>
      <c r="Y850" s="62" t="s">
        <v>258</v>
      </c>
      <c r="Z850" s="18"/>
      <c r="AA850" s="18"/>
    </row>
    <row r="851" spans="2:27" ht="13.5" hidden="1" customHeight="1" x14ac:dyDescent="0.25">
      <c r="B851" s="2"/>
      <c r="C851" s="169" t="s">
        <v>253</v>
      </c>
      <c r="D851" s="169"/>
      <c r="E851" s="169"/>
      <c r="F851" s="171"/>
      <c r="G851" s="98"/>
      <c r="H851" s="55" t="s">
        <v>254</v>
      </c>
      <c r="I851" s="68"/>
      <c r="J851" s="68"/>
      <c r="K851" s="68"/>
      <c r="L851" s="68"/>
      <c r="M851" s="68"/>
      <c r="N851" s="68"/>
      <c r="O851" s="68"/>
      <c r="P851" s="3"/>
      <c r="S851" s="1">
        <f>S846</f>
        <v>0</v>
      </c>
      <c r="U851" s="4">
        <v>0</v>
      </c>
      <c r="V851" s="4">
        <f t="shared" si="14"/>
        <v>0</v>
      </c>
      <c r="Y851" s="62" t="s">
        <v>258</v>
      </c>
    </row>
    <row r="852" spans="2:27" ht="13.5" hidden="1" customHeight="1" x14ac:dyDescent="0.25">
      <c r="B852" s="2"/>
      <c r="C852" s="169" t="s">
        <v>252</v>
      </c>
      <c r="D852" s="169"/>
      <c r="E852" s="169"/>
      <c r="F852" s="171"/>
      <c r="G852" s="98"/>
      <c r="H852" s="55" t="s">
        <v>254</v>
      </c>
      <c r="I852" s="68"/>
      <c r="J852" s="68"/>
      <c r="K852" s="68"/>
      <c r="L852" s="68"/>
      <c r="M852" s="68"/>
      <c r="N852" s="68"/>
      <c r="O852" s="68"/>
      <c r="P852" s="3"/>
      <c r="S852" s="1">
        <f>S846</f>
        <v>0</v>
      </c>
      <c r="U852" s="4">
        <v>0</v>
      </c>
      <c r="V852" s="4">
        <f t="shared" si="14"/>
        <v>0</v>
      </c>
      <c r="Y852" s="62" t="s">
        <v>258</v>
      </c>
    </row>
    <row r="853" spans="2:27" ht="13.5" hidden="1" customHeight="1" x14ac:dyDescent="0.25">
      <c r="B853" s="2"/>
      <c r="C853" s="58"/>
      <c r="D853" s="58"/>
      <c r="E853" s="58"/>
      <c r="F853" s="58"/>
      <c r="G853" s="32"/>
      <c r="H853" s="32"/>
      <c r="I853" s="32"/>
      <c r="J853" s="32"/>
      <c r="K853" s="32"/>
      <c r="L853" s="32"/>
      <c r="M853" s="32"/>
      <c r="N853" s="32"/>
      <c r="O853" s="32"/>
      <c r="P853" s="3"/>
      <c r="S853" s="1">
        <f>S846</f>
        <v>0</v>
      </c>
      <c r="U853" s="4">
        <v>0</v>
      </c>
      <c r="V853" s="4">
        <f t="shared" si="14"/>
        <v>0</v>
      </c>
    </row>
    <row r="854" spans="2:27" ht="13.5" hidden="1" customHeight="1" x14ac:dyDescent="0.25">
      <c r="B854" s="2"/>
      <c r="C854" s="170" t="s">
        <v>269</v>
      </c>
      <c r="D854" s="170"/>
      <c r="E854" s="170"/>
      <c r="F854" s="170"/>
      <c r="G854" s="170"/>
      <c r="H854" s="170"/>
      <c r="I854" s="170"/>
      <c r="J854" s="170"/>
      <c r="K854" s="170"/>
      <c r="L854" s="170"/>
      <c r="M854" s="170"/>
      <c r="N854" s="170"/>
      <c r="O854" s="170"/>
      <c r="P854" s="3"/>
      <c r="S854" s="1">
        <f>IF($F$53&gt;=T854,1,0)</f>
        <v>0</v>
      </c>
      <c r="T854" s="1">
        <v>12</v>
      </c>
      <c r="U854" s="4">
        <v>0</v>
      </c>
      <c r="V854" s="4">
        <f t="shared" si="14"/>
        <v>0</v>
      </c>
      <c r="Y854" s="62" t="s">
        <v>270</v>
      </c>
    </row>
    <row r="855" spans="2:27" ht="13.5" hidden="1" customHeight="1" x14ac:dyDescent="0.25">
      <c r="B855" s="2"/>
      <c r="C855" s="169" t="s">
        <v>261</v>
      </c>
      <c r="D855" s="169"/>
      <c r="E855" s="169"/>
      <c r="F855" s="171"/>
      <c r="G855" s="158"/>
      <c r="H855" s="159"/>
      <c r="I855" s="159"/>
      <c r="J855" s="159"/>
      <c r="K855" s="160"/>
      <c r="L855" s="55" t="s">
        <v>151</v>
      </c>
      <c r="M855" s="25"/>
      <c r="N855" s="25"/>
      <c r="O855" s="25"/>
      <c r="P855" s="3"/>
      <c r="S855" s="1">
        <f>S854</f>
        <v>0</v>
      </c>
      <c r="T855"/>
      <c r="U855" s="4">
        <v>0</v>
      </c>
      <c r="V855" s="4">
        <f t="shared" si="14"/>
        <v>0</v>
      </c>
      <c r="Y855" s="62" t="s">
        <v>168</v>
      </c>
    </row>
    <row r="856" spans="2:27" ht="13.5" hidden="1" customHeight="1" x14ac:dyDescent="0.25">
      <c r="B856" s="2"/>
      <c r="C856" s="169" t="s">
        <v>251</v>
      </c>
      <c r="D856" s="169"/>
      <c r="E856" s="171"/>
      <c r="F856" s="153"/>
      <c r="G856" s="154"/>
      <c r="H856" s="154"/>
      <c r="I856" s="154"/>
      <c r="J856" s="154"/>
      <c r="K856" s="154"/>
      <c r="L856" s="154"/>
      <c r="M856" s="154"/>
      <c r="N856" s="154"/>
      <c r="O856" s="155"/>
      <c r="P856" s="3"/>
      <c r="S856" s="1">
        <f>S854</f>
        <v>0</v>
      </c>
      <c r="U856" s="4">
        <v>0</v>
      </c>
      <c r="V856" s="4">
        <f t="shared" si="14"/>
        <v>0</v>
      </c>
      <c r="Y856" s="62" t="s">
        <v>258</v>
      </c>
    </row>
    <row r="857" spans="2:27" ht="13.5" hidden="1" customHeight="1" x14ac:dyDescent="0.25">
      <c r="B857" s="2"/>
      <c r="C857" s="172" t="s">
        <v>250</v>
      </c>
      <c r="D857" s="172"/>
      <c r="E857" s="172"/>
      <c r="F857" s="172"/>
      <c r="G857" s="172"/>
      <c r="H857" s="172"/>
      <c r="I857" s="172"/>
      <c r="J857" s="172"/>
      <c r="K857" s="172"/>
      <c r="L857" s="172"/>
      <c r="M857" s="172"/>
      <c r="N857" s="172"/>
      <c r="O857" s="172"/>
      <c r="P857" s="3"/>
      <c r="S857" s="1">
        <f>S854</f>
        <v>0</v>
      </c>
      <c r="U857" s="4">
        <v>0</v>
      </c>
      <c r="V857" s="4">
        <f t="shared" si="14"/>
        <v>0</v>
      </c>
      <c r="X857" s="56"/>
      <c r="Y857" s="62" t="s">
        <v>258</v>
      </c>
      <c r="Z857" s="18"/>
      <c r="AA857" s="18"/>
    </row>
    <row r="858" spans="2:27" ht="13.5" hidden="1" customHeight="1" x14ac:dyDescent="0.25">
      <c r="B858" s="2"/>
      <c r="C858" s="67" t="s">
        <v>133</v>
      </c>
      <c r="D858" s="166"/>
      <c r="E858" s="168"/>
      <c r="F858" s="87"/>
      <c r="G858" s="173" t="s">
        <v>134</v>
      </c>
      <c r="H858" s="174"/>
      <c r="I858" s="166"/>
      <c r="J858" s="167"/>
      <c r="K858" s="167"/>
      <c r="L858" s="167"/>
      <c r="M858" s="168"/>
      <c r="N858" s="166" t="s">
        <v>135</v>
      </c>
      <c r="O858" s="168"/>
      <c r="P858" s="3"/>
      <c r="S858" s="1">
        <f>S854</f>
        <v>0</v>
      </c>
      <c r="U858" s="4">
        <v>0</v>
      </c>
      <c r="V858" s="4">
        <f t="shared" si="14"/>
        <v>0</v>
      </c>
      <c r="X858" s="56"/>
      <c r="Y858" s="62" t="s">
        <v>258</v>
      </c>
      <c r="Z858" s="18"/>
      <c r="AA858" s="18"/>
    </row>
    <row r="859" spans="2:27" ht="13.5" hidden="1" customHeight="1" x14ac:dyDescent="0.25">
      <c r="B859" s="2"/>
      <c r="C859" s="169" t="s">
        <v>253</v>
      </c>
      <c r="D859" s="169"/>
      <c r="E859" s="169"/>
      <c r="F859" s="171"/>
      <c r="G859" s="98"/>
      <c r="H859" s="55" t="s">
        <v>254</v>
      </c>
      <c r="I859" s="68"/>
      <c r="J859" s="68"/>
      <c r="K859" s="68"/>
      <c r="L859" s="68"/>
      <c r="M859" s="68"/>
      <c r="N859" s="68"/>
      <c r="O859" s="68"/>
      <c r="P859" s="3"/>
      <c r="S859" s="1">
        <f>S854</f>
        <v>0</v>
      </c>
      <c r="U859" s="4">
        <v>0</v>
      </c>
      <c r="V859" s="4">
        <f t="shared" si="14"/>
        <v>0</v>
      </c>
      <c r="Y859" s="62" t="s">
        <v>258</v>
      </c>
    </row>
    <row r="860" spans="2:27" ht="13.5" hidden="1" customHeight="1" x14ac:dyDescent="0.25">
      <c r="B860" s="2"/>
      <c r="C860" s="169" t="s">
        <v>252</v>
      </c>
      <c r="D860" s="169"/>
      <c r="E860" s="169"/>
      <c r="F860" s="171"/>
      <c r="G860" s="98"/>
      <c r="H860" s="55" t="s">
        <v>254</v>
      </c>
      <c r="I860" s="68"/>
      <c r="J860" s="68"/>
      <c r="K860" s="68"/>
      <c r="L860" s="68"/>
      <c r="M860" s="68"/>
      <c r="N860" s="68"/>
      <c r="O860" s="68"/>
      <c r="P860" s="3"/>
      <c r="S860" s="1">
        <f>S854</f>
        <v>0</v>
      </c>
      <c r="U860" s="4">
        <v>0</v>
      </c>
      <c r="V860" s="4">
        <f t="shared" si="14"/>
        <v>0</v>
      </c>
      <c r="Y860" s="62" t="s">
        <v>258</v>
      </c>
    </row>
    <row r="861" spans="2:27" ht="13.5" hidden="1" customHeight="1" x14ac:dyDescent="0.25">
      <c r="B861" s="2"/>
      <c r="C861" s="58"/>
      <c r="D861" s="58"/>
      <c r="E861" s="58"/>
      <c r="F861" s="58"/>
      <c r="G861" s="32"/>
      <c r="H861" s="32"/>
      <c r="I861" s="32"/>
      <c r="J861" s="32"/>
      <c r="K861" s="32"/>
      <c r="L861" s="32"/>
      <c r="M861" s="32"/>
      <c r="N861" s="32"/>
      <c r="O861" s="32"/>
      <c r="P861" s="3"/>
      <c r="S861" s="1">
        <f>S854</f>
        <v>0</v>
      </c>
      <c r="U861" s="4">
        <v>0</v>
      </c>
      <c r="V861" s="4">
        <f t="shared" si="14"/>
        <v>0</v>
      </c>
    </row>
    <row r="862" spans="2:27" ht="13.5" hidden="1" customHeight="1" x14ac:dyDescent="0.25">
      <c r="B862" s="2"/>
      <c r="C862" s="170" t="s">
        <v>269</v>
      </c>
      <c r="D862" s="170"/>
      <c r="E862" s="170"/>
      <c r="F862" s="170"/>
      <c r="G862" s="170"/>
      <c r="H862" s="170"/>
      <c r="I862" s="170"/>
      <c r="J862" s="170"/>
      <c r="K862" s="170"/>
      <c r="L862" s="170"/>
      <c r="M862" s="170"/>
      <c r="N862" s="170"/>
      <c r="O862" s="170"/>
      <c r="P862" s="3"/>
      <c r="S862" s="1">
        <f>IF($F$53&gt;=T862,1,0)</f>
        <v>0</v>
      </c>
      <c r="T862" s="1">
        <v>13</v>
      </c>
      <c r="U862" s="4">
        <v>0</v>
      </c>
      <c r="V862" s="4">
        <f t="shared" si="14"/>
        <v>0</v>
      </c>
      <c r="Y862" s="62" t="s">
        <v>270</v>
      </c>
    </row>
    <row r="863" spans="2:27" ht="13.5" hidden="1" customHeight="1" x14ac:dyDescent="0.25">
      <c r="B863" s="2"/>
      <c r="C863" s="169" t="s">
        <v>261</v>
      </c>
      <c r="D863" s="169"/>
      <c r="E863" s="169"/>
      <c r="F863" s="171"/>
      <c r="G863" s="158"/>
      <c r="H863" s="159"/>
      <c r="I863" s="159"/>
      <c r="J863" s="159"/>
      <c r="K863" s="160"/>
      <c r="L863" s="55" t="s">
        <v>151</v>
      </c>
      <c r="M863" s="25"/>
      <c r="N863" s="25"/>
      <c r="O863" s="25"/>
      <c r="P863" s="3"/>
      <c r="S863" s="1">
        <f>S862</f>
        <v>0</v>
      </c>
      <c r="T863"/>
      <c r="U863" s="4">
        <v>0</v>
      </c>
      <c r="V863" s="4">
        <f t="shared" si="14"/>
        <v>0</v>
      </c>
      <c r="Y863" s="62" t="s">
        <v>168</v>
      </c>
    </row>
    <row r="864" spans="2:27" ht="13.5" hidden="1" customHeight="1" x14ac:dyDescent="0.25">
      <c r="B864" s="2"/>
      <c r="C864" s="169" t="s">
        <v>251</v>
      </c>
      <c r="D864" s="169"/>
      <c r="E864" s="171"/>
      <c r="F864" s="153"/>
      <c r="G864" s="154"/>
      <c r="H864" s="154"/>
      <c r="I864" s="154"/>
      <c r="J864" s="154"/>
      <c r="K864" s="154"/>
      <c r="L864" s="154"/>
      <c r="M864" s="154"/>
      <c r="N864" s="154"/>
      <c r="O864" s="155"/>
      <c r="P864" s="3"/>
      <c r="S864" s="1">
        <f>S862</f>
        <v>0</v>
      </c>
      <c r="U864" s="4">
        <v>0</v>
      </c>
      <c r="V864" s="4">
        <f t="shared" si="14"/>
        <v>0</v>
      </c>
      <c r="Y864" s="62" t="s">
        <v>258</v>
      </c>
    </row>
    <row r="865" spans="2:27" ht="13.5" hidden="1" customHeight="1" x14ac:dyDescent="0.25">
      <c r="B865" s="2"/>
      <c r="C865" s="172" t="s">
        <v>250</v>
      </c>
      <c r="D865" s="172"/>
      <c r="E865" s="172"/>
      <c r="F865" s="172"/>
      <c r="G865" s="172"/>
      <c r="H865" s="172"/>
      <c r="I865" s="172"/>
      <c r="J865" s="172"/>
      <c r="K865" s="172"/>
      <c r="L865" s="172"/>
      <c r="M865" s="172"/>
      <c r="N865" s="172"/>
      <c r="O865" s="172"/>
      <c r="P865" s="3"/>
      <c r="S865" s="1">
        <f>S862</f>
        <v>0</v>
      </c>
      <c r="U865" s="4">
        <v>0</v>
      </c>
      <c r="V865" s="4">
        <f t="shared" si="14"/>
        <v>0</v>
      </c>
      <c r="X865" s="56"/>
      <c r="Y865" s="62" t="s">
        <v>258</v>
      </c>
      <c r="Z865" s="18"/>
      <c r="AA865" s="18"/>
    </row>
    <row r="866" spans="2:27" ht="13.5" hidden="1" customHeight="1" x14ac:dyDescent="0.25">
      <c r="B866" s="2"/>
      <c r="C866" s="67" t="s">
        <v>133</v>
      </c>
      <c r="D866" s="166"/>
      <c r="E866" s="168"/>
      <c r="F866" s="87"/>
      <c r="G866" s="173" t="s">
        <v>134</v>
      </c>
      <c r="H866" s="174"/>
      <c r="I866" s="166"/>
      <c r="J866" s="167"/>
      <c r="K866" s="167"/>
      <c r="L866" s="167"/>
      <c r="M866" s="168"/>
      <c r="N866" s="166" t="s">
        <v>135</v>
      </c>
      <c r="O866" s="168"/>
      <c r="P866" s="3"/>
      <c r="S866" s="1">
        <f>S862</f>
        <v>0</v>
      </c>
      <c r="U866" s="4">
        <v>0</v>
      </c>
      <c r="V866" s="4">
        <f t="shared" si="14"/>
        <v>0</v>
      </c>
      <c r="X866" s="56"/>
      <c r="Y866" s="62" t="s">
        <v>258</v>
      </c>
      <c r="Z866" s="18"/>
      <c r="AA866" s="18"/>
    </row>
    <row r="867" spans="2:27" ht="13.5" hidden="1" customHeight="1" x14ac:dyDescent="0.25">
      <c r="B867" s="2"/>
      <c r="C867" s="169" t="s">
        <v>253</v>
      </c>
      <c r="D867" s="169"/>
      <c r="E867" s="169"/>
      <c r="F867" s="171"/>
      <c r="G867" s="98"/>
      <c r="H867" s="55" t="s">
        <v>254</v>
      </c>
      <c r="I867" s="68"/>
      <c r="J867" s="68"/>
      <c r="K867" s="68"/>
      <c r="L867" s="68"/>
      <c r="M867" s="68"/>
      <c r="N867" s="68"/>
      <c r="O867" s="68"/>
      <c r="P867" s="3"/>
      <c r="S867" s="1">
        <f>S862</f>
        <v>0</v>
      </c>
      <c r="U867" s="4">
        <v>0</v>
      </c>
      <c r="V867" s="4">
        <f t="shared" si="14"/>
        <v>0</v>
      </c>
      <c r="Y867" s="62" t="s">
        <v>258</v>
      </c>
    </row>
    <row r="868" spans="2:27" ht="13.5" hidden="1" customHeight="1" x14ac:dyDescent="0.25">
      <c r="B868" s="2"/>
      <c r="C868" s="169" t="s">
        <v>252</v>
      </c>
      <c r="D868" s="169"/>
      <c r="E868" s="169"/>
      <c r="F868" s="171"/>
      <c r="G868" s="98"/>
      <c r="H868" s="55" t="s">
        <v>254</v>
      </c>
      <c r="I868" s="68"/>
      <c r="J868" s="68"/>
      <c r="K868" s="68"/>
      <c r="L868" s="68"/>
      <c r="M868" s="68"/>
      <c r="N868" s="68"/>
      <c r="O868" s="68"/>
      <c r="P868" s="3"/>
      <c r="S868" s="1">
        <f>S862</f>
        <v>0</v>
      </c>
      <c r="U868" s="4">
        <v>0</v>
      </c>
      <c r="V868" s="4">
        <f t="shared" si="14"/>
        <v>0</v>
      </c>
      <c r="Y868" s="62" t="s">
        <v>258</v>
      </c>
    </row>
    <row r="869" spans="2:27" ht="13.5" hidden="1" customHeight="1" x14ac:dyDescent="0.25">
      <c r="B869" s="2"/>
      <c r="C869" s="58"/>
      <c r="D869" s="58"/>
      <c r="E869" s="58"/>
      <c r="F869" s="58"/>
      <c r="G869" s="32"/>
      <c r="H869" s="32"/>
      <c r="I869" s="32"/>
      <c r="J869" s="32"/>
      <c r="K869" s="32"/>
      <c r="L869" s="32"/>
      <c r="M869" s="32"/>
      <c r="N869" s="32"/>
      <c r="O869" s="32"/>
      <c r="P869" s="3"/>
      <c r="S869" s="1">
        <f>S862</f>
        <v>0</v>
      </c>
      <c r="U869" s="4">
        <v>0</v>
      </c>
      <c r="V869" s="4">
        <f t="shared" si="14"/>
        <v>0</v>
      </c>
    </row>
    <row r="870" spans="2:27" ht="13.5" hidden="1" customHeight="1" x14ac:dyDescent="0.25">
      <c r="B870" s="2"/>
      <c r="C870" s="170" t="s">
        <v>269</v>
      </c>
      <c r="D870" s="170"/>
      <c r="E870" s="170"/>
      <c r="F870" s="170"/>
      <c r="G870" s="170"/>
      <c r="H870" s="170"/>
      <c r="I870" s="170"/>
      <c r="J870" s="170"/>
      <c r="K870" s="170"/>
      <c r="L870" s="170"/>
      <c r="M870" s="170"/>
      <c r="N870" s="170"/>
      <c r="O870" s="170"/>
      <c r="P870" s="3"/>
      <c r="S870" s="1">
        <f>IF($F$53&gt;=T870,1,0)</f>
        <v>0</v>
      </c>
      <c r="T870" s="1">
        <v>14</v>
      </c>
      <c r="U870" s="4">
        <v>0</v>
      </c>
      <c r="V870" s="4">
        <f t="shared" si="14"/>
        <v>0</v>
      </c>
      <c r="Y870" s="62" t="s">
        <v>270</v>
      </c>
    </row>
    <row r="871" spans="2:27" ht="13.5" hidden="1" customHeight="1" x14ac:dyDescent="0.25">
      <c r="B871" s="2"/>
      <c r="C871" s="169" t="s">
        <v>261</v>
      </c>
      <c r="D871" s="169"/>
      <c r="E871" s="169"/>
      <c r="F871" s="171"/>
      <c r="G871" s="158"/>
      <c r="H871" s="159"/>
      <c r="I871" s="159"/>
      <c r="J871" s="159"/>
      <c r="K871" s="160"/>
      <c r="L871" s="55" t="s">
        <v>151</v>
      </c>
      <c r="M871" s="25"/>
      <c r="N871" s="25"/>
      <c r="O871" s="25"/>
      <c r="P871" s="3"/>
      <c r="S871" s="1">
        <f>S870</f>
        <v>0</v>
      </c>
      <c r="T871"/>
      <c r="U871" s="4">
        <v>0</v>
      </c>
      <c r="V871" s="4">
        <f t="shared" si="14"/>
        <v>0</v>
      </c>
      <c r="Y871" s="62" t="s">
        <v>168</v>
      </c>
    </row>
    <row r="872" spans="2:27" ht="13.5" hidden="1" customHeight="1" x14ac:dyDescent="0.25">
      <c r="B872" s="2"/>
      <c r="C872" s="169" t="s">
        <v>251</v>
      </c>
      <c r="D872" s="169"/>
      <c r="E872" s="171"/>
      <c r="F872" s="153"/>
      <c r="G872" s="154"/>
      <c r="H872" s="154"/>
      <c r="I872" s="154"/>
      <c r="J872" s="154"/>
      <c r="K872" s="154"/>
      <c r="L872" s="154"/>
      <c r="M872" s="154"/>
      <c r="N872" s="154"/>
      <c r="O872" s="155"/>
      <c r="P872" s="3"/>
      <c r="S872" s="1">
        <f>S870</f>
        <v>0</v>
      </c>
      <c r="U872" s="4">
        <v>0</v>
      </c>
      <c r="V872" s="4">
        <f t="shared" si="14"/>
        <v>0</v>
      </c>
      <c r="Y872" s="62" t="s">
        <v>258</v>
      </c>
    </row>
    <row r="873" spans="2:27" ht="13.5" hidden="1" customHeight="1" x14ac:dyDescent="0.25">
      <c r="B873" s="2"/>
      <c r="C873" s="172" t="s">
        <v>250</v>
      </c>
      <c r="D873" s="172"/>
      <c r="E873" s="172"/>
      <c r="F873" s="172"/>
      <c r="G873" s="172"/>
      <c r="H873" s="172"/>
      <c r="I873" s="172"/>
      <c r="J873" s="172"/>
      <c r="K873" s="172"/>
      <c r="L873" s="172"/>
      <c r="M873" s="172"/>
      <c r="N873" s="172"/>
      <c r="O873" s="172"/>
      <c r="P873" s="3"/>
      <c r="S873" s="1">
        <f>S870</f>
        <v>0</v>
      </c>
      <c r="U873" s="4">
        <v>0</v>
      </c>
      <c r="V873" s="4">
        <f t="shared" si="14"/>
        <v>0</v>
      </c>
      <c r="X873" s="56"/>
      <c r="Y873" s="62" t="s">
        <v>258</v>
      </c>
      <c r="Z873" s="18"/>
      <c r="AA873" s="18"/>
    </row>
    <row r="874" spans="2:27" ht="13.5" hidden="1" customHeight="1" x14ac:dyDescent="0.25">
      <c r="B874" s="2"/>
      <c r="C874" s="67" t="s">
        <v>133</v>
      </c>
      <c r="D874" s="166"/>
      <c r="E874" s="168"/>
      <c r="F874" s="87"/>
      <c r="G874" s="173" t="s">
        <v>134</v>
      </c>
      <c r="H874" s="174"/>
      <c r="I874" s="166"/>
      <c r="J874" s="167"/>
      <c r="K874" s="167"/>
      <c r="L874" s="167"/>
      <c r="M874" s="168"/>
      <c r="N874" s="166" t="s">
        <v>135</v>
      </c>
      <c r="O874" s="168"/>
      <c r="P874" s="3"/>
      <c r="S874" s="1">
        <f>S870</f>
        <v>0</v>
      </c>
      <c r="U874" s="4">
        <v>0</v>
      </c>
      <c r="V874" s="4">
        <f t="shared" si="14"/>
        <v>0</v>
      </c>
      <c r="X874" s="56"/>
      <c r="Y874" s="62" t="s">
        <v>258</v>
      </c>
      <c r="Z874" s="18"/>
      <c r="AA874" s="18"/>
    </row>
    <row r="875" spans="2:27" ht="13.5" hidden="1" customHeight="1" x14ac:dyDescent="0.25">
      <c r="B875" s="2"/>
      <c r="C875" s="169" t="s">
        <v>253</v>
      </c>
      <c r="D875" s="169"/>
      <c r="E875" s="169"/>
      <c r="F875" s="171"/>
      <c r="G875" s="98"/>
      <c r="H875" s="55" t="s">
        <v>254</v>
      </c>
      <c r="I875" s="68"/>
      <c r="J875" s="68"/>
      <c r="K875" s="68"/>
      <c r="L875" s="68"/>
      <c r="M875" s="68"/>
      <c r="N875" s="68"/>
      <c r="O875" s="68"/>
      <c r="P875" s="3"/>
      <c r="S875" s="1">
        <f>S870</f>
        <v>0</v>
      </c>
      <c r="U875" s="4">
        <v>0</v>
      </c>
      <c r="V875" s="4">
        <f t="shared" si="14"/>
        <v>0</v>
      </c>
      <c r="Y875" s="62" t="s">
        <v>258</v>
      </c>
    </row>
    <row r="876" spans="2:27" ht="13.5" hidden="1" customHeight="1" x14ac:dyDescent="0.25">
      <c r="B876" s="2"/>
      <c r="C876" s="169" t="s">
        <v>252</v>
      </c>
      <c r="D876" s="169"/>
      <c r="E876" s="169"/>
      <c r="F876" s="171"/>
      <c r="G876" s="98"/>
      <c r="H876" s="55" t="s">
        <v>254</v>
      </c>
      <c r="I876" s="68"/>
      <c r="J876" s="68"/>
      <c r="K876" s="68"/>
      <c r="L876" s="68"/>
      <c r="M876" s="68"/>
      <c r="N876" s="68"/>
      <c r="O876" s="68"/>
      <c r="P876" s="3"/>
      <c r="S876" s="1">
        <f>S870</f>
        <v>0</v>
      </c>
      <c r="U876" s="4">
        <v>0</v>
      </c>
      <c r="V876" s="4">
        <f t="shared" si="14"/>
        <v>0</v>
      </c>
      <c r="Y876" s="62" t="s">
        <v>258</v>
      </c>
    </row>
    <row r="877" spans="2:27" ht="13.5" hidden="1" customHeight="1" x14ac:dyDescent="0.25">
      <c r="B877" s="2"/>
      <c r="C877" s="58"/>
      <c r="D877" s="58"/>
      <c r="E877" s="58"/>
      <c r="F877" s="58"/>
      <c r="G877" s="32"/>
      <c r="H877" s="32"/>
      <c r="I877" s="32"/>
      <c r="J877" s="32"/>
      <c r="K877" s="32"/>
      <c r="L877" s="32"/>
      <c r="M877" s="32"/>
      <c r="N877" s="32"/>
      <c r="O877" s="32"/>
      <c r="P877" s="3"/>
      <c r="S877" s="1">
        <f>S870</f>
        <v>0</v>
      </c>
      <c r="U877" s="4">
        <v>0</v>
      </c>
      <c r="V877" s="4">
        <f t="shared" si="14"/>
        <v>0</v>
      </c>
    </row>
    <row r="878" spans="2:27" ht="13.5" hidden="1" customHeight="1" x14ac:dyDescent="0.25">
      <c r="B878" s="2"/>
      <c r="C878" s="170" t="s">
        <v>269</v>
      </c>
      <c r="D878" s="170"/>
      <c r="E878" s="170"/>
      <c r="F878" s="170"/>
      <c r="G878" s="170"/>
      <c r="H878" s="170"/>
      <c r="I878" s="170"/>
      <c r="J878" s="170"/>
      <c r="K878" s="170"/>
      <c r="L878" s="170"/>
      <c r="M878" s="170"/>
      <c r="N878" s="170"/>
      <c r="O878" s="170"/>
      <c r="P878" s="3"/>
      <c r="S878" s="1">
        <f>IF($F$53&gt;=T878,1,0)</f>
        <v>0</v>
      </c>
      <c r="T878" s="1">
        <v>15</v>
      </c>
      <c r="U878" s="4">
        <v>0</v>
      </c>
      <c r="V878" s="4">
        <f t="shared" si="14"/>
        <v>0</v>
      </c>
      <c r="Y878" s="62" t="s">
        <v>270</v>
      </c>
    </row>
    <row r="879" spans="2:27" ht="13.5" hidden="1" customHeight="1" x14ac:dyDescent="0.25">
      <c r="B879" s="2"/>
      <c r="C879" s="169" t="s">
        <v>261</v>
      </c>
      <c r="D879" s="169"/>
      <c r="E879" s="169"/>
      <c r="F879" s="171"/>
      <c r="G879" s="158"/>
      <c r="H879" s="159"/>
      <c r="I879" s="159"/>
      <c r="J879" s="159"/>
      <c r="K879" s="160"/>
      <c r="L879" s="55" t="s">
        <v>151</v>
      </c>
      <c r="M879" s="25"/>
      <c r="N879" s="25"/>
      <c r="O879" s="25"/>
      <c r="P879" s="3"/>
      <c r="S879" s="1">
        <f>S878</f>
        <v>0</v>
      </c>
      <c r="T879"/>
      <c r="U879" s="4">
        <v>0</v>
      </c>
      <c r="V879" s="4">
        <f t="shared" si="14"/>
        <v>0</v>
      </c>
      <c r="Y879" s="62" t="s">
        <v>168</v>
      </c>
    </row>
    <row r="880" spans="2:27" ht="13.5" hidden="1" customHeight="1" x14ac:dyDescent="0.25">
      <c r="B880" s="2"/>
      <c r="C880" s="169" t="s">
        <v>251</v>
      </c>
      <c r="D880" s="169"/>
      <c r="E880" s="171"/>
      <c r="F880" s="153"/>
      <c r="G880" s="154"/>
      <c r="H880" s="154"/>
      <c r="I880" s="154"/>
      <c r="J880" s="154"/>
      <c r="K880" s="154"/>
      <c r="L880" s="154"/>
      <c r="M880" s="154"/>
      <c r="N880" s="154"/>
      <c r="O880" s="155"/>
      <c r="P880" s="3"/>
      <c r="S880" s="1">
        <f>S878</f>
        <v>0</v>
      </c>
      <c r="U880" s="4">
        <v>0</v>
      </c>
      <c r="V880" s="4">
        <f t="shared" si="14"/>
        <v>0</v>
      </c>
      <c r="Y880" s="62" t="s">
        <v>258</v>
      </c>
    </row>
    <row r="881" spans="2:27" ht="13.5" hidden="1" customHeight="1" x14ac:dyDescent="0.25">
      <c r="B881" s="2"/>
      <c r="C881" s="172" t="s">
        <v>250</v>
      </c>
      <c r="D881" s="172"/>
      <c r="E881" s="172"/>
      <c r="F881" s="172"/>
      <c r="G881" s="172"/>
      <c r="H881" s="172"/>
      <c r="I881" s="172"/>
      <c r="J881" s="172"/>
      <c r="K881" s="172"/>
      <c r="L881" s="172"/>
      <c r="M881" s="172"/>
      <c r="N881" s="172"/>
      <c r="O881" s="172"/>
      <c r="P881" s="3"/>
      <c r="S881" s="1">
        <f>S878</f>
        <v>0</v>
      </c>
      <c r="U881" s="4">
        <v>0</v>
      </c>
      <c r="V881" s="4">
        <f t="shared" si="14"/>
        <v>0</v>
      </c>
      <c r="X881" s="56"/>
      <c r="Y881" s="62" t="s">
        <v>258</v>
      </c>
      <c r="Z881" s="18"/>
      <c r="AA881" s="18"/>
    </row>
    <row r="882" spans="2:27" ht="13.5" hidden="1" customHeight="1" x14ac:dyDescent="0.25">
      <c r="B882" s="2"/>
      <c r="C882" s="67" t="s">
        <v>133</v>
      </c>
      <c r="D882" s="166"/>
      <c r="E882" s="168"/>
      <c r="F882" s="87"/>
      <c r="G882" s="173" t="s">
        <v>134</v>
      </c>
      <c r="H882" s="174"/>
      <c r="I882" s="166"/>
      <c r="J882" s="167"/>
      <c r="K882" s="167"/>
      <c r="L882" s="167"/>
      <c r="M882" s="168"/>
      <c r="N882" s="166" t="s">
        <v>135</v>
      </c>
      <c r="O882" s="168"/>
      <c r="P882" s="3"/>
      <c r="S882" s="1">
        <f>S878</f>
        <v>0</v>
      </c>
      <c r="U882" s="4">
        <v>0</v>
      </c>
      <c r="V882" s="4">
        <f t="shared" si="14"/>
        <v>0</v>
      </c>
      <c r="X882" s="56"/>
      <c r="Y882" s="62" t="s">
        <v>258</v>
      </c>
      <c r="Z882" s="18"/>
      <c r="AA882" s="18"/>
    </row>
    <row r="883" spans="2:27" ht="13.5" hidden="1" customHeight="1" x14ac:dyDescent="0.25">
      <c r="B883" s="2"/>
      <c r="C883" s="169" t="s">
        <v>253</v>
      </c>
      <c r="D883" s="169"/>
      <c r="E883" s="169"/>
      <c r="F883" s="171"/>
      <c r="G883" s="98"/>
      <c r="H883" s="55" t="s">
        <v>254</v>
      </c>
      <c r="I883" s="68"/>
      <c r="J883" s="68"/>
      <c r="K883" s="68"/>
      <c r="L883" s="68"/>
      <c r="M883" s="68"/>
      <c r="N883" s="68"/>
      <c r="O883" s="68"/>
      <c r="P883" s="3"/>
      <c r="S883" s="1">
        <f>S878</f>
        <v>0</v>
      </c>
      <c r="U883" s="4">
        <v>0</v>
      </c>
      <c r="V883" s="4">
        <f t="shared" si="14"/>
        <v>0</v>
      </c>
      <c r="Y883" s="62" t="s">
        <v>258</v>
      </c>
    </row>
    <row r="884" spans="2:27" ht="13.5" hidden="1" customHeight="1" x14ac:dyDescent="0.25">
      <c r="B884" s="2"/>
      <c r="C884" s="169" t="s">
        <v>252</v>
      </c>
      <c r="D884" s="169"/>
      <c r="E884" s="169"/>
      <c r="F884" s="171"/>
      <c r="G884" s="98"/>
      <c r="H884" s="55" t="s">
        <v>254</v>
      </c>
      <c r="I884" s="68"/>
      <c r="J884" s="68"/>
      <c r="K884" s="68"/>
      <c r="L884" s="68"/>
      <c r="M884" s="68"/>
      <c r="N884" s="68"/>
      <c r="O884" s="68"/>
      <c r="P884" s="3"/>
      <c r="S884" s="1">
        <f>S878</f>
        <v>0</v>
      </c>
      <c r="U884" s="4">
        <v>0</v>
      </c>
      <c r="V884" s="4">
        <f t="shared" si="14"/>
        <v>0</v>
      </c>
      <c r="Y884" s="62" t="s">
        <v>258</v>
      </c>
    </row>
    <row r="885" spans="2:27" ht="13.5" hidden="1" customHeight="1" x14ac:dyDescent="0.25">
      <c r="B885" s="2"/>
      <c r="C885" s="58"/>
      <c r="D885" s="58"/>
      <c r="E885" s="58"/>
      <c r="F885" s="58"/>
      <c r="G885" s="32"/>
      <c r="H885" s="32"/>
      <c r="I885" s="32"/>
      <c r="J885" s="32"/>
      <c r="K885" s="32"/>
      <c r="L885" s="32"/>
      <c r="M885" s="32"/>
      <c r="N885" s="32"/>
      <c r="O885" s="32"/>
      <c r="P885" s="3"/>
      <c r="S885" s="1">
        <f>S878</f>
        <v>0</v>
      </c>
      <c r="U885" s="4">
        <v>0</v>
      </c>
      <c r="V885" s="4">
        <f t="shared" si="14"/>
        <v>0</v>
      </c>
    </row>
    <row r="886" spans="2:27" ht="13.5" hidden="1" customHeight="1" x14ac:dyDescent="0.25">
      <c r="B886" s="2"/>
      <c r="C886" s="170" t="s">
        <v>271</v>
      </c>
      <c r="D886" s="170"/>
      <c r="E886" s="170"/>
      <c r="F886" s="170"/>
      <c r="G886" s="170"/>
      <c r="H886" s="170"/>
      <c r="I886" s="170"/>
      <c r="J886" s="170"/>
      <c r="K886" s="170"/>
      <c r="L886" s="170"/>
      <c r="M886" s="170"/>
      <c r="N886" s="170"/>
      <c r="O886" s="170"/>
      <c r="P886" s="3"/>
      <c r="S886" s="1">
        <f>IF($F$54&gt;=T886,1,0)</f>
        <v>0</v>
      </c>
      <c r="T886" s="1">
        <v>1</v>
      </c>
      <c r="U886" s="4">
        <v>0</v>
      </c>
      <c r="V886" s="4">
        <f t="shared" si="14"/>
        <v>0</v>
      </c>
      <c r="Y886" s="62" t="s">
        <v>272</v>
      </c>
    </row>
    <row r="887" spans="2:27" ht="13.5" hidden="1" customHeight="1" x14ac:dyDescent="0.25">
      <c r="B887" s="2"/>
      <c r="C887" s="169" t="s">
        <v>261</v>
      </c>
      <c r="D887" s="169"/>
      <c r="E887" s="169"/>
      <c r="F887" s="169"/>
      <c r="G887" s="158"/>
      <c r="H887" s="159"/>
      <c r="I887" s="159"/>
      <c r="J887" s="159"/>
      <c r="K887" s="160"/>
      <c r="L887" s="55" t="s">
        <v>151</v>
      </c>
      <c r="M887" s="25"/>
      <c r="N887" s="25"/>
      <c r="O887" s="25"/>
      <c r="P887" s="3"/>
      <c r="S887" s="1">
        <f>S886</f>
        <v>0</v>
      </c>
      <c r="T887"/>
      <c r="U887" s="4">
        <v>0</v>
      </c>
      <c r="V887" s="4">
        <f t="shared" si="14"/>
        <v>0</v>
      </c>
      <c r="Y887" s="62" t="s">
        <v>168</v>
      </c>
    </row>
    <row r="888" spans="2:27" ht="13.5" hidden="1" customHeight="1" x14ac:dyDescent="0.25">
      <c r="B888" s="2"/>
      <c r="C888" s="169" t="s">
        <v>251</v>
      </c>
      <c r="D888" s="169"/>
      <c r="E888" s="171"/>
      <c r="F888" s="153"/>
      <c r="G888" s="154"/>
      <c r="H888" s="154"/>
      <c r="I888" s="154"/>
      <c r="J888" s="154"/>
      <c r="K888" s="154"/>
      <c r="L888" s="154"/>
      <c r="M888" s="154"/>
      <c r="N888" s="154"/>
      <c r="O888" s="155"/>
      <c r="P888" s="3"/>
      <c r="S888" s="1">
        <f>S886</f>
        <v>0</v>
      </c>
      <c r="U888" s="4">
        <v>0</v>
      </c>
      <c r="V888" s="4">
        <f t="shared" si="14"/>
        <v>0</v>
      </c>
      <c r="Y888" s="62" t="s">
        <v>258</v>
      </c>
    </row>
    <row r="889" spans="2:27" ht="13.5" hidden="1" customHeight="1" x14ac:dyDescent="0.25">
      <c r="B889" s="2"/>
      <c r="C889" s="172" t="s">
        <v>250</v>
      </c>
      <c r="D889" s="172"/>
      <c r="E889" s="172"/>
      <c r="F889" s="172"/>
      <c r="G889" s="172"/>
      <c r="H889" s="172"/>
      <c r="I889" s="172"/>
      <c r="J889" s="172"/>
      <c r="K889" s="172"/>
      <c r="L889" s="172"/>
      <c r="M889" s="172"/>
      <c r="N889" s="172"/>
      <c r="O889" s="172"/>
      <c r="P889" s="3"/>
      <c r="S889" s="1">
        <f>S886</f>
        <v>0</v>
      </c>
      <c r="U889" s="4">
        <v>0</v>
      </c>
      <c r="V889" s="4">
        <f t="shared" si="14"/>
        <v>0</v>
      </c>
      <c r="X889" s="56"/>
      <c r="Y889" s="62" t="s">
        <v>258</v>
      </c>
      <c r="Z889" s="18"/>
      <c r="AA889" s="18"/>
    </row>
    <row r="890" spans="2:27" ht="13.5" hidden="1" customHeight="1" x14ac:dyDescent="0.25">
      <c r="B890" s="2"/>
      <c r="C890" s="67" t="s">
        <v>133</v>
      </c>
      <c r="D890" s="166"/>
      <c r="E890" s="168"/>
      <c r="F890" s="87"/>
      <c r="G890" s="165" t="s">
        <v>134</v>
      </c>
      <c r="H890" s="165"/>
      <c r="I890" s="166"/>
      <c r="J890" s="167"/>
      <c r="K890" s="167"/>
      <c r="L890" s="167"/>
      <c r="M890" s="168"/>
      <c r="N890" s="166" t="s">
        <v>135</v>
      </c>
      <c r="O890" s="168"/>
      <c r="P890" s="3"/>
      <c r="S890" s="1">
        <f>S886</f>
        <v>0</v>
      </c>
      <c r="U890" s="4">
        <v>0</v>
      </c>
      <c r="V890" s="4">
        <f t="shared" si="14"/>
        <v>0</v>
      </c>
      <c r="X890" s="56"/>
      <c r="Y890" s="62" t="s">
        <v>258</v>
      </c>
      <c r="Z890" s="18"/>
      <c r="AA890" s="18"/>
    </row>
    <row r="891" spans="2:27" ht="13.5" hidden="1" customHeight="1" x14ac:dyDescent="0.25">
      <c r="B891" s="2"/>
      <c r="C891" s="169" t="s">
        <v>253</v>
      </c>
      <c r="D891" s="169"/>
      <c r="E891" s="169"/>
      <c r="F891" s="169"/>
      <c r="G891" s="98"/>
      <c r="H891" s="55" t="s">
        <v>254</v>
      </c>
      <c r="I891" s="68"/>
      <c r="J891" s="68"/>
      <c r="K891" s="68"/>
      <c r="L891" s="68"/>
      <c r="M891" s="68"/>
      <c r="N891" s="68"/>
      <c r="O891" s="68"/>
      <c r="P891" s="3"/>
      <c r="S891" s="1">
        <f>S886</f>
        <v>0</v>
      </c>
      <c r="U891" s="4">
        <v>0</v>
      </c>
      <c r="V891" s="4">
        <f t="shared" si="14"/>
        <v>0</v>
      </c>
      <c r="Y891" s="62" t="s">
        <v>258</v>
      </c>
    </row>
    <row r="892" spans="2:27" ht="13.5" hidden="1" customHeight="1" x14ac:dyDescent="0.25">
      <c r="B892" s="2"/>
      <c r="C892" s="169" t="s">
        <v>252</v>
      </c>
      <c r="D892" s="169"/>
      <c r="E892" s="169"/>
      <c r="F892" s="169"/>
      <c r="G892" s="98"/>
      <c r="H892" s="55" t="s">
        <v>254</v>
      </c>
      <c r="I892" s="68"/>
      <c r="J892" s="68"/>
      <c r="K892" s="68"/>
      <c r="L892" s="68"/>
      <c r="M892" s="68"/>
      <c r="N892" s="68"/>
      <c r="O892" s="68"/>
      <c r="P892" s="3"/>
      <c r="S892" s="1">
        <f>S886</f>
        <v>0</v>
      </c>
      <c r="U892" s="4">
        <v>0</v>
      </c>
      <c r="V892" s="4">
        <f t="shared" si="14"/>
        <v>0</v>
      </c>
      <c r="Y892" s="62" t="s">
        <v>258</v>
      </c>
    </row>
    <row r="893" spans="2:27" ht="13.5" hidden="1" customHeight="1" x14ac:dyDescent="0.25">
      <c r="B893" s="2"/>
      <c r="C893" s="58"/>
      <c r="D893" s="58"/>
      <c r="E893" s="58"/>
      <c r="F893" s="58"/>
      <c r="G893" s="32"/>
      <c r="H893" s="32"/>
      <c r="I893" s="32"/>
      <c r="J893" s="32"/>
      <c r="K893" s="32"/>
      <c r="L893" s="32"/>
      <c r="M893" s="32"/>
      <c r="N893" s="32"/>
      <c r="O893" s="32"/>
      <c r="P893" s="3"/>
      <c r="S893" s="1">
        <f>S886</f>
        <v>0</v>
      </c>
      <c r="U893" s="4">
        <v>0</v>
      </c>
      <c r="V893" s="4">
        <f t="shared" si="14"/>
        <v>0</v>
      </c>
    </row>
    <row r="894" spans="2:27" ht="13.5" hidden="1" customHeight="1" x14ac:dyDescent="0.25">
      <c r="B894" s="2"/>
      <c r="C894" s="170" t="s">
        <v>271</v>
      </c>
      <c r="D894" s="170"/>
      <c r="E894" s="170"/>
      <c r="F894" s="170"/>
      <c r="G894" s="170"/>
      <c r="H894" s="170"/>
      <c r="I894" s="170"/>
      <c r="J894" s="170"/>
      <c r="K894" s="170"/>
      <c r="L894" s="170"/>
      <c r="M894" s="170"/>
      <c r="N894" s="170"/>
      <c r="O894" s="170"/>
      <c r="P894" s="3"/>
      <c r="S894" s="1">
        <f>IF($F$54&gt;=T894,1,0)</f>
        <v>0</v>
      </c>
      <c r="T894" s="1">
        <v>2</v>
      </c>
      <c r="U894" s="4">
        <v>0</v>
      </c>
      <c r="V894" s="4">
        <f t="shared" si="14"/>
        <v>0</v>
      </c>
      <c r="Y894" s="62" t="s">
        <v>272</v>
      </c>
    </row>
    <row r="895" spans="2:27" ht="13.5" hidden="1" customHeight="1" x14ac:dyDescent="0.25">
      <c r="B895" s="2"/>
      <c r="C895" s="169" t="s">
        <v>261</v>
      </c>
      <c r="D895" s="169"/>
      <c r="E895" s="169"/>
      <c r="F895" s="169"/>
      <c r="G895" s="158"/>
      <c r="H895" s="159"/>
      <c r="I895" s="159"/>
      <c r="J895" s="159"/>
      <c r="K895" s="160"/>
      <c r="L895" s="55" t="s">
        <v>151</v>
      </c>
      <c r="M895" s="25"/>
      <c r="N895" s="25"/>
      <c r="O895" s="25"/>
      <c r="P895" s="3"/>
      <c r="S895" s="1">
        <f>S894</f>
        <v>0</v>
      </c>
      <c r="T895"/>
      <c r="U895" s="4">
        <v>0</v>
      </c>
      <c r="V895" s="4">
        <f t="shared" si="14"/>
        <v>0</v>
      </c>
      <c r="Y895" s="62" t="s">
        <v>168</v>
      </c>
    </row>
    <row r="896" spans="2:27" ht="13.5" hidden="1" customHeight="1" x14ac:dyDescent="0.25">
      <c r="B896" s="2"/>
      <c r="C896" s="169" t="s">
        <v>251</v>
      </c>
      <c r="D896" s="169"/>
      <c r="E896" s="171"/>
      <c r="F896" s="153"/>
      <c r="G896" s="154"/>
      <c r="H896" s="154"/>
      <c r="I896" s="154"/>
      <c r="J896" s="154"/>
      <c r="K896" s="154"/>
      <c r="L896" s="154"/>
      <c r="M896" s="154"/>
      <c r="N896" s="154"/>
      <c r="O896" s="155"/>
      <c r="P896" s="3"/>
      <c r="S896" s="1">
        <f>S894</f>
        <v>0</v>
      </c>
      <c r="U896" s="4">
        <v>0</v>
      </c>
      <c r="V896" s="4">
        <f t="shared" si="14"/>
        <v>0</v>
      </c>
      <c r="Y896" s="62" t="s">
        <v>258</v>
      </c>
    </row>
    <row r="897" spans="2:27" ht="13.5" hidden="1" customHeight="1" x14ac:dyDescent="0.25">
      <c r="B897" s="2"/>
      <c r="C897" s="172" t="s">
        <v>250</v>
      </c>
      <c r="D897" s="172"/>
      <c r="E897" s="172"/>
      <c r="F897" s="172"/>
      <c r="G897" s="172"/>
      <c r="H897" s="172"/>
      <c r="I897" s="172"/>
      <c r="J897" s="172"/>
      <c r="K897" s="172"/>
      <c r="L897" s="172"/>
      <c r="M897" s="172"/>
      <c r="N897" s="172"/>
      <c r="O897" s="172"/>
      <c r="P897" s="3"/>
      <c r="S897" s="1">
        <f>S894</f>
        <v>0</v>
      </c>
      <c r="U897" s="4">
        <v>0</v>
      </c>
      <c r="V897" s="4">
        <f t="shared" si="14"/>
        <v>0</v>
      </c>
      <c r="X897" s="56"/>
      <c r="Y897" s="62" t="s">
        <v>258</v>
      </c>
      <c r="Z897" s="18"/>
      <c r="AA897" s="18"/>
    </row>
    <row r="898" spans="2:27" ht="13.5" hidden="1" customHeight="1" x14ac:dyDescent="0.25">
      <c r="B898" s="2"/>
      <c r="C898" s="67" t="s">
        <v>133</v>
      </c>
      <c r="D898" s="166"/>
      <c r="E898" s="168"/>
      <c r="F898" s="87"/>
      <c r="G898" s="165" t="s">
        <v>134</v>
      </c>
      <c r="H898" s="165"/>
      <c r="I898" s="166"/>
      <c r="J898" s="167"/>
      <c r="K898" s="167"/>
      <c r="L898" s="167"/>
      <c r="M898" s="168"/>
      <c r="N898" s="166" t="s">
        <v>135</v>
      </c>
      <c r="O898" s="168"/>
      <c r="P898" s="3"/>
      <c r="S898" s="1">
        <f>S894</f>
        <v>0</v>
      </c>
      <c r="U898" s="4">
        <v>0</v>
      </c>
      <c r="V898" s="4">
        <f t="shared" si="14"/>
        <v>0</v>
      </c>
      <c r="X898" s="56"/>
      <c r="Y898" s="62" t="s">
        <v>258</v>
      </c>
      <c r="Z898" s="18"/>
      <c r="AA898" s="18"/>
    </row>
    <row r="899" spans="2:27" ht="13.5" hidden="1" customHeight="1" x14ac:dyDescent="0.25">
      <c r="B899" s="2"/>
      <c r="C899" s="169" t="s">
        <v>253</v>
      </c>
      <c r="D899" s="169"/>
      <c r="E899" s="169"/>
      <c r="F899" s="169"/>
      <c r="G899" s="98"/>
      <c r="H899" s="55" t="s">
        <v>254</v>
      </c>
      <c r="I899" s="68"/>
      <c r="J899" s="68"/>
      <c r="K899" s="68"/>
      <c r="L899" s="68"/>
      <c r="M899" s="68"/>
      <c r="N899" s="68"/>
      <c r="O899" s="68"/>
      <c r="P899" s="3"/>
      <c r="S899" s="1">
        <f>S894</f>
        <v>0</v>
      </c>
      <c r="U899" s="4">
        <v>0</v>
      </c>
      <c r="V899" s="4">
        <f t="shared" si="14"/>
        <v>0</v>
      </c>
      <c r="Y899" s="62" t="s">
        <v>258</v>
      </c>
    </row>
    <row r="900" spans="2:27" ht="13.5" hidden="1" customHeight="1" x14ac:dyDescent="0.25">
      <c r="B900" s="2"/>
      <c r="C900" s="169" t="s">
        <v>252</v>
      </c>
      <c r="D900" s="169"/>
      <c r="E900" s="169"/>
      <c r="F900" s="169"/>
      <c r="G900" s="98"/>
      <c r="H900" s="55" t="s">
        <v>254</v>
      </c>
      <c r="I900" s="68"/>
      <c r="J900" s="68"/>
      <c r="K900" s="68"/>
      <c r="L900" s="68"/>
      <c r="M900" s="68"/>
      <c r="N900" s="68"/>
      <c r="O900" s="68"/>
      <c r="P900" s="3"/>
      <c r="S900" s="1">
        <f>S894</f>
        <v>0</v>
      </c>
      <c r="U900" s="4">
        <v>0</v>
      </c>
      <c r="V900" s="4">
        <f t="shared" si="14"/>
        <v>0</v>
      </c>
      <c r="Y900" s="62" t="s">
        <v>258</v>
      </c>
    </row>
    <row r="901" spans="2:27" ht="13.5" hidden="1" customHeight="1" x14ac:dyDescent="0.25">
      <c r="B901" s="2"/>
      <c r="C901" s="58"/>
      <c r="D901" s="58"/>
      <c r="E901" s="58"/>
      <c r="F901" s="58"/>
      <c r="G901" s="32"/>
      <c r="H901" s="32"/>
      <c r="I901" s="32"/>
      <c r="J901" s="32"/>
      <c r="K901" s="32"/>
      <c r="L901" s="32"/>
      <c r="M901" s="32"/>
      <c r="N901" s="32"/>
      <c r="O901" s="32"/>
      <c r="P901" s="3"/>
      <c r="S901" s="1">
        <f>S894</f>
        <v>0</v>
      </c>
      <c r="U901" s="4">
        <v>0</v>
      </c>
      <c r="V901" s="4">
        <f t="shared" si="14"/>
        <v>0</v>
      </c>
    </row>
    <row r="902" spans="2:27" ht="13.5" hidden="1" customHeight="1" x14ac:dyDescent="0.25">
      <c r="B902" s="2"/>
      <c r="C902" s="170" t="s">
        <v>271</v>
      </c>
      <c r="D902" s="170"/>
      <c r="E902" s="170"/>
      <c r="F902" s="170"/>
      <c r="G902" s="170"/>
      <c r="H902" s="170"/>
      <c r="I902" s="170"/>
      <c r="J902" s="170"/>
      <c r="K902" s="170"/>
      <c r="L902" s="170"/>
      <c r="M902" s="170"/>
      <c r="N902" s="170"/>
      <c r="O902" s="170"/>
      <c r="P902" s="3"/>
      <c r="S902" s="1">
        <f>IF($F$54&gt;=T902,1,0)</f>
        <v>0</v>
      </c>
      <c r="T902" s="1">
        <v>3</v>
      </c>
      <c r="U902" s="4">
        <v>0</v>
      </c>
      <c r="V902" s="4">
        <f t="shared" si="14"/>
        <v>0</v>
      </c>
      <c r="Y902" s="62" t="s">
        <v>272</v>
      </c>
    </row>
    <row r="903" spans="2:27" ht="13.5" hidden="1" customHeight="1" x14ac:dyDescent="0.25">
      <c r="B903" s="2"/>
      <c r="C903" s="169" t="s">
        <v>261</v>
      </c>
      <c r="D903" s="169"/>
      <c r="E903" s="169"/>
      <c r="F903" s="169"/>
      <c r="G903" s="158"/>
      <c r="H903" s="159"/>
      <c r="I903" s="159"/>
      <c r="J903" s="159"/>
      <c r="K903" s="160"/>
      <c r="L903" s="55" t="s">
        <v>151</v>
      </c>
      <c r="M903" s="25"/>
      <c r="N903" s="25"/>
      <c r="O903" s="25"/>
      <c r="P903" s="3"/>
      <c r="S903" s="1">
        <f>S902</f>
        <v>0</v>
      </c>
      <c r="T903"/>
      <c r="U903" s="4">
        <v>0</v>
      </c>
      <c r="V903" s="4">
        <f t="shared" si="14"/>
        <v>0</v>
      </c>
      <c r="Y903" s="62" t="s">
        <v>168</v>
      </c>
    </row>
    <row r="904" spans="2:27" ht="13.5" hidden="1" customHeight="1" x14ac:dyDescent="0.25">
      <c r="B904" s="2"/>
      <c r="C904" s="169" t="s">
        <v>251</v>
      </c>
      <c r="D904" s="169"/>
      <c r="E904" s="171"/>
      <c r="F904" s="153"/>
      <c r="G904" s="154"/>
      <c r="H904" s="154"/>
      <c r="I904" s="154"/>
      <c r="J904" s="154"/>
      <c r="K904" s="154"/>
      <c r="L904" s="154"/>
      <c r="M904" s="154"/>
      <c r="N904" s="154"/>
      <c r="O904" s="155"/>
      <c r="P904" s="3"/>
      <c r="S904" s="1">
        <f>S902</f>
        <v>0</v>
      </c>
      <c r="U904" s="4">
        <v>0</v>
      </c>
      <c r="V904" s="4">
        <f t="shared" si="14"/>
        <v>0</v>
      </c>
      <c r="Y904" s="62" t="s">
        <v>258</v>
      </c>
    </row>
    <row r="905" spans="2:27" ht="13.5" hidden="1" customHeight="1" x14ac:dyDescent="0.25">
      <c r="B905" s="2"/>
      <c r="C905" s="172" t="s">
        <v>250</v>
      </c>
      <c r="D905" s="172"/>
      <c r="E905" s="172"/>
      <c r="F905" s="172"/>
      <c r="G905" s="172"/>
      <c r="H905" s="172"/>
      <c r="I905" s="172"/>
      <c r="J905" s="172"/>
      <c r="K905" s="172"/>
      <c r="L905" s="172"/>
      <c r="M905" s="172"/>
      <c r="N905" s="172"/>
      <c r="O905" s="172"/>
      <c r="P905" s="3"/>
      <c r="S905" s="1">
        <f>S902</f>
        <v>0</v>
      </c>
      <c r="U905" s="4">
        <v>0</v>
      </c>
      <c r="V905" s="4">
        <f t="shared" si="14"/>
        <v>0</v>
      </c>
      <c r="X905" s="56"/>
      <c r="Y905" s="62" t="s">
        <v>258</v>
      </c>
      <c r="Z905" s="18"/>
      <c r="AA905" s="18"/>
    </row>
    <row r="906" spans="2:27" ht="13.5" hidden="1" customHeight="1" x14ac:dyDescent="0.25">
      <c r="B906" s="2"/>
      <c r="C906" s="54" t="s">
        <v>133</v>
      </c>
      <c r="D906" s="166"/>
      <c r="E906" s="168"/>
      <c r="F906" s="87"/>
      <c r="G906" s="165" t="s">
        <v>134</v>
      </c>
      <c r="H906" s="165"/>
      <c r="I906" s="166"/>
      <c r="J906" s="167"/>
      <c r="K906" s="167"/>
      <c r="L906" s="167"/>
      <c r="M906" s="168"/>
      <c r="N906" s="166" t="s">
        <v>135</v>
      </c>
      <c r="O906" s="168"/>
      <c r="P906" s="3"/>
      <c r="S906" s="1">
        <f>S902</f>
        <v>0</v>
      </c>
      <c r="U906" s="4">
        <v>0</v>
      </c>
      <c r="V906" s="4">
        <f t="shared" ref="V906:V957" si="15">ABS(U906-S906)</f>
        <v>0</v>
      </c>
      <c r="X906" s="56"/>
      <c r="Y906" s="62" t="s">
        <v>258</v>
      </c>
      <c r="Z906" s="18"/>
      <c r="AA906" s="18"/>
    </row>
    <row r="907" spans="2:27" ht="13.5" hidden="1" customHeight="1" x14ac:dyDescent="0.25">
      <c r="B907" s="2"/>
      <c r="C907" s="169" t="s">
        <v>253</v>
      </c>
      <c r="D907" s="169"/>
      <c r="E907" s="169"/>
      <c r="F907" s="169"/>
      <c r="G907" s="98"/>
      <c r="H907" s="55" t="s">
        <v>254</v>
      </c>
      <c r="I907" s="31"/>
      <c r="J907" s="31"/>
      <c r="K907" s="31"/>
      <c r="L907" s="31"/>
      <c r="M907" s="31"/>
      <c r="N907" s="31"/>
      <c r="O907" s="31"/>
      <c r="P907" s="3"/>
      <c r="S907" s="1">
        <f>S902</f>
        <v>0</v>
      </c>
      <c r="U907" s="4">
        <v>0</v>
      </c>
      <c r="V907" s="4">
        <f t="shared" si="15"/>
        <v>0</v>
      </c>
      <c r="Y907" s="62" t="s">
        <v>258</v>
      </c>
    </row>
    <row r="908" spans="2:27" ht="13.5" hidden="1" customHeight="1" x14ac:dyDescent="0.25">
      <c r="B908" s="2"/>
      <c r="C908" s="169" t="s">
        <v>252</v>
      </c>
      <c r="D908" s="169"/>
      <c r="E908" s="169"/>
      <c r="F908" s="169"/>
      <c r="G908" s="98"/>
      <c r="H908" s="55" t="s">
        <v>254</v>
      </c>
      <c r="I908" s="31"/>
      <c r="J908" s="31"/>
      <c r="K908" s="31"/>
      <c r="L908" s="31"/>
      <c r="M908" s="31"/>
      <c r="N908" s="31"/>
      <c r="O908" s="31"/>
      <c r="P908" s="3"/>
      <c r="S908" s="1">
        <f>S902</f>
        <v>0</v>
      </c>
      <c r="U908" s="4">
        <v>0</v>
      </c>
      <c r="V908" s="4">
        <f t="shared" si="15"/>
        <v>0</v>
      </c>
      <c r="Y908" s="62" t="s">
        <v>258</v>
      </c>
    </row>
    <row r="909" spans="2:27" ht="13.5" hidden="1" customHeight="1" x14ac:dyDescent="0.25">
      <c r="B909" s="2"/>
      <c r="C909" s="58"/>
      <c r="D909" s="58"/>
      <c r="E909" s="58"/>
      <c r="F909" s="58"/>
      <c r="G909" s="32"/>
      <c r="H909" s="32"/>
      <c r="I909" s="32"/>
      <c r="J909" s="32"/>
      <c r="K909" s="32"/>
      <c r="L909" s="32"/>
      <c r="M909" s="32"/>
      <c r="N909" s="32"/>
      <c r="O909" s="32"/>
      <c r="P909" s="3"/>
      <c r="S909" s="1">
        <f>S902</f>
        <v>0</v>
      </c>
      <c r="U909" s="4">
        <v>0</v>
      </c>
      <c r="V909" s="4">
        <f t="shared" si="15"/>
        <v>0</v>
      </c>
    </row>
    <row r="910" spans="2:27" ht="13.5" hidden="1" customHeight="1" x14ac:dyDescent="0.25">
      <c r="B910" s="2"/>
      <c r="C910" s="170" t="s">
        <v>273</v>
      </c>
      <c r="D910" s="170"/>
      <c r="E910" s="170"/>
      <c r="F910" s="170"/>
      <c r="G910" s="170"/>
      <c r="H910" s="170"/>
      <c r="I910" s="170"/>
      <c r="J910" s="170"/>
      <c r="K910" s="170"/>
      <c r="L910" s="170"/>
      <c r="M910" s="170"/>
      <c r="N910" s="170"/>
      <c r="O910" s="170"/>
      <c r="P910" s="3"/>
      <c r="S910" s="1">
        <f>IF($F$55&gt;=T910,1,0)</f>
        <v>0</v>
      </c>
      <c r="T910" s="1">
        <v>1</v>
      </c>
      <c r="U910" s="4">
        <v>0</v>
      </c>
      <c r="V910" s="4">
        <f t="shared" si="15"/>
        <v>0</v>
      </c>
      <c r="Y910" s="62" t="s">
        <v>274</v>
      </c>
    </row>
    <row r="911" spans="2:27" ht="13.5" hidden="1" customHeight="1" x14ac:dyDescent="0.25">
      <c r="B911" s="2"/>
      <c r="C911" s="169" t="s">
        <v>261</v>
      </c>
      <c r="D911" s="169"/>
      <c r="E911" s="169"/>
      <c r="F911" s="169"/>
      <c r="G911" s="158"/>
      <c r="H911" s="159"/>
      <c r="I911" s="159"/>
      <c r="J911" s="159"/>
      <c r="K911" s="160"/>
      <c r="L911" s="55" t="s">
        <v>151</v>
      </c>
      <c r="M911" s="25"/>
      <c r="N911" s="25"/>
      <c r="O911" s="25"/>
      <c r="P911" s="3"/>
      <c r="S911" s="1">
        <f>S910</f>
        <v>0</v>
      </c>
      <c r="T911"/>
      <c r="U911" s="4">
        <v>0</v>
      </c>
      <c r="V911" s="4">
        <f t="shared" si="15"/>
        <v>0</v>
      </c>
      <c r="Y911" s="62" t="s">
        <v>168</v>
      </c>
    </row>
    <row r="912" spans="2:27" ht="13.5" hidden="1" customHeight="1" x14ac:dyDescent="0.25">
      <c r="B912" s="2"/>
      <c r="C912" s="169" t="s">
        <v>251</v>
      </c>
      <c r="D912" s="169"/>
      <c r="E912" s="171"/>
      <c r="F912" s="153"/>
      <c r="G912" s="154"/>
      <c r="H912" s="154"/>
      <c r="I912" s="154"/>
      <c r="J912" s="154"/>
      <c r="K912" s="154"/>
      <c r="L912" s="154"/>
      <c r="M912" s="154"/>
      <c r="N912" s="154"/>
      <c r="O912" s="155"/>
      <c r="P912" s="3"/>
      <c r="S912" s="1">
        <f>S910</f>
        <v>0</v>
      </c>
      <c r="U912" s="4">
        <v>0</v>
      </c>
      <c r="V912" s="4">
        <f t="shared" si="15"/>
        <v>0</v>
      </c>
      <c r="Y912" s="62" t="s">
        <v>258</v>
      </c>
    </row>
    <row r="913" spans="2:27" ht="13.5" hidden="1" customHeight="1" x14ac:dyDescent="0.25">
      <c r="B913" s="2"/>
      <c r="C913" s="172" t="s">
        <v>250</v>
      </c>
      <c r="D913" s="172"/>
      <c r="E913" s="172"/>
      <c r="F913" s="172"/>
      <c r="G913" s="172"/>
      <c r="H913" s="172"/>
      <c r="I913" s="172"/>
      <c r="J913" s="172"/>
      <c r="K913" s="172"/>
      <c r="L913" s="172"/>
      <c r="M913" s="172"/>
      <c r="N913" s="172"/>
      <c r="O913" s="172"/>
      <c r="P913" s="3"/>
      <c r="S913" s="1">
        <f>S910</f>
        <v>0</v>
      </c>
      <c r="U913" s="4">
        <v>0</v>
      </c>
      <c r="V913" s="4">
        <f t="shared" si="15"/>
        <v>0</v>
      </c>
      <c r="X913" s="56"/>
      <c r="Y913" s="62" t="s">
        <v>258</v>
      </c>
      <c r="Z913" s="18"/>
      <c r="AA913" s="18"/>
    </row>
    <row r="914" spans="2:27" ht="13.5" hidden="1" customHeight="1" x14ac:dyDescent="0.25">
      <c r="B914" s="2"/>
      <c r="C914" s="67" t="s">
        <v>133</v>
      </c>
      <c r="D914" s="166"/>
      <c r="E914" s="168"/>
      <c r="F914" s="87"/>
      <c r="G914" s="165" t="s">
        <v>134</v>
      </c>
      <c r="H914" s="165"/>
      <c r="I914" s="166"/>
      <c r="J914" s="167"/>
      <c r="K914" s="167"/>
      <c r="L914" s="167"/>
      <c r="M914" s="168"/>
      <c r="N914" s="166" t="s">
        <v>135</v>
      </c>
      <c r="O914" s="168"/>
      <c r="P914" s="3"/>
      <c r="S914" s="1">
        <f>S910</f>
        <v>0</v>
      </c>
      <c r="U914" s="4">
        <v>0</v>
      </c>
      <c r="V914" s="4">
        <f t="shared" si="15"/>
        <v>0</v>
      </c>
      <c r="X914" s="56"/>
      <c r="Y914" s="62" t="s">
        <v>258</v>
      </c>
      <c r="Z914" s="18"/>
      <c r="AA914" s="18"/>
    </row>
    <row r="915" spans="2:27" ht="13.5" hidden="1" customHeight="1" x14ac:dyDescent="0.25">
      <c r="B915" s="2"/>
      <c r="C915" s="169" t="s">
        <v>253</v>
      </c>
      <c r="D915" s="169"/>
      <c r="E915" s="169"/>
      <c r="F915" s="169"/>
      <c r="G915" s="98"/>
      <c r="H915" s="55" t="s">
        <v>254</v>
      </c>
      <c r="I915" s="68"/>
      <c r="J915" s="68"/>
      <c r="K915" s="68"/>
      <c r="L915" s="68"/>
      <c r="M915" s="68"/>
      <c r="N915" s="68"/>
      <c r="O915" s="68"/>
      <c r="P915" s="3"/>
      <c r="S915" s="1">
        <f>S910</f>
        <v>0</v>
      </c>
      <c r="U915" s="4">
        <v>0</v>
      </c>
      <c r="V915" s="4">
        <f t="shared" si="15"/>
        <v>0</v>
      </c>
      <c r="Y915" s="62" t="s">
        <v>258</v>
      </c>
    </row>
    <row r="916" spans="2:27" ht="13.5" hidden="1" customHeight="1" x14ac:dyDescent="0.25">
      <c r="B916" s="2"/>
      <c r="C916" s="169" t="s">
        <v>252</v>
      </c>
      <c r="D916" s="169"/>
      <c r="E916" s="169"/>
      <c r="F916" s="169"/>
      <c r="G916" s="98"/>
      <c r="H916" s="55" t="s">
        <v>254</v>
      </c>
      <c r="I916" s="68"/>
      <c r="J916" s="68"/>
      <c r="K916" s="68"/>
      <c r="L916" s="68"/>
      <c r="M916" s="68"/>
      <c r="N916" s="68"/>
      <c r="O916" s="68"/>
      <c r="P916" s="3"/>
      <c r="S916" s="1">
        <f>S910</f>
        <v>0</v>
      </c>
      <c r="U916" s="4">
        <v>0</v>
      </c>
      <c r="V916" s="4">
        <f t="shared" si="15"/>
        <v>0</v>
      </c>
      <c r="Y916" s="62" t="s">
        <v>258</v>
      </c>
    </row>
    <row r="917" spans="2:27" ht="13.5" hidden="1" customHeight="1" x14ac:dyDescent="0.25">
      <c r="B917" s="2"/>
      <c r="C917" s="58"/>
      <c r="D917" s="58"/>
      <c r="E917" s="58"/>
      <c r="F917" s="58"/>
      <c r="G917" s="32"/>
      <c r="H917" s="32"/>
      <c r="I917" s="32"/>
      <c r="J917" s="32"/>
      <c r="K917" s="32"/>
      <c r="L917" s="32"/>
      <c r="M917" s="32"/>
      <c r="N917" s="32"/>
      <c r="O917" s="32"/>
      <c r="P917" s="3"/>
      <c r="S917" s="1">
        <f>S910</f>
        <v>0</v>
      </c>
      <c r="U917" s="4">
        <v>0</v>
      </c>
      <c r="V917" s="4">
        <f t="shared" si="15"/>
        <v>0</v>
      </c>
    </row>
    <row r="918" spans="2:27" ht="13.5" hidden="1" customHeight="1" x14ac:dyDescent="0.25">
      <c r="B918" s="2"/>
      <c r="C918" s="170" t="s">
        <v>273</v>
      </c>
      <c r="D918" s="170"/>
      <c r="E918" s="170"/>
      <c r="F918" s="170"/>
      <c r="G918" s="170"/>
      <c r="H918" s="170"/>
      <c r="I918" s="170"/>
      <c r="J918" s="170"/>
      <c r="K918" s="170"/>
      <c r="L918" s="170"/>
      <c r="M918" s="170"/>
      <c r="N918" s="170"/>
      <c r="O918" s="170"/>
      <c r="P918" s="3"/>
      <c r="S918" s="1">
        <f>IF($F$55&gt;=T918,1,0)</f>
        <v>0</v>
      </c>
      <c r="T918" s="1">
        <v>2</v>
      </c>
      <c r="U918" s="4">
        <v>0</v>
      </c>
      <c r="V918" s="4">
        <f t="shared" si="15"/>
        <v>0</v>
      </c>
      <c r="Y918" s="62" t="s">
        <v>274</v>
      </c>
    </row>
    <row r="919" spans="2:27" ht="13.5" hidden="1" customHeight="1" x14ac:dyDescent="0.25">
      <c r="B919" s="2"/>
      <c r="C919" s="169" t="s">
        <v>261</v>
      </c>
      <c r="D919" s="169"/>
      <c r="E919" s="169"/>
      <c r="F919" s="169"/>
      <c r="G919" s="158"/>
      <c r="H919" s="159"/>
      <c r="I919" s="159"/>
      <c r="J919" s="159"/>
      <c r="K919" s="160"/>
      <c r="L919" s="55" t="s">
        <v>151</v>
      </c>
      <c r="M919" s="25"/>
      <c r="N919" s="25"/>
      <c r="O919" s="25"/>
      <c r="P919" s="3"/>
      <c r="S919" s="1">
        <f>S918</f>
        <v>0</v>
      </c>
      <c r="T919"/>
      <c r="U919" s="4">
        <v>0</v>
      </c>
      <c r="V919" s="4">
        <f t="shared" si="15"/>
        <v>0</v>
      </c>
      <c r="Y919" s="62" t="s">
        <v>168</v>
      </c>
    </row>
    <row r="920" spans="2:27" ht="13.5" hidden="1" customHeight="1" x14ac:dyDescent="0.25">
      <c r="B920" s="2"/>
      <c r="C920" s="169" t="s">
        <v>251</v>
      </c>
      <c r="D920" s="169"/>
      <c r="E920" s="171"/>
      <c r="F920" s="153"/>
      <c r="G920" s="154"/>
      <c r="H920" s="154"/>
      <c r="I920" s="154"/>
      <c r="J920" s="154"/>
      <c r="K920" s="154"/>
      <c r="L920" s="154"/>
      <c r="M920" s="154"/>
      <c r="N920" s="154"/>
      <c r="O920" s="155"/>
      <c r="P920" s="3"/>
      <c r="S920" s="1">
        <f>S918</f>
        <v>0</v>
      </c>
      <c r="U920" s="4">
        <v>0</v>
      </c>
      <c r="V920" s="4">
        <f t="shared" si="15"/>
        <v>0</v>
      </c>
      <c r="Y920" s="62" t="s">
        <v>258</v>
      </c>
    </row>
    <row r="921" spans="2:27" ht="13.5" hidden="1" customHeight="1" x14ac:dyDescent="0.25">
      <c r="B921" s="2"/>
      <c r="C921" s="172" t="s">
        <v>250</v>
      </c>
      <c r="D921" s="172"/>
      <c r="E921" s="172"/>
      <c r="F921" s="172"/>
      <c r="G921" s="172"/>
      <c r="H921" s="172"/>
      <c r="I921" s="172"/>
      <c r="J921" s="172"/>
      <c r="K921" s="172"/>
      <c r="L921" s="172"/>
      <c r="M921" s="172"/>
      <c r="N921" s="172"/>
      <c r="O921" s="172"/>
      <c r="P921" s="3"/>
      <c r="S921" s="1">
        <f>S918</f>
        <v>0</v>
      </c>
      <c r="U921" s="4">
        <v>0</v>
      </c>
      <c r="V921" s="4">
        <f t="shared" si="15"/>
        <v>0</v>
      </c>
      <c r="X921" s="56"/>
      <c r="Y921" s="62" t="s">
        <v>258</v>
      </c>
      <c r="Z921" s="18"/>
      <c r="AA921" s="18"/>
    </row>
    <row r="922" spans="2:27" ht="13.5" hidden="1" customHeight="1" x14ac:dyDescent="0.25">
      <c r="B922" s="2"/>
      <c r="C922" s="67" t="s">
        <v>133</v>
      </c>
      <c r="D922" s="166"/>
      <c r="E922" s="168"/>
      <c r="F922" s="87"/>
      <c r="G922" s="165" t="s">
        <v>134</v>
      </c>
      <c r="H922" s="165"/>
      <c r="I922" s="166"/>
      <c r="J922" s="167"/>
      <c r="K922" s="167"/>
      <c r="L922" s="167"/>
      <c r="M922" s="168"/>
      <c r="N922" s="166" t="s">
        <v>135</v>
      </c>
      <c r="O922" s="168"/>
      <c r="P922" s="3"/>
      <c r="S922" s="1">
        <f>S918</f>
        <v>0</v>
      </c>
      <c r="U922" s="4">
        <v>0</v>
      </c>
      <c r="V922" s="4">
        <f t="shared" si="15"/>
        <v>0</v>
      </c>
      <c r="X922" s="56"/>
      <c r="Y922" s="62" t="s">
        <v>258</v>
      </c>
      <c r="Z922" s="18"/>
      <c r="AA922" s="18"/>
    </row>
    <row r="923" spans="2:27" ht="13.5" hidden="1" customHeight="1" x14ac:dyDescent="0.25">
      <c r="B923" s="2"/>
      <c r="C923" s="169" t="s">
        <v>253</v>
      </c>
      <c r="D923" s="169"/>
      <c r="E923" s="169"/>
      <c r="F923" s="169"/>
      <c r="G923" s="98"/>
      <c r="H923" s="55" t="s">
        <v>254</v>
      </c>
      <c r="I923" s="68"/>
      <c r="J923" s="68"/>
      <c r="K923" s="68"/>
      <c r="L923" s="68"/>
      <c r="M923" s="68"/>
      <c r="N923" s="68"/>
      <c r="O923" s="68"/>
      <c r="P923" s="3"/>
      <c r="S923" s="1">
        <f>S918</f>
        <v>0</v>
      </c>
      <c r="U923" s="4">
        <v>0</v>
      </c>
      <c r="V923" s="4">
        <f t="shared" si="15"/>
        <v>0</v>
      </c>
      <c r="Y923" s="62" t="s">
        <v>258</v>
      </c>
    </row>
    <row r="924" spans="2:27" ht="13.5" hidden="1" customHeight="1" x14ac:dyDescent="0.25">
      <c r="B924" s="2"/>
      <c r="C924" s="169" t="s">
        <v>252</v>
      </c>
      <c r="D924" s="169"/>
      <c r="E924" s="169"/>
      <c r="F924" s="169"/>
      <c r="G924" s="98"/>
      <c r="H924" s="55" t="s">
        <v>254</v>
      </c>
      <c r="I924" s="68"/>
      <c r="J924" s="68"/>
      <c r="K924" s="68"/>
      <c r="L924" s="68"/>
      <c r="M924" s="68"/>
      <c r="N924" s="68"/>
      <c r="O924" s="68"/>
      <c r="P924" s="3"/>
      <c r="S924" s="1">
        <f>S918</f>
        <v>0</v>
      </c>
      <c r="U924" s="4">
        <v>0</v>
      </c>
      <c r="V924" s="4">
        <f t="shared" si="15"/>
        <v>0</v>
      </c>
      <c r="Y924" s="62" t="s">
        <v>258</v>
      </c>
    </row>
    <row r="925" spans="2:27" ht="13.5" hidden="1" customHeight="1" x14ac:dyDescent="0.25">
      <c r="B925" s="2"/>
      <c r="C925" s="58"/>
      <c r="D925" s="58"/>
      <c r="E925" s="58"/>
      <c r="F925" s="58"/>
      <c r="G925" s="32"/>
      <c r="H925" s="32"/>
      <c r="I925" s="32"/>
      <c r="J925" s="32"/>
      <c r="K925" s="32"/>
      <c r="L925" s="32"/>
      <c r="M925" s="32"/>
      <c r="N925" s="32"/>
      <c r="O925" s="32"/>
      <c r="P925" s="3"/>
      <c r="S925" s="1">
        <f>S918</f>
        <v>0</v>
      </c>
      <c r="U925" s="4">
        <v>0</v>
      </c>
      <c r="V925" s="4">
        <f t="shared" si="15"/>
        <v>0</v>
      </c>
    </row>
    <row r="926" spans="2:27" ht="13.5" hidden="1" customHeight="1" x14ac:dyDescent="0.25">
      <c r="B926" s="2"/>
      <c r="C926" s="170" t="s">
        <v>273</v>
      </c>
      <c r="D926" s="170"/>
      <c r="E926" s="170"/>
      <c r="F926" s="170"/>
      <c r="G926" s="170"/>
      <c r="H926" s="170"/>
      <c r="I926" s="170"/>
      <c r="J926" s="170"/>
      <c r="K926" s="170"/>
      <c r="L926" s="170"/>
      <c r="M926" s="170"/>
      <c r="N926" s="170"/>
      <c r="O926" s="170"/>
      <c r="P926" s="3"/>
      <c r="S926" s="1">
        <f>IF($F$55&gt;=T926,1,0)</f>
        <v>0</v>
      </c>
      <c r="T926" s="1">
        <v>3</v>
      </c>
      <c r="U926" s="4">
        <v>0</v>
      </c>
      <c r="V926" s="4">
        <f t="shared" si="15"/>
        <v>0</v>
      </c>
      <c r="Y926" s="62" t="s">
        <v>274</v>
      </c>
    </row>
    <row r="927" spans="2:27" ht="13.5" hidden="1" customHeight="1" x14ac:dyDescent="0.25">
      <c r="B927" s="2"/>
      <c r="C927" s="169" t="s">
        <v>261</v>
      </c>
      <c r="D927" s="169"/>
      <c r="E927" s="169"/>
      <c r="F927" s="169"/>
      <c r="G927" s="158"/>
      <c r="H927" s="159"/>
      <c r="I927" s="159"/>
      <c r="J927" s="159"/>
      <c r="K927" s="160"/>
      <c r="L927" s="55" t="s">
        <v>151</v>
      </c>
      <c r="M927" s="25"/>
      <c r="N927" s="25"/>
      <c r="O927" s="25"/>
      <c r="P927" s="3"/>
      <c r="S927" s="1">
        <f>S926</f>
        <v>0</v>
      </c>
      <c r="T927"/>
      <c r="U927" s="4">
        <v>0</v>
      </c>
      <c r="V927" s="4">
        <f t="shared" si="15"/>
        <v>0</v>
      </c>
      <c r="Y927" s="62" t="s">
        <v>168</v>
      </c>
    </row>
    <row r="928" spans="2:27" ht="13.5" hidden="1" customHeight="1" x14ac:dyDescent="0.25">
      <c r="B928" s="2"/>
      <c r="C928" s="169" t="s">
        <v>251</v>
      </c>
      <c r="D928" s="169"/>
      <c r="E928" s="171"/>
      <c r="F928" s="153"/>
      <c r="G928" s="154"/>
      <c r="H928" s="154"/>
      <c r="I928" s="154"/>
      <c r="J928" s="154"/>
      <c r="K928" s="154"/>
      <c r="L928" s="154"/>
      <c r="M928" s="154"/>
      <c r="N928" s="154"/>
      <c r="O928" s="155"/>
      <c r="P928" s="3"/>
      <c r="S928" s="1">
        <f>S926</f>
        <v>0</v>
      </c>
      <c r="U928" s="4">
        <v>0</v>
      </c>
      <c r="V928" s="4">
        <f t="shared" si="15"/>
        <v>0</v>
      </c>
      <c r="Y928" s="62" t="s">
        <v>258</v>
      </c>
    </row>
    <row r="929" spans="2:27" ht="13.5" hidden="1" customHeight="1" x14ac:dyDescent="0.25">
      <c r="B929" s="2"/>
      <c r="C929" s="172" t="s">
        <v>250</v>
      </c>
      <c r="D929" s="172"/>
      <c r="E929" s="172"/>
      <c r="F929" s="172"/>
      <c r="G929" s="172"/>
      <c r="H929" s="172"/>
      <c r="I929" s="172"/>
      <c r="J929" s="172"/>
      <c r="K929" s="172"/>
      <c r="L929" s="172"/>
      <c r="M929" s="172"/>
      <c r="N929" s="172"/>
      <c r="O929" s="172"/>
      <c r="P929" s="3"/>
      <c r="S929" s="1">
        <f>S926</f>
        <v>0</v>
      </c>
      <c r="U929" s="4">
        <v>0</v>
      </c>
      <c r="V929" s="4">
        <f t="shared" si="15"/>
        <v>0</v>
      </c>
      <c r="X929" s="56"/>
      <c r="Y929" s="62" t="s">
        <v>258</v>
      </c>
      <c r="Z929" s="18"/>
      <c r="AA929" s="18"/>
    </row>
    <row r="930" spans="2:27" ht="13.5" hidden="1" customHeight="1" x14ac:dyDescent="0.25">
      <c r="B930" s="2"/>
      <c r="C930" s="67" t="s">
        <v>133</v>
      </c>
      <c r="D930" s="166"/>
      <c r="E930" s="168"/>
      <c r="F930" s="87"/>
      <c r="G930" s="165" t="s">
        <v>134</v>
      </c>
      <c r="H930" s="165"/>
      <c r="I930" s="166"/>
      <c r="J930" s="167"/>
      <c r="K930" s="167"/>
      <c r="L930" s="167"/>
      <c r="M930" s="168"/>
      <c r="N930" s="166" t="s">
        <v>135</v>
      </c>
      <c r="O930" s="168"/>
      <c r="P930" s="3"/>
      <c r="S930" s="1">
        <f>S926</f>
        <v>0</v>
      </c>
      <c r="U930" s="4">
        <v>0</v>
      </c>
      <c r="V930" s="4">
        <f t="shared" si="15"/>
        <v>0</v>
      </c>
      <c r="X930" s="56"/>
      <c r="Y930" s="62" t="s">
        <v>258</v>
      </c>
      <c r="Z930" s="18"/>
      <c r="AA930" s="18"/>
    </row>
    <row r="931" spans="2:27" ht="13.5" hidden="1" customHeight="1" x14ac:dyDescent="0.25">
      <c r="B931" s="2"/>
      <c r="C931" s="169" t="s">
        <v>253</v>
      </c>
      <c r="D931" s="169"/>
      <c r="E931" s="169"/>
      <c r="F931" s="169"/>
      <c r="G931" s="98"/>
      <c r="H931" s="55" t="s">
        <v>254</v>
      </c>
      <c r="I931" s="68"/>
      <c r="J931" s="68"/>
      <c r="K931" s="68"/>
      <c r="L931" s="68"/>
      <c r="M931" s="68"/>
      <c r="N931" s="68"/>
      <c r="O931" s="68"/>
      <c r="P931" s="3"/>
      <c r="S931" s="1">
        <f>S926</f>
        <v>0</v>
      </c>
      <c r="U931" s="4">
        <v>0</v>
      </c>
      <c r="V931" s="4">
        <f t="shared" si="15"/>
        <v>0</v>
      </c>
      <c r="Y931" s="62" t="s">
        <v>258</v>
      </c>
    </row>
    <row r="932" spans="2:27" ht="13.5" hidden="1" customHeight="1" x14ac:dyDescent="0.25">
      <c r="B932" s="2"/>
      <c r="C932" s="169" t="s">
        <v>252</v>
      </c>
      <c r="D932" s="169"/>
      <c r="E932" s="169"/>
      <c r="F932" s="169"/>
      <c r="G932" s="98"/>
      <c r="H932" s="55" t="s">
        <v>254</v>
      </c>
      <c r="I932" s="68"/>
      <c r="J932" s="68"/>
      <c r="K932" s="68"/>
      <c r="L932" s="68"/>
      <c r="M932" s="68"/>
      <c r="N932" s="68"/>
      <c r="O932" s="68"/>
      <c r="P932" s="3"/>
      <c r="S932" s="1">
        <f>S926</f>
        <v>0</v>
      </c>
      <c r="U932" s="4">
        <v>0</v>
      </c>
      <c r="V932" s="4">
        <f t="shared" si="15"/>
        <v>0</v>
      </c>
      <c r="Y932" s="62" t="s">
        <v>258</v>
      </c>
    </row>
    <row r="933" spans="2:27" ht="13.5" hidden="1" customHeight="1" x14ac:dyDescent="0.25">
      <c r="B933" s="2"/>
      <c r="C933" s="58"/>
      <c r="D933" s="58"/>
      <c r="E933" s="58"/>
      <c r="F933" s="58"/>
      <c r="G933" s="32"/>
      <c r="H933" s="32"/>
      <c r="I933" s="32"/>
      <c r="J933" s="32"/>
      <c r="K933" s="32"/>
      <c r="L933" s="32"/>
      <c r="M933" s="32"/>
      <c r="N933" s="32"/>
      <c r="O933" s="32"/>
      <c r="P933" s="3"/>
      <c r="S933" s="1">
        <f>S926</f>
        <v>0</v>
      </c>
      <c r="U933" s="4">
        <v>0</v>
      </c>
      <c r="V933" s="4">
        <f t="shared" si="15"/>
        <v>0</v>
      </c>
    </row>
    <row r="934" spans="2:27" ht="13.5" hidden="1" customHeight="1" x14ac:dyDescent="0.25">
      <c r="B934" s="2"/>
      <c r="C934" s="170" t="s">
        <v>273</v>
      </c>
      <c r="D934" s="170"/>
      <c r="E934" s="170"/>
      <c r="F934" s="170"/>
      <c r="G934" s="170"/>
      <c r="H934" s="170"/>
      <c r="I934" s="170"/>
      <c r="J934" s="170"/>
      <c r="K934" s="170"/>
      <c r="L934" s="170"/>
      <c r="M934" s="170"/>
      <c r="N934" s="170"/>
      <c r="O934" s="170"/>
      <c r="P934" s="3"/>
      <c r="S934" s="1">
        <f>IF($F$55&gt;=T934,1,0)</f>
        <v>0</v>
      </c>
      <c r="T934" s="1">
        <v>4</v>
      </c>
      <c r="U934" s="4">
        <v>0</v>
      </c>
      <c r="V934" s="4">
        <f t="shared" si="15"/>
        <v>0</v>
      </c>
      <c r="Y934" s="62" t="s">
        <v>274</v>
      </c>
    </row>
    <row r="935" spans="2:27" ht="13.5" hidden="1" customHeight="1" x14ac:dyDescent="0.25">
      <c r="B935" s="2"/>
      <c r="C935" s="169" t="s">
        <v>261</v>
      </c>
      <c r="D935" s="169"/>
      <c r="E935" s="169"/>
      <c r="F935" s="169"/>
      <c r="G935" s="158"/>
      <c r="H935" s="159"/>
      <c r="I935" s="159"/>
      <c r="J935" s="159"/>
      <c r="K935" s="160"/>
      <c r="L935" s="55" t="s">
        <v>151</v>
      </c>
      <c r="M935" s="25"/>
      <c r="N935" s="25"/>
      <c r="O935" s="25"/>
      <c r="P935" s="3"/>
      <c r="S935" s="1">
        <f>S934</f>
        <v>0</v>
      </c>
      <c r="T935"/>
      <c r="U935" s="4">
        <v>0</v>
      </c>
      <c r="V935" s="4">
        <f t="shared" si="15"/>
        <v>0</v>
      </c>
      <c r="Y935" s="62" t="s">
        <v>168</v>
      </c>
    </row>
    <row r="936" spans="2:27" ht="13.5" hidden="1" customHeight="1" x14ac:dyDescent="0.25">
      <c r="B936" s="2"/>
      <c r="C936" s="169" t="s">
        <v>251</v>
      </c>
      <c r="D936" s="169"/>
      <c r="E936" s="171"/>
      <c r="F936" s="153"/>
      <c r="G936" s="154"/>
      <c r="H936" s="154"/>
      <c r="I936" s="154"/>
      <c r="J936" s="154"/>
      <c r="K936" s="154"/>
      <c r="L936" s="154"/>
      <c r="M936" s="154"/>
      <c r="N936" s="154"/>
      <c r="O936" s="155"/>
      <c r="P936" s="3"/>
      <c r="S936" s="1">
        <f>S934</f>
        <v>0</v>
      </c>
      <c r="U936" s="4">
        <v>0</v>
      </c>
      <c r="V936" s="4">
        <f t="shared" si="15"/>
        <v>0</v>
      </c>
      <c r="Y936" s="62" t="s">
        <v>258</v>
      </c>
    </row>
    <row r="937" spans="2:27" ht="13.5" hidden="1" customHeight="1" x14ac:dyDescent="0.25">
      <c r="B937" s="2"/>
      <c r="C937" s="172" t="s">
        <v>250</v>
      </c>
      <c r="D937" s="172"/>
      <c r="E937" s="172"/>
      <c r="F937" s="172"/>
      <c r="G937" s="172"/>
      <c r="H937" s="172"/>
      <c r="I937" s="172"/>
      <c r="J937" s="172"/>
      <c r="K937" s="172"/>
      <c r="L937" s="172"/>
      <c r="M937" s="172"/>
      <c r="N937" s="172"/>
      <c r="O937" s="172"/>
      <c r="P937" s="3"/>
      <c r="S937" s="1">
        <f>S934</f>
        <v>0</v>
      </c>
      <c r="U937" s="4">
        <v>0</v>
      </c>
      <c r="V937" s="4">
        <f t="shared" si="15"/>
        <v>0</v>
      </c>
      <c r="X937" s="56"/>
      <c r="Y937" s="62" t="s">
        <v>258</v>
      </c>
      <c r="Z937" s="18"/>
      <c r="AA937" s="18"/>
    </row>
    <row r="938" spans="2:27" ht="13.5" hidden="1" customHeight="1" x14ac:dyDescent="0.25">
      <c r="B938" s="2"/>
      <c r="C938" s="67" t="s">
        <v>133</v>
      </c>
      <c r="D938" s="166"/>
      <c r="E938" s="168"/>
      <c r="F938" s="87"/>
      <c r="G938" s="165" t="s">
        <v>134</v>
      </c>
      <c r="H938" s="165"/>
      <c r="I938" s="166"/>
      <c r="J938" s="167"/>
      <c r="K938" s="167"/>
      <c r="L938" s="167"/>
      <c r="M938" s="168"/>
      <c r="N938" s="166" t="s">
        <v>135</v>
      </c>
      <c r="O938" s="168"/>
      <c r="P938" s="3"/>
      <c r="S938" s="1">
        <f>S934</f>
        <v>0</v>
      </c>
      <c r="U938" s="4">
        <v>0</v>
      </c>
      <c r="V938" s="4">
        <f t="shared" si="15"/>
        <v>0</v>
      </c>
      <c r="X938" s="56"/>
      <c r="Y938" s="62" t="s">
        <v>258</v>
      </c>
      <c r="Z938" s="18"/>
      <c r="AA938" s="18"/>
    </row>
    <row r="939" spans="2:27" ht="13.5" hidden="1" customHeight="1" x14ac:dyDescent="0.25">
      <c r="B939" s="2"/>
      <c r="C939" s="169" t="s">
        <v>253</v>
      </c>
      <c r="D939" s="169"/>
      <c r="E939" s="169"/>
      <c r="F939" s="169"/>
      <c r="G939" s="98"/>
      <c r="H939" s="55" t="s">
        <v>254</v>
      </c>
      <c r="I939" s="68"/>
      <c r="J939" s="68"/>
      <c r="K939" s="68"/>
      <c r="L939" s="68"/>
      <c r="M939" s="68"/>
      <c r="N939" s="68"/>
      <c r="O939" s="68"/>
      <c r="P939" s="3"/>
      <c r="S939" s="1">
        <f>S934</f>
        <v>0</v>
      </c>
      <c r="U939" s="4">
        <v>0</v>
      </c>
      <c r="V939" s="4">
        <f t="shared" si="15"/>
        <v>0</v>
      </c>
      <c r="Y939" s="62" t="s">
        <v>258</v>
      </c>
    </row>
    <row r="940" spans="2:27" ht="13.5" hidden="1" customHeight="1" x14ac:dyDescent="0.25">
      <c r="B940" s="2"/>
      <c r="C940" s="169" t="s">
        <v>252</v>
      </c>
      <c r="D940" s="169"/>
      <c r="E940" s="169"/>
      <c r="F940" s="169"/>
      <c r="G940" s="98"/>
      <c r="H940" s="55" t="s">
        <v>254</v>
      </c>
      <c r="I940" s="68"/>
      <c r="J940" s="68"/>
      <c r="K940" s="68"/>
      <c r="L940" s="68"/>
      <c r="M940" s="68"/>
      <c r="N940" s="68"/>
      <c r="O940" s="68"/>
      <c r="P940" s="3"/>
      <c r="S940" s="1">
        <f>S934</f>
        <v>0</v>
      </c>
      <c r="U940" s="4">
        <v>0</v>
      </c>
      <c r="V940" s="4">
        <f t="shared" si="15"/>
        <v>0</v>
      </c>
      <c r="Y940" s="62" t="s">
        <v>258</v>
      </c>
    </row>
    <row r="941" spans="2:27" ht="13.5" hidden="1" customHeight="1" x14ac:dyDescent="0.25">
      <c r="B941" s="2"/>
      <c r="C941" s="58"/>
      <c r="D941" s="58"/>
      <c r="E941" s="58"/>
      <c r="F941" s="58"/>
      <c r="G941" s="32"/>
      <c r="H941" s="32"/>
      <c r="I941" s="32"/>
      <c r="J941" s="32"/>
      <c r="K941" s="32"/>
      <c r="L941" s="32"/>
      <c r="M941" s="32"/>
      <c r="N941" s="32"/>
      <c r="O941" s="32"/>
      <c r="P941" s="3"/>
      <c r="S941" s="1">
        <f>S934</f>
        <v>0</v>
      </c>
      <c r="U941" s="4">
        <v>0</v>
      </c>
      <c r="V941" s="4">
        <f t="shared" si="15"/>
        <v>0</v>
      </c>
    </row>
    <row r="942" spans="2:27" ht="13.5" hidden="1" customHeight="1" x14ac:dyDescent="0.25">
      <c r="B942" s="2"/>
      <c r="C942" s="170" t="s">
        <v>273</v>
      </c>
      <c r="D942" s="170"/>
      <c r="E942" s="170"/>
      <c r="F942" s="170"/>
      <c r="G942" s="170"/>
      <c r="H942" s="170"/>
      <c r="I942" s="170"/>
      <c r="J942" s="170"/>
      <c r="K942" s="170"/>
      <c r="L942" s="170"/>
      <c r="M942" s="170"/>
      <c r="N942" s="170"/>
      <c r="O942" s="170"/>
      <c r="P942" s="3"/>
      <c r="S942" s="1">
        <f>IF($F$55&gt;=T942,1,0)</f>
        <v>0</v>
      </c>
      <c r="T942" s="1">
        <v>5</v>
      </c>
      <c r="U942" s="4">
        <v>0</v>
      </c>
      <c r="V942" s="4">
        <f t="shared" si="15"/>
        <v>0</v>
      </c>
      <c r="Y942" s="62" t="s">
        <v>274</v>
      </c>
    </row>
    <row r="943" spans="2:27" ht="13.5" hidden="1" customHeight="1" x14ac:dyDescent="0.25">
      <c r="B943" s="2"/>
      <c r="C943" s="169" t="s">
        <v>261</v>
      </c>
      <c r="D943" s="169"/>
      <c r="E943" s="169"/>
      <c r="F943" s="169"/>
      <c r="G943" s="158"/>
      <c r="H943" s="159"/>
      <c r="I943" s="159"/>
      <c r="J943" s="159"/>
      <c r="K943" s="160"/>
      <c r="L943" s="55" t="s">
        <v>151</v>
      </c>
      <c r="M943" s="25"/>
      <c r="N943" s="25"/>
      <c r="O943" s="25"/>
      <c r="P943" s="3"/>
      <c r="S943" s="1">
        <f>S942</f>
        <v>0</v>
      </c>
      <c r="T943"/>
      <c r="U943" s="4">
        <v>0</v>
      </c>
      <c r="V943" s="4">
        <f t="shared" si="15"/>
        <v>0</v>
      </c>
      <c r="Y943" s="62" t="s">
        <v>168</v>
      </c>
    </row>
    <row r="944" spans="2:27" ht="13.5" hidden="1" customHeight="1" x14ac:dyDescent="0.25">
      <c r="B944" s="2"/>
      <c r="C944" s="169" t="s">
        <v>251</v>
      </c>
      <c r="D944" s="169"/>
      <c r="E944" s="171"/>
      <c r="F944" s="153"/>
      <c r="G944" s="154"/>
      <c r="H944" s="154"/>
      <c r="I944" s="154"/>
      <c r="J944" s="154"/>
      <c r="K944" s="154"/>
      <c r="L944" s="154"/>
      <c r="M944" s="154"/>
      <c r="N944" s="154"/>
      <c r="O944" s="155"/>
      <c r="P944" s="3"/>
      <c r="S944" s="1">
        <f>S942</f>
        <v>0</v>
      </c>
      <c r="U944" s="4">
        <v>0</v>
      </c>
      <c r="V944" s="4">
        <f t="shared" si="15"/>
        <v>0</v>
      </c>
      <c r="Y944" s="62" t="s">
        <v>258</v>
      </c>
    </row>
    <row r="945" spans="2:27" ht="13.5" hidden="1" customHeight="1" x14ac:dyDescent="0.25">
      <c r="B945" s="2"/>
      <c r="C945" s="172" t="s">
        <v>250</v>
      </c>
      <c r="D945" s="172"/>
      <c r="E945" s="172"/>
      <c r="F945" s="172"/>
      <c r="G945" s="172"/>
      <c r="H945" s="172"/>
      <c r="I945" s="172"/>
      <c r="J945" s="172"/>
      <c r="K945" s="172"/>
      <c r="L945" s="172"/>
      <c r="M945" s="172"/>
      <c r="N945" s="172"/>
      <c r="O945" s="172"/>
      <c r="P945" s="3"/>
      <c r="S945" s="1">
        <f>S942</f>
        <v>0</v>
      </c>
      <c r="U945" s="4">
        <v>0</v>
      </c>
      <c r="V945" s="4">
        <f t="shared" si="15"/>
        <v>0</v>
      </c>
      <c r="X945" s="56"/>
      <c r="Y945" s="62" t="s">
        <v>258</v>
      </c>
      <c r="Z945" s="18"/>
      <c r="AA945" s="18"/>
    </row>
    <row r="946" spans="2:27" ht="13.5" hidden="1" customHeight="1" x14ac:dyDescent="0.25">
      <c r="B946" s="2"/>
      <c r="C946" s="54" t="s">
        <v>133</v>
      </c>
      <c r="D946" s="166"/>
      <c r="E946" s="168"/>
      <c r="F946" s="87"/>
      <c r="G946" s="165" t="s">
        <v>134</v>
      </c>
      <c r="H946" s="165"/>
      <c r="I946" s="166"/>
      <c r="J946" s="167"/>
      <c r="K946" s="167"/>
      <c r="L946" s="167"/>
      <c r="M946" s="168"/>
      <c r="N946" s="166" t="s">
        <v>135</v>
      </c>
      <c r="O946" s="168"/>
      <c r="P946" s="3"/>
      <c r="S946" s="1">
        <f>S942</f>
        <v>0</v>
      </c>
      <c r="U946" s="4">
        <v>0</v>
      </c>
      <c r="V946" s="4">
        <f t="shared" si="15"/>
        <v>0</v>
      </c>
      <c r="X946" s="56"/>
      <c r="Y946" s="62" t="s">
        <v>258</v>
      </c>
      <c r="Z946" s="18"/>
      <c r="AA946" s="18"/>
    </row>
    <row r="947" spans="2:27" ht="13.5" hidden="1" customHeight="1" x14ac:dyDescent="0.25">
      <c r="B947" s="2"/>
      <c r="C947" s="169" t="s">
        <v>253</v>
      </c>
      <c r="D947" s="169"/>
      <c r="E947" s="169"/>
      <c r="F947" s="169"/>
      <c r="G947" s="98"/>
      <c r="H947" s="55" t="s">
        <v>254</v>
      </c>
      <c r="I947" s="31"/>
      <c r="J947" s="31"/>
      <c r="K947" s="31"/>
      <c r="L947" s="31"/>
      <c r="M947" s="31"/>
      <c r="N947" s="31"/>
      <c r="O947" s="31"/>
      <c r="P947" s="3"/>
      <c r="S947" s="1">
        <f>S942</f>
        <v>0</v>
      </c>
      <c r="U947" s="4">
        <v>0</v>
      </c>
      <c r="V947" s="4">
        <f t="shared" si="15"/>
        <v>0</v>
      </c>
      <c r="Y947" s="62" t="s">
        <v>258</v>
      </c>
    </row>
    <row r="948" spans="2:27" ht="13.5" hidden="1" customHeight="1" x14ac:dyDescent="0.25">
      <c r="B948" s="2"/>
      <c r="C948" s="169" t="s">
        <v>252</v>
      </c>
      <c r="D948" s="169"/>
      <c r="E948" s="169"/>
      <c r="F948" s="169"/>
      <c r="G948" s="98"/>
      <c r="H948" s="55" t="s">
        <v>254</v>
      </c>
      <c r="I948" s="31"/>
      <c r="J948" s="31"/>
      <c r="K948" s="31"/>
      <c r="L948" s="31"/>
      <c r="M948" s="31"/>
      <c r="N948" s="31"/>
      <c r="O948" s="31"/>
      <c r="P948" s="3"/>
      <c r="S948" s="1">
        <f>S942</f>
        <v>0</v>
      </c>
      <c r="U948" s="4">
        <v>0</v>
      </c>
      <c r="V948" s="4">
        <f t="shared" si="15"/>
        <v>0</v>
      </c>
      <c r="Y948" s="62" t="s">
        <v>258</v>
      </c>
    </row>
    <row r="949" spans="2:27" ht="13.5" hidden="1" customHeight="1" x14ac:dyDescent="0.25">
      <c r="B949" s="2"/>
      <c r="C949" s="58"/>
      <c r="D949" s="58"/>
      <c r="E949" s="58"/>
      <c r="F949" s="58"/>
      <c r="G949" s="32"/>
      <c r="H949" s="32"/>
      <c r="I949" s="32"/>
      <c r="J949" s="32"/>
      <c r="K949" s="32"/>
      <c r="L949" s="32"/>
      <c r="M949" s="32"/>
      <c r="N949" s="32"/>
      <c r="O949" s="32"/>
      <c r="P949" s="3"/>
      <c r="S949" s="1">
        <f>S942</f>
        <v>0</v>
      </c>
      <c r="U949" s="4">
        <v>0</v>
      </c>
      <c r="V949" s="4">
        <f t="shared" si="15"/>
        <v>0</v>
      </c>
    </row>
    <row r="950" spans="2:27" ht="13.5" hidden="1" customHeight="1" x14ac:dyDescent="0.25">
      <c r="B950" s="2"/>
      <c r="C950" s="161" t="s">
        <v>292</v>
      </c>
      <c r="D950" s="161"/>
      <c r="E950" s="161"/>
      <c r="F950" s="161"/>
      <c r="G950" s="161"/>
      <c r="H950" s="161"/>
      <c r="I950" s="161"/>
      <c r="J950" s="161"/>
      <c r="K950" s="161"/>
      <c r="L950" s="161"/>
      <c r="M950" s="161"/>
      <c r="N950" s="161"/>
      <c r="O950" s="161"/>
      <c r="P950" s="3"/>
      <c r="S950" s="1">
        <f>IF(T18&gt;0,1,0)</f>
        <v>0</v>
      </c>
      <c r="U950" s="4">
        <v>0</v>
      </c>
      <c r="V950" s="4">
        <f t="shared" ref="V950:V956" si="16">ABS(U950-S950)</f>
        <v>0</v>
      </c>
      <c r="X950" s="4"/>
      <c r="Y950" s="4"/>
    </row>
    <row r="951" spans="2:27" ht="61.5" hidden="1" customHeight="1" x14ac:dyDescent="0.25">
      <c r="B951" s="2"/>
      <c r="C951" s="162" t="s">
        <v>301</v>
      </c>
      <c r="D951" s="162"/>
      <c r="E951" s="162"/>
      <c r="F951" s="162"/>
      <c r="G951" s="162"/>
      <c r="H951" s="162"/>
      <c r="I951" s="162"/>
      <c r="J951" s="162"/>
      <c r="K951" s="162"/>
      <c r="L951" s="162"/>
      <c r="M951" s="162"/>
      <c r="N951" s="162"/>
      <c r="O951" s="162"/>
      <c r="P951" s="3"/>
      <c r="S951" s="1">
        <f>IF(T18=2,1,0)</f>
        <v>0</v>
      </c>
      <c r="U951" s="4">
        <v>0</v>
      </c>
      <c r="V951" s="4">
        <f t="shared" si="16"/>
        <v>0</v>
      </c>
      <c r="X951" s="4"/>
      <c r="Y951" s="4"/>
    </row>
    <row r="952" spans="2:27" ht="47.25" hidden="1" customHeight="1" x14ac:dyDescent="0.25">
      <c r="B952" s="2"/>
      <c r="C952" s="162" t="s">
        <v>302</v>
      </c>
      <c r="D952" s="162"/>
      <c r="E952" s="162"/>
      <c r="F952" s="162"/>
      <c r="G952" s="162"/>
      <c r="H952" s="162"/>
      <c r="I952" s="162"/>
      <c r="J952" s="162"/>
      <c r="K952" s="162"/>
      <c r="L952" s="162"/>
      <c r="M952" s="162"/>
      <c r="N952" s="162"/>
      <c r="O952" s="162"/>
      <c r="P952" s="3"/>
      <c r="S952" s="1">
        <f>IF(T18=3,1,0)</f>
        <v>0</v>
      </c>
      <c r="U952" s="4">
        <v>0</v>
      </c>
      <c r="V952" s="4">
        <f t="shared" si="16"/>
        <v>0</v>
      </c>
      <c r="X952" s="4"/>
      <c r="Y952" s="4"/>
    </row>
    <row r="953" spans="2:27" ht="43.5" hidden="1" customHeight="1" x14ac:dyDescent="0.25">
      <c r="B953" s="2"/>
      <c r="C953" s="162" t="s">
        <v>303</v>
      </c>
      <c r="D953" s="162"/>
      <c r="E953" s="162"/>
      <c r="F953" s="162"/>
      <c r="G953" s="162"/>
      <c r="H953" s="162"/>
      <c r="I953" s="162"/>
      <c r="J953" s="162"/>
      <c r="K953" s="162"/>
      <c r="L953" s="162"/>
      <c r="M953" s="162"/>
      <c r="N953" s="162"/>
      <c r="O953" s="162"/>
      <c r="P953" s="3"/>
      <c r="S953" s="1">
        <f>IF(T18=1,1,0)</f>
        <v>0</v>
      </c>
      <c r="U953" s="4">
        <v>0</v>
      </c>
      <c r="V953" s="4">
        <f t="shared" si="16"/>
        <v>0</v>
      </c>
      <c r="X953" s="4"/>
      <c r="Y953" s="4"/>
    </row>
    <row r="954" spans="2:27" ht="171.75" hidden="1" customHeight="1" x14ac:dyDescent="0.25">
      <c r="B954" s="2"/>
      <c r="C954" s="163" t="s">
        <v>304</v>
      </c>
      <c r="D954" s="164"/>
      <c r="E954" s="164"/>
      <c r="F954" s="164"/>
      <c r="G954" s="164"/>
      <c r="H954" s="164"/>
      <c r="I954" s="164"/>
      <c r="J954" s="164"/>
      <c r="K954" s="164"/>
      <c r="L954" s="164"/>
      <c r="M954" s="164"/>
      <c r="N954" s="164"/>
      <c r="O954" s="164"/>
      <c r="P954" s="3"/>
      <c r="S954" s="1">
        <f>IF(OR(T18=1,T18=2,T18=3),1,0)</f>
        <v>0</v>
      </c>
      <c r="U954" s="4">
        <v>0</v>
      </c>
      <c r="V954" s="4">
        <f t="shared" si="16"/>
        <v>0</v>
      </c>
      <c r="X954" s="4"/>
      <c r="Y954" s="4"/>
    </row>
    <row r="955" spans="2:27" ht="13.5" hidden="1" customHeight="1" x14ac:dyDescent="0.25">
      <c r="B955" s="2"/>
      <c r="C955" s="69"/>
      <c r="D955" s="69"/>
      <c r="E955" s="69"/>
      <c r="F955" s="69"/>
      <c r="G955" s="69"/>
      <c r="H955" s="69"/>
      <c r="I955" s="69"/>
      <c r="J955" s="69"/>
      <c r="K955" s="69"/>
      <c r="L955" s="69"/>
      <c r="M955" s="69"/>
      <c r="N955" s="69"/>
      <c r="O955" s="69"/>
      <c r="P955" s="3"/>
      <c r="S955" s="1">
        <f>IF(T18&gt;0,1,0)</f>
        <v>0</v>
      </c>
      <c r="U955" s="4">
        <v>0</v>
      </c>
      <c r="V955" s="4">
        <f t="shared" si="16"/>
        <v>0</v>
      </c>
      <c r="X955" s="4"/>
      <c r="Y955" s="4"/>
    </row>
    <row r="956" spans="2:27" ht="13.5" hidden="1" customHeight="1" x14ac:dyDescent="0.25">
      <c r="B956" s="78"/>
      <c r="C956" s="102" t="b">
        <v>0</v>
      </c>
      <c r="D956" s="79"/>
      <c r="E956" s="79"/>
      <c r="F956" s="79"/>
      <c r="G956" s="79"/>
      <c r="H956" s="79"/>
      <c r="I956" s="79"/>
      <c r="J956" s="79"/>
      <c r="K956" s="79"/>
      <c r="L956" s="79"/>
      <c r="M956" s="79"/>
      <c r="N956" s="79"/>
      <c r="O956" s="79"/>
      <c r="P956" s="80"/>
      <c r="S956" s="1">
        <f>IF(T18&gt;0,1,0)</f>
        <v>0</v>
      </c>
      <c r="U956" s="4">
        <v>0</v>
      </c>
      <c r="V956" s="4">
        <f t="shared" si="16"/>
        <v>0</v>
      </c>
      <c r="X956" s="4"/>
      <c r="Y956" s="4"/>
    </row>
    <row r="957" spans="2:27" ht="13.5" customHeight="1" thickBot="1" x14ac:dyDescent="0.3">
      <c r="B957" s="7"/>
      <c r="C957" s="8"/>
      <c r="D957" s="8"/>
      <c r="E957" s="8"/>
      <c r="F957" s="8"/>
      <c r="G957" s="8"/>
      <c r="H957" s="9"/>
      <c r="I957" s="9"/>
      <c r="J957" s="8"/>
      <c r="K957" s="9"/>
      <c r="L957" s="9"/>
      <c r="M957" s="9"/>
      <c r="N957" s="9"/>
      <c r="O957" s="8"/>
      <c r="P957" s="10"/>
      <c r="S957" s="1">
        <v>1</v>
      </c>
      <c r="U957" s="4">
        <v>1</v>
      </c>
      <c r="V957" s="4">
        <f t="shared" si="15"/>
        <v>0</v>
      </c>
    </row>
    <row r="958" spans="2:27" ht="13.5" thickTop="1" x14ac:dyDescent="0.25">
      <c r="B958" s="5"/>
      <c r="C958" s="5"/>
      <c r="D958" s="5"/>
      <c r="E958" s="5"/>
      <c r="F958" s="5"/>
      <c r="G958" s="5"/>
      <c r="H958" s="12"/>
      <c r="I958" s="12"/>
      <c r="J958" s="5"/>
      <c r="K958" s="12"/>
      <c r="L958" s="12"/>
      <c r="M958" s="12"/>
      <c r="N958" s="12"/>
      <c r="O958" s="5"/>
      <c r="P958" s="5"/>
      <c r="W958" s="1"/>
      <c r="X958" s="64"/>
      <c r="Y958" s="64"/>
      <c r="Z958" s="1"/>
      <c r="AA958" s="1"/>
    </row>
    <row r="959" spans="2:27" x14ac:dyDescent="0.25">
      <c r="P959" s="11"/>
      <c r="W959" s="1"/>
      <c r="X959" s="64"/>
      <c r="Y959" s="64"/>
      <c r="Z959" s="1"/>
      <c r="AA959" s="1"/>
    </row>
    <row r="963" spans="7:27" x14ac:dyDescent="0.25">
      <c r="G963" s="6"/>
      <c r="H963" s="5"/>
      <c r="I963" s="5"/>
      <c r="J963" s="13"/>
      <c r="K963" s="13"/>
      <c r="L963" s="13"/>
      <c r="M963" s="13"/>
      <c r="N963" s="13"/>
      <c r="O963" s="13"/>
      <c r="W963" s="1"/>
      <c r="X963" s="64"/>
      <c r="Y963" s="64"/>
      <c r="Z963" s="1"/>
      <c r="AA963" s="1"/>
    </row>
    <row r="964" spans="7:27" x14ac:dyDescent="0.25">
      <c r="G964" s="6"/>
      <c r="H964" s="5"/>
      <c r="I964" s="5"/>
      <c r="J964" s="13"/>
      <c r="K964" s="13"/>
      <c r="L964" s="13"/>
      <c r="M964" s="13"/>
      <c r="N964" s="13"/>
      <c r="O964" s="13"/>
      <c r="W964" s="1"/>
      <c r="X964" s="64"/>
      <c r="Y964" s="64"/>
      <c r="Z964" s="1"/>
      <c r="AA964" s="1"/>
    </row>
    <row r="965" spans="7:27" x14ac:dyDescent="0.25">
      <c r="G965" s="6"/>
      <c r="H965" s="5"/>
      <c r="I965" s="5"/>
      <c r="J965" s="13"/>
      <c r="K965" s="13"/>
      <c r="L965" s="13"/>
      <c r="M965" s="13"/>
      <c r="N965" s="13"/>
      <c r="O965" s="13"/>
      <c r="W965" s="1"/>
      <c r="X965" s="64"/>
      <c r="Y965" s="64"/>
      <c r="Z965" s="1"/>
      <c r="AA965" s="1"/>
    </row>
    <row r="966" spans="7:27" x14ac:dyDescent="0.25">
      <c r="G966" s="6"/>
      <c r="H966" s="5"/>
      <c r="I966" s="5"/>
      <c r="J966" s="13"/>
      <c r="K966" s="13"/>
      <c r="L966" s="13"/>
      <c r="M966" s="13"/>
      <c r="N966" s="13"/>
      <c r="O966" s="13"/>
      <c r="W966" s="1"/>
      <c r="X966" s="64"/>
      <c r="Y966" s="64"/>
      <c r="Z966" s="1"/>
      <c r="AA966" s="1"/>
    </row>
    <row r="967" spans="7:27" x14ac:dyDescent="0.25">
      <c r="G967" s="5"/>
      <c r="H967" s="5"/>
      <c r="I967" s="5"/>
      <c r="J967" s="5"/>
      <c r="K967" s="5"/>
      <c r="L967" s="5"/>
      <c r="M967" s="5"/>
      <c r="N967" s="5"/>
      <c r="O967" s="5"/>
      <c r="W967" s="1"/>
      <c r="X967" s="64"/>
      <c r="Y967" s="64"/>
      <c r="Z967" s="1"/>
      <c r="AA967" s="1"/>
    </row>
    <row r="975" spans="7:27" x14ac:dyDescent="0.25">
      <c r="W975" s="1"/>
      <c r="X975" s="64"/>
      <c r="Y975" s="64"/>
      <c r="Z975" s="1"/>
      <c r="AA975" s="1"/>
    </row>
    <row r="978" spans="17:27" x14ac:dyDescent="0.25">
      <c r="W978" s="1"/>
      <c r="X978" s="64"/>
      <c r="Y978" s="64"/>
      <c r="Z978" s="1"/>
      <c r="AA978" s="1"/>
    </row>
    <row r="981" spans="17:27" x14ac:dyDescent="0.25">
      <c r="W981" s="1"/>
      <c r="X981" s="64"/>
      <c r="Y981" s="64"/>
      <c r="Z981" s="1"/>
      <c r="AA981" s="1"/>
    </row>
    <row r="984" spans="17:27" x14ac:dyDescent="0.25">
      <c r="W984" s="1"/>
      <c r="X984" s="64"/>
      <c r="Y984" s="64"/>
      <c r="Z984" s="1"/>
      <c r="AA984" s="1"/>
    </row>
    <row r="985" spans="17:27" x14ac:dyDescent="0.25">
      <c r="R985" s="20"/>
      <c r="W985" s="1"/>
      <c r="X985" s="64"/>
      <c r="Y985" s="64"/>
      <c r="Z985" s="1"/>
      <c r="AA985" s="1"/>
    </row>
    <row r="988" spans="17:27" x14ac:dyDescent="0.25">
      <c r="Q988" s="21"/>
      <c r="W988" s="1"/>
      <c r="X988" s="64"/>
      <c r="Y988" s="64"/>
      <c r="Z988" s="1"/>
      <c r="AA988" s="1"/>
    </row>
  </sheetData>
  <sheetProtection algorithmName="SHA-512" hashValue="NE66KzAcPsNvf+r2Spr1LJ8tcv1teiuHzLNcSzjZ2PSma++XlAXjzUAv7teM1hiFVUPwPDPntc7ub0VDEtXoWw==" saltValue="QcnQbJGtQVZoTR/jcdKGjQ==" spinCount="100000" sheet="1" objects="1" scenarios="1" selectLockedCells="1"/>
  <mergeCells count="1528">
    <mergeCell ref="C554:D554"/>
    <mergeCell ref="F554:I554"/>
    <mergeCell ref="J554:O554"/>
    <mergeCell ref="C555:D555"/>
    <mergeCell ref="F555:I555"/>
    <mergeCell ref="C550:D550"/>
    <mergeCell ref="F550:I550"/>
    <mergeCell ref="J550:O550"/>
    <mergeCell ref="C551:D551"/>
    <mergeCell ref="F551:I551"/>
    <mergeCell ref="J551:O551"/>
    <mergeCell ref="C552:D552"/>
    <mergeCell ref="F552:I552"/>
    <mergeCell ref="J552:O552"/>
    <mergeCell ref="C548:D548"/>
    <mergeCell ref="F548:I548"/>
    <mergeCell ref="J548:O548"/>
    <mergeCell ref="C549:D549"/>
    <mergeCell ref="F549:I549"/>
    <mergeCell ref="J549:O549"/>
    <mergeCell ref="C544:D544"/>
    <mergeCell ref="F544:I544"/>
    <mergeCell ref="J544:O544"/>
    <mergeCell ref="C545:D545"/>
    <mergeCell ref="F545:I545"/>
    <mergeCell ref="J545:O545"/>
    <mergeCell ref="C546:D546"/>
    <mergeCell ref="F546:I546"/>
    <mergeCell ref="J546:O546"/>
    <mergeCell ref="C541:D541"/>
    <mergeCell ref="F541:I541"/>
    <mergeCell ref="J541:O541"/>
    <mergeCell ref="C553:D553"/>
    <mergeCell ref="F553:I553"/>
    <mergeCell ref="J553:O553"/>
    <mergeCell ref="C542:D542"/>
    <mergeCell ref="F542:I542"/>
    <mergeCell ref="J542:O542"/>
    <mergeCell ref="C543:D543"/>
    <mergeCell ref="F543:I543"/>
    <mergeCell ref="J543:O543"/>
    <mergeCell ref="C547:D547"/>
    <mergeCell ref="F547:I547"/>
    <mergeCell ref="J547:O547"/>
    <mergeCell ref="C538:D538"/>
    <mergeCell ref="F538:I538"/>
    <mergeCell ref="J538:O538"/>
    <mergeCell ref="C539:D539"/>
    <mergeCell ref="F539:I539"/>
    <mergeCell ref="J539:O539"/>
    <mergeCell ref="C540:D540"/>
    <mergeCell ref="F540:I540"/>
    <mergeCell ref="J540:O540"/>
    <mergeCell ref="C535:D535"/>
    <mergeCell ref="F535:I535"/>
    <mergeCell ref="J535:O535"/>
    <mergeCell ref="C536:D536"/>
    <mergeCell ref="F536:I536"/>
    <mergeCell ref="J536:O536"/>
    <mergeCell ref="C537:D537"/>
    <mergeCell ref="F537:I537"/>
    <mergeCell ref="J537:O537"/>
    <mergeCell ref="C532:D532"/>
    <mergeCell ref="F532:I532"/>
    <mergeCell ref="J532:O532"/>
    <mergeCell ref="C533:D533"/>
    <mergeCell ref="F533:I533"/>
    <mergeCell ref="J533:O533"/>
    <mergeCell ref="C534:D534"/>
    <mergeCell ref="F534:I534"/>
    <mergeCell ref="J534:O534"/>
    <mergeCell ref="C529:D529"/>
    <mergeCell ref="F529:I529"/>
    <mergeCell ref="J529:O529"/>
    <mergeCell ref="C530:D530"/>
    <mergeCell ref="F530:I530"/>
    <mergeCell ref="J530:O530"/>
    <mergeCell ref="C531:D531"/>
    <mergeCell ref="F531:I531"/>
    <mergeCell ref="J531:O531"/>
    <mergeCell ref="C526:D526"/>
    <mergeCell ref="F526:I526"/>
    <mergeCell ref="J526:O526"/>
    <mergeCell ref="C527:D527"/>
    <mergeCell ref="F527:I527"/>
    <mergeCell ref="J527:O527"/>
    <mergeCell ref="C528:D528"/>
    <mergeCell ref="F528:I528"/>
    <mergeCell ref="J528:O528"/>
    <mergeCell ref="C523:D523"/>
    <mergeCell ref="F523:I523"/>
    <mergeCell ref="J523:O523"/>
    <mergeCell ref="C524:D524"/>
    <mergeCell ref="F524:I524"/>
    <mergeCell ref="J524:O524"/>
    <mergeCell ref="C525:D525"/>
    <mergeCell ref="F525:I525"/>
    <mergeCell ref="J525:O525"/>
    <mergeCell ref="C520:D520"/>
    <mergeCell ref="F520:I520"/>
    <mergeCell ref="J520:O520"/>
    <mergeCell ref="C521:D521"/>
    <mergeCell ref="F521:I521"/>
    <mergeCell ref="J521:O521"/>
    <mergeCell ref="C522:D522"/>
    <mergeCell ref="F522:I522"/>
    <mergeCell ref="J522:O522"/>
    <mergeCell ref="C517:D517"/>
    <mergeCell ref="F517:I517"/>
    <mergeCell ref="J517:O517"/>
    <mergeCell ref="C518:D518"/>
    <mergeCell ref="F518:I518"/>
    <mergeCell ref="J518:O518"/>
    <mergeCell ref="C519:D519"/>
    <mergeCell ref="F519:I519"/>
    <mergeCell ref="J519:O519"/>
    <mergeCell ref="C512:D512"/>
    <mergeCell ref="C513:D513"/>
    <mergeCell ref="C514:E514"/>
    <mergeCell ref="C515:D515"/>
    <mergeCell ref="E515:I515"/>
    <mergeCell ref="J515:O515"/>
    <mergeCell ref="C516:D516"/>
    <mergeCell ref="F516:I516"/>
    <mergeCell ref="J516:O516"/>
    <mergeCell ref="C506:D506"/>
    <mergeCell ref="F506:I506"/>
    <mergeCell ref="J506:O506"/>
    <mergeCell ref="C507:D507"/>
    <mergeCell ref="F507:I507"/>
    <mergeCell ref="C509:O509"/>
    <mergeCell ref="C510:F510"/>
    <mergeCell ref="G510:K510"/>
    <mergeCell ref="C511:E511"/>
    <mergeCell ref="C503:D503"/>
    <mergeCell ref="F503:I503"/>
    <mergeCell ref="J503:O503"/>
    <mergeCell ref="C504:D504"/>
    <mergeCell ref="F504:I504"/>
    <mergeCell ref="J504:O504"/>
    <mergeCell ref="C505:D505"/>
    <mergeCell ref="F505:I505"/>
    <mergeCell ref="J505:O505"/>
    <mergeCell ref="C500:D500"/>
    <mergeCell ref="F500:I500"/>
    <mergeCell ref="J500:O500"/>
    <mergeCell ref="C501:D501"/>
    <mergeCell ref="F501:I501"/>
    <mergeCell ref="J501:O501"/>
    <mergeCell ref="C502:D502"/>
    <mergeCell ref="F502:I502"/>
    <mergeCell ref="J502:O502"/>
    <mergeCell ref="C497:D497"/>
    <mergeCell ref="F497:I497"/>
    <mergeCell ref="J497:O497"/>
    <mergeCell ref="C498:D498"/>
    <mergeCell ref="F498:I498"/>
    <mergeCell ref="J498:O498"/>
    <mergeCell ref="C499:D499"/>
    <mergeCell ref="F499:I499"/>
    <mergeCell ref="J499:O499"/>
    <mergeCell ref="C494:D494"/>
    <mergeCell ref="F494:I494"/>
    <mergeCell ref="J494:O494"/>
    <mergeCell ref="C495:D495"/>
    <mergeCell ref="F495:I495"/>
    <mergeCell ref="J495:O495"/>
    <mergeCell ref="C496:D496"/>
    <mergeCell ref="F496:I496"/>
    <mergeCell ref="J496:O496"/>
    <mergeCell ref="C491:D491"/>
    <mergeCell ref="F491:I491"/>
    <mergeCell ref="J491:O491"/>
    <mergeCell ref="C492:D492"/>
    <mergeCell ref="F492:I492"/>
    <mergeCell ref="J492:O492"/>
    <mergeCell ref="C493:D493"/>
    <mergeCell ref="F493:I493"/>
    <mergeCell ref="J493:O493"/>
    <mergeCell ref="C488:D488"/>
    <mergeCell ref="F488:I488"/>
    <mergeCell ref="J488:O488"/>
    <mergeCell ref="C489:D489"/>
    <mergeCell ref="F489:I489"/>
    <mergeCell ref="J489:O489"/>
    <mergeCell ref="C490:D490"/>
    <mergeCell ref="F490:I490"/>
    <mergeCell ref="J490:O490"/>
    <mergeCell ref="C485:D485"/>
    <mergeCell ref="F485:I485"/>
    <mergeCell ref="J485:O485"/>
    <mergeCell ref="C486:D486"/>
    <mergeCell ref="F486:I486"/>
    <mergeCell ref="J486:O486"/>
    <mergeCell ref="C487:D487"/>
    <mergeCell ref="F487:I487"/>
    <mergeCell ref="J487:O487"/>
    <mergeCell ref="C482:D482"/>
    <mergeCell ref="F482:I482"/>
    <mergeCell ref="J482:O482"/>
    <mergeCell ref="C483:D483"/>
    <mergeCell ref="F483:I483"/>
    <mergeCell ref="J483:O483"/>
    <mergeCell ref="C484:D484"/>
    <mergeCell ref="F484:I484"/>
    <mergeCell ref="J484:O484"/>
    <mergeCell ref="C479:D479"/>
    <mergeCell ref="F479:I479"/>
    <mergeCell ref="J479:O479"/>
    <mergeCell ref="C480:D480"/>
    <mergeCell ref="F480:I480"/>
    <mergeCell ref="J480:O480"/>
    <mergeCell ref="C481:D481"/>
    <mergeCell ref="F481:I481"/>
    <mergeCell ref="J481:O481"/>
    <mergeCell ref="C476:D476"/>
    <mergeCell ref="F476:I476"/>
    <mergeCell ref="J476:O476"/>
    <mergeCell ref="C477:D477"/>
    <mergeCell ref="F477:I477"/>
    <mergeCell ref="J477:O477"/>
    <mergeCell ref="C478:D478"/>
    <mergeCell ref="F478:I478"/>
    <mergeCell ref="J478:O478"/>
    <mergeCell ref="C473:D473"/>
    <mergeCell ref="F473:I473"/>
    <mergeCell ref="J473:O473"/>
    <mergeCell ref="C474:D474"/>
    <mergeCell ref="F474:I474"/>
    <mergeCell ref="J474:O474"/>
    <mergeCell ref="C475:D475"/>
    <mergeCell ref="F475:I475"/>
    <mergeCell ref="J475:O475"/>
    <mergeCell ref="C470:D470"/>
    <mergeCell ref="F470:I470"/>
    <mergeCell ref="J470:O470"/>
    <mergeCell ref="C471:D471"/>
    <mergeCell ref="F471:I471"/>
    <mergeCell ref="J471:O471"/>
    <mergeCell ref="C472:D472"/>
    <mergeCell ref="F472:I472"/>
    <mergeCell ref="J472:O472"/>
    <mergeCell ref="C467:D467"/>
    <mergeCell ref="E467:I467"/>
    <mergeCell ref="J467:O467"/>
    <mergeCell ref="C468:D468"/>
    <mergeCell ref="F468:I468"/>
    <mergeCell ref="J468:O468"/>
    <mergeCell ref="C469:D469"/>
    <mergeCell ref="F469:I469"/>
    <mergeCell ref="J469:O469"/>
    <mergeCell ref="C459:D459"/>
    <mergeCell ref="F459:I459"/>
    <mergeCell ref="C461:O461"/>
    <mergeCell ref="C462:F462"/>
    <mergeCell ref="G462:K462"/>
    <mergeCell ref="C463:E463"/>
    <mergeCell ref="C464:D464"/>
    <mergeCell ref="C465:D465"/>
    <mergeCell ref="C466:E466"/>
    <mergeCell ref="C456:D456"/>
    <mergeCell ref="F456:I456"/>
    <mergeCell ref="J456:O456"/>
    <mergeCell ref="C457:D457"/>
    <mergeCell ref="F457:I457"/>
    <mergeCell ref="J457:O457"/>
    <mergeCell ref="C458:D458"/>
    <mergeCell ref="F458:I458"/>
    <mergeCell ref="J458:O458"/>
    <mergeCell ref="C453:D453"/>
    <mergeCell ref="F453:I453"/>
    <mergeCell ref="J453:O453"/>
    <mergeCell ref="C454:D454"/>
    <mergeCell ref="F454:I454"/>
    <mergeCell ref="J454:O454"/>
    <mergeCell ref="C455:D455"/>
    <mergeCell ref="F455:I455"/>
    <mergeCell ref="J455:O455"/>
    <mergeCell ref="J442:O442"/>
    <mergeCell ref="C443:D443"/>
    <mergeCell ref="F443:I443"/>
    <mergeCell ref="J443:O443"/>
    <mergeCell ref="C450:D450"/>
    <mergeCell ref="F450:I450"/>
    <mergeCell ref="J450:O450"/>
    <mergeCell ref="C451:D451"/>
    <mergeCell ref="F451:I451"/>
    <mergeCell ref="J451:O451"/>
    <mergeCell ref="C452:D452"/>
    <mergeCell ref="F452:I452"/>
    <mergeCell ref="J452:O452"/>
    <mergeCell ref="C440:D440"/>
    <mergeCell ref="F440:I440"/>
    <mergeCell ref="J440:O440"/>
    <mergeCell ref="C447:D447"/>
    <mergeCell ref="F447:I447"/>
    <mergeCell ref="J447:O447"/>
    <mergeCell ref="C448:D448"/>
    <mergeCell ref="F448:I448"/>
    <mergeCell ref="J448:O448"/>
    <mergeCell ref="C449:D449"/>
    <mergeCell ref="F449:I449"/>
    <mergeCell ref="J449:O449"/>
    <mergeCell ref="C436:D436"/>
    <mergeCell ref="F436:I436"/>
    <mergeCell ref="J436:O436"/>
    <mergeCell ref="C437:D437"/>
    <mergeCell ref="F437:I437"/>
    <mergeCell ref="J437:O437"/>
    <mergeCell ref="C444:D444"/>
    <mergeCell ref="F444:I444"/>
    <mergeCell ref="J444:O444"/>
    <mergeCell ref="C445:D445"/>
    <mergeCell ref="F445:I445"/>
    <mergeCell ref="J445:O445"/>
    <mergeCell ref="C446:D446"/>
    <mergeCell ref="F446:I446"/>
    <mergeCell ref="J446:O446"/>
    <mergeCell ref="C433:D433"/>
    <mergeCell ref="F433:I433"/>
    <mergeCell ref="J433:O433"/>
    <mergeCell ref="C434:D434"/>
    <mergeCell ref="F434:I434"/>
    <mergeCell ref="J434:O434"/>
    <mergeCell ref="C441:D441"/>
    <mergeCell ref="F441:I441"/>
    <mergeCell ref="J441:O441"/>
    <mergeCell ref="C438:D438"/>
    <mergeCell ref="F438:I438"/>
    <mergeCell ref="J438:O438"/>
    <mergeCell ref="C439:D439"/>
    <mergeCell ref="F439:I439"/>
    <mergeCell ref="J439:O439"/>
    <mergeCell ref="C442:D442"/>
    <mergeCell ref="F442:I442"/>
    <mergeCell ref="J430:O430"/>
    <mergeCell ref="C431:D431"/>
    <mergeCell ref="F431:I431"/>
    <mergeCell ref="J431:O431"/>
    <mergeCell ref="J425:O425"/>
    <mergeCell ref="C426:D426"/>
    <mergeCell ref="F426:I426"/>
    <mergeCell ref="J426:O426"/>
    <mergeCell ref="C427:D427"/>
    <mergeCell ref="F427:I427"/>
    <mergeCell ref="J427:O427"/>
    <mergeCell ref="C428:D428"/>
    <mergeCell ref="F428:I428"/>
    <mergeCell ref="J428:O428"/>
    <mergeCell ref="C435:D435"/>
    <mergeCell ref="F435:I435"/>
    <mergeCell ref="J435:O435"/>
    <mergeCell ref="C358:E358"/>
    <mergeCell ref="C359:E359"/>
    <mergeCell ref="C360:F360"/>
    <mergeCell ref="C361:D361"/>
    <mergeCell ref="C362:D362"/>
    <mergeCell ref="C345:D345"/>
    <mergeCell ref="C346:D346"/>
    <mergeCell ref="C348:O348"/>
    <mergeCell ref="C349:F349"/>
    <mergeCell ref="G349:K349"/>
    <mergeCell ref="C350:E350"/>
    <mergeCell ref="C351:E351"/>
    <mergeCell ref="C352:F352"/>
    <mergeCell ref="C353:D353"/>
    <mergeCell ref="C432:D432"/>
    <mergeCell ref="F432:I432"/>
    <mergeCell ref="J432:O432"/>
    <mergeCell ref="C366:F366"/>
    <mergeCell ref="G366:K366"/>
    <mergeCell ref="C367:E367"/>
    <mergeCell ref="C365:O365"/>
    <mergeCell ref="C368:D368"/>
    <mergeCell ref="C369:D369"/>
    <mergeCell ref="J420:O420"/>
    <mergeCell ref="C421:D421"/>
    <mergeCell ref="F421:I421"/>
    <mergeCell ref="J381:O381"/>
    <mergeCell ref="C382:D382"/>
    <mergeCell ref="F382:I382"/>
    <mergeCell ref="J382:O382"/>
    <mergeCell ref="C383:D383"/>
    <mergeCell ref="F383:I383"/>
    <mergeCell ref="C341:F341"/>
    <mergeCell ref="G341:K341"/>
    <mergeCell ref="C342:E342"/>
    <mergeCell ref="C343:E343"/>
    <mergeCell ref="C344:F344"/>
    <mergeCell ref="C327:E327"/>
    <mergeCell ref="C328:F328"/>
    <mergeCell ref="C329:D329"/>
    <mergeCell ref="C330:D330"/>
    <mergeCell ref="C332:O332"/>
    <mergeCell ref="C333:F333"/>
    <mergeCell ref="G333:K333"/>
    <mergeCell ref="C334:E334"/>
    <mergeCell ref="C335:E335"/>
    <mergeCell ref="C354:D354"/>
    <mergeCell ref="C356:O356"/>
    <mergeCell ref="C357:F357"/>
    <mergeCell ref="G357:K357"/>
    <mergeCell ref="C325:F325"/>
    <mergeCell ref="G325:K325"/>
    <mergeCell ref="C326:E326"/>
    <mergeCell ref="C309:F309"/>
    <mergeCell ref="G309:K309"/>
    <mergeCell ref="C310:E310"/>
    <mergeCell ref="C311:E311"/>
    <mergeCell ref="C312:F312"/>
    <mergeCell ref="C313:D313"/>
    <mergeCell ref="C314:D314"/>
    <mergeCell ref="C316:O316"/>
    <mergeCell ref="C317:F317"/>
    <mergeCell ref="G317:K317"/>
    <mergeCell ref="C336:F336"/>
    <mergeCell ref="C337:D337"/>
    <mergeCell ref="C338:D338"/>
    <mergeCell ref="C340:O340"/>
    <mergeCell ref="C306:D306"/>
    <mergeCell ref="C308:O308"/>
    <mergeCell ref="C290:D290"/>
    <mergeCell ref="C292:O292"/>
    <mergeCell ref="C293:F293"/>
    <mergeCell ref="G293:K293"/>
    <mergeCell ref="C294:E294"/>
    <mergeCell ref="C295:E295"/>
    <mergeCell ref="C296:F296"/>
    <mergeCell ref="C297:D297"/>
    <mergeCell ref="C298:D298"/>
    <mergeCell ref="C318:E318"/>
    <mergeCell ref="C319:E319"/>
    <mergeCell ref="C320:F320"/>
    <mergeCell ref="C321:D321"/>
    <mergeCell ref="C322:D322"/>
    <mergeCell ref="C324:O324"/>
    <mergeCell ref="C289:D289"/>
    <mergeCell ref="C272:F272"/>
    <mergeCell ref="C273:D273"/>
    <mergeCell ref="C274:D274"/>
    <mergeCell ref="C276:O276"/>
    <mergeCell ref="C277:F277"/>
    <mergeCell ref="G277:K277"/>
    <mergeCell ref="C278:E278"/>
    <mergeCell ref="C279:E279"/>
    <mergeCell ref="C280:F280"/>
    <mergeCell ref="C300:O300"/>
    <mergeCell ref="C301:F301"/>
    <mergeCell ref="G301:K301"/>
    <mergeCell ref="C302:E302"/>
    <mergeCell ref="C303:E303"/>
    <mergeCell ref="C304:F304"/>
    <mergeCell ref="C305:D305"/>
    <mergeCell ref="C237:E237"/>
    <mergeCell ref="F237:G237"/>
    <mergeCell ref="C238:E238"/>
    <mergeCell ref="F238:G238"/>
    <mergeCell ref="C239:E239"/>
    <mergeCell ref="F239:G239"/>
    <mergeCell ref="C252:O252"/>
    <mergeCell ref="C253:F253"/>
    <mergeCell ref="G253:K253"/>
    <mergeCell ref="C247:E247"/>
    <mergeCell ref="C281:D281"/>
    <mergeCell ref="C282:D282"/>
    <mergeCell ref="C250:D250"/>
    <mergeCell ref="C245:F245"/>
    <mergeCell ref="G245:K245"/>
    <mergeCell ref="C246:E246"/>
    <mergeCell ref="C244:O244"/>
    <mergeCell ref="C248:F248"/>
    <mergeCell ref="C249:D249"/>
    <mergeCell ref="C254:E254"/>
    <mergeCell ref="C255:E255"/>
    <mergeCell ref="C256:F256"/>
    <mergeCell ref="C257:D257"/>
    <mergeCell ref="C258:D258"/>
    <mergeCell ref="C262:E262"/>
    <mergeCell ref="C265:D265"/>
    <mergeCell ref="C260:O260"/>
    <mergeCell ref="C261:F261"/>
    <mergeCell ref="G261:K261"/>
    <mergeCell ref="C263:E263"/>
    <mergeCell ref="C264:F264"/>
    <mergeCell ref="C266:D266"/>
    <mergeCell ref="C226:D226"/>
    <mergeCell ref="C227:D227"/>
    <mergeCell ref="C228:D228"/>
    <mergeCell ref="C229:D229"/>
    <mergeCell ref="C230:D230"/>
    <mergeCell ref="C231:E231"/>
    <mergeCell ref="F231:G231"/>
    <mergeCell ref="F213:G213"/>
    <mergeCell ref="F216:G216"/>
    <mergeCell ref="C217:E217"/>
    <mergeCell ref="F217:G217"/>
    <mergeCell ref="C218:E218"/>
    <mergeCell ref="F218:G218"/>
    <mergeCell ref="C219:E219"/>
    <mergeCell ref="F219:G219"/>
    <mergeCell ref="C220:E220"/>
    <mergeCell ref="F220:G220"/>
    <mergeCell ref="C177:E177"/>
    <mergeCell ref="M177:O177"/>
    <mergeCell ref="C178:E178"/>
    <mergeCell ref="C179:E179"/>
    <mergeCell ref="C180:E180"/>
    <mergeCell ref="C181:E181"/>
    <mergeCell ref="C182:D182"/>
    <mergeCell ref="C183:D183"/>
    <mergeCell ref="C205:O205"/>
    <mergeCell ref="C186:O186"/>
    <mergeCell ref="C188:D188"/>
    <mergeCell ref="C189:D189"/>
    <mergeCell ref="C190:D190"/>
    <mergeCell ref="C191:D191"/>
    <mergeCell ref="C192:D192"/>
    <mergeCell ref="C193:E193"/>
    <mergeCell ref="F193:G193"/>
    <mergeCell ref="C194:E194"/>
    <mergeCell ref="F194:G194"/>
    <mergeCell ref="C195:E195"/>
    <mergeCell ref="F195:G195"/>
    <mergeCell ref="C201:E201"/>
    <mergeCell ref="F201:G201"/>
    <mergeCell ref="C187:F187"/>
    <mergeCell ref="G187:K187"/>
    <mergeCell ref="C196:E196"/>
    <mergeCell ref="F196:G196"/>
    <mergeCell ref="C197:E197"/>
    <mergeCell ref="F197:G197"/>
    <mergeCell ref="C198:E198"/>
    <mergeCell ref="F198:G198"/>
    <mergeCell ref="C199:E199"/>
    <mergeCell ref="C169:E169"/>
    <mergeCell ref="C170:O170"/>
    <mergeCell ref="C171:D171"/>
    <mergeCell ref="C172:D172"/>
    <mergeCell ref="C173:D173"/>
    <mergeCell ref="C174:D174"/>
    <mergeCell ref="C175:E175"/>
    <mergeCell ref="C176:E176"/>
    <mergeCell ref="M176:O176"/>
    <mergeCell ref="D164:E164"/>
    <mergeCell ref="G164:H164"/>
    <mergeCell ref="I164:M164"/>
    <mergeCell ref="N164:O164"/>
    <mergeCell ref="C165:F165"/>
    <mergeCell ref="G165:J165"/>
    <mergeCell ref="C166:E166"/>
    <mergeCell ref="C167:O167"/>
    <mergeCell ref="D168:E168"/>
    <mergeCell ref="G168:H168"/>
    <mergeCell ref="I168:M168"/>
    <mergeCell ref="N168:O168"/>
    <mergeCell ref="C155:E155"/>
    <mergeCell ref="C156:E156"/>
    <mergeCell ref="C157:E157"/>
    <mergeCell ref="C158:E158"/>
    <mergeCell ref="C159:D159"/>
    <mergeCell ref="C160:D160"/>
    <mergeCell ref="C161:O161"/>
    <mergeCell ref="C162:E162"/>
    <mergeCell ref="C163:O163"/>
    <mergeCell ref="C147:O147"/>
    <mergeCell ref="C148:D148"/>
    <mergeCell ref="C149:D149"/>
    <mergeCell ref="C150:D150"/>
    <mergeCell ref="C151:D151"/>
    <mergeCell ref="C152:E152"/>
    <mergeCell ref="C153:E153"/>
    <mergeCell ref="M153:O153"/>
    <mergeCell ref="C154:E154"/>
    <mergeCell ref="M154:O154"/>
    <mergeCell ref="C142:F142"/>
    <mergeCell ref="G142:J142"/>
    <mergeCell ref="C143:E143"/>
    <mergeCell ref="C144:O144"/>
    <mergeCell ref="D145:E145"/>
    <mergeCell ref="G145:H145"/>
    <mergeCell ref="I145:M145"/>
    <mergeCell ref="N145:O145"/>
    <mergeCell ref="C146:E146"/>
    <mergeCell ref="C135:F135"/>
    <mergeCell ref="C136:F136"/>
    <mergeCell ref="C137:F137"/>
    <mergeCell ref="C138:O138"/>
    <mergeCell ref="C139:E139"/>
    <mergeCell ref="C140:O140"/>
    <mergeCell ref="D141:E141"/>
    <mergeCell ref="G141:H141"/>
    <mergeCell ref="I141:M141"/>
    <mergeCell ref="N141:O141"/>
    <mergeCell ref="C127:O127"/>
    <mergeCell ref="C128:F128"/>
    <mergeCell ref="G128:K128"/>
    <mergeCell ref="C129:E129"/>
    <mergeCell ref="C130:D130"/>
    <mergeCell ref="C131:D131"/>
    <mergeCell ref="C132:D132"/>
    <mergeCell ref="C133:D133"/>
    <mergeCell ref="C134:D134"/>
    <mergeCell ref="C48:E48"/>
    <mergeCell ref="B1:P1"/>
    <mergeCell ref="B2:D2"/>
    <mergeCell ref="E2:P2"/>
    <mergeCell ref="C4:O4"/>
    <mergeCell ref="C5:O5"/>
    <mergeCell ref="C7:O7"/>
    <mergeCell ref="C8:O8"/>
    <mergeCell ref="C9:O9"/>
    <mergeCell ref="C10:O10"/>
    <mergeCell ref="C17:O17"/>
    <mergeCell ref="C77:F77"/>
    <mergeCell ref="C78:F78"/>
    <mergeCell ref="C79:F79"/>
    <mergeCell ref="C75:D75"/>
    <mergeCell ref="C76:D76"/>
    <mergeCell ref="C37:D37"/>
    <mergeCell ref="I34:J34"/>
    <mergeCell ref="K34:L34"/>
    <mergeCell ref="C28:O28"/>
    <mergeCell ref="M34:N34"/>
    <mergeCell ref="C36:O36"/>
    <mergeCell ref="F37:O37"/>
    <mergeCell ref="D38:O38"/>
    <mergeCell ref="D39:E39"/>
    <mergeCell ref="D65:E65"/>
    <mergeCell ref="F39:O39"/>
    <mergeCell ref="C40:O40"/>
    <mergeCell ref="D41:E41"/>
    <mergeCell ref="G41:H41"/>
    <mergeCell ref="I41:M41"/>
    <mergeCell ref="N41:O41"/>
    <mergeCell ref="C42:E42"/>
    <mergeCell ref="F42:H42"/>
    <mergeCell ref="C43:F43"/>
    <mergeCell ref="C49:E49"/>
    <mergeCell ref="C80:O80"/>
    <mergeCell ref="C73:D73"/>
    <mergeCell ref="C74:D74"/>
    <mergeCell ref="C50:E50"/>
    <mergeCell ref="C51:E51"/>
    <mergeCell ref="C52:E52"/>
    <mergeCell ref="C53:E53"/>
    <mergeCell ref="C54:E54"/>
    <mergeCell ref="C55:E55"/>
    <mergeCell ref="C46:E46"/>
    <mergeCell ref="C47:E47"/>
    <mergeCell ref="C81:E81"/>
    <mergeCell ref="M95:O95"/>
    <mergeCell ref="M96:O96"/>
    <mergeCell ref="C95:E95"/>
    <mergeCell ref="C96:E96"/>
    <mergeCell ref="C97:E97"/>
    <mergeCell ref="C98:E98"/>
    <mergeCell ref="C90:D90"/>
    <mergeCell ref="C91:D91"/>
    <mergeCell ref="C92:D92"/>
    <mergeCell ref="C93:D93"/>
    <mergeCell ref="C94:E94"/>
    <mergeCell ref="C89:O89"/>
    <mergeCell ref="C85:E85"/>
    <mergeCell ref="C86:O86"/>
    <mergeCell ref="D87:E87"/>
    <mergeCell ref="G87:H87"/>
    <mergeCell ref="I87:M87"/>
    <mergeCell ref="N87:O87"/>
    <mergeCell ref="C88:E88"/>
    <mergeCell ref="C268:O268"/>
    <mergeCell ref="C269:F269"/>
    <mergeCell ref="G269:K269"/>
    <mergeCell ref="C270:E270"/>
    <mergeCell ref="C271:E271"/>
    <mergeCell ref="C284:O284"/>
    <mergeCell ref="C285:F285"/>
    <mergeCell ref="G285:K285"/>
    <mergeCell ref="C286:E286"/>
    <mergeCell ref="C287:E287"/>
    <mergeCell ref="C288:F288"/>
    <mergeCell ref="D594:E594"/>
    <mergeCell ref="G594:H594"/>
    <mergeCell ref="I594:M594"/>
    <mergeCell ref="N594:O594"/>
    <mergeCell ref="C596:F596"/>
    <mergeCell ref="C595:F595"/>
    <mergeCell ref="C375:D375"/>
    <mergeCell ref="C372:D372"/>
    <mergeCell ref="J378:O378"/>
    <mergeCell ref="C413:O413"/>
    <mergeCell ref="C414:F414"/>
    <mergeCell ref="G414:K414"/>
    <mergeCell ref="C415:E415"/>
    <mergeCell ref="C416:D416"/>
    <mergeCell ref="C417:D417"/>
    <mergeCell ref="C418:E418"/>
    <mergeCell ref="C419:D419"/>
    <mergeCell ref="E419:I419"/>
    <mergeCell ref="J419:O419"/>
    <mergeCell ref="C420:D420"/>
    <mergeCell ref="F420:I420"/>
    <mergeCell ref="J383:O383"/>
    <mergeCell ref="C384:D384"/>
    <mergeCell ref="H27:I27"/>
    <mergeCell ref="G31:H31"/>
    <mergeCell ref="D32:E32"/>
    <mergeCell ref="C18:D18"/>
    <mergeCell ref="C19:E19"/>
    <mergeCell ref="F19:O19"/>
    <mergeCell ref="C6:O6"/>
    <mergeCell ref="E22:O22"/>
    <mergeCell ref="F23:L23"/>
    <mergeCell ref="F24:G24"/>
    <mergeCell ref="H25:I25"/>
    <mergeCell ref="D26:F26"/>
    <mergeCell ref="C69:O69"/>
    <mergeCell ref="C70:F70"/>
    <mergeCell ref="G70:K70"/>
    <mergeCell ref="C71:E71"/>
    <mergeCell ref="C72:D72"/>
    <mergeCell ref="H55:O55"/>
    <mergeCell ref="D66:F66"/>
    <mergeCell ref="C56:O56"/>
    <mergeCell ref="D57:O57"/>
    <mergeCell ref="D58:E58"/>
    <mergeCell ref="D59:O59"/>
    <mergeCell ref="D60:H60"/>
    <mergeCell ref="D61:H61"/>
    <mergeCell ref="D62:E62"/>
    <mergeCell ref="D63:E63"/>
    <mergeCell ref="D64:E64"/>
    <mergeCell ref="C44:E44"/>
    <mergeCell ref="C45:E45"/>
    <mergeCell ref="G106:H106"/>
    <mergeCell ref="I106:M106"/>
    <mergeCell ref="N106:O106"/>
    <mergeCell ref="C107:F107"/>
    <mergeCell ref="G107:J107"/>
    <mergeCell ref="C82:O82"/>
    <mergeCell ref="D83:E83"/>
    <mergeCell ref="G83:H83"/>
    <mergeCell ref="I83:M83"/>
    <mergeCell ref="N83:O83"/>
    <mergeCell ref="C84:F84"/>
    <mergeCell ref="G84:J84"/>
    <mergeCell ref="C101:D101"/>
    <mergeCell ref="C102:D102"/>
    <mergeCell ref="C99:E99"/>
    <mergeCell ref="C100:E100"/>
    <mergeCell ref="M118:O118"/>
    <mergeCell ref="C103:O103"/>
    <mergeCell ref="C104:E104"/>
    <mergeCell ref="C105:O105"/>
    <mergeCell ref="D106:E106"/>
    <mergeCell ref="C119:E119"/>
    <mergeCell ref="M119:O119"/>
    <mergeCell ref="C120:E120"/>
    <mergeCell ref="C108:E108"/>
    <mergeCell ref="C109:O109"/>
    <mergeCell ref="D110:E110"/>
    <mergeCell ref="G110:H110"/>
    <mergeCell ref="I110:M110"/>
    <mergeCell ref="N110:O110"/>
    <mergeCell ref="C111:E111"/>
    <mergeCell ref="C112:O112"/>
    <mergeCell ref="C113:D113"/>
    <mergeCell ref="C121:E121"/>
    <mergeCell ref="C122:E122"/>
    <mergeCell ref="C123:E123"/>
    <mergeCell ref="C124:D124"/>
    <mergeCell ref="C125:D125"/>
    <mergeCell ref="C114:D114"/>
    <mergeCell ref="C115:D115"/>
    <mergeCell ref="C116:D116"/>
    <mergeCell ref="C117:E117"/>
    <mergeCell ref="C118:E118"/>
    <mergeCell ref="F199:G199"/>
    <mergeCell ref="C200:E200"/>
    <mergeCell ref="F200:G200"/>
    <mergeCell ref="C243:O243"/>
    <mergeCell ref="C214:E214"/>
    <mergeCell ref="F214:G214"/>
    <mergeCell ref="C215:E215"/>
    <mergeCell ref="F215:G215"/>
    <mergeCell ref="C216:E216"/>
    <mergeCell ref="C207:D207"/>
    <mergeCell ref="C208:D208"/>
    <mergeCell ref="C209:D209"/>
    <mergeCell ref="C210:D210"/>
    <mergeCell ref="C211:D211"/>
    <mergeCell ref="C212:E212"/>
    <mergeCell ref="F212:G212"/>
    <mergeCell ref="C213:E213"/>
    <mergeCell ref="C206:F206"/>
    <mergeCell ref="G206:K206"/>
    <mergeCell ref="C232:E232"/>
    <mergeCell ref="F232:G232"/>
    <mergeCell ref="C233:E233"/>
    <mergeCell ref="F233:G233"/>
    <mergeCell ref="C234:E234"/>
    <mergeCell ref="F234:G234"/>
    <mergeCell ref="C235:E235"/>
    <mergeCell ref="F235:G235"/>
    <mergeCell ref="C236:E236"/>
    <mergeCell ref="F236:G236"/>
    <mergeCell ref="C224:O224"/>
    <mergeCell ref="C225:F225"/>
    <mergeCell ref="G225:K225"/>
    <mergeCell ref="C370:E370"/>
    <mergeCell ref="F372:I372"/>
    <mergeCell ref="C371:D371"/>
    <mergeCell ref="J371:O371"/>
    <mergeCell ref="E371:I371"/>
    <mergeCell ref="C411:D411"/>
    <mergeCell ref="F411:I411"/>
    <mergeCell ref="J372:O372"/>
    <mergeCell ref="C373:D373"/>
    <mergeCell ref="F373:I373"/>
    <mergeCell ref="J373:O373"/>
    <mergeCell ref="C374:D374"/>
    <mergeCell ref="F374:I374"/>
    <mergeCell ref="J374:O374"/>
    <mergeCell ref="F375:I375"/>
    <mergeCell ref="J375:O375"/>
    <mergeCell ref="C376:D376"/>
    <mergeCell ref="F376:I376"/>
    <mergeCell ref="J376:O376"/>
    <mergeCell ref="C377:D377"/>
    <mergeCell ref="F377:I377"/>
    <mergeCell ref="J377:O377"/>
    <mergeCell ref="C378:D378"/>
    <mergeCell ref="F378:I378"/>
    <mergeCell ref="C379:D379"/>
    <mergeCell ref="F379:I379"/>
    <mergeCell ref="J379:O379"/>
    <mergeCell ref="C380:D380"/>
    <mergeCell ref="F380:I380"/>
    <mergeCell ref="J380:O380"/>
    <mergeCell ref="C381:D381"/>
    <mergeCell ref="F381:I381"/>
    <mergeCell ref="F384:I384"/>
    <mergeCell ref="J384:O384"/>
    <mergeCell ref="C385:D385"/>
    <mergeCell ref="F385:I385"/>
    <mergeCell ref="J385:O385"/>
    <mergeCell ref="C386:D386"/>
    <mergeCell ref="F386:I386"/>
    <mergeCell ref="J386:O386"/>
    <mergeCell ref="C387:D387"/>
    <mergeCell ref="F387:I387"/>
    <mergeCell ref="J387:O387"/>
    <mergeCell ref="C388:D388"/>
    <mergeCell ref="F388:I388"/>
    <mergeCell ref="J388:O388"/>
    <mergeCell ref="C389:D389"/>
    <mergeCell ref="F389:I389"/>
    <mergeCell ref="J389:O389"/>
    <mergeCell ref="C390:D390"/>
    <mergeCell ref="F390:I390"/>
    <mergeCell ref="J390:O390"/>
    <mergeCell ref="C391:D391"/>
    <mergeCell ref="F391:I391"/>
    <mergeCell ref="J391:O391"/>
    <mergeCell ref="C392:D392"/>
    <mergeCell ref="F392:I392"/>
    <mergeCell ref="J392:O392"/>
    <mergeCell ref="C393:D393"/>
    <mergeCell ref="F393:I393"/>
    <mergeCell ref="J393:O393"/>
    <mergeCell ref="C394:D394"/>
    <mergeCell ref="F394:I394"/>
    <mergeCell ref="J394:O394"/>
    <mergeCell ref="C395:D395"/>
    <mergeCell ref="F395:I395"/>
    <mergeCell ref="J395:O395"/>
    <mergeCell ref="C396:D396"/>
    <mergeCell ref="F396:I396"/>
    <mergeCell ref="J396:O396"/>
    <mergeCell ref="C397:D397"/>
    <mergeCell ref="F397:I397"/>
    <mergeCell ref="J397:O397"/>
    <mergeCell ref="C398:D398"/>
    <mergeCell ref="F398:I398"/>
    <mergeCell ref="J398:O398"/>
    <mergeCell ref="C399:D399"/>
    <mergeCell ref="F399:I399"/>
    <mergeCell ref="J399:O399"/>
    <mergeCell ref="C400:D400"/>
    <mergeCell ref="F400:I400"/>
    <mergeCell ref="J400:O400"/>
    <mergeCell ref="C401:D401"/>
    <mergeCell ref="F401:I401"/>
    <mergeCell ref="J401:O401"/>
    <mergeCell ref="C402:D402"/>
    <mergeCell ref="F402:I402"/>
    <mergeCell ref="J402:O402"/>
    <mergeCell ref="C403:D403"/>
    <mergeCell ref="F403:I403"/>
    <mergeCell ref="J403:O403"/>
    <mergeCell ref="C404:D404"/>
    <mergeCell ref="F404:I404"/>
    <mergeCell ref="J404:O404"/>
    <mergeCell ref="C405:D405"/>
    <mergeCell ref="F405:I405"/>
    <mergeCell ref="J405:O405"/>
    <mergeCell ref="C406:D406"/>
    <mergeCell ref="F406:I406"/>
    <mergeCell ref="J406:O406"/>
    <mergeCell ref="C407:D407"/>
    <mergeCell ref="F407:I407"/>
    <mergeCell ref="J407:O407"/>
    <mergeCell ref="C408:D408"/>
    <mergeCell ref="F408:I408"/>
    <mergeCell ref="J408:O408"/>
    <mergeCell ref="C409:D409"/>
    <mergeCell ref="F409:I409"/>
    <mergeCell ref="J409:O409"/>
    <mergeCell ref="C410:D410"/>
    <mergeCell ref="F410:I410"/>
    <mergeCell ref="J410:O410"/>
    <mergeCell ref="C591:F591"/>
    <mergeCell ref="G591:K591"/>
    <mergeCell ref="C593:O593"/>
    <mergeCell ref="C592:E592"/>
    <mergeCell ref="F592:O592"/>
    <mergeCell ref="C590:O590"/>
    <mergeCell ref="J421:O421"/>
    <mergeCell ref="C422:D422"/>
    <mergeCell ref="F422:I422"/>
    <mergeCell ref="J422:O422"/>
    <mergeCell ref="C423:D423"/>
    <mergeCell ref="F423:I423"/>
    <mergeCell ref="J423:O423"/>
    <mergeCell ref="C424:D424"/>
    <mergeCell ref="F424:I424"/>
    <mergeCell ref="J424:O424"/>
    <mergeCell ref="C425:D425"/>
    <mergeCell ref="F425:I425"/>
    <mergeCell ref="C429:D429"/>
    <mergeCell ref="F429:I429"/>
    <mergeCell ref="J429:O429"/>
    <mergeCell ref="C430:D430"/>
    <mergeCell ref="F430:I430"/>
    <mergeCell ref="C646:O646"/>
    <mergeCell ref="C647:F647"/>
    <mergeCell ref="G647:K647"/>
    <mergeCell ref="C648:E648"/>
    <mergeCell ref="F648:O648"/>
    <mergeCell ref="C649:O649"/>
    <mergeCell ref="D650:E650"/>
    <mergeCell ref="G650:H650"/>
    <mergeCell ref="I650:M650"/>
    <mergeCell ref="N650:O650"/>
    <mergeCell ref="C651:F651"/>
    <mergeCell ref="C652:F652"/>
    <mergeCell ref="C654:O654"/>
    <mergeCell ref="C655:F655"/>
    <mergeCell ref="G655:K655"/>
    <mergeCell ref="C656:E656"/>
    <mergeCell ref="F656:O656"/>
    <mergeCell ref="C657:O657"/>
    <mergeCell ref="D658:E658"/>
    <mergeCell ref="G658:H658"/>
    <mergeCell ref="I658:M658"/>
    <mergeCell ref="N658:O658"/>
    <mergeCell ref="C659:F659"/>
    <mergeCell ref="C660:F660"/>
    <mergeCell ref="C683:F683"/>
    <mergeCell ref="C684:F684"/>
    <mergeCell ref="C664:E664"/>
    <mergeCell ref="F664:O664"/>
    <mergeCell ref="C665:O665"/>
    <mergeCell ref="D666:E666"/>
    <mergeCell ref="G666:H666"/>
    <mergeCell ref="I666:M666"/>
    <mergeCell ref="N666:O666"/>
    <mergeCell ref="C667:F667"/>
    <mergeCell ref="C668:F668"/>
    <mergeCell ref="N906:O906"/>
    <mergeCell ref="C758:O758"/>
    <mergeCell ref="C759:F759"/>
    <mergeCell ref="G759:K759"/>
    <mergeCell ref="C760:E760"/>
    <mergeCell ref="F760:O760"/>
    <mergeCell ref="C761:O761"/>
    <mergeCell ref="D762:E762"/>
    <mergeCell ref="G762:H762"/>
    <mergeCell ref="I762:M762"/>
    <mergeCell ref="N762:O762"/>
    <mergeCell ref="C763:F763"/>
    <mergeCell ref="C764:F764"/>
    <mergeCell ref="C878:O878"/>
    <mergeCell ref="C879:F879"/>
    <mergeCell ref="G879:K879"/>
    <mergeCell ref="C873:O873"/>
    <mergeCell ref="D874:E874"/>
    <mergeCell ref="G874:H874"/>
    <mergeCell ref="I874:M874"/>
    <mergeCell ref="N874:O874"/>
    <mergeCell ref="C875:F875"/>
    <mergeCell ref="C876:F876"/>
    <mergeCell ref="C856:E856"/>
    <mergeCell ref="F856:O856"/>
    <mergeCell ref="C857:O857"/>
    <mergeCell ref="D858:E858"/>
    <mergeCell ref="G858:H858"/>
    <mergeCell ref="I858:M858"/>
    <mergeCell ref="N858:O858"/>
    <mergeCell ref="C859:F859"/>
    <mergeCell ref="C860:F860"/>
    <mergeCell ref="C947:F947"/>
    <mergeCell ref="C948:F948"/>
    <mergeCell ref="C907:F907"/>
    <mergeCell ref="C908:F908"/>
    <mergeCell ref="C942:O942"/>
    <mergeCell ref="C943:F943"/>
    <mergeCell ref="G943:K943"/>
    <mergeCell ref="C944:E944"/>
    <mergeCell ref="F944:O944"/>
    <mergeCell ref="C945:O945"/>
    <mergeCell ref="D946:E946"/>
    <mergeCell ref="G946:H946"/>
    <mergeCell ref="I946:M946"/>
    <mergeCell ref="N946:O946"/>
    <mergeCell ref="C880:E880"/>
    <mergeCell ref="F880:O880"/>
    <mergeCell ref="C881:O881"/>
    <mergeCell ref="D882:E882"/>
    <mergeCell ref="G882:H882"/>
    <mergeCell ref="I882:M882"/>
    <mergeCell ref="N882:O882"/>
    <mergeCell ref="C883:F883"/>
    <mergeCell ref="C884:F884"/>
    <mergeCell ref="C902:O902"/>
    <mergeCell ref="C903:F903"/>
    <mergeCell ref="G903:K903"/>
    <mergeCell ref="C904:E904"/>
    <mergeCell ref="F904:O904"/>
    <mergeCell ref="C905:O905"/>
    <mergeCell ref="D906:E906"/>
    <mergeCell ref="G906:H906"/>
    <mergeCell ref="I906:M906"/>
    <mergeCell ref="C558:O558"/>
    <mergeCell ref="C559:F559"/>
    <mergeCell ref="G559:K559"/>
    <mergeCell ref="C560:E560"/>
    <mergeCell ref="F560:O560"/>
    <mergeCell ref="C561:O561"/>
    <mergeCell ref="D562:E562"/>
    <mergeCell ref="G562:H562"/>
    <mergeCell ref="I562:M562"/>
    <mergeCell ref="N562:O562"/>
    <mergeCell ref="C563:F563"/>
    <mergeCell ref="C564:F564"/>
    <mergeCell ref="C566:O566"/>
    <mergeCell ref="C567:F567"/>
    <mergeCell ref="G567:K567"/>
    <mergeCell ref="C568:E568"/>
    <mergeCell ref="F568:O568"/>
    <mergeCell ref="C569:O569"/>
    <mergeCell ref="D570:E570"/>
    <mergeCell ref="G570:H570"/>
    <mergeCell ref="I570:M570"/>
    <mergeCell ref="N570:O570"/>
    <mergeCell ref="C571:F571"/>
    <mergeCell ref="C572:F572"/>
    <mergeCell ref="C574:O574"/>
    <mergeCell ref="C575:F575"/>
    <mergeCell ref="G575:K575"/>
    <mergeCell ref="C576:E576"/>
    <mergeCell ref="F576:O576"/>
    <mergeCell ref="C577:O577"/>
    <mergeCell ref="D578:E578"/>
    <mergeCell ref="G578:H578"/>
    <mergeCell ref="I578:M578"/>
    <mergeCell ref="N578:O578"/>
    <mergeCell ref="C579:F579"/>
    <mergeCell ref="C580:F580"/>
    <mergeCell ref="C582:O582"/>
    <mergeCell ref="C583:F583"/>
    <mergeCell ref="G583:K583"/>
    <mergeCell ref="C584:E584"/>
    <mergeCell ref="F584:O584"/>
    <mergeCell ref="C585:O585"/>
    <mergeCell ref="D586:E586"/>
    <mergeCell ref="G586:H586"/>
    <mergeCell ref="I586:M586"/>
    <mergeCell ref="N586:O586"/>
    <mergeCell ref="C587:F587"/>
    <mergeCell ref="C588:F588"/>
    <mergeCell ref="C624:E624"/>
    <mergeCell ref="F624:O624"/>
    <mergeCell ref="C625:O625"/>
    <mergeCell ref="C606:O606"/>
    <mergeCell ref="C607:F607"/>
    <mergeCell ref="G607:K607"/>
    <mergeCell ref="C598:O598"/>
    <mergeCell ref="C599:F599"/>
    <mergeCell ref="G599:K599"/>
    <mergeCell ref="C600:E600"/>
    <mergeCell ref="F600:O600"/>
    <mergeCell ref="C601:O601"/>
    <mergeCell ref="D602:E602"/>
    <mergeCell ref="G602:H602"/>
    <mergeCell ref="I602:M602"/>
    <mergeCell ref="N602:O602"/>
    <mergeCell ref="C603:F603"/>
    <mergeCell ref="C604:F604"/>
    <mergeCell ref="D626:E626"/>
    <mergeCell ref="G626:H626"/>
    <mergeCell ref="I626:M626"/>
    <mergeCell ref="N626:O626"/>
    <mergeCell ref="C627:F627"/>
    <mergeCell ref="C628:F628"/>
    <mergeCell ref="C608:E608"/>
    <mergeCell ref="F608:O608"/>
    <mergeCell ref="C609:O609"/>
    <mergeCell ref="D610:E610"/>
    <mergeCell ref="G610:H610"/>
    <mergeCell ref="I610:M610"/>
    <mergeCell ref="N610:O610"/>
    <mergeCell ref="C611:F611"/>
    <mergeCell ref="C612:F612"/>
    <mergeCell ref="C614:O614"/>
    <mergeCell ref="C615:F615"/>
    <mergeCell ref="G615:K615"/>
    <mergeCell ref="C616:E616"/>
    <mergeCell ref="F616:O616"/>
    <mergeCell ref="C617:O617"/>
    <mergeCell ref="D618:E618"/>
    <mergeCell ref="G618:H618"/>
    <mergeCell ref="I618:M618"/>
    <mergeCell ref="N618:O618"/>
    <mergeCell ref="C619:F619"/>
    <mergeCell ref="C620:F620"/>
    <mergeCell ref="C622:O622"/>
    <mergeCell ref="C623:F623"/>
    <mergeCell ref="G623:K623"/>
    <mergeCell ref="C638:O638"/>
    <mergeCell ref="C639:F639"/>
    <mergeCell ref="G639:K639"/>
    <mergeCell ref="C640:E640"/>
    <mergeCell ref="F640:O640"/>
    <mergeCell ref="C630:O630"/>
    <mergeCell ref="C631:F631"/>
    <mergeCell ref="G631:K631"/>
    <mergeCell ref="C632:E632"/>
    <mergeCell ref="F632:O632"/>
    <mergeCell ref="C633:O633"/>
    <mergeCell ref="D634:E634"/>
    <mergeCell ref="G634:H634"/>
    <mergeCell ref="I634:M634"/>
    <mergeCell ref="N634:O634"/>
    <mergeCell ref="C635:F635"/>
    <mergeCell ref="C636:F636"/>
    <mergeCell ref="C641:O641"/>
    <mergeCell ref="D642:E642"/>
    <mergeCell ref="G642:H642"/>
    <mergeCell ref="I642:M642"/>
    <mergeCell ref="N642:O642"/>
    <mergeCell ref="C643:F643"/>
    <mergeCell ref="C644:F644"/>
    <mergeCell ref="C678:O678"/>
    <mergeCell ref="C679:F679"/>
    <mergeCell ref="G679:K679"/>
    <mergeCell ref="C680:E680"/>
    <mergeCell ref="F680:O680"/>
    <mergeCell ref="C681:O681"/>
    <mergeCell ref="D682:E682"/>
    <mergeCell ref="G682:H682"/>
    <mergeCell ref="I682:M682"/>
    <mergeCell ref="N682:O682"/>
    <mergeCell ref="C670:O670"/>
    <mergeCell ref="C671:F671"/>
    <mergeCell ref="G671:K671"/>
    <mergeCell ref="C672:E672"/>
    <mergeCell ref="F672:O672"/>
    <mergeCell ref="C673:O673"/>
    <mergeCell ref="D674:E674"/>
    <mergeCell ref="G674:H674"/>
    <mergeCell ref="I674:M674"/>
    <mergeCell ref="N674:O674"/>
    <mergeCell ref="C675:F675"/>
    <mergeCell ref="C676:F676"/>
    <mergeCell ref="C662:O662"/>
    <mergeCell ref="C663:F663"/>
    <mergeCell ref="G663:K663"/>
    <mergeCell ref="C750:O750"/>
    <mergeCell ref="C751:F751"/>
    <mergeCell ref="G751:K751"/>
    <mergeCell ref="C752:E752"/>
    <mergeCell ref="F752:O752"/>
    <mergeCell ref="C753:O753"/>
    <mergeCell ref="D754:E754"/>
    <mergeCell ref="G754:H754"/>
    <mergeCell ref="I754:M754"/>
    <mergeCell ref="N754:O754"/>
    <mergeCell ref="C755:F755"/>
    <mergeCell ref="C756:F756"/>
    <mergeCell ref="C742:O742"/>
    <mergeCell ref="C743:F743"/>
    <mergeCell ref="G743:K743"/>
    <mergeCell ref="C744:E744"/>
    <mergeCell ref="F744:O744"/>
    <mergeCell ref="C745:O745"/>
    <mergeCell ref="D746:E746"/>
    <mergeCell ref="G746:H746"/>
    <mergeCell ref="I746:M746"/>
    <mergeCell ref="N746:O746"/>
    <mergeCell ref="C747:F747"/>
    <mergeCell ref="C748:F748"/>
    <mergeCell ref="C734:O734"/>
    <mergeCell ref="C735:F735"/>
    <mergeCell ref="G735:K735"/>
    <mergeCell ref="C736:E736"/>
    <mergeCell ref="F736:O736"/>
    <mergeCell ref="C737:O737"/>
    <mergeCell ref="D738:E738"/>
    <mergeCell ref="G738:H738"/>
    <mergeCell ref="I738:M738"/>
    <mergeCell ref="N738:O738"/>
    <mergeCell ref="C739:F739"/>
    <mergeCell ref="C740:F740"/>
    <mergeCell ref="C726:O726"/>
    <mergeCell ref="C727:F727"/>
    <mergeCell ref="G727:K727"/>
    <mergeCell ref="C728:E728"/>
    <mergeCell ref="F728:O728"/>
    <mergeCell ref="C729:O729"/>
    <mergeCell ref="D730:E730"/>
    <mergeCell ref="G730:H730"/>
    <mergeCell ref="I730:M730"/>
    <mergeCell ref="N730:O730"/>
    <mergeCell ref="C731:F731"/>
    <mergeCell ref="C732:F732"/>
    <mergeCell ref="C718:O718"/>
    <mergeCell ref="C719:F719"/>
    <mergeCell ref="G719:K719"/>
    <mergeCell ref="C720:E720"/>
    <mergeCell ref="F720:O720"/>
    <mergeCell ref="C721:O721"/>
    <mergeCell ref="D722:E722"/>
    <mergeCell ref="G722:H722"/>
    <mergeCell ref="I722:M722"/>
    <mergeCell ref="N722:O722"/>
    <mergeCell ref="C723:F723"/>
    <mergeCell ref="C724:F724"/>
    <mergeCell ref="C710:O710"/>
    <mergeCell ref="C711:F711"/>
    <mergeCell ref="G711:K711"/>
    <mergeCell ref="C712:E712"/>
    <mergeCell ref="F712:O712"/>
    <mergeCell ref="C713:O713"/>
    <mergeCell ref="D714:E714"/>
    <mergeCell ref="G714:H714"/>
    <mergeCell ref="I714:M714"/>
    <mergeCell ref="N714:O714"/>
    <mergeCell ref="C715:F715"/>
    <mergeCell ref="C716:F716"/>
    <mergeCell ref="C702:O702"/>
    <mergeCell ref="C703:F703"/>
    <mergeCell ref="G703:K703"/>
    <mergeCell ref="C704:E704"/>
    <mergeCell ref="F704:O704"/>
    <mergeCell ref="C705:O705"/>
    <mergeCell ref="D706:E706"/>
    <mergeCell ref="G706:H706"/>
    <mergeCell ref="I706:M706"/>
    <mergeCell ref="N706:O706"/>
    <mergeCell ref="C707:F707"/>
    <mergeCell ref="C708:F708"/>
    <mergeCell ref="C694:O694"/>
    <mergeCell ref="C695:F695"/>
    <mergeCell ref="G695:K695"/>
    <mergeCell ref="C696:E696"/>
    <mergeCell ref="F696:O696"/>
    <mergeCell ref="C697:O697"/>
    <mergeCell ref="D698:E698"/>
    <mergeCell ref="G698:H698"/>
    <mergeCell ref="I698:M698"/>
    <mergeCell ref="N698:O698"/>
    <mergeCell ref="C699:F699"/>
    <mergeCell ref="C700:F700"/>
    <mergeCell ref="C686:O686"/>
    <mergeCell ref="C687:F687"/>
    <mergeCell ref="G687:K687"/>
    <mergeCell ref="C688:E688"/>
    <mergeCell ref="F688:O688"/>
    <mergeCell ref="C689:O689"/>
    <mergeCell ref="D690:E690"/>
    <mergeCell ref="G690:H690"/>
    <mergeCell ref="I690:M690"/>
    <mergeCell ref="N690:O690"/>
    <mergeCell ref="C691:F691"/>
    <mergeCell ref="C692:F692"/>
    <mergeCell ref="C870:O870"/>
    <mergeCell ref="C871:F871"/>
    <mergeCell ref="G871:K871"/>
    <mergeCell ref="C872:E872"/>
    <mergeCell ref="F872:O872"/>
    <mergeCell ref="C862:O862"/>
    <mergeCell ref="C863:F863"/>
    <mergeCell ref="G863:K863"/>
    <mergeCell ref="C864:E864"/>
    <mergeCell ref="F864:O864"/>
    <mergeCell ref="C865:O865"/>
    <mergeCell ref="D866:E866"/>
    <mergeCell ref="G866:H866"/>
    <mergeCell ref="I866:M866"/>
    <mergeCell ref="N866:O866"/>
    <mergeCell ref="C867:F867"/>
    <mergeCell ref="C868:F868"/>
    <mergeCell ref="C854:O854"/>
    <mergeCell ref="C855:F855"/>
    <mergeCell ref="G855:K855"/>
    <mergeCell ref="C846:O846"/>
    <mergeCell ref="C847:F847"/>
    <mergeCell ref="G847:K847"/>
    <mergeCell ref="C848:E848"/>
    <mergeCell ref="F848:O848"/>
    <mergeCell ref="C849:O849"/>
    <mergeCell ref="D850:E850"/>
    <mergeCell ref="G850:H850"/>
    <mergeCell ref="I850:M850"/>
    <mergeCell ref="N850:O850"/>
    <mergeCell ref="C851:F851"/>
    <mergeCell ref="C852:F852"/>
    <mergeCell ref="C806:O806"/>
    <mergeCell ref="C807:F807"/>
    <mergeCell ref="G807:K807"/>
    <mergeCell ref="C808:E808"/>
    <mergeCell ref="F808:O808"/>
    <mergeCell ref="C809:O809"/>
    <mergeCell ref="D810:E810"/>
    <mergeCell ref="G810:H810"/>
    <mergeCell ref="I810:M810"/>
    <mergeCell ref="N810:O810"/>
    <mergeCell ref="C811:F811"/>
    <mergeCell ref="C812:F812"/>
    <mergeCell ref="C814:O814"/>
    <mergeCell ref="C815:F815"/>
    <mergeCell ref="G815:K815"/>
    <mergeCell ref="C816:E816"/>
    <mergeCell ref="F816:O816"/>
    <mergeCell ref="C817:O817"/>
    <mergeCell ref="C835:F835"/>
    <mergeCell ref="C836:F836"/>
    <mergeCell ref="D818:E818"/>
    <mergeCell ref="G818:H818"/>
    <mergeCell ref="I818:M818"/>
    <mergeCell ref="N818:O818"/>
    <mergeCell ref="C819:F819"/>
    <mergeCell ref="C820:F820"/>
    <mergeCell ref="C822:O822"/>
    <mergeCell ref="C823:F823"/>
    <mergeCell ref="G823:K823"/>
    <mergeCell ref="C824:E824"/>
    <mergeCell ref="F824:O824"/>
    <mergeCell ref="C825:O825"/>
    <mergeCell ref="D826:E826"/>
    <mergeCell ref="G826:H826"/>
    <mergeCell ref="I826:M826"/>
    <mergeCell ref="N826:O826"/>
    <mergeCell ref="C827:F827"/>
    <mergeCell ref="C777:O777"/>
    <mergeCell ref="D778:E778"/>
    <mergeCell ref="G778:H778"/>
    <mergeCell ref="I778:M778"/>
    <mergeCell ref="N778:O778"/>
    <mergeCell ref="C779:F779"/>
    <mergeCell ref="C780:F780"/>
    <mergeCell ref="C782:O782"/>
    <mergeCell ref="C828:F828"/>
    <mergeCell ref="C830:O830"/>
    <mergeCell ref="C831:F831"/>
    <mergeCell ref="G831:K831"/>
    <mergeCell ref="C832:E832"/>
    <mergeCell ref="F832:O832"/>
    <mergeCell ref="C833:O833"/>
    <mergeCell ref="D834:E834"/>
    <mergeCell ref="G834:H834"/>
    <mergeCell ref="I834:M834"/>
    <mergeCell ref="N834:O834"/>
    <mergeCell ref="C783:F783"/>
    <mergeCell ref="G783:K783"/>
    <mergeCell ref="C784:E784"/>
    <mergeCell ref="F784:O784"/>
    <mergeCell ref="C785:O785"/>
    <mergeCell ref="D786:E786"/>
    <mergeCell ref="G786:H786"/>
    <mergeCell ref="I786:M786"/>
    <mergeCell ref="N786:O786"/>
    <mergeCell ref="C787:F787"/>
    <mergeCell ref="C788:F788"/>
    <mergeCell ref="C790:O790"/>
    <mergeCell ref="C791:F791"/>
    <mergeCell ref="C766:O766"/>
    <mergeCell ref="C767:F767"/>
    <mergeCell ref="G767:K767"/>
    <mergeCell ref="C768:E768"/>
    <mergeCell ref="F768:O768"/>
    <mergeCell ref="C769:O769"/>
    <mergeCell ref="D770:E770"/>
    <mergeCell ref="G770:H770"/>
    <mergeCell ref="I770:M770"/>
    <mergeCell ref="N770:O770"/>
    <mergeCell ref="C771:F771"/>
    <mergeCell ref="C772:F772"/>
    <mergeCell ref="C774:O774"/>
    <mergeCell ref="C775:F775"/>
    <mergeCell ref="G775:K775"/>
    <mergeCell ref="C776:E776"/>
    <mergeCell ref="F776:O776"/>
    <mergeCell ref="C892:F892"/>
    <mergeCell ref="C841:O841"/>
    <mergeCell ref="D842:E842"/>
    <mergeCell ref="G842:H842"/>
    <mergeCell ref="I842:M842"/>
    <mergeCell ref="N842:O842"/>
    <mergeCell ref="C843:F843"/>
    <mergeCell ref="G791:K791"/>
    <mergeCell ref="C792:E792"/>
    <mergeCell ref="F792:O792"/>
    <mergeCell ref="C793:O793"/>
    <mergeCell ref="D794:E794"/>
    <mergeCell ref="G794:H794"/>
    <mergeCell ref="I794:M794"/>
    <mergeCell ref="N794:O794"/>
    <mergeCell ref="C795:F795"/>
    <mergeCell ref="C796:F796"/>
    <mergeCell ref="C798:O798"/>
    <mergeCell ref="C799:F799"/>
    <mergeCell ref="G799:K799"/>
    <mergeCell ref="C800:E800"/>
    <mergeCell ref="F800:O800"/>
    <mergeCell ref="C801:O801"/>
    <mergeCell ref="D802:E802"/>
    <mergeCell ref="G802:H802"/>
    <mergeCell ref="I802:M802"/>
    <mergeCell ref="N802:O802"/>
    <mergeCell ref="C838:O838"/>
    <mergeCell ref="C839:F839"/>
    <mergeCell ref="G839:K839"/>
    <mergeCell ref="C840:E840"/>
    <mergeCell ref="F840:O840"/>
    <mergeCell ref="C918:O918"/>
    <mergeCell ref="C919:F919"/>
    <mergeCell ref="G919:K919"/>
    <mergeCell ref="C920:E920"/>
    <mergeCell ref="F920:O920"/>
    <mergeCell ref="C921:O921"/>
    <mergeCell ref="D922:E922"/>
    <mergeCell ref="C803:F803"/>
    <mergeCell ref="C804:F804"/>
    <mergeCell ref="C894:O894"/>
    <mergeCell ref="C895:F895"/>
    <mergeCell ref="G895:K895"/>
    <mergeCell ref="C896:E896"/>
    <mergeCell ref="F896:O896"/>
    <mergeCell ref="C897:O897"/>
    <mergeCell ref="D898:E898"/>
    <mergeCell ref="G898:H898"/>
    <mergeCell ref="I898:M898"/>
    <mergeCell ref="N898:O898"/>
    <mergeCell ref="C899:F899"/>
    <mergeCell ref="C900:F900"/>
    <mergeCell ref="C886:O886"/>
    <mergeCell ref="C887:F887"/>
    <mergeCell ref="G887:K887"/>
    <mergeCell ref="C888:E888"/>
    <mergeCell ref="F888:O888"/>
    <mergeCell ref="C889:O889"/>
    <mergeCell ref="D890:E890"/>
    <mergeCell ref="G890:H890"/>
    <mergeCell ref="I890:M890"/>
    <mergeCell ref="N890:O890"/>
    <mergeCell ref="C891:F891"/>
    <mergeCell ref="C937:O937"/>
    <mergeCell ref="D938:E938"/>
    <mergeCell ref="G938:H938"/>
    <mergeCell ref="I938:M938"/>
    <mergeCell ref="N938:O938"/>
    <mergeCell ref="C939:F939"/>
    <mergeCell ref="C940:F940"/>
    <mergeCell ref="C926:O926"/>
    <mergeCell ref="C927:F927"/>
    <mergeCell ref="G927:K927"/>
    <mergeCell ref="C928:E928"/>
    <mergeCell ref="F928:O928"/>
    <mergeCell ref="C929:O929"/>
    <mergeCell ref="D930:E930"/>
    <mergeCell ref="G930:H930"/>
    <mergeCell ref="I930:M930"/>
    <mergeCell ref="N930:O930"/>
    <mergeCell ref="C931:F931"/>
    <mergeCell ref="C932:F932"/>
    <mergeCell ref="D13:O13"/>
    <mergeCell ref="D14:O14"/>
    <mergeCell ref="C15:J15"/>
    <mergeCell ref="K15:O15"/>
    <mergeCell ref="C950:O950"/>
    <mergeCell ref="C951:O951"/>
    <mergeCell ref="C952:O952"/>
    <mergeCell ref="C953:O953"/>
    <mergeCell ref="C954:O954"/>
    <mergeCell ref="G922:H922"/>
    <mergeCell ref="I922:M922"/>
    <mergeCell ref="N922:O922"/>
    <mergeCell ref="C923:F923"/>
    <mergeCell ref="C924:F924"/>
    <mergeCell ref="C910:O910"/>
    <mergeCell ref="C911:F911"/>
    <mergeCell ref="G911:K911"/>
    <mergeCell ref="C912:E912"/>
    <mergeCell ref="F912:O912"/>
    <mergeCell ref="C913:O913"/>
    <mergeCell ref="D914:E914"/>
    <mergeCell ref="G914:H914"/>
    <mergeCell ref="I914:M914"/>
    <mergeCell ref="N914:O914"/>
    <mergeCell ref="C915:F915"/>
    <mergeCell ref="C916:F916"/>
    <mergeCell ref="C844:F844"/>
    <mergeCell ref="C934:O934"/>
    <mergeCell ref="C935:F935"/>
    <mergeCell ref="G935:K935"/>
    <mergeCell ref="C936:E936"/>
    <mergeCell ref="F936:O936"/>
  </mergeCells>
  <dataValidations xWindow="470" yWindow="623" count="1">
    <dataValidation allowBlank="1" showInputMessage="1" showErrorMessage="1" promptTitle="Evite pendências!" prompt="Sugere-se que seja realizada a conferência digital da ART no site do CREA na internet. Se o CREA exigir que seja utilizado um código de verificação, informe aqui o código necessário para evitar que isso seja uma pendência na análise do seu processo." sqref="H27:I27" xr:uid="{00000000-0002-0000-0000-000000000000}"/>
  </dataValidations>
  <pageMargins left="0.25" right="0.25" top="0.75" bottom="0.75" header="0.3" footer="0.3"/>
  <pageSetup paperSize="9" scale="91"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1">
              <controlPr locked="0" defaultSize="0" autoFill="0" autoLine="0" autoPict="0">
                <anchor moveWithCells="1" sizeWithCells="1">
                  <from>
                    <xdr:col>2</xdr:col>
                    <xdr:colOff>19050</xdr:colOff>
                    <xdr:row>955</xdr:row>
                    <xdr:rowOff>0</xdr:rowOff>
                  </from>
                  <to>
                    <xdr:col>12</xdr:col>
                    <xdr:colOff>742950</xdr:colOff>
                    <xdr:row>956</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470" yWindow="623" count="17">
        <x14:dataValidation type="list" allowBlank="1" showInputMessage="1" showErrorMessage="1" xr:uid="{00000000-0002-0000-0000-000001000000}">
          <x14:formula1>
            <xm:f>ListaSuspensa!$E$2:$E$28</xm:f>
          </x14:formula1>
          <xm:sqref>H25</xm:sqref>
        </x14:dataValidation>
        <x14:dataValidation type="list" allowBlank="1" showInputMessage="1" showErrorMessage="1" xr:uid="{00000000-0002-0000-0000-000002000000}">
          <x14:formula1>
            <xm:f>ListaSuspensa!$F$2:$F$7</xm:f>
          </x14:formula1>
          <xm:sqref>F55 F48:F49</xm:sqref>
        </x14:dataValidation>
        <x14:dataValidation type="list" allowBlank="1" showInputMessage="1" showErrorMessage="1" xr:uid="{00000000-0002-0000-0000-000003000000}">
          <x14:formula1>
            <xm:f>ListaSuspensa!$C$1:$C$2</xm:f>
          </x14:formula1>
          <xm:sqref>F41 F83 F87 F106 F110 F594 F658 F762 F882 F906 F946 F141 F145 F164 F168 F562 F570 F578 F586 F610 F602 F634 F626 F618 F650 F642 F682 F674 F666 F754 F746 F738 F730 F722 F714 F706 F698 F690 F874 F866 F858 F850 F842 F834 F826 F818 F810 F802 F794 F786 F778 F770 F898 F890 F938 F930 F922 F914</xm:sqref>
        </x14:dataValidation>
        <x14:dataValidation type="list" allowBlank="1" showInputMessage="1" showErrorMessage="1" xr:uid="{00000000-0002-0000-0000-000004000000}">
          <x14:formula1>
            <xm:f>ListaSuspensa!$B$1:$B$2</xm:f>
          </x14:formula1>
          <xm:sqref>G43 F94 F97 F100 F117 F120 F123 F152 F155 F158 F175 F178 F181</xm:sqref>
        </x14:dataValidation>
        <x14:dataValidation type="list" allowBlank="1" showInputMessage="1" showErrorMessage="1" xr:uid="{00000000-0002-0000-0000-000005000000}">
          <x14:formula1>
            <xm:f>ListaSuspensa!$A$2:$A$4</xm:f>
          </x14:formula1>
          <xm:sqref>E37</xm:sqref>
        </x14:dataValidation>
        <x14:dataValidation type="list" allowBlank="1" showInputMessage="1" showErrorMessage="1" xr:uid="{00000000-0002-0000-0000-000006000000}">
          <x14:formula1>
            <xm:f>ListaSuspensa!$F$2:$F$4</xm:f>
          </x14:formula1>
          <xm:sqref>F44</xm:sqref>
        </x14:dataValidation>
        <x14:dataValidation type="list" allowBlank="1" showInputMessage="1" showErrorMessage="1" xr:uid="{00000000-0002-0000-0000-000007000000}">
          <x14:formula1>
            <xm:f>ListaSuspensa!$F$2:$F$6</xm:f>
          </x14:formula1>
          <xm:sqref>F47</xm:sqref>
        </x14:dataValidation>
        <x14:dataValidation type="list" allowBlank="1" showInputMessage="1" showErrorMessage="1" xr:uid="{00000000-0002-0000-0000-000008000000}">
          <x14:formula1>
            <xm:f>ListaSuspensa!$F$2:$F$17</xm:f>
          </x14:formula1>
          <xm:sqref>F46 F53</xm:sqref>
        </x14:dataValidation>
        <x14:dataValidation type="list" allowBlank="1" showInputMessage="1" showErrorMessage="1" xr:uid="{00000000-0002-0000-0000-000009000000}">
          <x14:formula1>
            <xm:f>ListaSuspensa!$F$2:$F$5</xm:f>
          </x14:formula1>
          <xm:sqref>F54 F50:F51 F45</xm:sqref>
        </x14:dataValidation>
        <x14:dataValidation type="list" allowBlank="1" showInputMessage="1" showErrorMessage="1" xr:uid="{00000000-0002-0000-0000-00000A000000}">
          <x14:formula1>
            <xm:f>ListaSuspensa!$F$2:$F$12</xm:f>
          </x14:formula1>
          <xm:sqref>F52</xm:sqref>
        </x14:dataValidation>
        <x14:dataValidation type="list" allowBlank="1" showInputMessage="1" showErrorMessage="1" xr:uid="{00000000-0002-0000-0000-00000B000000}">
          <x14:formula1>
            <xm:f>ListaSuspensa!$G$2:$G$7</xm:f>
          </x14:formula1>
          <xm:sqref>E75 E191 E249 E368 E133 E210 E229 E257 E265 E273 E281 E289 E297 E305 E313 E321 E329 E337 E345 E353 E361 E416 E464 E512</xm:sqref>
        </x14:dataValidation>
        <x14:dataValidation type="list" allowBlank="1" showInputMessage="1" showErrorMessage="1" xr:uid="{00000000-0002-0000-0000-00000C000000}">
          <x14:formula1>
            <xm:f>ListaSuspensa!$H$2:$H$7</xm:f>
          </x14:formula1>
          <xm:sqref>E72 E189 E130 E208 E227</xm:sqref>
        </x14:dataValidation>
        <x14:dataValidation type="list" allowBlank="1" showInputMessage="1" showErrorMessage="1" xr:uid="{00000000-0002-0000-0000-00000D000000}">
          <x14:formula1>
            <xm:f>ListaSuspensa!$K$2:$K$8</xm:f>
          </x14:formula1>
          <xm:sqref>G84 G107 G142 G165</xm:sqref>
        </x14:dataValidation>
        <x14:dataValidation type="list" allowBlank="1" showInputMessage="1" showErrorMessage="1" promptTitle="Evite Pendências!" prompt="Consulte as orientações de preenchimento deste formulário nas demais abas do requerimento." xr:uid="{00000000-0002-0000-0000-00000E000000}">
          <x14:formula1>
            <xm:f>ListaSuspensa!$D$2:$D$4</xm:f>
          </x14:formula1>
          <xm:sqref>E18</xm:sqref>
        </x14:dataValidation>
        <x14:dataValidation type="list" allowBlank="1" showInputMessage="1" showErrorMessage="1" xr:uid="{00000000-0002-0000-0000-00000F000000}">
          <x14:formula1>
            <xm:f>ListaSuspensa!$I$2:$I$3</xm:f>
          </x14:formula1>
          <xm:sqref>E190 E209 E228</xm:sqref>
        </x14:dataValidation>
        <x14:dataValidation type="list" allowBlank="1" showInputMessage="1" showErrorMessage="1" xr:uid="{00000000-0002-0000-0000-000010000000}">
          <x14:formula1>
            <xm:f>ListaSuspensa!$J$2:$J$4</xm:f>
          </x14:formula1>
          <xm:sqref>F193:G193 F197:G197 F212:G212 F216:G216 F231:G231 F235:G235</xm:sqref>
        </x14:dataValidation>
        <x14:dataValidation type="list" allowBlank="1" showInputMessage="1" showErrorMessage="1" xr:uid="{00000000-0002-0000-0000-000011000000}">
          <x14:formula1>
            <xm:f>ListaSuspensa!$F$2:$F$42</xm:f>
          </x14:formula1>
          <xm:sqref>F370 F418 F466 F514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ilha3">
    <tabColor theme="0" tint="-0.499984740745262"/>
  </sheetPr>
  <dimension ref="B1:F159"/>
  <sheetViews>
    <sheetView showGridLines="0" showRowColHeaders="0" workbookViewId="0"/>
  </sheetViews>
  <sheetFormatPr defaultRowHeight="15" x14ac:dyDescent="0.25"/>
  <cols>
    <col min="1" max="2" width="3.5703125" customWidth="1"/>
    <col min="3" max="3" width="3.5703125" style="123" customWidth="1"/>
    <col min="4" max="4" width="123.7109375" style="131" customWidth="1"/>
    <col min="5" max="5" width="3.5703125" customWidth="1"/>
  </cols>
  <sheetData>
    <row r="1" spans="2:5" ht="15.75" thickBot="1" x14ac:dyDescent="0.3"/>
    <row r="2" spans="2:5" ht="30" customHeight="1" thickBot="1" x14ac:dyDescent="0.3">
      <c r="B2" s="233" t="s">
        <v>454</v>
      </c>
      <c r="C2" s="234"/>
      <c r="D2" s="234"/>
      <c r="E2" s="235"/>
    </row>
    <row r="4" spans="2:5" ht="19.5" thickBot="1" x14ac:dyDescent="0.3">
      <c r="B4" s="232" t="s">
        <v>306</v>
      </c>
      <c r="C4" s="232"/>
      <c r="D4" s="232"/>
      <c r="E4" s="232"/>
    </row>
    <row r="6" spans="2:5" ht="15.75" x14ac:dyDescent="0.25">
      <c r="B6" s="103" t="s">
        <v>307</v>
      </c>
      <c r="C6" s="104"/>
      <c r="D6" s="105"/>
      <c r="E6" s="106"/>
    </row>
    <row r="7" spans="2:5" x14ac:dyDescent="0.25">
      <c r="B7" s="107"/>
      <c r="C7" s="108" t="s">
        <v>289</v>
      </c>
      <c r="D7" s="109"/>
      <c r="E7" s="110"/>
    </row>
    <row r="8" spans="2:5" s="115" customFormat="1" ht="24" x14ac:dyDescent="0.25">
      <c r="B8" s="111"/>
      <c r="C8" s="112"/>
      <c r="D8" s="113" t="s">
        <v>308</v>
      </c>
      <c r="E8" s="114"/>
    </row>
    <row r="9" spans="2:5" x14ac:dyDescent="0.25">
      <c r="B9" s="107"/>
      <c r="C9" s="108" t="s">
        <v>309</v>
      </c>
      <c r="D9" s="109"/>
      <c r="E9" s="110"/>
    </row>
    <row r="10" spans="2:5" s="115" customFormat="1" ht="24" x14ac:dyDescent="0.25">
      <c r="B10" s="111"/>
      <c r="C10" s="112"/>
      <c r="D10" s="113" t="s">
        <v>310</v>
      </c>
      <c r="E10" s="114"/>
    </row>
    <row r="11" spans="2:5" x14ac:dyDescent="0.25">
      <c r="B11" s="107"/>
      <c r="C11" s="108" t="s">
        <v>311</v>
      </c>
      <c r="D11" s="109"/>
      <c r="E11" s="110"/>
    </row>
    <row r="12" spans="2:5" s="115" customFormat="1" ht="36" x14ac:dyDescent="0.25">
      <c r="B12" s="116"/>
      <c r="C12" s="117"/>
      <c r="D12" s="118" t="s">
        <v>312</v>
      </c>
      <c r="E12" s="119"/>
    </row>
    <row r="14" spans="2:5" ht="15.75" x14ac:dyDescent="0.25">
      <c r="B14" s="103" t="s">
        <v>313</v>
      </c>
      <c r="C14" s="104"/>
      <c r="D14" s="105"/>
      <c r="E14" s="106"/>
    </row>
    <row r="15" spans="2:5" ht="48" x14ac:dyDescent="0.25">
      <c r="B15" s="120"/>
      <c r="C15" s="121"/>
      <c r="D15" s="118" t="s">
        <v>456</v>
      </c>
      <c r="E15" s="122"/>
    </row>
    <row r="16" spans="2:5" x14ac:dyDescent="0.25">
      <c r="D16" s="124"/>
    </row>
    <row r="17" spans="2:6" ht="19.5" thickBot="1" x14ac:dyDescent="0.3">
      <c r="B17" s="232" t="s">
        <v>314</v>
      </c>
      <c r="C17" s="232"/>
      <c r="D17" s="232"/>
      <c r="E17" s="232"/>
    </row>
    <row r="19" spans="2:6" ht="15.75" x14ac:dyDescent="0.25">
      <c r="B19" s="103" t="s">
        <v>315</v>
      </c>
      <c r="C19" s="104"/>
      <c r="D19" s="105"/>
      <c r="E19" s="106"/>
    </row>
    <row r="20" spans="2:6" x14ac:dyDescent="0.25">
      <c r="B20" s="107"/>
      <c r="C20" s="108" t="s">
        <v>114</v>
      </c>
      <c r="D20" s="109"/>
      <c r="E20" s="110"/>
    </row>
    <row r="21" spans="2:6" s="115" customFormat="1" ht="60" x14ac:dyDescent="0.25">
      <c r="B21" s="111"/>
      <c r="C21" s="112"/>
      <c r="D21" s="113" t="s">
        <v>316</v>
      </c>
      <c r="E21" s="114"/>
    </row>
    <row r="22" spans="2:6" x14ac:dyDescent="0.25">
      <c r="B22" s="107"/>
      <c r="C22" s="108" t="s">
        <v>115</v>
      </c>
      <c r="D22" s="109"/>
      <c r="E22" s="110"/>
    </row>
    <row r="23" spans="2:6" ht="36" x14ac:dyDescent="0.25">
      <c r="B23" s="107"/>
      <c r="C23" s="125"/>
      <c r="D23" s="113" t="s">
        <v>317</v>
      </c>
      <c r="E23" s="110"/>
      <c r="F23" s="126"/>
    </row>
    <row r="24" spans="2:6" x14ac:dyDescent="0.25">
      <c r="B24" s="107"/>
      <c r="C24" s="108" t="s">
        <v>116</v>
      </c>
      <c r="D24" s="109"/>
      <c r="E24" s="110"/>
    </row>
    <row r="25" spans="2:6" x14ac:dyDescent="0.25">
      <c r="B25" s="107"/>
      <c r="C25" s="125"/>
      <c r="D25" s="113" t="s">
        <v>318</v>
      </c>
      <c r="E25" s="110"/>
      <c r="F25" s="126"/>
    </row>
    <row r="26" spans="2:6" x14ac:dyDescent="0.25">
      <c r="B26" s="107"/>
      <c r="C26" s="108" t="s">
        <v>117</v>
      </c>
      <c r="D26" s="109"/>
      <c r="E26" s="110"/>
    </row>
    <row r="27" spans="2:6" ht="48" x14ac:dyDescent="0.25">
      <c r="B27" s="107"/>
      <c r="C27" s="125"/>
      <c r="D27" s="113" t="s">
        <v>319</v>
      </c>
      <c r="E27" s="110"/>
    </row>
    <row r="28" spans="2:6" x14ac:dyDescent="0.25">
      <c r="B28" s="107"/>
      <c r="C28" s="108" t="s">
        <v>118</v>
      </c>
      <c r="D28" s="109"/>
      <c r="E28" s="110"/>
    </row>
    <row r="29" spans="2:6" x14ac:dyDescent="0.25">
      <c r="B29" s="107"/>
      <c r="C29" s="125"/>
      <c r="D29" s="113" t="s">
        <v>320</v>
      </c>
      <c r="E29" s="110"/>
      <c r="F29" s="126"/>
    </row>
    <row r="30" spans="2:6" x14ac:dyDescent="0.25">
      <c r="B30" s="107"/>
      <c r="C30" s="108" t="s">
        <v>321</v>
      </c>
      <c r="D30" s="109"/>
      <c r="E30" s="110"/>
    </row>
    <row r="31" spans="2:6" ht="24" x14ac:dyDescent="0.25">
      <c r="B31" s="120"/>
      <c r="C31" s="121"/>
      <c r="D31" s="118" t="s">
        <v>322</v>
      </c>
      <c r="E31" s="122"/>
    </row>
    <row r="32" spans="2:6" x14ac:dyDescent="0.25">
      <c r="D32" s="127"/>
    </row>
    <row r="33" spans="2:5" ht="15.75" x14ac:dyDescent="0.25">
      <c r="B33" s="103" t="s">
        <v>323</v>
      </c>
      <c r="C33" s="104"/>
      <c r="D33" s="105"/>
      <c r="E33" s="106"/>
    </row>
    <row r="34" spans="2:5" ht="60" x14ac:dyDescent="0.25">
      <c r="B34" s="128"/>
      <c r="C34" s="125"/>
      <c r="D34" s="113" t="s">
        <v>324</v>
      </c>
      <c r="E34" s="110"/>
    </row>
    <row r="35" spans="2:5" x14ac:dyDescent="0.25">
      <c r="B35" s="107"/>
      <c r="C35" s="129" t="s">
        <v>122</v>
      </c>
      <c r="D35" s="109"/>
      <c r="E35" s="110"/>
    </row>
    <row r="36" spans="2:5" ht="25.5" customHeight="1" x14ac:dyDescent="0.25">
      <c r="B36" s="107"/>
      <c r="C36" s="125"/>
      <c r="D36" s="113" t="s">
        <v>325</v>
      </c>
      <c r="E36" s="110"/>
    </row>
    <row r="37" spans="2:5" x14ac:dyDescent="0.25">
      <c r="B37" s="107"/>
      <c r="C37" s="129" t="s">
        <v>123</v>
      </c>
      <c r="D37" s="109"/>
      <c r="E37" s="110"/>
    </row>
    <row r="38" spans="2:5" ht="24" x14ac:dyDescent="0.25">
      <c r="B38" s="107"/>
      <c r="C38" s="125"/>
      <c r="D38" s="113" t="s">
        <v>326</v>
      </c>
      <c r="E38" s="110"/>
    </row>
    <row r="39" spans="2:5" x14ac:dyDescent="0.25">
      <c r="B39" s="107"/>
      <c r="C39" s="129" t="s">
        <v>124</v>
      </c>
      <c r="D39" s="109"/>
      <c r="E39" s="110"/>
    </row>
    <row r="40" spans="2:5" ht="24" x14ac:dyDescent="0.25">
      <c r="B40" s="107"/>
      <c r="C40" s="125"/>
      <c r="D40" s="113" t="s">
        <v>327</v>
      </c>
      <c r="E40" s="110"/>
    </row>
    <row r="41" spans="2:5" x14ac:dyDescent="0.25">
      <c r="B41" s="107"/>
      <c r="C41" s="129" t="s">
        <v>125</v>
      </c>
      <c r="D41" s="109"/>
      <c r="E41" s="110"/>
    </row>
    <row r="42" spans="2:5" ht="24" x14ac:dyDescent="0.25">
      <c r="B42" s="120"/>
      <c r="C42" s="121"/>
      <c r="D42" s="118" t="s">
        <v>328</v>
      </c>
      <c r="E42" s="122"/>
    </row>
    <row r="43" spans="2:5" x14ac:dyDescent="0.25">
      <c r="D43" s="127"/>
    </row>
    <row r="44" spans="2:5" ht="15.75" x14ac:dyDescent="0.25">
      <c r="B44" s="103" t="s">
        <v>329</v>
      </c>
      <c r="C44" s="104"/>
      <c r="D44" s="105"/>
      <c r="E44" s="106"/>
    </row>
    <row r="45" spans="2:5" x14ac:dyDescent="0.25">
      <c r="B45" s="107"/>
      <c r="C45" s="129" t="s">
        <v>129</v>
      </c>
      <c r="D45" s="109"/>
      <c r="E45" s="110"/>
    </row>
    <row r="46" spans="2:5" s="115" customFormat="1" ht="24" x14ac:dyDescent="0.25">
      <c r="B46" s="111"/>
      <c r="C46" s="112"/>
      <c r="D46" s="113" t="s">
        <v>330</v>
      </c>
      <c r="E46" s="114"/>
    </row>
    <row r="47" spans="2:5" x14ac:dyDescent="0.25">
      <c r="B47" s="107"/>
      <c r="C47" s="129" t="s">
        <v>0</v>
      </c>
      <c r="D47" s="109"/>
      <c r="E47" s="110"/>
    </row>
    <row r="48" spans="2:5" s="115" customFormat="1" ht="36" x14ac:dyDescent="0.25">
      <c r="B48" s="111"/>
      <c r="C48" s="112"/>
      <c r="D48" s="113" t="s">
        <v>331</v>
      </c>
      <c r="E48" s="114"/>
    </row>
    <row r="49" spans="2:5" x14ac:dyDescent="0.25">
      <c r="B49" s="107"/>
      <c r="C49" s="129" t="s">
        <v>332</v>
      </c>
      <c r="D49" s="109"/>
      <c r="E49" s="110"/>
    </row>
    <row r="50" spans="2:5" s="115" customFormat="1" ht="36" x14ac:dyDescent="0.25">
      <c r="B50" s="111"/>
      <c r="C50" s="112"/>
      <c r="D50" s="113" t="s">
        <v>333</v>
      </c>
      <c r="E50" s="114"/>
    </row>
    <row r="51" spans="2:5" x14ac:dyDescent="0.25">
      <c r="B51" s="107"/>
      <c r="C51" s="129" t="s">
        <v>133</v>
      </c>
      <c r="D51" s="109"/>
      <c r="E51" s="110"/>
    </row>
    <row r="52" spans="2:5" s="115" customFormat="1" x14ac:dyDescent="0.25">
      <c r="B52" s="111"/>
      <c r="C52" s="112"/>
      <c r="D52" s="113" t="s">
        <v>334</v>
      </c>
      <c r="E52" s="114"/>
    </row>
    <row r="53" spans="2:5" x14ac:dyDescent="0.25">
      <c r="B53" s="107"/>
      <c r="C53" s="129" t="s">
        <v>335</v>
      </c>
      <c r="D53" s="109"/>
      <c r="E53" s="110"/>
    </row>
    <row r="54" spans="2:5" s="115" customFormat="1" x14ac:dyDescent="0.25">
      <c r="B54" s="111"/>
      <c r="C54" s="112"/>
      <c r="D54" s="113" t="s">
        <v>336</v>
      </c>
      <c r="E54" s="114"/>
    </row>
    <row r="55" spans="2:5" x14ac:dyDescent="0.25">
      <c r="B55" s="107"/>
      <c r="C55" s="129" t="s">
        <v>2</v>
      </c>
      <c r="D55" s="109"/>
      <c r="E55" s="110"/>
    </row>
    <row r="56" spans="2:5" s="115" customFormat="1" ht="24" x14ac:dyDescent="0.25">
      <c r="B56" s="111"/>
      <c r="C56" s="112"/>
      <c r="D56" s="113" t="s">
        <v>337</v>
      </c>
      <c r="E56" s="114"/>
    </row>
    <row r="57" spans="2:5" x14ac:dyDescent="0.25">
      <c r="B57" s="107"/>
      <c r="C57" s="129" t="s">
        <v>137</v>
      </c>
      <c r="D57" s="109"/>
      <c r="E57" s="110"/>
    </row>
    <row r="58" spans="2:5" s="115" customFormat="1" ht="24" x14ac:dyDescent="0.25">
      <c r="B58" s="111"/>
      <c r="C58" s="112"/>
      <c r="D58" s="113" t="s">
        <v>338</v>
      </c>
      <c r="E58" s="114"/>
    </row>
    <row r="59" spans="2:5" x14ac:dyDescent="0.25">
      <c r="B59" s="107"/>
      <c r="C59" s="129" t="s">
        <v>10</v>
      </c>
      <c r="D59" s="109"/>
      <c r="E59" s="110"/>
    </row>
    <row r="60" spans="2:5" s="115" customFormat="1" ht="36" x14ac:dyDescent="0.25">
      <c r="B60" s="111"/>
      <c r="C60" s="112"/>
      <c r="D60" s="113" t="s">
        <v>339</v>
      </c>
      <c r="E60" s="114"/>
    </row>
    <row r="61" spans="2:5" x14ac:dyDescent="0.25">
      <c r="B61" s="107"/>
      <c r="C61" s="129" t="s">
        <v>208</v>
      </c>
      <c r="D61" s="109"/>
      <c r="E61" s="110"/>
    </row>
    <row r="62" spans="2:5" s="115" customFormat="1" ht="36" x14ac:dyDescent="0.25">
      <c r="B62" s="111"/>
      <c r="C62" s="112"/>
      <c r="D62" s="113" t="s">
        <v>340</v>
      </c>
      <c r="E62" s="114"/>
    </row>
    <row r="63" spans="2:5" x14ac:dyDescent="0.25">
      <c r="B63" s="107"/>
      <c r="C63" s="129" t="s">
        <v>11</v>
      </c>
      <c r="D63" s="109"/>
      <c r="E63" s="110"/>
    </row>
    <row r="64" spans="2:5" s="115" customFormat="1" ht="36" x14ac:dyDescent="0.25">
      <c r="B64" s="111"/>
      <c r="C64" s="112"/>
      <c r="D64" s="113" t="s">
        <v>341</v>
      </c>
      <c r="E64" s="114"/>
    </row>
    <row r="65" spans="2:5" x14ac:dyDescent="0.25">
      <c r="B65" s="107"/>
      <c r="C65" s="129" t="s">
        <v>12</v>
      </c>
      <c r="D65" s="109"/>
      <c r="E65" s="110"/>
    </row>
    <row r="66" spans="2:5" s="115" customFormat="1" ht="36" x14ac:dyDescent="0.25">
      <c r="B66" s="111"/>
      <c r="C66" s="112"/>
      <c r="D66" s="113" t="s">
        <v>342</v>
      </c>
      <c r="E66" s="114"/>
    </row>
    <row r="67" spans="2:5" x14ac:dyDescent="0.25">
      <c r="B67" s="107"/>
      <c r="C67" s="129" t="s">
        <v>38</v>
      </c>
      <c r="D67" s="109"/>
      <c r="E67" s="110"/>
    </row>
    <row r="68" spans="2:5" s="115" customFormat="1" ht="36" x14ac:dyDescent="0.25">
      <c r="B68" s="111"/>
      <c r="C68" s="112"/>
      <c r="D68" s="113" t="s">
        <v>343</v>
      </c>
      <c r="E68" s="114"/>
    </row>
    <row r="69" spans="2:5" x14ac:dyDescent="0.25">
      <c r="B69" s="107"/>
      <c r="C69" s="129" t="s">
        <v>39</v>
      </c>
      <c r="D69" s="109"/>
      <c r="E69" s="110"/>
    </row>
    <row r="70" spans="2:5" s="115" customFormat="1" ht="36" x14ac:dyDescent="0.25">
      <c r="B70" s="111"/>
      <c r="C70" s="112"/>
      <c r="D70" s="113" t="s">
        <v>344</v>
      </c>
      <c r="E70" s="114"/>
    </row>
    <row r="71" spans="2:5" x14ac:dyDescent="0.25">
      <c r="B71" s="107"/>
      <c r="C71" s="129" t="s">
        <v>40</v>
      </c>
      <c r="D71" s="109"/>
      <c r="E71" s="110"/>
    </row>
    <row r="72" spans="2:5" s="115" customFormat="1" ht="36" x14ac:dyDescent="0.25">
      <c r="B72" s="111"/>
      <c r="C72" s="112"/>
      <c r="D72" s="113" t="s">
        <v>345</v>
      </c>
      <c r="E72" s="114"/>
    </row>
    <row r="73" spans="2:5" x14ac:dyDescent="0.25">
      <c r="B73" s="107"/>
      <c r="C73" s="129" t="s">
        <v>41</v>
      </c>
      <c r="D73" s="109"/>
      <c r="E73" s="110"/>
    </row>
    <row r="74" spans="2:5" s="115" customFormat="1" ht="36" x14ac:dyDescent="0.25">
      <c r="B74" s="111"/>
      <c r="C74" s="112"/>
      <c r="D74" s="113" t="s">
        <v>346</v>
      </c>
      <c r="E74" s="114"/>
    </row>
    <row r="75" spans="2:5" x14ac:dyDescent="0.25">
      <c r="B75" s="107"/>
      <c r="C75" s="129" t="s">
        <v>42</v>
      </c>
      <c r="D75" s="109"/>
      <c r="E75" s="110"/>
    </row>
    <row r="76" spans="2:5" s="115" customFormat="1" ht="36" x14ac:dyDescent="0.25">
      <c r="B76" s="111"/>
      <c r="C76" s="112"/>
      <c r="D76" s="113" t="s">
        <v>347</v>
      </c>
      <c r="E76" s="114"/>
    </row>
    <row r="77" spans="2:5" x14ac:dyDescent="0.25">
      <c r="B77" s="107"/>
      <c r="C77" s="129" t="s">
        <v>43</v>
      </c>
      <c r="D77" s="109"/>
      <c r="E77" s="110"/>
    </row>
    <row r="78" spans="2:5" s="115" customFormat="1" ht="36" x14ac:dyDescent="0.25">
      <c r="B78" s="111"/>
      <c r="C78" s="112"/>
      <c r="D78" s="113" t="s">
        <v>348</v>
      </c>
      <c r="E78" s="114"/>
    </row>
    <row r="79" spans="2:5" x14ac:dyDescent="0.25">
      <c r="B79" s="107"/>
      <c r="C79" s="129" t="s">
        <v>44</v>
      </c>
      <c r="D79" s="109"/>
      <c r="E79" s="110"/>
    </row>
    <row r="80" spans="2:5" s="115" customFormat="1" ht="36" x14ac:dyDescent="0.25">
      <c r="B80" s="111"/>
      <c r="C80" s="112"/>
      <c r="D80" s="113" t="s">
        <v>349</v>
      </c>
      <c r="E80" s="114"/>
    </row>
    <row r="81" spans="2:5" x14ac:dyDescent="0.25">
      <c r="B81" s="107"/>
      <c r="C81" s="129" t="s">
        <v>209</v>
      </c>
      <c r="D81" s="109"/>
      <c r="E81" s="110"/>
    </row>
    <row r="82" spans="2:5" s="115" customFormat="1" ht="36" x14ac:dyDescent="0.25">
      <c r="B82" s="111"/>
      <c r="C82" s="112"/>
      <c r="D82" s="113" t="s">
        <v>457</v>
      </c>
      <c r="E82" s="114"/>
    </row>
    <row r="83" spans="2:5" x14ac:dyDescent="0.25">
      <c r="B83" s="107"/>
      <c r="C83" s="129" t="s">
        <v>350</v>
      </c>
      <c r="D83" s="109"/>
      <c r="E83" s="110"/>
    </row>
    <row r="84" spans="2:5" s="115" customFormat="1" ht="24" x14ac:dyDescent="0.25">
      <c r="B84" s="111"/>
      <c r="C84" s="112"/>
      <c r="D84" s="113" t="s">
        <v>351</v>
      </c>
      <c r="E84" s="114"/>
    </row>
    <row r="85" spans="2:5" s="115" customFormat="1" ht="24" x14ac:dyDescent="0.25">
      <c r="B85" s="116"/>
      <c r="C85" s="117"/>
      <c r="D85" s="118" t="s">
        <v>352</v>
      </c>
      <c r="E85" s="119"/>
    </row>
    <row r="87" spans="2:5" ht="19.5" thickBot="1" x14ac:dyDescent="0.3">
      <c r="B87" s="232" t="s">
        <v>353</v>
      </c>
      <c r="C87" s="232"/>
      <c r="D87" s="232"/>
      <c r="E87" s="232"/>
    </row>
    <row r="89" spans="2:5" ht="15.75" x14ac:dyDescent="0.25">
      <c r="B89" s="103" t="s">
        <v>329</v>
      </c>
      <c r="C89" s="104"/>
      <c r="D89" s="105"/>
      <c r="E89" s="106"/>
    </row>
    <row r="90" spans="2:5" x14ac:dyDescent="0.25">
      <c r="B90" s="107"/>
      <c r="C90" s="129" t="s">
        <v>0</v>
      </c>
      <c r="D90" s="109"/>
      <c r="E90" s="110"/>
    </row>
    <row r="91" spans="2:5" s="115" customFormat="1" x14ac:dyDescent="0.25">
      <c r="B91" s="111"/>
      <c r="C91" s="112"/>
      <c r="D91" s="113" t="s">
        <v>354</v>
      </c>
      <c r="E91" s="114"/>
    </row>
    <row r="92" spans="2:5" x14ac:dyDescent="0.25">
      <c r="B92" s="107"/>
      <c r="C92" s="125"/>
      <c r="D92" s="129" t="s">
        <v>1</v>
      </c>
      <c r="E92" s="110"/>
    </row>
    <row r="93" spans="2:5" s="115" customFormat="1" ht="24" x14ac:dyDescent="0.25">
      <c r="B93" s="111"/>
      <c r="C93" s="112"/>
      <c r="D93" s="113" t="s">
        <v>355</v>
      </c>
      <c r="E93" s="114"/>
    </row>
    <row r="94" spans="2:5" x14ac:dyDescent="0.25">
      <c r="B94" s="107"/>
      <c r="C94" s="129" t="s">
        <v>350</v>
      </c>
      <c r="D94" s="109"/>
      <c r="E94" s="110"/>
    </row>
    <row r="95" spans="2:5" s="115" customFormat="1" ht="24" x14ac:dyDescent="0.25">
      <c r="B95" s="111"/>
      <c r="C95" s="112"/>
      <c r="D95" s="113" t="s">
        <v>351</v>
      </c>
      <c r="E95" s="114"/>
    </row>
    <row r="96" spans="2:5" s="115" customFormat="1" ht="24" x14ac:dyDescent="0.25">
      <c r="B96" s="116"/>
      <c r="C96" s="117"/>
      <c r="D96" s="118" t="s">
        <v>352</v>
      </c>
      <c r="E96" s="119"/>
    </row>
    <row r="98" spans="2:6" ht="19.5" thickBot="1" x14ac:dyDescent="0.3">
      <c r="B98" s="232" t="s">
        <v>356</v>
      </c>
      <c r="C98" s="232"/>
      <c r="D98" s="232"/>
      <c r="E98" s="232"/>
    </row>
    <row r="99" spans="2:6" x14ac:dyDescent="0.25">
      <c r="C99" s="130" t="s">
        <v>59</v>
      </c>
    </row>
    <row r="100" spans="2:6" ht="24" x14ac:dyDescent="0.25">
      <c r="D100" s="127" t="s">
        <v>357</v>
      </c>
    </row>
    <row r="101" spans="2:6" x14ac:dyDescent="0.25">
      <c r="D101" s="127"/>
    </row>
    <row r="102" spans="2:6" ht="15.75" x14ac:dyDescent="0.25">
      <c r="B102" s="103" t="s">
        <v>315</v>
      </c>
      <c r="C102" s="104"/>
      <c r="D102" s="105"/>
      <c r="E102" s="106"/>
    </row>
    <row r="103" spans="2:6" x14ac:dyDescent="0.25">
      <c r="B103" s="107"/>
      <c r="C103" s="129" t="s">
        <v>114</v>
      </c>
      <c r="D103" s="109"/>
      <c r="E103" s="110"/>
    </row>
    <row r="104" spans="2:6" s="115" customFormat="1" ht="24" x14ac:dyDescent="0.25">
      <c r="B104" s="111"/>
      <c r="C104" s="112"/>
      <c r="D104" s="113" t="s">
        <v>358</v>
      </c>
      <c r="E104" s="114"/>
    </row>
    <row r="105" spans="2:6" x14ac:dyDescent="0.25">
      <c r="B105" s="107"/>
      <c r="C105" s="129" t="s">
        <v>115</v>
      </c>
      <c r="D105" s="109"/>
      <c r="E105" s="110"/>
    </row>
    <row r="106" spans="2:6" ht="36" x14ac:dyDescent="0.25">
      <c r="B106" s="107"/>
      <c r="C106" s="125"/>
      <c r="D106" s="113" t="s">
        <v>359</v>
      </c>
      <c r="E106" s="110"/>
    </row>
    <row r="107" spans="2:6" x14ac:dyDescent="0.25">
      <c r="B107" s="107"/>
      <c r="C107" s="108" t="s">
        <v>116</v>
      </c>
      <c r="D107" s="109"/>
      <c r="E107" s="110"/>
    </row>
    <row r="108" spans="2:6" x14ac:dyDescent="0.25">
      <c r="B108" s="107"/>
      <c r="C108" s="125"/>
      <c r="D108" s="113" t="s">
        <v>318</v>
      </c>
      <c r="E108" s="110"/>
      <c r="F108" s="126"/>
    </row>
    <row r="109" spans="2:6" x14ac:dyDescent="0.25">
      <c r="B109" s="107"/>
      <c r="C109" s="108" t="s">
        <v>117</v>
      </c>
      <c r="D109" s="109"/>
      <c r="E109" s="110"/>
    </row>
    <row r="110" spans="2:6" ht="48" x14ac:dyDescent="0.25">
      <c r="B110" s="107"/>
      <c r="C110" s="125"/>
      <c r="D110" s="113" t="s">
        <v>319</v>
      </c>
      <c r="E110" s="110"/>
    </row>
    <row r="111" spans="2:6" x14ac:dyDescent="0.25">
      <c r="B111" s="107"/>
      <c r="C111" s="108" t="s">
        <v>118</v>
      </c>
      <c r="D111" s="109"/>
      <c r="E111" s="110"/>
    </row>
    <row r="112" spans="2:6" x14ac:dyDescent="0.25">
      <c r="B112" s="107"/>
      <c r="C112" s="125"/>
      <c r="D112" s="113" t="s">
        <v>320</v>
      </c>
      <c r="E112" s="110"/>
      <c r="F112" s="126"/>
    </row>
    <row r="113" spans="2:5" x14ac:dyDescent="0.25">
      <c r="B113" s="107"/>
      <c r="C113" s="129" t="s">
        <v>321</v>
      </c>
      <c r="D113" s="109"/>
      <c r="E113" s="110"/>
    </row>
    <row r="114" spans="2:5" ht="24" x14ac:dyDescent="0.25">
      <c r="B114" s="120"/>
      <c r="C114" s="121"/>
      <c r="D114" s="118" t="s">
        <v>322</v>
      </c>
      <c r="E114" s="122"/>
    </row>
    <row r="115" spans="2:5" x14ac:dyDescent="0.25">
      <c r="D115" s="127"/>
    </row>
    <row r="116" spans="2:5" ht="15.75" x14ac:dyDescent="0.25">
      <c r="B116" s="103" t="s">
        <v>329</v>
      </c>
      <c r="C116" s="104"/>
      <c r="D116" s="105"/>
      <c r="E116" s="106"/>
    </row>
    <row r="117" spans="2:5" x14ac:dyDescent="0.25">
      <c r="B117" s="107"/>
      <c r="C117" s="129" t="s">
        <v>129</v>
      </c>
      <c r="D117" s="109"/>
      <c r="E117" s="110"/>
    </row>
    <row r="118" spans="2:5" s="115" customFormat="1" ht="24" x14ac:dyDescent="0.25">
      <c r="B118" s="111"/>
      <c r="C118" s="112"/>
      <c r="D118" s="113" t="s">
        <v>360</v>
      </c>
      <c r="E118" s="114"/>
    </row>
    <row r="119" spans="2:5" x14ac:dyDescent="0.25">
      <c r="B119" s="107"/>
      <c r="C119" s="129" t="s">
        <v>0</v>
      </c>
      <c r="D119" s="109"/>
      <c r="E119" s="110"/>
    </row>
    <row r="120" spans="2:5" s="115" customFormat="1" ht="39.75" customHeight="1" x14ac:dyDescent="0.25">
      <c r="B120" s="111"/>
      <c r="C120" s="112"/>
      <c r="D120" s="113" t="s">
        <v>361</v>
      </c>
      <c r="E120" s="114"/>
    </row>
    <row r="121" spans="2:5" x14ac:dyDescent="0.25">
      <c r="B121" s="107"/>
      <c r="C121" s="129" t="s">
        <v>1</v>
      </c>
      <c r="D121" s="109"/>
      <c r="E121" s="110"/>
    </row>
    <row r="122" spans="2:5" s="115" customFormat="1" ht="15" customHeight="1" x14ac:dyDescent="0.25">
      <c r="B122" s="111"/>
      <c r="C122" s="112"/>
      <c r="D122" s="113" t="s">
        <v>355</v>
      </c>
      <c r="E122" s="114"/>
    </row>
    <row r="123" spans="2:5" x14ac:dyDescent="0.25">
      <c r="B123" s="107"/>
      <c r="C123" s="129" t="s">
        <v>332</v>
      </c>
      <c r="D123" s="109"/>
      <c r="E123" s="110"/>
    </row>
    <row r="124" spans="2:5" s="115" customFormat="1" ht="36" x14ac:dyDescent="0.25">
      <c r="B124" s="111"/>
      <c r="C124" s="112"/>
      <c r="D124" s="113" t="s">
        <v>333</v>
      </c>
      <c r="E124" s="114"/>
    </row>
    <row r="125" spans="2:5" x14ac:dyDescent="0.25">
      <c r="B125" s="107"/>
      <c r="C125" s="129" t="s">
        <v>133</v>
      </c>
      <c r="D125" s="109"/>
      <c r="E125" s="110"/>
    </row>
    <row r="126" spans="2:5" s="115" customFormat="1" x14ac:dyDescent="0.25">
      <c r="B126" s="111"/>
      <c r="C126" s="112"/>
      <c r="D126" s="113" t="s">
        <v>362</v>
      </c>
      <c r="E126" s="114"/>
    </row>
    <row r="127" spans="2:5" x14ac:dyDescent="0.25">
      <c r="B127" s="107"/>
      <c r="C127" s="129" t="s">
        <v>335</v>
      </c>
      <c r="D127" s="109"/>
      <c r="E127" s="110"/>
    </row>
    <row r="128" spans="2:5" s="115" customFormat="1" x14ac:dyDescent="0.25">
      <c r="B128" s="111"/>
      <c r="C128" s="112"/>
      <c r="D128" s="113" t="s">
        <v>336</v>
      </c>
      <c r="E128" s="114"/>
    </row>
    <row r="129" spans="2:5" x14ac:dyDescent="0.25">
      <c r="B129" s="107"/>
      <c r="C129" s="129" t="s">
        <v>2</v>
      </c>
      <c r="D129" s="109"/>
      <c r="E129" s="110"/>
    </row>
    <row r="130" spans="2:5" s="115" customFormat="1" ht="24" x14ac:dyDescent="0.25">
      <c r="B130" s="111"/>
      <c r="C130" s="112"/>
      <c r="D130" s="113" t="s">
        <v>337</v>
      </c>
      <c r="E130" s="114"/>
    </row>
    <row r="131" spans="2:5" x14ac:dyDescent="0.25">
      <c r="B131" s="107"/>
      <c r="C131" s="129" t="s">
        <v>137</v>
      </c>
      <c r="D131" s="109"/>
      <c r="E131" s="110"/>
    </row>
    <row r="132" spans="2:5" s="115" customFormat="1" ht="24" x14ac:dyDescent="0.25">
      <c r="B132" s="111"/>
      <c r="C132" s="112"/>
      <c r="D132" s="113" t="s">
        <v>338</v>
      </c>
      <c r="E132" s="114"/>
    </row>
    <row r="133" spans="2:5" x14ac:dyDescent="0.25">
      <c r="B133" s="107"/>
      <c r="C133" s="129" t="s">
        <v>10</v>
      </c>
      <c r="D133" s="109"/>
      <c r="E133" s="110"/>
    </row>
    <row r="134" spans="2:5" s="115" customFormat="1" ht="36" x14ac:dyDescent="0.25">
      <c r="B134" s="111"/>
      <c r="C134" s="112"/>
      <c r="D134" s="113" t="s">
        <v>339</v>
      </c>
      <c r="E134" s="114"/>
    </row>
    <row r="135" spans="2:5" x14ac:dyDescent="0.25">
      <c r="B135" s="107"/>
      <c r="C135" s="129" t="s">
        <v>208</v>
      </c>
      <c r="D135" s="109"/>
      <c r="E135" s="110"/>
    </row>
    <row r="136" spans="2:5" s="115" customFormat="1" ht="36" x14ac:dyDescent="0.25">
      <c r="B136" s="111"/>
      <c r="C136" s="112"/>
      <c r="D136" s="113" t="s">
        <v>340</v>
      </c>
      <c r="E136" s="114"/>
    </row>
    <row r="137" spans="2:5" x14ac:dyDescent="0.25">
      <c r="B137" s="107"/>
      <c r="C137" s="129" t="s">
        <v>11</v>
      </c>
      <c r="D137" s="109"/>
      <c r="E137" s="110"/>
    </row>
    <row r="138" spans="2:5" s="115" customFormat="1" ht="36" x14ac:dyDescent="0.25">
      <c r="B138" s="111"/>
      <c r="C138" s="112"/>
      <c r="D138" s="113" t="s">
        <v>341</v>
      </c>
      <c r="E138" s="114"/>
    </row>
    <row r="139" spans="2:5" x14ac:dyDescent="0.25">
      <c r="B139" s="107"/>
      <c r="C139" s="129" t="s">
        <v>12</v>
      </c>
      <c r="D139" s="109"/>
      <c r="E139" s="110"/>
    </row>
    <row r="140" spans="2:5" s="115" customFormat="1" ht="36" x14ac:dyDescent="0.25">
      <c r="B140" s="111"/>
      <c r="C140" s="112"/>
      <c r="D140" s="113" t="s">
        <v>342</v>
      </c>
      <c r="E140" s="114"/>
    </row>
    <row r="141" spans="2:5" x14ac:dyDescent="0.25">
      <c r="B141" s="107"/>
      <c r="C141" s="129" t="s">
        <v>38</v>
      </c>
      <c r="D141" s="109"/>
      <c r="E141" s="110"/>
    </row>
    <row r="142" spans="2:5" s="115" customFormat="1" ht="36" x14ac:dyDescent="0.25">
      <c r="B142" s="111"/>
      <c r="C142" s="112"/>
      <c r="D142" s="113" t="s">
        <v>343</v>
      </c>
      <c r="E142" s="114"/>
    </row>
    <row r="143" spans="2:5" x14ac:dyDescent="0.25">
      <c r="B143" s="107"/>
      <c r="C143" s="129" t="s">
        <v>39</v>
      </c>
      <c r="D143" s="109"/>
      <c r="E143" s="110"/>
    </row>
    <row r="144" spans="2:5" s="115" customFormat="1" ht="36" x14ac:dyDescent="0.25">
      <c r="B144" s="111"/>
      <c r="C144" s="112"/>
      <c r="D144" s="113" t="s">
        <v>344</v>
      </c>
      <c r="E144" s="114"/>
    </row>
    <row r="145" spans="2:5" x14ac:dyDescent="0.25">
      <c r="B145" s="107"/>
      <c r="C145" s="129" t="s">
        <v>40</v>
      </c>
      <c r="D145" s="109"/>
      <c r="E145" s="110"/>
    </row>
    <row r="146" spans="2:5" s="115" customFormat="1" ht="36" x14ac:dyDescent="0.25">
      <c r="B146" s="111"/>
      <c r="C146" s="112"/>
      <c r="D146" s="113" t="s">
        <v>345</v>
      </c>
      <c r="E146" s="114"/>
    </row>
    <row r="147" spans="2:5" x14ac:dyDescent="0.25">
      <c r="B147" s="107"/>
      <c r="C147" s="129" t="s">
        <v>41</v>
      </c>
      <c r="D147" s="109"/>
      <c r="E147" s="110"/>
    </row>
    <row r="148" spans="2:5" s="115" customFormat="1" ht="36" x14ac:dyDescent="0.25">
      <c r="B148" s="111"/>
      <c r="C148" s="112"/>
      <c r="D148" s="113" t="s">
        <v>346</v>
      </c>
      <c r="E148" s="114"/>
    </row>
    <row r="149" spans="2:5" x14ac:dyDescent="0.25">
      <c r="B149" s="107"/>
      <c r="C149" s="129" t="s">
        <v>42</v>
      </c>
      <c r="D149" s="109"/>
      <c r="E149" s="110"/>
    </row>
    <row r="150" spans="2:5" s="115" customFormat="1" ht="36" x14ac:dyDescent="0.25">
      <c r="B150" s="111"/>
      <c r="C150" s="112"/>
      <c r="D150" s="113" t="s">
        <v>347</v>
      </c>
      <c r="E150" s="114"/>
    </row>
    <row r="151" spans="2:5" x14ac:dyDescent="0.25">
      <c r="B151" s="107"/>
      <c r="C151" s="129" t="s">
        <v>43</v>
      </c>
      <c r="D151" s="109"/>
      <c r="E151" s="110"/>
    </row>
    <row r="152" spans="2:5" s="115" customFormat="1" ht="36" x14ac:dyDescent="0.25">
      <c r="B152" s="111"/>
      <c r="C152" s="112"/>
      <c r="D152" s="113" t="s">
        <v>348</v>
      </c>
      <c r="E152" s="114"/>
    </row>
    <row r="153" spans="2:5" x14ac:dyDescent="0.25">
      <c r="B153" s="107"/>
      <c r="C153" s="129" t="s">
        <v>44</v>
      </c>
      <c r="D153" s="109"/>
      <c r="E153" s="110"/>
    </row>
    <row r="154" spans="2:5" s="115" customFormat="1" ht="36" x14ac:dyDescent="0.25">
      <c r="B154" s="111"/>
      <c r="C154" s="112"/>
      <c r="D154" s="113" t="s">
        <v>349</v>
      </c>
      <c r="E154" s="114"/>
    </row>
    <row r="155" spans="2:5" x14ac:dyDescent="0.25">
      <c r="B155" s="107"/>
      <c r="C155" s="129" t="s">
        <v>209</v>
      </c>
      <c r="D155" s="109"/>
      <c r="E155" s="110"/>
    </row>
    <row r="156" spans="2:5" s="115" customFormat="1" ht="36" x14ac:dyDescent="0.25">
      <c r="B156" s="111"/>
      <c r="C156" s="112"/>
      <c r="D156" s="113" t="s">
        <v>457</v>
      </c>
      <c r="E156" s="114"/>
    </row>
    <row r="157" spans="2:5" x14ac:dyDescent="0.25">
      <c r="B157" s="107"/>
      <c r="C157" s="129" t="s">
        <v>350</v>
      </c>
      <c r="D157" s="109"/>
      <c r="E157" s="110"/>
    </row>
    <row r="158" spans="2:5" s="115" customFormat="1" ht="24" x14ac:dyDescent="0.25">
      <c r="B158" s="111"/>
      <c r="C158" s="112"/>
      <c r="D158" s="113" t="s">
        <v>351</v>
      </c>
      <c r="E158" s="114"/>
    </row>
    <row r="159" spans="2:5" s="115" customFormat="1" ht="24" x14ac:dyDescent="0.25">
      <c r="B159" s="116"/>
      <c r="C159" s="117"/>
      <c r="D159" s="118" t="s">
        <v>352</v>
      </c>
      <c r="E159" s="119"/>
    </row>
  </sheetData>
  <sheetProtection algorithmName="SHA-512" hashValue="eIj/oDARlsQprYDVD+YsnCMxwR8NzaA87VGhJxkPeNBI/xs86pWMp7aKzFrOA22lCyax+H3IvVdQZG41nWwHQA==" saltValue="hvYiXUULCT8x1gJt04R0Mg==" spinCount="100000" sheet="1" objects="1" scenarios="1"/>
  <mergeCells count="5">
    <mergeCell ref="B4:E4"/>
    <mergeCell ref="B17:E17"/>
    <mergeCell ref="B87:E87"/>
    <mergeCell ref="B98:E98"/>
    <mergeCell ref="B2:E2"/>
  </mergeCells>
  <pageMargins left="0.511811024" right="0.511811024" top="0.78740157499999996" bottom="0.78740157499999996" header="0.31496062000000002" footer="0.3149606200000000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Planilha4">
    <tabColor theme="0" tint="-0.499984740745262"/>
  </sheetPr>
  <dimension ref="B1:E410"/>
  <sheetViews>
    <sheetView showGridLines="0" showRowColHeaders="0" topLeftCell="A118" workbookViewId="0"/>
  </sheetViews>
  <sheetFormatPr defaultRowHeight="15" x14ac:dyDescent="0.25"/>
  <cols>
    <col min="1" max="2" width="3.5703125" customWidth="1"/>
    <col min="3" max="3" width="3.5703125" style="123" customWidth="1"/>
    <col min="4" max="4" width="123.7109375" style="131" customWidth="1"/>
    <col min="5" max="5" width="3.5703125" customWidth="1"/>
  </cols>
  <sheetData>
    <row r="1" spans="2:5" ht="15.75" thickBot="1" x14ac:dyDescent="0.3"/>
    <row r="2" spans="2:5" ht="30" customHeight="1" thickBot="1" x14ac:dyDescent="0.3">
      <c r="B2" s="233" t="s">
        <v>455</v>
      </c>
      <c r="C2" s="234"/>
      <c r="D2" s="234"/>
      <c r="E2" s="235"/>
    </row>
    <row r="4" spans="2:5" ht="19.5" thickBot="1" x14ac:dyDescent="0.3">
      <c r="B4" s="232" t="s">
        <v>363</v>
      </c>
      <c r="C4" s="232"/>
      <c r="D4" s="232"/>
      <c r="E4" s="232"/>
    </row>
    <row r="6" spans="2:5" ht="15.75" x14ac:dyDescent="0.25">
      <c r="B6" s="103" t="s">
        <v>278</v>
      </c>
      <c r="C6" s="104"/>
      <c r="D6" s="105"/>
      <c r="E6" s="106"/>
    </row>
    <row r="7" spans="2:5" x14ac:dyDescent="0.25">
      <c r="B7" s="107"/>
      <c r="C7" s="132" t="s">
        <v>150</v>
      </c>
      <c r="D7" s="109"/>
      <c r="E7" s="110"/>
    </row>
    <row r="8" spans="2:5" ht="24" x14ac:dyDescent="0.25">
      <c r="B8" s="107"/>
      <c r="C8" s="125"/>
      <c r="D8" s="133" t="s">
        <v>364</v>
      </c>
      <c r="E8" s="110"/>
    </row>
    <row r="9" spans="2:5" x14ac:dyDescent="0.25">
      <c r="B9" s="107"/>
      <c r="C9" s="132" t="s">
        <v>13</v>
      </c>
      <c r="D9" s="109"/>
      <c r="E9" s="110"/>
    </row>
    <row r="10" spans="2:5" s="115" customFormat="1" ht="36" x14ac:dyDescent="0.25">
      <c r="B10" s="111"/>
      <c r="C10" s="112"/>
      <c r="D10" s="133" t="s">
        <v>365</v>
      </c>
      <c r="E10" s="114"/>
    </row>
    <row r="11" spans="2:5" x14ac:dyDescent="0.25">
      <c r="B11" s="107"/>
      <c r="C11" s="132" t="s">
        <v>26</v>
      </c>
      <c r="D11" s="109"/>
      <c r="E11" s="110"/>
    </row>
    <row r="12" spans="2:5" ht="30" customHeight="1" x14ac:dyDescent="0.25">
      <c r="B12" s="107"/>
      <c r="C12" s="125"/>
      <c r="D12" s="133" t="s">
        <v>366</v>
      </c>
      <c r="E12" s="110"/>
    </row>
    <row r="13" spans="2:5" x14ac:dyDescent="0.25">
      <c r="B13" s="107"/>
      <c r="C13" s="132" t="s">
        <v>14</v>
      </c>
      <c r="D13" s="109"/>
      <c r="E13" s="110"/>
    </row>
    <row r="14" spans="2:5" s="115" customFormat="1" ht="24" x14ac:dyDescent="0.25">
      <c r="B14" s="111"/>
      <c r="C14" s="112"/>
      <c r="D14" s="133" t="s">
        <v>367</v>
      </c>
      <c r="E14" s="114"/>
    </row>
    <row r="15" spans="2:5" x14ac:dyDescent="0.25">
      <c r="B15" s="107"/>
      <c r="C15" s="132" t="s">
        <v>15</v>
      </c>
      <c r="D15" s="109"/>
      <c r="E15" s="110"/>
    </row>
    <row r="16" spans="2:5" ht="24" x14ac:dyDescent="0.25">
      <c r="B16" s="107"/>
      <c r="C16" s="125"/>
      <c r="D16" s="113" t="s">
        <v>368</v>
      </c>
      <c r="E16" s="110"/>
    </row>
    <row r="17" spans="2:5" x14ac:dyDescent="0.25">
      <c r="B17" s="107"/>
      <c r="C17" s="132" t="s">
        <v>157</v>
      </c>
      <c r="D17" s="109"/>
      <c r="E17" s="110"/>
    </row>
    <row r="18" spans="2:5" x14ac:dyDescent="0.25">
      <c r="B18" s="107"/>
      <c r="C18" s="125"/>
      <c r="D18" s="133" t="s">
        <v>369</v>
      </c>
      <c r="E18" s="110"/>
    </row>
    <row r="19" spans="2:5" x14ac:dyDescent="0.25">
      <c r="B19" s="107"/>
      <c r="C19" s="132" t="s">
        <v>159</v>
      </c>
      <c r="D19" s="109"/>
      <c r="E19" s="110"/>
    </row>
    <row r="20" spans="2:5" ht="84" x14ac:dyDescent="0.25">
      <c r="B20" s="107"/>
      <c r="C20" s="125"/>
      <c r="D20" s="133" t="s">
        <v>370</v>
      </c>
      <c r="E20" s="110"/>
    </row>
    <row r="21" spans="2:5" x14ac:dyDescent="0.25">
      <c r="B21" s="107"/>
      <c r="C21" s="132" t="s">
        <v>45</v>
      </c>
      <c r="D21" s="109"/>
      <c r="E21" s="110"/>
    </row>
    <row r="22" spans="2:5" s="115" customFormat="1" ht="36" x14ac:dyDescent="0.25">
      <c r="B22" s="111"/>
      <c r="C22" s="112"/>
      <c r="D22" s="133" t="s">
        <v>371</v>
      </c>
      <c r="E22" s="114"/>
    </row>
    <row r="23" spans="2:5" x14ac:dyDescent="0.25">
      <c r="B23" s="107"/>
      <c r="C23" s="132" t="s">
        <v>46</v>
      </c>
      <c r="D23" s="109"/>
      <c r="E23" s="110"/>
    </row>
    <row r="24" spans="2:5" s="115" customFormat="1" ht="36" x14ac:dyDescent="0.25">
      <c r="B24" s="111"/>
      <c r="C24" s="112"/>
      <c r="D24" s="133" t="s">
        <v>372</v>
      </c>
      <c r="E24" s="114"/>
    </row>
    <row r="25" spans="2:5" x14ac:dyDescent="0.25">
      <c r="B25" s="107"/>
      <c r="C25" s="132" t="s">
        <v>47</v>
      </c>
      <c r="D25" s="109"/>
      <c r="E25" s="110"/>
    </row>
    <row r="26" spans="2:5" s="115" customFormat="1" ht="36" x14ac:dyDescent="0.25">
      <c r="B26" s="111"/>
      <c r="C26" s="112"/>
      <c r="D26" s="133" t="s">
        <v>373</v>
      </c>
      <c r="E26" s="114"/>
    </row>
    <row r="27" spans="2:5" x14ac:dyDescent="0.25">
      <c r="B27" s="107"/>
      <c r="C27" s="134" t="s">
        <v>374</v>
      </c>
      <c r="D27" s="109"/>
      <c r="E27" s="110"/>
    </row>
    <row r="28" spans="2:5" x14ac:dyDescent="0.25">
      <c r="B28" s="107"/>
      <c r="C28" s="132" t="s">
        <v>16</v>
      </c>
      <c r="D28" s="109"/>
      <c r="E28" s="110"/>
    </row>
    <row r="29" spans="2:5" s="115" customFormat="1" x14ac:dyDescent="0.25">
      <c r="B29" s="111"/>
      <c r="C29" s="112"/>
      <c r="D29" s="133" t="s">
        <v>375</v>
      </c>
      <c r="E29" s="114"/>
    </row>
    <row r="30" spans="2:5" x14ac:dyDescent="0.25">
      <c r="B30" s="107"/>
      <c r="C30" s="132" t="s">
        <v>170</v>
      </c>
      <c r="D30" s="109"/>
      <c r="E30" s="110"/>
    </row>
    <row r="31" spans="2:5" s="115" customFormat="1" ht="36" x14ac:dyDescent="0.25">
      <c r="B31" s="111"/>
      <c r="C31" s="112"/>
      <c r="D31" s="133" t="s">
        <v>376</v>
      </c>
      <c r="E31" s="114"/>
    </row>
    <row r="32" spans="2:5" s="138" customFormat="1" x14ac:dyDescent="0.25">
      <c r="B32" s="135"/>
      <c r="C32" s="132" t="s">
        <v>133</v>
      </c>
      <c r="D32" s="136"/>
      <c r="E32" s="137"/>
    </row>
    <row r="33" spans="2:5" s="115" customFormat="1" x14ac:dyDescent="0.25">
      <c r="B33" s="111"/>
      <c r="C33" s="112"/>
      <c r="D33" s="113" t="s">
        <v>334</v>
      </c>
      <c r="E33" s="114"/>
    </row>
    <row r="34" spans="2:5" s="138" customFormat="1" x14ac:dyDescent="0.25">
      <c r="B34" s="135"/>
      <c r="C34" s="132" t="s">
        <v>335</v>
      </c>
      <c r="D34" s="136"/>
      <c r="E34" s="137"/>
    </row>
    <row r="35" spans="2:5" s="115" customFormat="1" x14ac:dyDescent="0.25">
      <c r="B35" s="111"/>
      <c r="C35" s="112"/>
      <c r="D35" s="113" t="s">
        <v>336</v>
      </c>
      <c r="E35" s="114"/>
    </row>
    <row r="36" spans="2:5" s="138" customFormat="1" x14ac:dyDescent="0.25">
      <c r="B36" s="135"/>
      <c r="C36" s="132" t="s">
        <v>17</v>
      </c>
      <c r="D36" s="136"/>
      <c r="E36" s="137"/>
    </row>
    <row r="37" spans="2:5" ht="30" customHeight="1" x14ac:dyDescent="0.25">
      <c r="B37" s="107"/>
      <c r="C37" s="125"/>
      <c r="D37" s="113" t="s">
        <v>377</v>
      </c>
      <c r="E37" s="110"/>
    </row>
    <row r="38" spans="2:5" x14ac:dyDescent="0.25">
      <c r="B38" s="107"/>
      <c r="C38" s="132" t="s">
        <v>174</v>
      </c>
      <c r="D38" s="109"/>
      <c r="E38" s="110"/>
    </row>
    <row r="39" spans="2:5" ht="30" customHeight="1" x14ac:dyDescent="0.25">
      <c r="B39" s="107"/>
      <c r="C39" s="125"/>
      <c r="D39" s="113" t="s">
        <v>378</v>
      </c>
      <c r="E39" s="110"/>
    </row>
    <row r="40" spans="2:5" x14ac:dyDescent="0.25">
      <c r="B40" s="107"/>
      <c r="C40" s="132" t="s">
        <v>172</v>
      </c>
      <c r="D40" s="109"/>
      <c r="E40" s="110"/>
    </row>
    <row r="41" spans="2:5" s="115" customFormat="1" ht="45" customHeight="1" x14ac:dyDescent="0.25">
      <c r="B41" s="111"/>
      <c r="C41" s="112"/>
      <c r="D41" s="133" t="s">
        <v>379</v>
      </c>
      <c r="E41" s="114"/>
    </row>
    <row r="42" spans="2:5" s="138" customFormat="1" x14ac:dyDescent="0.25">
      <c r="B42" s="135"/>
      <c r="C42" s="132" t="s">
        <v>133</v>
      </c>
      <c r="D42" s="136"/>
      <c r="E42" s="137"/>
    </row>
    <row r="43" spans="2:5" s="115" customFormat="1" x14ac:dyDescent="0.25">
      <c r="B43" s="111"/>
      <c r="C43" s="112"/>
      <c r="D43" s="113" t="s">
        <v>334</v>
      </c>
      <c r="E43" s="114"/>
    </row>
    <row r="44" spans="2:5" s="138" customFormat="1" x14ac:dyDescent="0.25">
      <c r="B44" s="135"/>
      <c r="C44" s="132" t="s">
        <v>335</v>
      </c>
      <c r="D44" s="136"/>
      <c r="E44" s="137"/>
    </row>
    <row r="45" spans="2:5" s="115" customFormat="1" x14ac:dyDescent="0.25">
      <c r="B45" s="111"/>
      <c r="C45" s="112"/>
      <c r="D45" s="113" t="s">
        <v>336</v>
      </c>
      <c r="E45" s="114"/>
    </row>
    <row r="46" spans="2:5" x14ac:dyDescent="0.25">
      <c r="B46" s="107"/>
      <c r="C46" s="132" t="s">
        <v>173</v>
      </c>
      <c r="D46" s="109"/>
      <c r="E46" s="110"/>
    </row>
    <row r="47" spans="2:5" s="115" customFormat="1" ht="24" x14ac:dyDescent="0.25">
      <c r="B47" s="111"/>
      <c r="C47" s="112"/>
      <c r="D47" s="113" t="s">
        <v>380</v>
      </c>
      <c r="E47" s="114"/>
    </row>
    <row r="48" spans="2:5" x14ac:dyDescent="0.25">
      <c r="B48" s="107"/>
      <c r="C48" s="132" t="s">
        <v>176</v>
      </c>
      <c r="D48" s="109"/>
      <c r="E48" s="110"/>
    </row>
    <row r="49" spans="2:5" ht="24" x14ac:dyDescent="0.25">
      <c r="B49" s="107"/>
      <c r="C49" s="125"/>
      <c r="D49" s="113" t="s">
        <v>381</v>
      </c>
      <c r="E49" s="110"/>
    </row>
    <row r="50" spans="2:5" x14ac:dyDescent="0.25">
      <c r="B50" s="107"/>
      <c r="C50" s="132" t="s">
        <v>18</v>
      </c>
      <c r="D50" s="109"/>
      <c r="E50" s="110"/>
    </row>
    <row r="51" spans="2:5" ht="24" x14ac:dyDescent="0.25">
      <c r="B51" s="107"/>
      <c r="C51" s="125"/>
      <c r="D51" s="113" t="s">
        <v>382</v>
      </c>
      <c r="E51" s="110"/>
    </row>
    <row r="52" spans="2:5" x14ac:dyDescent="0.25">
      <c r="B52" s="107"/>
      <c r="C52" s="132" t="s">
        <v>19</v>
      </c>
      <c r="D52" s="109"/>
      <c r="E52" s="110"/>
    </row>
    <row r="53" spans="2:5" ht="24" x14ac:dyDescent="0.25">
      <c r="B53" s="107"/>
      <c r="C53" s="125"/>
      <c r="D53" s="113" t="s">
        <v>383</v>
      </c>
      <c r="E53" s="110"/>
    </row>
    <row r="54" spans="2:5" x14ac:dyDescent="0.25">
      <c r="B54" s="107"/>
      <c r="C54" s="132" t="s">
        <v>20</v>
      </c>
      <c r="D54" s="109"/>
      <c r="E54" s="110"/>
    </row>
    <row r="55" spans="2:5" ht="24" x14ac:dyDescent="0.25">
      <c r="B55" s="107"/>
      <c r="C55" s="125"/>
      <c r="D55" s="113" t="s">
        <v>384</v>
      </c>
      <c r="E55" s="110"/>
    </row>
    <row r="56" spans="2:5" x14ac:dyDescent="0.25">
      <c r="B56" s="107"/>
      <c r="C56" s="132" t="s">
        <v>21</v>
      </c>
      <c r="D56" s="109"/>
      <c r="E56" s="110"/>
    </row>
    <row r="57" spans="2:5" ht="24" x14ac:dyDescent="0.25">
      <c r="B57" s="107"/>
      <c r="C57" s="125"/>
      <c r="D57" s="113" t="s">
        <v>385</v>
      </c>
      <c r="E57" s="110"/>
    </row>
    <row r="58" spans="2:5" x14ac:dyDescent="0.25">
      <c r="B58" s="107"/>
      <c r="C58" s="132" t="s">
        <v>177</v>
      </c>
      <c r="D58" s="109"/>
      <c r="E58" s="110"/>
    </row>
    <row r="59" spans="2:5" ht="28.5" customHeight="1" x14ac:dyDescent="0.25">
      <c r="B59" s="107"/>
      <c r="C59" s="125"/>
      <c r="D59" s="113" t="s">
        <v>386</v>
      </c>
      <c r="E59" s="110"/>
    </row>
    <row r="60" spans="2:5" x14ac:dyDescent="0.25">
      <c r="B60" s="107"/>
      <c r="C60" s="132" t="s">
        <v>48</v>
      </c>
      <c r="D60" s="109"/>
      <c r="E60" s="110"/>
    </row>
    <row r="61" spans="2:5" s="115" customFormat="1" x14ac:dyDescent="0.25">
      <c r="B61" s="111"/>
      <c r="C61" s="112"/>
      <c r="D61" s="113" t="s">
        <v>387</v>
      </c>
      <c r="E61" s="114"/>
    </row>
    <row r="62" spans="2:5" x14ac:dyDescent="0.25">
      <c r="B62" s="107"/>
      <c r="C62" s="132" t="s">
        <v>49</v>
      </c>
      <c r="D62" s="109"/>
      <c r="E62" s="110"/>
    </row>
    <row r="63" spans="2:5" s="115" customFormat="1" x14ac:dyDescent="0.25">
      <c r="B63" s="111"/>
      <c r="C63" s="112"/>
      <c r="D63" s="113" t="s">
        <v>388</v>
      </c>
      <c r="E63" s="114"/>
    </row>
    <row r="64" spans="2:5" x14ac:dyDescent="0.25">
      <c r="B64" s="107"/>
      <c r="C64" s="132" t="s">
        <v>181</v>
      </c>
      <c r="D64" s="109"/>
      <c r="E64" s="110"/>
    </row>
    <row r="65" spans="2:5" ht="36" x14ac:dyDescent="0.25">
      <c r="B65" s="107"/>
      <c r="C65" s="125"/>
      <c r="D65" s="113" t="s">
        <v>389</v>
      </c>
      <c r="E65" s="110"/>
    </row>
    <row r="66" spans="2:5" x14ac:dyDescent="0.25">
      <c r="B66" s="107"/>
      <c r="C66" s="132" t="s">
        <v>50</v>
      </c>
      <c r="D66" s="109"/>
      <c r="E66" s="110"/>
    </row>
    <row r="67" spans="2:5" s="115" customFormat="1" x14ac:dyDescent="0.25">
      <c r="B67" s="111"/>
      <c r="C67" s="112"/>
      <c r="D67" s="113" t="s">
        <v>390</v>
      </c>
      <c r="E67" s="114"/>
    </row>
    <row r="68" spans="2:5" x14ac:dyDescent="0.25">
      <c r="B68" s="107"/>
      <c r="C68" s="132" t="s">
        <v>51</v>
      </c>
      <c r="D68" s="109"/>
      <c r="E68" s="110"/>
    </row>
    <row r="69" spans="2:5" s="115" customFormat="1" x14ac:dyDescent="0.25">
      <c r="B69" s="111"/>
      <c r="C69" s="112"/>
      <c r="D69" s="113" t="s">
        <v>391</v>
      </c>
      <c r="E69" s="114"/>
    </row>
    <row r="70" spans="2:5" x14ac:dyDescent="0.25">
      <c r="B70" s="107"/>
      <c r="C70" s="132" t="s">
        <v>184</v>
      </c>
      <c r="D70" s="109"/>
      <c r="E70" s="110"/>
    </row>
    <row r="71" spans="2:5" ht="36" x14ac:dyDescent="0.25">
      <c r="B71" s="107"/>
      <c r="C71" s="125"/>
      <c r="D71" s="113" t="s">
        <v>392</v>
      </c>
      <c r="E71" s="110"/>
    </row>
    <row r="72" spans="2:5" x14ac:dyDescent="0.25">
      <c r="B72" s="107"/>
      <c r="C72" s="132" t="s">
        <v>182</v>
      </c>
      <c r="D72" s="109"/>
      <c r="E72" s="110"/>
    </row>
    <row r="73" spans="2:5" s="115" customFormat="1" x14ac:dyDescent="0.25">
      <c r="B73" s="111"/>
      <c r="C73" s="112"/>
      <c r="D73" s="113" t="s">
        <v>393</v>
      </c>
      <c r="E73" s="114"/>
    </row>
    <row r="74" spans="2:5" x14ac:dyDescent="0.25">
      <c r="B74" s="107"/>
      <c r="C74" s="132" t="s">
        <v>183</v>
      </c>
      <c r="D74" s="109"/>
      <c r="E74" s="110"/>
    </row>
    <row r="75" spans="2:5" s="115" customFormat="1" x14ac:dyDescent="0.25">
      <c r="B75" s="111"/>
      <c r="C75" s="112"/>
      <c r="D75" s="113" t="s">
        <v>394</v>
      </c>
      <c r="E75" s="114"/>
    </row>
    <row r="76" spans="2:5" x14ac:dyDescent="0.25">
      <c r="B76" s="107"/>
      <c r="C76" s="134" t="s">
        <v>395</v>
      </c>
      <c r="D76" s="109"/>
      <c r="E76" s="110"/>
    </row>
    <row r="77" spans="2:5" x14ac:dyDescent="0.25">
      <c r="B77" s="107"/>
      <c r="C77" s="132" t="s">
        <v>22</v>
      </c>
      <c r="D77" s="109"/>
      <c r="E77" s="110"/>
    </row>
    <row r="78" spans="2:5" s="115" customFormat="1" x14ac:dyDescent="0.25">
      <c r="B78" s="111"/>
      <c r="C78" s="112"/>
      <c r="D78" s="133" t="s">
        <v>396</v>
      </c>
      <c r="E78" s="114"/>
    </row>
    <row r="79" spans="2:5" x14ac:dyDescent="0.25">
      <c r="B79" s="107"/>
      <c r="C79" s="132" t="s">
        <v>192</v>
      </c>
      <c r="D79" s="109"/>
      <c r="E79" s="110"/>
    </row>
    <row r="80" spans="2:5" s="115" customFormat="1" ht="36" x14ac:dyDescent="0.25">
      <c r="B80" s="111"/>
      <c r="C80" s="112"/>
      <c r="D80" s="133" t="s">
        <v>397</v>
      </c>
      <c r="E80" s="114"/>
    </row>
    <row r="81" spans="2:5" s="138" customFormat="1" x14ac:dyDescent="0.25">
      <c r="B81" s="135"/>
      <c r="C81" s="132" t="s">
        <v>133</v>
      </c>
      <c r="D81" s="136"/>
      <c r="E81" s="137"/>
    </row>
    <row r="82" spans="2:5" s="115" customFormat="1" x14ac:dyDescent="0.25">
      <c r="B82" s="111"/>
      <c r="C82" s="112"/>
      <c r="D82" s="113" t="s">
        <v>334</v>
      </c>
      <c r="E82" s="114"/>
    </row>
    <row r="83" spans="2:5" s="138" customFormat="1" x14ac:dyDescent="0.25">
      <c r="B83" s="135"/>
      <c r="C83" s="132" t="s">
        <v>335</v>
      </c>
      <c r="D83" s="136"/>
      <c r="E83" s="137"/>
    </row>
    <row r="84" spans="2:5" s="115" customFormat="1" x14ac:dyDescent="0.25">
      <c r="B84" s="111"/>
      <c r="C84" s="112"/>
      <c r="D84" s="113" t="s">
        <v>336</v>
      </c>
      <c r="E84" s="114"/>
    </row>
    <row r="85" spans="2:5" s="138" customFormat="1" x14ac:dyDescent="0.25">
      <c r="B85" s="135"/>
      <c r="C85" s="132" t="s">
        <v>23</v>
      </c>
      <c r="D85" s="136"/>
      <c r="E85" s="137"/>
    </row>
    <row r="86" spans="2:5" s="115" customFormat="1" ht="30" customHeight="1" x14ac:dyDescent="0.25">
      <c r="B86" s="111"/>
      <c r="C86" s="112"/>
      <c r="D86" s="133" t="s">
        <v>398</v>
      </c>
      <c r="E86" s="114"/>
    </row>
    <row r="87" spans="2:5" x14ac:dyDescent="0.25">
      <c r="B87" s="107"/>
      <c r="C87" s="132" t="s">
        <v>174</v>
      </c>
      <c r="D87" s="109"/>
      <c r="E87" s="110"/>
    </row>
    <row r="88" spans="2:5" ht="24" x14ac:dyDescent="0.25">
      <c r="B88" s="107"/>
      <c r="C88" s="125"/>
      <c r="D88" s="113" t="s">
        <v>378</v>
      </c>
      <c r="E88" s="110"/>
    </row>
    <row r="89" spans="2:5" x14ac:dyDescent="0.25">
      <c r="B89" s="107"/>
      <c r="C89" s="132" t="s">
        <v>172</v>
      </c>
      <c r="D89" s="109"/>
      <c r="E89" s="110"/>
    </row>
    <row r="90" spans="2:5" s="115" customFormat="1" ht="36" x14ac:dyDescent="0.25">
      <c r="B90" s="111"/>
      <c r="C90" s="112"/>
      <c r="D90" s="133" t="s">
        <v>399</v>
      </c>
      <c r="E90" s="114"/>
    </row>
    <row r="91" spans="2:5" s="138" customFormat="1" x14ac:dyDescent="0.25">
      <c r="B91" s="135"/>
      <c r="C91" s="132" t="s">
        <v>133</v>
      </c>
      <c r="D91" s="136"/>
      <c r="E91" s="137"/>
    </row>
    <row r="92" spans="2:5" s="115" customFormat="1" x14ac:dyDescent="0.25">
      <c r="B92" s="111"/>
      <c r="C92" s="112"/>
      <c r="D92" s="113" t="s">
        <v>334</v>
      </c>
      <c r="E92" s="114"/>
    </row>
    <row r="93" spans="2:5" s="138" customFormat="1" x14ac:dyDescent="0.25">
      <c r="B93" s="135"/>
      <c r="C93" s="132" t="s">
        <v>335</v>
      </c>
      <c r="D93" s="136"/>
      <c r="E93" s="137"/>
    </row>
    <row r="94" spans="2:5" s="115" customFormat="1" x14ac:dyDescent="0.25">
      <c r="B94" s="111"/>
      <c r="C94" s="112"/>
      <c r="D94" s="113" t="s">
        <v>336</v>
      </c>
      <c r="E94" s="114"/>
    </row>
    <row r="95" spans="2:5" x14ac:dyDescent="0.25">
      <c r="B95" s="107"/>
      <c r="C95" s="132" t="s">
        <v>173</v>
      </c>
      <c r="D95" s="109"/>
      <c r="E95" s="110"/>
    </row>
    <row r="96" spans="2:5" s="115" customFormat="1" ht="24" x14ac:dyDescent="0.25">
      <c r="B96" s="111"/>
      <c r="C96" s="112"/>
      <c r="D96" s="113" t="s">
        <v>400</v>
      </c>
      <c r="E96" s="114"/>
    </row>
    <row r="97" spans="2:5" x14ac:dyDescent="0.25">
      <c r="B97" s="107"/>
      <c r="C97" s="132" t="s">
        <v>193</v>
      </c>
      <c r="D97" s="109"/>
      <c r="E97" s="110"/>
    </row>
    <row r="98" spans="2:5" ht="24" x14ac:dyDescent="0.25">
      <c r="B98" s="107"/>
      <c r="C98" s="125"/>
      <c r="D98" s="113" t="s">
        <v>401</v>
      </c>
      <c r="E98" s="110"/>
    </row>
    <row r="99" spans="2:5" x14ac:dyDescent="0.25">
      <c r="B99" s="107"/>
      <c r="C99" s="132" t="s">
        <v>18</v>
      </c>
      <c r="D99" s="109"/>
      <c r="E99" s="110"/>
    </row>
    <row r="100" spans="2:5" s="115" customFormat="1" ht="24" x14ac:dyDescent="0.25">
      <c r="B100" s="111"/>
      <c r="C100" s="112"/>
      <c r="D100" s="113" t="s">
        <v>382</v>
      </c>
      <c r="E100" s="114"/>
    </row>
    <row r="101" spans="2:5" x14ac:dyDescent="0.25">
      <c r="B101" s="107"/>
      <c r="C101" s="132" t="s">
        <v>19</v>
      </c>
      <c r="D101" s="109"/>
      <c r="E101" s="110"/>
    </row>
    <row r="102" spans="2:5" ht="24" x14ac:dyDescent="0.25">
      <c r="B102" s="107"/>
      <c r="C102" s="125"/>
      <c r="D102" s="113" t="s">
        <v>383</v>
      </c>
      <c r="E102" s="110"/>
    </row>
    <row r="103" spans="2:5" x14ac:dyDescent="0.25">
      <c r="B103" s="107"/>
      <c r="C103" s="132" t="s">
        <v>20</v>
      </c>
      <c r="D103" s="109"/>
      <c r="E103" s="110"/>
    </row>
    <row r="104" spans="2:5" ht="24" x14ac:dyDescent="0.25">
      <c r="B104" s="107"/>
      <c r="C104" s="125"/>
      <c r="D104" s="113" t="s">
        <v>384</v>
      </c>
      <c r="E104" s="110"/>
    </row>
    <row r="105" spans="2:5" x14ac:dyDescent="0.25">
      <c r="B105" s="107"/>
      <c r="C105" s="132" t="s">
        <v>21</v>
      </c>
      <c r="D105" s="109"/>
      <c r="E105" s="110"/>
    </row>
    <row r="106" spans="2:5" s="115" customFormat="1" ht="24" x14ac:dyDescent="0.25">
      <c r="B106" s="111"/>
      <c r="C106" s="112"/>
      <c r="D106" s="113" t="s">
        <v>385</v>
      </c>
      <c r="E106" s="114"/>
    </row>
    <row r="107" spans="2:5" x14ac:dyDescent="0.25">
      <c r="B107" s="107"/>
      <c r="C107" s="132" t="s">
        <v>177</v>
      </c>
      <c r="D107" s="109"/>
      <c r="E107" s="110"/>
    </row>
    <row r="108" spans="2:5" ht="27" customHeight="1" x14ac:dyDescent="0.25">
      <c r="B108" s="107"/>
      <c r="C108" s="125"/>
      <c r="D108" s="113" t="s">
        <v>402</v>
      </c>
      <c r="E108" s="110"/>
    </row>
    <row r="109" spans="2:5" x14ac:dyDescent="0.25">
      <c r="B109" s="107"/>
      <c r="C109" s="132" t="s">
        <v>48</v>
      </c>
      <c r="D109" s="109"/>
      <c r="E109" s="110"/>
    </row>
    <row r="110" spans="2:5" s="115" customFormat="1" x14ac:dyDescent="0.25">
      <c r="B110" s="111"/>
      <c r="C110" s="112"/>
      <c r="D110" s="113" t="s">
        <v>387</v>
      </c>
      <c r="E110" s="114"/>
    </row>
    <row r="111" spans="2:5" x14ac:dyDescent="0.25">
      <c r="B111" s="107"/>
      <c r="C111" s="132" t="s">
        <v>49</v>
      </c>
      <c r="D111" s="109"/>
      <c r="E111" s="110"/>
    </row>
    <row r="112" spans="2:5" s="115" customFormat="1" x14ac:dyDescent="0.25">
      <c r="B112" s="111"/>
      <c r="C112" s="112"/>
      <c r="D112" s="113" t="s">
        <v>388</v>
      </c>
      <c r="E112" s="114"/>
    </row>
    <row r="113" spans="2:5" x14ac:dyDescent="0.25">
      <c r="B113" s="107"/>
      <c r="C113" s="132" t="s">
        <v>181</v>
      </c>
      <c r="D113" s="109"/>
      <c r="E113" s="110"/>
    </row>
    <row r="114" spans="2:5" s="115" customFormat="1" ht="36" x14ac:dyDescent="0.25">
      <c r="B114" s="111"/>
      <c r="C114" s="112"/>
      <c r="D114" s="133" t="s">
        <v>403</v>
      </c>
      <c r="E114" s="114"/>
    </row>
    <row r="115" spans="2:5" x14ac:dyDescent="0.25">
      <c r="B115" s="107"/>
      <c r="C115" s="132" t="s">
        <v>50</v>
      </c>
      <c r="D115" s="109"/>
      <c r="E115" s="110"/>
    </row>
    <row r="116" spans="2:5" s="115" customFormat="1" x14ac:dyDescent="0.25">
      <c r="B116" s="111"/>
      <c r="C116" s="112"/>
      <c r="D116" s="113" t="s">
        <v>390</v>
      </c>
      <c r="E116" s="114"/>
    </row>
    <row r="117" spans="2:5" x14ac:dyDescent="0.25">
      <c r="B117" s="107"/>
      <c r="C117" s="132" t="s">
        <v>51</v>
      </c>
      <c r="D117" s="109"/>
      <c r="E117" s="110"/>
    </row>
    <row r="118" spans="2:5" s="115" customFormat="1" x14ac:dyDescent="0.25">
      <c r="B118" s="111"/>
      <c r="C118" s="112"/>
      <c r="D118" s="113" t="s">
        <v>391</v>
      </c>
      <c r="E118" s="114"/>
    </row>
    <row r="119" spans="2:5" x14ac:dyDescent="0.25">
      <c r="B119" s="107"/>
      <c r="C119" s="132" t="s">
        <v>184</v>
      </c>
      <c r="D119" s="109"/>
      <c r="E119" s="110"/>
    </row>
    <row r="120" spans="2:5" ht="36" x14ac:dyDescent="0.25">
      <c r="B120" s="107"/>
      <c r="C120" s="125"/>
      <c r="D120" s="113" t="s">
        <v>404</v>
      </c>
      <c r="E120" s="110"/>
    </row>
    <row r="121" spans="2:5" x14ac:dyDescent="0.25">
      <c r="B121" s="107"/>
      <c r="C121" s="132" t="s">
        <v>182</v>
      </c>
      <c r="D121" s="109"/>
      <c r="E121" s="110"/>
    </row>
    <row r="122" spans="2:5" s="115" customFormat="1" x14ac:dyDescent="0.25">
      <c r="B122" s="111"/>
      <c r="C122" s="112"/>
      <c r="D122" s="113" t="s">
        <v>393</v>
      </c>
      <c r="E122" s="114"/>
    </row>
    <row r="123" spans="2:5" x14ac:dyDescent="0.25">
      <c r="B123" s="107"/>
      <c r="C123" s="132" t="s">
        <v>183</v>
      </c>
      <c r="D123" s="109"/>
      <c r="E123" s="110"/>
    </row>
    <row r="124" spans="2:5" s="115" customFormat="1" x14ac:dyDescent="0.25">
      <c r="B124" s="116"/>
      <c r="C124" s="117"/>
      <c r="D124" s="118" t="s">
        <v>394</v>
      </c>
      <c r="E124" s="119"/>
    </row>
    <row r="125" spans="2:5" x14ac:dyDescent="0.25">
      <c r="C125" s="139"/>
    </row>
    <row r="126" spans="2:5" ht="15.75" x14ac:dyDescent="0.25">
      <c r="B126" s="140" t="s">
        <v>280</v>
      </c>
      <c r="C126" s="104"/>
      <c r="D126" s="105"/>
      <c r="E126" s="106"/>
    </row>
    <row r="127" spans="2:5" x14ac:dyDescent="0.25">
      <c r="B127" s="107"/>
      <c r="C127" s="132" t="s">
        <v>231</v>
      </c>
      <c r="D127" s="109"/>
      <c r="E127" s="110"/>
    </row>
    <row r="128" spans="2:5" ht="24" x14ac:dyDescent="0.25">
      <c r="B128" s="107"/>
      <c r="C128" s="125"/>
      <c r="D128" s="133" t="s">
        <v>405</v>
      </c>
      <c r="E128" s="110"/>
    </row>
    <row r="129" spans="2:5" x14ac:dyDescent="0.25">
      <c r="B129" s="107"/>
      <c r="C129" s="132" t="s">
        <v>211</v>
      </c>
      <c r="D129" s="109"/>
      <c r="E129" s="110"/>
    </row>
    <row r="130" spans="2:5" ht="24" x14ac:dyDescent="0.25">
      <c r="B130" s="107"/>
      <c r="C130" s="125"/>
      <c r="D130" s="133" t="s">
        <v>406</v>
      </c>
      <c r="E130" s="110"/>
    </row>
    <row r="131" spans="2:5" x14ac:dyDescent="0.25">
      <c r="B131" s="107"/>
      <c r="C131" s="132" t="s">
        <v>26</v>
      </c>
      <c r="D131" s="109"/>
      <c r="E131" s="110"/>
    </row>
    <row r="132" spans="2:5" ht="24" x14ac:dyDescent="0.25">
      <c r="B132" s="107"/>
      <c r="C132" s="125"/>
      <c r="D132" s="133" t="s">
        <v>407</v>
      </c>
      <c r="E132" s="110"/>
    </row>
    <row r="133" spans="2:5" x14ac:dyDescent="0.25">
      <c r="B133" s="107"/>
      <c r="C133" s="132" t="s">
        <v>67</v>
      </c>
      <c r="D133" s="109"/>
      <c r="E133" s="110"/>
    </row>
    <row r="134" spans="2:5" x14ac:dyDescent="0.25">
      <c r="B134" s="107"/>
      <c r="C134" s="125"/>
      <c r="D134" s="133" t="s">
        <v>408</v>
      </c>
      <c r="E134" s="110"/>
    </row>
    <row r="135" spans="2:5" x14ac:dyDescent="0.25">
      <c r="B135" s="107"/>
      <c r="C135" s="132" t="s">
        <v>157</v>
      </c>
      <c r="D135" s="109"/>
      <c r="E135" s="110"/>
    </row>
    <row r="136" spans="2:5" x14ac:dyDescent="0.25">
      <c r="B136" s="107"/>
      <c r="C136" s="125"/>
      <c r="D136" s="133" t="s">
        <v>409</v>
      </c>
      <c r="E136" s="110"/>
    </row>
    <row r="137" spans="2:5" x14ac:dyDescent="0.25">
      <c r="B137" s="107"/>
      <c r="C137" s="132" t="s">
        <v>215</v>
      </c>
      <c r="D137" s="109"/>
      <c r="E137" s="110"/>
    </row>
    <row r="138" spans="2:5" x14ac:dyDescent="0.25">
      <c r="B138" s="107"/>
      <c r="C138" s="125"/>
      <c r="D138" s="133" t="s">
        <v>458</v>
      </c>
      <c r="E138" s="110"/>
    </row>
    <row r="139" spans="2:5" x14ac:dyDescent="0.25">
      <c r="B139" s="107"/>
      <c r="C139" s="132" t="s">
        <v>68</v>
      </c>
      <c r="D139" s="109"/>
      <c r="E139" s="110"/>
    </row>
    <row r="140" spans="2:5" x14ac:dyDescent="0.25">
      <c r="B140" s="107"/>
      <c r="C140" s="125"/>
      <c r="D140" s="133" t="s">
        <v>410</v>
      </c>
      <c r="E140" s="110"/>
    </row>
    <row r="141" spans="2:5" x14ac:dyDescent="0.25">
      <c r="B141" s="107"/>
      <c r="C141" s="132" t="s">
        <v>218</v>
      </c>
      <c r="D141" s="109"/>
      <c r="E141" s="110"/>
    </row>
    <row r="142" spans="2:5" ht="24" x14ac:dyDescent="0.25">
      <c r="B142" s="107"/>
      <c r="C142" s="125"/>
      <c r="D142" s="133" t="s">
        <v>459</v>
      </c>
      <c r="E142" s="110"/>
    </row>
    <row r="143" spans="2:5" x14ac:dyDescent="0.25">
      <c r="B143" s="107"/>
      <c r="C143" s="132" t="s">
        <v>220</v>
      </c>
      <c r="D143" s="109"/>
      <c r="E143" s="110"/>
    </row>
    <row r="144" spans="2:5" ht="24" x14ac:dyDescent="0.25">
      <c r="B144" s="107"/>
      <c r="C144" s="125"/>
      <c r="D144" s="133" t="s">
        <v>460</v>
      </c>
      <c r="E144" s="110"/>
    </row>
    <row r="145" spans="2:5" x14ac:dyDescent="0.25">
      <c r="B145" s="107"/>
      <c r="C145" s="132" t="s">
        <v>221</v>
      </c>
      <c r="D145" s="109"/>
      <c r="E145" s="110"/>
    </row>
    <row r="146" spans="2:5" ht="24" x14ac:dyDescent="0.25">
      <c r="B146" s="107"/>
      <c r="C146" s="125"/>
      <c r="D146" s="133" t="s">
        <v>461</v>
      </c>
      <c r="E146" s="110"/>
    </row>
    <row r="147" spans="2:5" x14ac:dyDescent="0.25">
      <c r="B147" s="107"/>
      <c r="C147" s="132" t="s">
        <v>24</v>
      </c>
      <c r="D147" s="109"/>
      <c r="E147" s="110"/>
    </row>
    <row r="148" spans="2:5" x14ac:dyDescent="0.25">
      <c r="B148" s="107"/>
      <c r="C148" s="125"/>
      <c r="D148" s="133" t="s">
        <v>411</v>
      </c>
      <c r="E148" s="110"/>
    </row>
    <row r="149" spans="2:5" x14ac:dyDescent="0.25">
      <c r="B149" s="107"/>
      <c r="C149" s="132" t="s">
        <v>224</v>
      </c>
      <c r="D149" s="109"/>
      <c r="E149" s="110"/>
    </row>
    <row r="150" spans="2:5" ht="24" x14ac:dyDescent="0.25">
      <c r="B150" s="107"/>
      <c r="C150" s="125"/>
      <c r="D150" s="133" t="s">
        <v>462</v>
      </c>
      <c r="E150" s="110"/>
    </row>
    <row r="151" spans="2:5" x14ac:dyDescent="0.25">
      <c r="B151" s="107"/>
      <c r="C151" s="132" t="s">
        <v>225</v>
      </c>
      <c r="D151" s="109"/>
      <c r="E151" s="110"/>
    </row>
    <row r="152" spans="2:5" ht="24" x14ac:dyDescent="0.25">
      <c r="B152" s="107"/>
      <c r="C152" s="125"/>
      <c r="D152" s="133" t="s">
        <v>463</v>
      </c>
      <c r="E152" s="110"/>
    </row>
    <row r="153" spans="2:5" x14ac:dyDescent="0.25">
      <c r="B153" s="107"/>
      <c r="C153" s="132" t="s">
        <v>226</v>
      </c>
      <c r="D153" s="109"/>
      <c r="E153" s="110"/>
    </row>
    <row r="154" spans="2:5" ht="24" x14ac:dyDescent="0.25">
      <c r="B154" s="107"/>
      <c r="C154" s="125"/>
      <c r="D154" s="133" t="s">
        <v>464</v>
      </c>
      <c r="E154" s="110"/>
    </row>
    <row r="155" spans="2:5" x14ac:dyDescent="0.25">
      <c r="B155" s="107"/>
      <c r="C155" s="132" t="s">
        <v>227</v>
      </c>
      <c r="D155" s="109"/>
      <c r="E155" s="110"/>
    </row>
    <row r="156" spans="2:5" ht="36" x14ac:dyDescent="0.25">
      <c r="B156" s="107"/>
      <c r="C156" s="125"/>
      <c r="D156" s="113" t="s">
        <v>465</v>
      </c>
      <c r="E156" s="110"/>
    </row>
    <row r="157" spans="2:5" x14ac:dyDescent="0.25">
      <c r="B157" s="107"/>
      <c r="C157" s="132" t="s">
        <v>228</v>
      </c>
      <c r="D157" s="109"/>
      <c r="E157" s="110"/>
    </row>
    <row r="158" spans="2:5" ht="36" x14ac:dyDescent="0.25">
      <c r="B158" s="107"/>
      <c r="C158" s="125"/>
      <c r="D158" s="113" t="s">
        <v>412</v>
      </c>
      <c r="E158" s="110"/>
    </row>
    <row r="159" spans="2:5" x14ac:dyDescent="0.25">
      <c r="B159" s="107"/>
      <c r="C159" s="132" t="s">
        <v>230</v>
      </c>
      <c r="D159" s="109"/>
      <c r="E159" s="110"/>
    </row>
    <row r="160" spans="2:5" ht="36" x14ac:dyDescent="0.25">
      <c r="B160" s="120"/>
      <c r="C160" s="121"/>
      <c r="D160" s="118" t="s">
        <v>412</v>
      </c>
      <c r="E160" s="122"/>
    </row>
    <row r="161" spans="2:5" x14ac:dyDescent="0.25">
      <c r="C161" s="141"/>
    </row>
    <row r="162" spans="2:5" ht="15.75" x14ac:dyDescent="0.25">
      <c r="B162" s="103" t="s">
        <v>413</v>
      </c>
      <c r="C162" s="104"/>
      <c r="D162" s="105"/>
      <c r="E162" s="106"/>
    </row>
    <row r="163" spans="2:5" x14ac:dyDescent="0.25">
      <c r="B163" s="107"/>
      <c r="C163" s="132" t="s">
        <v>233</v>
      </c>
      <c r="D163" s="109"/>
      <c r="E163" s="110"/>
    </row>
    <row r="164" spans="2:5" ht="24" x14ac:dyDescent="0.25">
      <c r="B164" s="107"/>
      <c r="C164" s="125"/>
      <c r="D164" s="133" t="s">
        <v>414</v>
      </c>
      <c r="E164" s="110"/>
    </row>
    <row r="165" spans="2:5" x14ac:dyDescent="0.25">
      <c r="B165" s="107"/>
      <c r="C165" s="132" t="s">
        <v>25</v>
      </c>
      <c r="D165" s="109"/>
      <c r="E165" s="110"/>
    </row>
    <row r="166" spans="2:5" ht="48" x14ac:dyDescent="0.25">
      <c r="B166" s="107"/>
      <c r="C166" s="125"/>
      <c r="D166" s="113" t="s">
        <v>415</v>
      </c>
      <c r="E166" s="110"/>
    </row>
    <row r="167" spans="2:5" x14ac:dyDescent="0.25">
      <c r="B167" s="107"/>
      <c r="C167" s="132" t="s">
        <v>234</v>
      </c>
      <c r="D167" s="109"/>
      <c r="E167" s="110"/>
    </row>
    <row r="168" spans="2:5" s="115" customFormat="1" ht="24" x14ac:dyDescent="0.25">
      <c r="B168" s="111"/>
      <c r="C168" s="112"/>
      <c r="D168" s="133" t="s">
        <v>416</v>
      </c>
      <c r="E168" s="114"/>
    </row>
    <row r="169" spans="2:5" x14ac:dyDescent="0.25">
      <c r="B169" s="107"/>
      <c r="C169" s="132" t="s">
        <v>232</v>
      </c>
      <c r="D169" s="109"/>
      <c r="E169" s="110"/>
    </row>
    <row r="170" spans="2:5" ht="36" x14ac:dyDescent="0.25">
      <c r="B170" s="107"/>
      <c r="C170" s="125"/>
      <c r="D170" s="113" t="s">
        <v>417</v>
      </c>
      <c r="E170" s="110"/>
    </row>
    <row r="171" spans="2:5" x14ac:dyDescent="0.25">
      <c r="B171" s="107"/>
      <c r="C171" s="132" t="s">
        <v>157</v>
      </c>
      <c r="D171" s="109"/>
      <c r="E171" s="110"/>
    </row>
    <row r="172" spans="2:5" x14ac:dyDescent="0.25">
      <c r="B172" s="107"/>
      <c r="C172" s="125"/>
      <c r="D172" s="133" t="s">
        <v>418</v>
      </c>
      <c r="E172" s="110"/>
    </row>
    <row r="173" spans="2:5" x14ac:dyDescent="0.25">
      <c r="B173" s="107"/>
      <c r="C173" s="132" t="s">
        <v>159</v>
      </c>
      <c r="D173" s="109"/>
      <c r="E173" s="110"/>
    </row>
    <row r="174" spans="2:5" ht="84" x14ac:dyDescent="0.25">
      <c r="B174" s="120"/>
      <c r="C174" s="121"/>
      <c r="D174" s="142" t="s">
        <v>419</v>
      </c>
      <c r="E174" s="122"/>
    </row>
    <row r="175" spans="2:5" x14ac:dyDescent="0.25">
      <c r="C175" s="143"/>
    </row>
    <row r="176" spans="2:5" ht="15.75" x14ac:dyDescent="0.25">
      <c r="B176" s="144" t="s">
        <v>285</v>
      </c>
      <c r="C176" s="104"/>
      <c r="D176" s="105"/>
      <c r="E176" s="106"/>
    </row>
    <row r="177" spans="2:5" x14ac:dyDescent="0.25">
      <c r="B177" s="107"/>
      <c r="C177" s="132" t="s">
        <v>240</v>
      </c>
      <c r="D177" s="109"/>
      <c r="E177" s="110"/>
    </row>
    <row r="178" spans="2:5" ht="24" x14ac:dyDescent="0.25">
      <c r="B178" s="107"/>
      <c r="C178" s="125"/>
      <c r="D178" s="133" t="s">
        <v>420</v>
      </c>
      <c r="E178" s="110"/>
    </row>
    <row r="179" spans="2:5" x14ac:dyDescent="0.25">
      <c r="B179" s="107"/>
      <c r="C179" s="132" t="s">
        <v>241</v>
      </c>
      <c r="D179" s="109"/>
      <c r="E179" s="110"/>
    </row>
    <row r="180" spans="2:5" x14ac:dyDescent="0.25">
      <c r="B180" s="107"/>
      <c r="C180" s="125"/>
      <c r="D180" s="133" t="s">
        <v>421</v>
      </c>
      <c r="E180" s="110"/>
    </row>
    <row r="181" spans="2:5" x14ac:dyDescent="0.25">
      <c r="B181" s="107"/>
      <c r="C181" s="132" t="s">
        <v>157</v>
      </c>
      <c r="D181" s="109"/>
      <c r="E181" s="110"/>
    </row>
    <row r="182" spans="2:5" x14ac:dyDescent="0.25">
      <c r="B182" s="107"/>
      <c r="C182" s="125"/>
      <c r="D182" s="133" t="s">
        <v>422</v>
      </c>
      <c r="E182" s="110"/>
    </row>
    <row r="183" spans="2:5" x14ac:dyDescent="0.25">
      <c r="B183" s="107"/>
      <c r="C183" s="132" t="s">
        <v>159</v>
      </c>
      <c r="D183" s="109"/>
      <c r="E183" s="110"/>
    </row>
    <row r="184" spans="2:5" ht="84" x14ac:dyDescent="0.25">
      <c r="B184" s="107"/>
      <c r="C184" s="125"/>
      <c r="D184" s="133" t="s">
        <v>423</v>
      </c>
      <c r="E184" s="110"/>
    </row>
    <row r="185" spans="2:5" x14ac:dyDescent="0.25">
      <c r="B185" s="107"/>
      <c r="C185" s="132" t="s">
        <v>245</v>
      </c>
      <c r="D185" s="109"/>
      <c r="E185" s="110"/>
    </row>
    <row r="186" spans="2:5" ht="36" x14ac:dyDescent="0.25">
      <c r="B186" s="107"/>
      <c r="C186" s="125"/>
      <c r="D186" s="133" t="s">
        <v>424</v>
      </c>
      <c r="E186" s="110"/>
    </row>
    <row r="187" spans="2:5" x14ac:dyDescent="0.25">
      <c r="B187" s="107"/>
      <c r="C187" s="132" t="s">
        <v>247</v>
      </c>
      <c r="D187" s="109"/>
      <c r="E187" s="110"/>
    </row>
    <row r="188" spans="2:5" ht="24" x14ac:dyDescent="0.25">
      <c r="B188" s="107"/>
      <c r="C188" s="125"/>
      <c r="D188" s="145" t="s">
        <v>425</v>
      </c>
      <c r="E188" s="110"/>
    </row>
    <row r="189" spans="2:5" x14ac:dyDescent="0.25">
      <c r="B189" s="107"/>
      <c r="C189" s="132" t="s">
        <v>426</v>
      </c>
      <c r="D189" s="109"/>
      <c r="E189" s="110"/>
    </row>
    <row r="190" spans="2:5" ht="24" x14ac:dyDescent="0.25">
      <c r="B190" s="107"/>
      <c r="C190" s="125"/>
      <c r="D190" s="113" t="s">
        <v>427</v>
      </c>
      <c r="E190" s="110"/>
    </row>
    <row r="191" spans="2:5" x14ac:dyDescent="0.25">
      <c r="B191" s="107"/>
      <c r="C191" s="132" t="s">
        <v>133</v>
      </c>
      <c r="D191" s="109"/>
      <c r="E191" s="110"/>
    </row>
    <row r="192" spans="2:5" ht="24" x14ac:dyDescent="0.25">
      <c r="B192" s="107"/>
      <c r="C192" s="125"/>
      <c r="D192" s="145" t="s">
        <v>428</v>
      </c>
      <c r="E192" s="110"/>
    </row>
    <row r="193" spans="2:5" x14ac:dyDescent="0.25">
      <c r="B193" s="107"/>
      <c r="C193" s="132" t="s">
        <v>335</v>
      </c>
      <c r="D193" s="109"/>
      <c r="E193" s="110"/>
    </row>
    <row r="194" spans="2:5" ht="24" x14ac:dyDescent="0.25">
      <c r="B194" s="107"/>
      <c r="C194" s="125"/>
      <c r="D194" s="145" t="s">
        <v>429</v>
      </c>
      <c r="E194" s="110"/>
    </row>
    <row r="195" spans="2:5" x14ac:dyDescent="0.25">
      <c r="B195" s="107"/>
      <c r="C195" s="132" t="s">
        <v>249</v>
      </c>
      <c r="D195" s="109"/>
      <c r="E195" s="110"/>
    </row>
    <row r="196" spans="2:5" ht="36" x14ac:dyDescent="0.25">
      <c r="B196" s="120"/>
      <c r="C196" s="121"/>
      <c r="D196" s="118" t="s">
        <v>430</v>
      </c>
      <c r="E196" s="122"/>
    </row>
    <row r="197" spans="2:5" x14ac:dyDescent="0.25">
      <c r="C197" s="141"/>
    </row>
    <row r="198" spans="2:5" ht="15.75" x14ac:dyDescent="0.25">
      <c r="B198" s="103" t="s">
        <v>255</v>
      </c>
      <c r="C198" s="104"/>
      <c r="D198" s="105"/>
      <c r="E198" s="106"/>
    </row>
    <row r="199" spans="2:5" x14ac:dyDescent="0.25">
      <c r="B199" s="107"/>
      <c r="C199" s="132" t="s">
        <v>261</v>
      </c>
      <c r="D199" s="109"/>
      <c r="E199" s="110"/>
    </row>
    <row r="200" spans="2:5" s="148" customFormat="1" ht="24" x14ac:dyDescent="0.25">
      <c r="B200" s="146"/>
      <c r="C200" s="141"/>
      <c r="D200" s="133" t="s">
        <v>431</v>
      </c>
      <c r="E200" s="147"/>
    </row>
    <row r="201" spans="2:5" x14ac:dyDescent="0.25">
      <c r="B201" s="107"/>
      <c r="C201" s="132" t="s">
        <v>251</v>
      </c>
      <c r="D201" s="109"/>
      <c r="E201" s="110"/>
    </row>
    <row r="202" spans="2:5" s="148" customFormat="1" ht="24" x14ac:dyDescent="0.25">
      <c r="B202" s="146"/>
      <c r="C202" s="141"/>
      <c r="D202" s="133" t="s">
        <v>432</v>
      </c>
      <c r="E202" s="147"/>
    </row>
    <row r="203" spans="2:5" x14ac:dyDescent="0.25">
      <c r="B203" s="107"/>
      <c r="C203" s="132" t="s">
        <v>250</v>
      </c>
      <c r="D203" s="109"/>
      <c r="E203" s="110"/>
    </row>
    <row r="204" spans="2:5" s="148" customFormat="1" ht="24" x14ac:dyDescent="0.25">
      <c r="B204" s="146"/>
      <c r="C204" s="149"/>
      <c r="D204" s="150" t="s">
        <v>433</v>
      </c>
      <c r="E204" s="147"/>
    </row>
    <row r="205" spans="2:5" x14ac:dyDescent="0.25">
      <c r="B205" s="107"/>
      <c r="C205" s="132" t="s">
        <v>133</v>
      </c>
      <c r="D205" s="109"/>
      <c r="E205" s="110"/>
    </row>
    <row r="206" spans="2:5" x14ac:dyDescent="0.25">
      <c r="B206" s="107"/>
      <c r="C206" s="32"/>
      <c r="D206" s="150" t="s">
        <v>334</v>
      </c>
      <c r="E206" s="110"/>
    </row>
    <row r="207" spans="2:5" x14ac:dyDescent="0.25">
      <c r="B207" s="107"/>
      <c r="C207" s="132" t="s">
        <v>335</v>
      </c>
      <c r="D207" s="109"/>
      <c r="E207" s="110"/>
    </row>
    <row r="208" spans="2:5" x14ac:dyDescent="0.25">
      <c r="B208" s="107"/>
      <c r="C208" s="32"/>
      <c r="D208" s="150" t="s">
        <v>336</v>
      </c>
      <c r="E208" s="110"/>
    </row>
    <row r="209" spans="2:5" x14ac:dyDescent="0.25">
      <c r="B209" s="107"/>
      <c r="C209" s="132" t="s">
        <v>253</v>
      </c>
      <c r="D209" s="109"/>
      <c r="E209" s="110"/>
    </row>
    <row r="210" spans="2:5" ht="24" x14ac:dyDescent="0.25">
      <c r="B210" s="107"/>
      <c r="C210" s="141"/>
      <c r="D210" s="150" t="s">
        <v>434</v>
      </c>
      <c r="E210" s="110"/>
    </row>
    <row r="211" spans="2:5" x14ac:dyDescent="0.25">
      <c r="B211" s="107"/>
      <c r="C211" s="132" t="s">
        <v>252</v>
      </c>
      <c r="D211" s="109"/>
      <c r="E211" s="110"/>
    </row>
    <row r="212" spans="2:5" ht="24" x14ac:dyDescent="0.25">
      <c r="B212" s="120"/>
      <c r="C212" s="121"/>
      <c r="D212" s="151" t="s">
        <v>435</v>
      </c>
      <c r="E212" s="122"/>
    </row>
    <row r="213" spans="2:5" x14ac:dyDescent="0.25">
      <c r="C213" s="152"/>
    </row>
    <row r="214" spans="2:5" ht="15.75" x14ac:dyDescent="0.25">
      <c r="B214" s="103" t="s">
        <v>260</v>
      </c>
      <c r="C214" s="104"/>
      <c r="D214" s="105"/>
      <c r="E214" s="106"/>
    </row>
    <row r="215" spans="2:5" x14ac:dyDescent="0.25">
      <c r="B215" s="107"/>
      <c r="C215" s="132" t="s">
        <v>261</v>
      </c>
      <c r="D215" s="109"/>
      <c r="E215" s="110"/>
    </row>
    <row r="216" spans="2:5" ht="24" x14ac:dyDescent="0.25">
      <c r="B216" s="107"/>
      <c r="C216" s="141"/>
      <c r="D216" s="133" t="s">
        <v>436</v>
      </c>
      <c r="E216" s="110"/>
    </row>
    <row r="217" spans="2:5" x14ac:dyDescent="0.25">
      <c r="B217" s="107"/>
      <c r="C217" s="132" t="s">
        <v>251</v>
      </c>
      <c r="D217" s="109"/>
      <c r="E217" s="110"/>
    </row>
    <row r="218" spans="2:5" ht="24" x14ac:dyDescent="0.25">
      <c r="B218" s="107"/>
      <c r="C218" s="141"/>
      <c r="D218" s="133" t="s">
        <v>437</v>
      </c>
      <c r="E218" s="110"/>
    </row>
    <row r="219" spans="2:5" x14ac:dyDescent="0.25">
      <c r="B219" s="107"/>
      <c r="C219" s="132" t="s">
        <v>250</v>
      </c>
      <c r="D219" s="109"/>
      <c r="E219" s="110"/>
    </row>
    <row r="220" spans="2:5" ht="24" x14ac:dyDescent="0.25">
      <c r="B220" s="107"/>
      <c r="C220" s="149"/>
      <c r="D220" s="150" t="s">
        <v>438</v>
      </c>
      <c r="E220" s="110"/>
    </row>
    <row r="221" spans="2:5" x14ac:dyDescent="0.25">
      <c r="B221" s="107"/>
      <c r="C221" s="132" t="s">
        <v>133</v>
      </c>
      <c r="D221" s="109"/>
      <c r="E221" s="110"/>
    </row>
    <row r="222" spans="2:5" x14ac:dyDescent="0.25">
      <c r="B222" s="107"/>
      <c r="C222" s="32"/>
      <c r="D222" s="150" t="s">
        <v>334</v>
      </c>
      <c r="E222" s="110"/>
    </row>
    <row r="223" spans="2:5" x14ac:dyDescent="0.25">
      <c r="B223" s="107"/>
      <c r="C223" s="132" t="s">
        <v>335</v>
      </c>
      <c r="D223" s="109"/>
      <c r="E223" s="110"/>
    </row>
    <row r="224" spans="2:5" x14ac:dyDescent="0.25">
      <c r="B224" s="107"/>
      <c r="C224" s="32"/>
      <c r="D224" s="150" t="s">
        <v>336</v>
      </c>
      <c r="E224" s="110"/>
    </row>
    <row r="225" spans="2:5" x14ac:dyDescent="0.25">
      <c r="B225" s="107"/>
      <c r="C225" s="132" t="s">
        <v>253</v>
      </c>
      <c r="D225" s="109"/>
      <c r="E225" s="110"/>
    </row>
    <row r="226" spans="2:5" ht="24" x14ac:dyDescent="0.25">
      <c r="B226" s="107"/>
      <c r="C226" s="141"/>
      <c r="D226" s="150" t="s">
        <v>434</v>
      </c>
      <c r="E226" s="110"/>
    </row>
    <row r="227" spans="2:5" x14ac:dyDescent="0.25">
      <c r="B227" s="107"/>
      <c r="C227" s="132" t="s">
        <v>252</v>
      </c>
      <c r="D227" s="109"/>
      <c r="E227" s="110"/>
    </row>
    <row r="228" spans="2:5" ht="24" x14ac:dyDescent="0.25">
      <c r="B228" s="120"/>
      <c r="C228" s="121"/>
      <c r="D228" s="151" t="s">
        <v>435</v>
      </c>
      <c r="E228" s="122"/>
    </row>
    <row r="229" spans="2:5" x14ac:dyDescent="0.25">
      <c r="B229" s="152"/>
    </row>
    <row r="230" spans="2:5" ht="15.75" x14ac:dyDescent="0.25">
      <c r="B230" s="103" t="s">
        <v>265</v>
      </c>
      <c r="C230" s="104"/>
      <c r="D230" s="105"/>
      <c r="E230" s="106"/>
    </row>
    <row r="231" spans="2:5" x14ac:dyDescent="0.25">
      <c r="B231" s="107"/>
      <c r="C231" s="132" t="s">
        <v>261</v>
      </c>
      <c r="D231" s="109"/>
      <c r="E231" s="110"/>
    </row>
    <row r="232" spans="2:5" ht="24" x14ac:dyDescent="0.25">
      <c r="B232" s="107"/>
      <c r="C232" s="141"/>
      <c r="D232" s="133" t="s">
        <v>439</v>
      </c>
      <c r="E232" s="110"/>
    </row>
    <row r="233" spans="2:5" x14ac:dyDescent="0.25">
      <c r="B233" s="107"/>
      <c r="C233" s="132" t="s">
        <v>251</v>
      </c>
      <c r="D233" s="109"/>
      <c r="E233" s="110"/>
    </row>
    <row r="234" spans="2:5" ht="24" x14ac:dyDescent="0.25">
      <c r="B234" s="107"/>
      <c r="C234" s="141"/>
      <c r="D234" s="133" t="s">
        <v>440</v>
      </c>
      <c r="E234" s="110"/>
    </row>
    <row r="235" spans="2:5" x14ac:dyDescent="0.25">
      <c r="B235" s="107"/>
      <c r="C235" s="132" t="s">
        <v>250</v>
      </c>
      <c r="D235" s="109"/>
      <c r="E235" s="110"/>
    </row>
    <row r="236" spans="2:5" ht="24" x14ac:dyDescent="0.25">
      <c r="B236" s="107"/>
      <c r="C236" s="149"/>
      <c r="D236" s="150" t="s">
        <v>441</v>
      </c>
      <c r="E236" s="110"/>
    </row>
    <row r="237" spans="2:5" x14ac:dyDescent="0.25">
      <c r="B237" s="107"/>
      <c r="C237" s="132" t="s">
        <v>133</v>
      </c>
      <c r="D237" s="109"/>
      <c r="E237" s="110"/>
    </row>
    <row r="238" spans="2:5" x14ac:dyDescent="0.25">
      <c r="B238" s="107"/>
      <c r="C238" s="32"/>
      <c r="D238" s="150" t="s">
        <v>334</v>
      </c>
      <c r="E238" s="110"/>
    </row>
    <row r="239" spans="2:5" x14ac:dyDescent="0.25">
      <c r="B239" s="107"/>
      <c r="C239" s="132" t="s">
        <v>335</v>
      </c>
      <c r="D239" s="109"/>
      <c r="E239" s="110"/>
    </row>
    <row r="240" spans="2:5" x14ac:dyDescent="0.25">
      <c r="B240" s="107"/>
      <c r="C240" s="32"/>
      <c r="D240" s="150" t="s">
        <v>336</v>
      </c>
      <c r="E240" s="110"/>
    </row>
    <row r="241" spans="2:5" x14ac:dyDescent="0.25">
      <c r="B241" s="107"/>
      <c r="C241" s="132" t="s">
        <v>253</v>
      </c>
      <c r="D241" s="109"/>
      <c r="E241" s="110"/>
    </row>
    <row r="242" spans="2:5" ht="24" x14ac:dyDescent="0.25">
      <c r="B242" s="107"/>
      <c r="C242" s="141"/>
      <c r="D242" s="150" t="s">
        <v>434</v>
      </c>
      <c r="E242" s="110"/>
    </row>
    <row r="243" spans="2:5" x14ac:dyDescent="0.25">
      <c r="B243" s="107"/>
      <c r="C243" s="132" t="s">
        <v>252</v>
      </c>
      <c r="D243" s="109"/>
      <c r="E243" s="110"/>
    </row>
    <row r="244" spans="2:5" ht="24" x14ac:dyDescent="0.25">
      <c r="B244" s="120"/>
      <c r="C244" s="121"/>
      <c r="D244" s="151" t="s">
        <v>435</v>
      </c>
      <c r="E244" s="122"/>
    </row>
    <row r="245" spans="2:5" x14ac:dyDescent="0.25">
      <c r="B245" s="152"/>
    </row>
    <row r="246" spans="2:5" ht="15.75" x14ac:dyDescent="0.25">
      <c r="B246" s="103" t="s">
        <v>267</v>
      </c>
      <c r="C246" s="104"/>
      <c r="D246" s="105"/>
      <c r="E246" s="106"/>
    </row>
    <row r="247" spans="2:5" x14ac:dyDescent="0.25">
      <c r="B247" s="107"/>
      <c r="C247" s="132" t="s">
        <v>261</v>
      </c>
      <c r="D247" s="109"/>
      <c r="E247" s="110"/>
    </row>
    <row r="248" spans="2:5" ht="24" x14ac:dyDescent="0.25">
      <c r="B248" s="107"/>
      <c r="C248" s="141"/>
      <c r="D248" s="133" t="s">
        <v>442</v>
      </c>
      <c r="E248" s="110"/>
    </row>
    <row r="249" spans="2:5" x14ac:dyDescent="0.25">
      <c r="B249" s="107"/>
      <c r="C249" s="132" t="s">
        <v>251</v>
      </c>
      <c r="D249" s="109"/>
      <c r="E249" s="110"/>
    </row>
    <row r="250" spans="2:5" ht="24" x14ac:dyDescent="0.25">
      <c r="B250" s="107"/>
      <c r="C250" s="141"/>
      <c r="D250" s="133" t="s">
        <v>443</v>
      </c>
      <c r="E250" s="110"/>
    </row>
    <row r="251" spans="2:5" x14ac:dyDescent="0.25">
      <c r="B251" s="107"/>
      <c r="C251" s="132" t="s">
        <v>250</v>
      </c>
      <c r="D251" s="109"/>
      <c r="E251" s="110"/>
    </row>
    <row r="252" spans="2:5" ht="24" x14ac:dyDescent="0.25">
      <c r="B252" s="107"/>
      <c r="C252" s="149"/>
      <c r="D252" s="150" t="s">
        <v>444</v>
      </c>
      <c r="E252" s="110"/>
    </row>
    <row r="253" spans="2:5" x14ac:dyDescent="0.25">
      <c r="B253" s="107"/>
      <c r="C253" s="132" t="s">
        <v>133</v>
      </c>
      <c r="D253" s="109"/>
      <c r="E253" s="110"/>
    </row>
    <row r="254" spans="2:5" x14ac:dyDescent="0.25">
      <c r="B254" s="107"/>
      <c r="C254" s="32"/>
      <c r="D254" s="150" t="s">
        <v>334</v>
      </c>
      <c r="E254" s="110"/>
    </row>
    <row r="255" spans="2:5" x14ac:dyDescent="0.25">
      <c r="B255" s="107"/>
      <c r="C255" s="132" t="s">
        <v>335</v>
      </c>
      <c r="D255" s="109"/>
      <c r="E255" s="110"/>
    </row>
    <row r="256" spans="2:5" x14ac:dyDescent="0.25">
      <c r="B256" s="107"/>
      <c r="C256" s="32"/>
      <c r="D256" s="150" t="s">
        <v>336</v>
      </c>
      <c r="E256" s="110"/>
    </row>
    <row r="257" spans="2:5" x14ac:dyDescent="0.25">
      <c r="B257" s="107"/>
      <c r="C257" s="132" t="s">
        <v>253</v>
      </c>
      <c r="D257" s="109"/>
      <c r="E257" s="110"/>
    </row>
    <row r="258" spans="2:5" ht="24" x14ac:dyDescent="0.25">
      <c r="B258" s="107"/>
      <c r="C258" s="141"/>
      <c r="D258" s="150" t="s">
        <v>434</v>
      </c>
      <c r="E258" s="110"/>
    </row>
    <row r="259" spans="2:5" x14ac:dyDescent="0.25">
      <c r="B259" s="107"/>
      <c r="C259" s="132" t="s">
        <v>252</v>
      </c>
      <c r="D259" s="109"/>
      <c r="E259" s="110"/>
    </row>
    <row r="260" spans="2:5" ht="24" x14ac:dyDescent="0.25">
      <c r="B260" s="120"/>
      <c r="C260" s="121"/>
      <c r="D260" s="151" t="s">
        <v>435</v>
      </c>
      <c r="E260" s="122"/>
    </row>
    <row r="261" spans="2:5" x14ac:dyDescent="0.25">
      <c r="B261" s="152"/>
    </row>
    <row r="262" spans="2:5" ht="15.75" x14ac:dyDescent="0.25">
      <c r="B262" s="103" t="s">
        <v>269</v>
      </c>
      <c r="C262" s="104"/>
      <c r="D262" s="105"/>
      <c r="E262" s="106"/>
    </row>
    <row r="263" spans="2:5" x14ac:dyDescent="0.25">
      <c r="B263" s="107"/>
      <c r="C263" s="132" t="s">
        <v>261</v>
      </c>
      <c r="D263" s="109"/>
      <c r="E263" s="110"/>
    </row>
    <row r="264" spans="2:5" ht="24" x14ac:dyDescent="0.25">
      <c r="B264" s="107"/>
      <c r="C264" s="141"/>
      <c r="D264" s="133" t="s">
        <v>445</v>
      </c>
      <c r="E264" s="110"/>
    </row>
    <row r="265" spans="2:5" x14ac:dyDescent="0.25">
      <c r="B265" s="107"/>
      <c r="C265" s="132" t="s">
        <v>251</v>
      </c>
      <c r="D265" s="109"/>
      <c r="E265" s="110"/>
    </row>
    <row r="266" spans="2:5" ht="24" x14ac:dyDescent="0.25">
      <c r="B266" s="107"/>
      <c r="C266" s="141"/>
      <c r="D266" s="133" t="s">
        <v>446</v>
      </c>
      <c r="E266" s="110"/>
    </row>
    <row r="267" spans="2:5" x14ac:dyDescent="0.25">
      <c r="B267" s="107"/>
      <c r="C267" s="132" t="s">
        <v>250</v>
      </c>
      <c r="D267" s="109"/>
      <c r="E267" s="110"/>
    </row>
    <row r="268" spans="2:5" ht="24" x14ac:dyDescent="0.25">
      <c r="B268" s="107"/>
      <c r="C268" s="149"/>
      <c r="D268" s="150" t="s">
        <v>447</v>
      </c>
      <c r="E268" s="110"/>
    </row>
    <row r="269" spans="2:5" x14ac:dyDescent="0.25">
      <c r="B269" s="107"/>
      <c r="C269" s="132" t="s">
        <v>133</v>
      </c>
      <c r="D269" s="109"/>
      <c r="E269" s="110"/>
    </row>
    <row r="270" spans="2:5" x14ac:dyDescent="0.25">
      <c r="B270" s="107"/>
      <c r="C270" s="32"/>
      <c r="D270" s="150" t="s">
        <v>334</v>
      </c>
      <c r="E270" s="110"/>
    </row>
    <row r="271" spans="2:5" x14ac:dyDescent="0.25">
      <c r="B271" s="107"/>
      <c r="C271" s="132" t="s">
        <v>335</v>
      </c>
      <c r="D271" s="109"/>
      <c r="E271" s="110"/>
    </row>
    <row r="272" spans="2:5" x14ac:dyDescent="0.25">
      <c r="B272" s="107"/>
      <c r="C272" s="32"/>
      <c r="D272" s="150" t="s">
        <v>336</v>
      </c>
      <c r="E272" s="110"/>
    </row>
    <row r="273" spans="2:5" x14ac:dyDescent="0.25">
      <c r="B273" s="107"/>
      <c r="C273" s="132" t="s">
        <v>253</v>
      </c>
      <c r="D273" s="109"/>
      <c r="E273" s="110"/>
    </row>
    <row r="274" spans="2:5" ht="24" x14ac:dyDescent="0.25">
      <c r="B274" s="107"/>
      <c r="C274" s="141"/>
      <c r="D274" s="150" t="s">
        <v>434</v>
      </c>
      <c r="E274" s="110"/>
    </row>
    <row r="275" spans="2:5" x14ac:dyDescent="0.25">
      <c r="B275" s="107"/>
      <c r="C275" s="132" t="s">
        <v>252</v>
      </c>
      <c r="D275" s="109"/>
      <c r="E275" s="110"/>
    </row>
    <row r="276" spans="2:5" ht="24" x14ac:dyDescent="0.25">
      <c r="B276" s="120"/>
      <c r="C276" s="121"/>
      <c r="D276" s="151" t="s">
        <v>435</v>
      </c>
      <c r="E276" s="122"/>
    </row>
    <row r="277" spans="2:5" x14ac:dyDescent="0.25">
      <c r="B277" s="152"/>
    </row>
    <row r="278" spans="2:5" ht="15.75" x14ac:dyDescent="0.25">
      <c r="B278" s="140" t="s">
        <v>271</v>
      </c>
      <c r="C278" s="104"/>
      <c r="D278" s="105"/>
      <c r="E278" s="106"/>
    </row>
    <row r="279" spans="2:5" x14ac:dyDescent="0.25">
      <c r="B279" s="107"/>
      <c r="C279" s="132" t="s">
        <v>261</v>
      </c>
      <c r="D279" s="109"/>
      <c r="E279" s="110"/>
    </row>
    <row r="280" spans="2:5" ht="24" x14ac:dyDescent="0.25">
      <c r="B280" s="107"/>
      <c r="C280" s="141"/>
      <c r="D280" s="133" t="s">
        <v>448</v>
      </c>
      <c r="E280" s="110"/>
    </row>
    <row r="281" spans="2:5" x14ac:dyDescent="0.25">
      <c r="B281" s="107"/>
      <c r="C281" s="132" t="s">
        <v>251</v>
      </c>
      <c r="D281" s="109"/>
      <c r="E281" s="110"/>
    </row>
    <row r="282" spans="2:5" ht="24" x14ac:dyDescent="0.25">
      <c r="B282" s="107"/>
      <c r="C282" s="141"/>
      <c r="D282" s="133" t="s">
        <v>449</v>
      </c>
      <c r="E282" s="110"/>
    </row>
    <row r="283" spans="2:5" x14ac:dyDescent="0.25">
      <c r="B283" s="107"/>
      <c r="C283" s="132" t="s">
        <v>250</v>
      </c>
      <c r="D283" s="109"/>
      <c r="E283" s="110"/>
    </row>
    <row r="284" spans="2:5" ht="24" x14ac:dyDescent="0.25">
      <c r="B284" s="107"/>
      <c r="C284" s="149"/>
      <c r="D284" s="150" t="s">
        <v>450</v>
      </c>
      <c r="E284" s="110"/>
    </row>
    <row r="285" spans="2:5" x14ac:dyDescent="0.25">
      <c r="B285" s="107"/>
      <c r="C285" s="132" t="s">
        <v>133</v>
      </c>
      <c r="D285" s="109"/>
      <c r="E285" s="110"/>
    </row>
    <row r="286" spans="2:5" x14ac:dyDescent="0.25">
      <c r="B286" s="107"/>
      <c r="C286" s="32"/>
      <c r="D286" s="150" t="s">
        <v>334</v>
      </c>
      <c r="E286" s="110"/>
    </row>
    <row r="287" spans="2:5" x14ac:dyDescent="0.25">
      <c r="B287" s="107"/>
      <c r="C287" s="132" t="s">
        <v>335</v>
      </c>
      <c r="D287" s="109"/>
      <c r="E287" s="110"/>
    </row>
    <row r="288" spans="2:5" x14ac:dyDescent="0.25">
      <c r="B288" s="107"/>
      <c r="C288" s="32"/>
      <c r="D288" s="150" t="s">
        <v>336</v>
      </c>
      <c r="E288" s="110"/>
    </row>
    <row r="289" spans="2:5" x14ac:dyDescent="0.25">
      <c r="B289" s="107"/>
      <c r="C289" s="132" t="s">
        <v>253</v>
      </c>
      <c r="D289" s="109"/>
      <c r="E289" s="110"/>
    </row>
    <row r="290" spans="2:5" ht="24" x14ac:dyDescent="0.25">
      <c r="B290" s="107"/>
      <c r="C290" s="141"/>
      <c r="D290" s="150" t="s">
        <v>434</v>
      </c>
      <c r="E290" s="110"/>
    </row>
    <row r="291" spans="2:5" x14ac:dyDescent="0.25">
      <c r="B291" s="107"/>
      <c r="C291" s="132" t="s">
        <v>252</v>
      </c>
      <c r="D291" s="109"/>
      <c r="E291" s="110"/>
    </row>
    <row r="292" spans="2:5" ht="24" x14ac:dyDescent="0.25">
      <c r="B292" s="120"/>
      <c r="C292" s="121"/>
      <c r="D292" s="151" t="s">
        <v>435</v>
      </c>
      <c r="E292" s="122"/>
    </row>
    <row r="293" spans="2:5" x14ac:dyDescent="0.25">
      <c r="B293" s="152"/>
    </row>
    <row r="294" spans="2:5" ht="15.75" x14ac:dyDescent="0.25">
      <c r="B294" s="140" t="s">
        <v>273</v>
      </c>
      <c r="C294" s="104"/>
      <c r="D294" s="105"/>
      <c r="E294" s="106"/>
    </row>
    <row r="295" spans="2:5" x14ac:dyDescent="0.25">
      <c r="B295" s="107"/>
      <c r="C295" s="132" t="s">
        <v>261</v>
      </c>
      <c r="D295" s="109"/>
      <c r="E295" s="110"/>
    </row>
    <row r="296" spans="2:5" ht="24" x14ac:dyDescent="0.25">
      <c r="B296" s="107"/>
      <c r="C296" s="141"/>
      <c r="D296" s="133" t="s">
        <v>451</v>
      </c>
      <c r="E296" s="110"/>
    </row>
    <row r="297" spans="2:5" x14ac:dyDescent="0.25">
      <c r="B297" s="107"/>
      <c r="C297" s="132" t="s">
        <v>251</v>
      </c>
      <c r="D297" s="109"/>
      <c r="E297" s="110"/>
    </row>
    <row r="298" spans="2:5" ht="24" x14ac:dyDescent="0.25">
      <c r="B298" s="107"/>
      <c r="C298" s="141"/>
      <c r="D298" s="133" t="s">
        <v>452</v>
      </c>
      <c r="E298" s="110"/>
    </row>
    <row r="299" spans="2:5" x14ac:dyDescent="0.25">
      <c r="B299" s="107"/>
      <c r="C299" s="132" t="s">
        <v>250</v>
      </c>
      <c r="D299" s="109"/>
      <c r="E299" s="110"/>
    </row>
    <row r="300" spans="2:5" ht="24" x14ac:dyDescent="0.25">
      <c r="B300" s="107"/>
      <c r="C300" s="149"/>
      <c r="D300" s="150" t="s">
        <v>453</v>
      </c>
      <c r="E300" s="110"/>
    </row>
    <row r="301" spans="2:5" x14ac:dyDescent="0.25">
      <c r="B301" s="107"/>
      <c r="C301" s="132" t="s">
        <v>133</v>
      </c>
      <c r="D301" s="109"/>
      <c r="E301" s="110"/>
    </row>
    <row r="302" spans="2:5" x14ac:dyDescent="0.25">
      <c r="B302" s="107"/>
      <c r="C302" s="32"/>
      <c r="D302" s="150" t="s">
        <v>334</v>
      </c>
      <c r="E302" s="110"/>
    </row>
    <row r="303" spans="2:5" x14ac:dyDescent="0.25">
      <c r="B303" s="107"/>
      <c r="C303" s="132" t="s">
        <v>335</v>
      </c>
      <c r="D303" s="109"/>
      <c r="E303" s="110"/>
    </row>
    <row r="304" spans="2:5" x14ac:dyDescent="0.25">
      <c r="B304" s="107"/>
      <c r="C304" s="32"/>
      <c r="D304" s="150" t="s">
        <v>336</v>
      </c>
      <c r="E304" s="110"/>
    </row>
    <row r="305" spans="2:5" x14ac:dyDescent="0.25">
      <c r="B305" s="107"/>
      <c r="C305" s="132" t="s">
        <v>253</v>
      </c>
      <c r="D305" s="109"/>
      <c r="E305" s="110"/>
    </row>
    <row r="306" spans="2:5" ht="24" x14ac:dyDescent="0.25">
      <c r="B306" s="107"/>
      <c r="C306" s="141"/>
      <c r="D306" s="150" t="s">
        <v>434</v>
      </c>
      <c r="E306" s="110"/>
    </row>
    <row r="307" spans="2:5" x14ac:dyDescent="0.25">
      <c r="B307" s="107"/>
      <c r="C307" s="132" t="s">
        <v>252</v>
      </c>
      <c r="D307" s="109"/>
      <c r="E307" s="110"/>
    </row>
    <row r="308" spans="2:5" ht="24" x14ac:dyDescent="0.25">
      <c r="B308" s="120"/>
      <c r="C308" s="121"/>
      <c r="D308" s="151" t="s">
        <v>435</v>
      </c>
      <c r="E308" s="122"/>
    </row>
    <row r="380" spans="4:4" x14ac:dyDescent="0.25">
      <c r="D380" s="82"/>
    </row>
    <row r="410" spans="4:4" x14ac:dyDescent="0.25">
      <c r="D410" s="82"/>
    </row>
  </sheetData>
  <sheetProtection algorithmName="SHA-512" hashValue="+UwQJZyzMQBk/iuos5xYmZN0koU/jsB5PE3IOYYtRueuQpX7VMY/ltZksIwpEth4MaBHUBjfAYe+oUyWq8p6fg==" saltValue="9zH4xWpk+hN5dWrAESK1HA==" spinCount="100000" sheet="1" objects="1" scenarios="1"/>
  <mergeCells count="2">
    <mergeCell ref="B4:E4"/>
    <mergeCell ref="B2:E2"/>
  </mergeCells>
  <pageMargins left="0.511811024" right="0.511811024" top="0.78740157499999996" bottom="0.78740157499999996" header="0.31496062000000002" footer="0.31496062000000002"/>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Planilha1"/>
  <dimension ref="A1:K42"/>
  <sheetViews>
    <sheetView workbookViewId="0">
      <selection activeCell="C2" sqref="C2"/>
    </sheetView>
  </sheetViews>
  <sheetFormatPr defaultRowHeight="15.75" customHeight="1" x14ac:dyDescent="0.25"/>
  <cols>
    <col min="1" max="1" width="26.28515625" bestFit="1" customWidth="1"/>
    <col min="2" max="2" width="4.5703125" bestFit="1" customWidth="1"/>
    <col min="3" max="3" width="9.42578125" bestFit="1" customWidth="1"/>
    <col min="4" max="4" width="28.140625" bestFit="1" customWidth="1"/>
    <col min="5" max="5" width="9.5703125" bestFit="1" customWidth="1"/>
    <col min="6" max="6" width="12.28515625" bestFit="1" customWidth="1"/>
    <col min="7" max="7" width="21.42578125" bestFit="1" customWidth="1"/>
    <col min="8" max="8" width="38.140625" bestFit="1" customWidth="1"/>
    <col min="9" max="9" width="12.5703125" bestFit="1" customWidth="1"/>
    <col min="10" max="10" width="16.28515625" bestFit="1" customWidth="1"/>
    <col min="11" max="11" width="19.85546875" bestFit="1" customWidth="1"/>
  </cols>
  <sheetData>
    <row r="1" spans="1:11" ht="15.75" customHeight="1" x14ac:dyDescent="0.25">
      <c r="A1" s="43" t="s">
        <v>60</v>
      </c>
      <c r="B1" t="s">
        <v>61</v>
      </c>
      <c r="C1" t="s">
        <v>62</v>
      </c>
      <c r="D1" s="43" t="s">
        <v>63</v>
      </c>
      <c r="E1" s="43" t="s">
        <v>64</v>
      </c>
      <c r="F1" s="43" t="s">
        <v>65</v>
      </c>
      <c r="G1" s="43" t="s">
        <v>66</v>
      </c>
      <c r="H1" s="43" t="s">
        <v>26</v>
      </c>
      <c r="I1" s="43" t="s">
        <v>67</v>
      </c>
      <c r="J1" s="43" t="s">
        <v>68</v>
      </c>
      <c r="K1" s="43" t="s">
        <v>171</v>
      </c>
    </row>
    <row r="2" spans="1:11" ht="15.75" customHeight="1" x14ac:dyDescent="0.25">
      <c r="A2" t="s">
        <v>69</v>
      </c>
      <c r="B2" t="s">
        <v>70</v>
      </c>
      <c r="C2" t="s">
        <v>71</v>
      </c>
      <c r="D2" t="s">
        <v>72</v>
      </c>
      <c r="E2" t="s">
        <v>73</v>
      </c>
      <c r="F2">
        <v>0</v>
      </c>
      <c r="G2" t="s">
        <v>74</v>
      </c>
      <c r="H2" t="s">
        <v>27</v>
      </c>
      <c r="I2" t="s">
        <v>75</v>
      </c>
      <c r="J2" t="s">
        <v>76</v>
      </c>
      <c r="K2" t="s">
        <v>29</v>
      </c>
    </row>
    <row r="3" spans="1:11" ht="15.75" customHeight="1" x14ac:dyDescent="0.25">
      <c r="A3" t="s">
        <v>77</v>
      </c>
      <c r="D3" t="s">
        <v>78</v>
      </c>
      <c r="E3" t="s">
        <v>79</v>
      </c>
      <c r="F3">
        <v>1</v>
      </c>
      <c r="G3" t="s">
        <v>80</v>
      </c>
      <c r="H3" t="s">
        <v>28</v>
      </c>
      <c r="I3" t="s">
        <v>81</v>
      </c>
      <c r="J3" t="s">
        <v>36</v>
      </c>
      <c r="K3" t="s">
        <v>31</v>
      </c>
    </row>
    <row r="4" spans="1:11" ht="15.75" customHeight="1" x14ac:dyDescent="0.25">
      <c r="A4" t="s">
        <v>82</v>
      </c>
      <c r="D4" t="s">
        <v>85</v>
      </c>
      <c r="E4" t="s">
        <v>83</v>
      </c>
      <c r="F4">
        <v>2</v>
      </c>
      <c r="G4" t="s">
        <v>84</v>
      </c>
      <c r="H4" t="s">
        <v>164</v>
      </c>
      <c r="J4" t="s">
        <v>37</v>
      </c>
      <c r="K4" t="s">
        <v>32</v>
      </c>
    </row>
    <row r="5" spans="1:11" ht="15.75" customHeight="1" x14ac:dyDescent="0.25">
      <c r="E5" t="s">
        <v>86</v>
      </c>
      <c r="F5">
        <v>3</v>
      </c>
      <c r="G5" s="44" t="s">
        <v>87</v>
      </c>
      <c r="H5" s="44" t="s">
        <v>165</v>
      </c>
      <c r="K5" s="44" t="s">
        <v>33</v>
      </c>
    </row>
    <row r="6" spans="1:11" ht="15.75" customHeight="1" x14ac:dyDescent="0.25">
      <c r="E6" t="s">
        <v>88</v>
      </c>
      <c r="F6">
        <v>4</v>
      </c>
      <c r="G6" t="s">
        <v>89</v>
      </c>
      <c r="H6" t="s">
        <v>166</v>
      </c>
      <c r="K6" t="s">
        <v>30</v>
      </c>
    </row>
    <row r="7" spans="1:11" ht="15.75" customHeight="1" x14ac:dyDescent="0.25">
      <c r="E7" t="s">
        <v>90</v>
      </c>
      <c r="F7">
        <v>5</v>
      </c>
      <c r="G7" t="s">
        <v>91</v>
      </c>
      <c r="H7" t="s">
        <v>167</v>
      </c>
      <c r="K7" t="s">
        <v>34</v>
      </c>
    </row>
    <row r="8" spans="1:11" ht="15.75" customHeight="1" x14ac:dyDescent="0.25">
      <c r="E8" t="s">
        <v>92</v>
      </c>
      <c r="F8">
        <v>6</v>
      </c>
      <c r="K8" t="s">
        <v>35</v>
      </c>
    </row>
    <row r="9" spans="1:11" ht="15.75" customHeight="1" x14ac:dyDescent="0.25">
      <c r="E9" t="s">
        <v>93</v>
      </c>
      <c r="F9">
        <v>7</v>
      </c>
    </row>
    <row r="10" spans="1:11" ht="15.75" customHeight="1" x14ac:dyDescent="0.25">
      <c r="E10" t="s">
        <v>94</v>
      </c>
      <c r="F10">
        <v>8</v>
      </c>
    </row>
    <row r="11" spans="1:11" ht="15.75" customHeight="1" x14ac:dyDescent="0.25">
      <c r="E11" t="s">
        <v>95</v>
      </c>
      <c r="F11">
        <v>9</v>
      </c>
    </row>
    <row r="12" spans="1:11" ht="15.75" customHeight="1" x14ac:dyDescent="0.25">
      <c r="E12" t="s">
        <v>96</v>
      </c>
      <c r="F12">
        <v>10</v>
      </c>
    </row>
    <row r="13" spans="1:11" ht="15.75" customHeight="1" x14ac:dyDescent="0.25">
      <c r="E13" t="s">
        <v>97</v>
      </c>
      <c r="F13">
        <v>11</v>
      </c>
    </row>
    <row r="14" spans="1:11" ht="15.75" customHeight="1" x14ac:dyDescent="0.25">
      <c r="E14" t="s">
        <v>98</v>
      </c>
      <c r="F14">
        <v>12</v>
      </c>
    </row>
    <row r="15" spans="1:11" ht="15.75" customHeight="1" x14ac:dyDescent="0.25">
      <c r="E15" t="s">
        <v>99</v>
      </c>
      <c r="F15">
        <v>13</v>
      </c>
    </row>
    <row r="16" spans="1:11" ht="15.75" customHeight="1" x14ac:dyDescent="0.25">
      <c r="E16" t="s">
        <v>100</v>
      </c>
      <c r="F16">
        <v>14</v>
      </c>
    </row>
    <row r="17" spans="5:6" ht="15.75" customHeight="1" x14ac:dyDescent="0.25">
      <c r="E17" t="s">
        <v>101</v>
      </c>
      <c r="F17">
        <v>15</v>
      </c>
    </row>
    <row r="18" spans="5:6" ht="15.75" customHeight="1" x14ac:dyDescent="0.25">
      <c r="E18" t="s">
        <v>102</v>
      </c>
      <c r="F18">
        <v>16</v>
      </c>
    </row>
    <row r="19" spans="5:6" ht="15.75" customHeight="1" x14ac:dyDescent="0.25">
      <c r="E19" t="s">
        <v>103</v>
      </c>
      <c r="F19">
        <v>17</v>
      </c>
    </row>
    <row r="20" spans="5:6" ht="15.75" customHeight="1" x14ac:dyDescent="0.25">
      <c r="E20" t="s">
        <v>104</v>
      </c>
      <c r="F20">
        <v>18</v>
      </c>
    </row>
    <row r="21" spans="5:6" ht="15.75" customHeight="1" x14ac:dyDescent="0.25">
      <c r="E21" t="s">
        <v>105</v>
      </c>
      <c r="F21">
        <v>19</v>
      </c>
    </row>
    <row r="22" spans="5:6" ht="15.75" customHeight="1" x14ac:dyDescent="0.25">
      <c r="E22" t="s">
        <v>106</v>
      </c>
      <c r="F22">
        <v>20</v>
      </c>
    </row>
    <row r="23" spans="5:6" ht="15.75" customHeight="1" x14ac:dyDescent="0.25">
      <c r="E23" t="s">
        <v>107</v>
      </c>
      <c r="F23">
        <v>21</v>
      </c>
    </row>
    <row r="24" spans="5:6" ht="15.75" customHeight="1" x14ac:dyDescent="0.25">
      <c r="E24" t="s">
        <v>108</v>
      </c>
      <c r="F24">
        <v>22</v>
      </c>
    </row>
    <row r="25" spans="5:6" ht="15.75" customHeight="1" x14ac:dyDescent="0.25">
      <c r="E25" t="s">
        <v>109</v>
      </c>
      <c r="F25">
        <v>23</v>
      </c>
    </row>
    <row r="26" spans="5:6" ht="15.75" customHeight="1" x14ac:dyDescent="0.25">
      <c r="E26" t="s">
        <v>110</v>
      </c>
      <c r="F26">
        <v>24</v>
      </c>
    </row>
    <row r="27" spans="5:6" ht="15.75" customHeight="1" x14ac:dyDescent="0.25">
      <c r="E27" t="s">
        <v>111</v>
      </c>
      <c r="F27">
        <v>25</v>
      </c>
    </row>
    <row r="28" spans="5:6" ht="15.75" customHeight="1" x14ac:dyDescent="0.25">
      <c r="E28" t="s">
        <v>112</v>
      </c>
      <c r="F28">
        <v>26</v>
      </c>
    </row>
    <row r="29" spans="5:6" ht="15.75" customHeight="1" x14ac:dyDescent="0.25">
      <c r="F29">
        <v>27</v>
      </c>
    </row>
    <row r="30" spans="5:6" ht="15.75" customHeight="1" x14ac:dyDescent="0.25">
      <c r="F30">
        <v>28</v>
      </c>
    </row>
    <row r="31" spans="5:6" ht="15.75" customHeight="1" x14ac:dyDescent="0.25">
      <c r="F31">
        <v>29</v>
      </c>
    </row>
    <row r="32" spans="5:6" ht="15.75" customHeight="1" x14ac:dyDescent="0.25">
      <c r="F32">
        <v>30</v>
      </c>
    </row>
    <row r="33" spans="6:6" ht="15.75" customHeight="1" x14ac:dyDescent="0.25">
      <c r="F33">
        <v>31</v>
      </c>
    </row>
    <row r="34" spans="6:6" ht="15.75" customHeight="1" x14ac:dyDescent="0.25">
      <c r="F34">
        <v>32</v>
      </c>
    </row>
    <row r="35" spans="6:6" ht="15.75" customHeight="1" x14ac:dyDescent="0.25">
      <c r="F35">
        <v>33</v>
      </c>
    </row>
    <row r="36" spans="6:6" ht="15.75" customHeight="1" x14ac:dyDescent="0.25">
      <c r="F36">
        <v>34</v>
      </c>
    </row>
    <row r="37" spans="6:6" ht="15.75" customHeight="1" x14ac:dyDescent="0.25">
      <c r="F37">
        <v>35</v>
      </c>
    </row>
    <row r="38" spans="6:6" ht="15.75" customHeight="1" x14ac:dyDescent="0.25">
      <c r="F38">
        <v>36</v>
      </c>
    </row>
    <row r="39" spans="6:6" ht="15.75" customHeight="1" x14ac:dyDescent="0.25">
      <c r="F39">
        <v>37</v>
      </c>
    </row>
    <row r="40" spans="6:6" ht="15.75" customHeight="1" x14ac:dyDescent="0.25">
      <c r="F40">
        <v>38</v>
      </c>
    </row>
    <row r="41" spans="6:6" ht="15.75" customHeight="1" x14ac:dyDescent="0.25">
      <c r="F41">
        <v>39</v>
      </c>
    </row>
    <row r="42" spans="6:6" ht="15.75" customHeight="1" x14ac:dyDescent="0.25">
      <c r="F42">
        <v>40</v>
      </c>
    </row>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4</vt:i4>
      </vt:variant>
      <vt:variant>
        <vt:lpstr>Intervalos Nomeados</vt:lpstr>
      </vt:variant>
      <vt:variant>
        <vt:i4>2</vt:i4>
      </vt:variant>
    </vt:vector>
  </HeadingPairs>
  <TitlesOfParts>
    <vt:vector size="6" baseType="lpstr">
      <vt:lpstr>Requerimento</vt:lpstr>
      <vt:lpstr>Orientações_Requerimento</vt:lpstr>
      <vt:lpstr>Orientações_Fichas</vt:lpstr>
      <vt:lpstr>ListaSuspensa</vt:lpstr>
      <vt:lpstr>Requerimento!Area_de_impressao</vt:lpstr>
      <vt:lpstr>diferença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Vagner de Menezes Neto</dc:creator>
  <cp:lastModifiedBy>Werllen Lauton Andrade</cp:lastModifiedBy>
  <cp:lastPrinted>2018-10-25T19:16:18Z</cp:lastPrinted>
  <dcterms:created xsi:type="dcterms:W3CDTF">2018-09-18T16:12:30Z</dcterms:created>
  <dcterms:modified xsi:type="dcterms:W3CDTF">2019-11-19T18:54:29Z</dcterms:modified>
</cp:coreProperties>
</file>