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hidePivotFieldList="1" defaultThemeVersion="166925"/>
  <mc:AlternateContent xmlns:mc="http://schemas.openxmlformats.org/markup-compatibility/2006">
    <mc:Choice Requires="x15">
      <x15ac:absPath xmlns:x15ac="http://schemas.microsoft.com/office/spreadsheetml/2010/11/ac" url="https://anac.sharepoint.com/sites/GTOP/Documentos Compartilhados/General/2. MPRs/Artefatos de inspeção CERTOP e VIGILÂNCIA/Checklists de inspeção/"/>
    </mc:Choice>
  </mc:AlternateContent>
  <xr:revisionPtr revIDLastSave="27" documentId="13_ncr:1_{E303DA41-EC9A-4CD4-9E04-E907F5A08C1B}" xr6:coauthVersionLast="47" xr6:coauthVersionMax="47" xr10:uidLastSave="{D2E104C4-031D-4A70-8617-ADC51A990DEC}"/>
  <bookViews>
    <workbookView xWindow="-110" yWindow="-110" windowWidth="19420" windowHeight="10300" tabRatio="856" firstSheet="1" activeTab="1" xr2:uid="{4DC82708-FA27-4BD8-84DB-B9A698C0140E}"/>
  </bookViews>
  <sheets>
    <sheet name="Orientações" sheetId="15" r:id="rId1"/>
    <sheet name="DOCS MNT" sheetId="5" r:id="rId2"/>
    <sheet name="DOCS MNT Final" sheetId="14" r:id="rId3"/>
    <sheet name="Listas" sheetId="6" state="hidden" r:id="rId4"/>
  </sheets>
  <definedNames>
    <definedName name="_xlnm._FilterDatabase" localSheetId="1" hidden="1">'DOCS MNT'!$C$15:$S$118</definedName>
    <definedName name="_Hlk85077714" localSheetId="1">'DOCS MNT'!#REF!</definedName>
    <definedName name="_xlnm.Print_Area" localSheetId="1">'DOCS MNT'!$A$1:$T$120</definedName>
    <definedName name="_xlnm.Print_Area" localSheetId="2">'DOCS MNT Final'!$A$1:$K$47</definedName>
    <definedName name="_xlnm.Print_Area" localSheetId="0">Orientações!$A$1:$D$36</definedName>
    <definedName name="Z_D37F1B69_6CE7_4A90_8559_8AE519A5C1EC_.wvu.Cols" localSheetId="1" hidden="1">'DOCS MNT'!$D:$D,'DOCS MNT'!$G:$G,'DOCS MNT'!$W:$W</definedName>
    <definedName name="Z_D37F1B69_6CE7_4A90_8559_8AE519A5C1EC_.wvu.Cols" localSheetId="2" hidden="1">'DOCS MNT Final'!$C:$D,'DOCS MNT Final'!#REF!</definedName>
    <definedName name="Z_D37F1B69_6CE7_4A90_8559_8AE519A5C1EC_.wvu.FilterData" localSheetId="1" hidden="1">'DOCS MNT'!$C$15:$S$118</definedName>
    <definedName name="Z_D37F1B69_6CE7_4A90_8559_8AE519A5C1EC_.wvu.PrintArea" localSheetId="1" hidden="1">'DOCS MNT'!$A$10:$T$120</definedName>
    <definedName name="Z_D37F1B69_6CE7_4A90_8559_8AE519A5C1EC_.wvu.PrintArea" localSheetId="2" hidden="1">'DOCS MNT Final'!$A$1:$M$56</definedName>
  </definedNames>
  <calcPr calcId="191028"/>
  <customWorkbookViews>
    <customWorkbookView name="DAC 1" guid="{D37F1B69-6CE7-4A90-8559-8AE519A5C1EC}" maximized="1" xWindow="-8" yWindow="-8" windowWidth="2576" windowHeight="1056" tabRatio="889" activeSheetId="7"/>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18" i="5" l="1"/>
  <c r="W111" i="5"/>
  <c r="R111" i="5"/>
  <c r="Q111" i="5"/>
  <c r="W116" i="5" l="1"/>
  <c r="R116" i="5"/>
  <c r="W115" i="5"/>
  <c r="R115" i="5"/>
  <c r="W114" i="5"/>
  <c r="R114" i="5"/>
  <c r="W113" i="5"/>
  <c r="R113" i="5"/>
  <c r="W112" i="5"/>
  <c r="R112" i="5"/>
  <c r="W110" i="5"/>
  <c r="R110" i="5"/>
  <c r="W109" i="5"/>
  <c r="R109" i="5"/>
  <c r="W108" i="5"/>
  <c r="R108" i="5"/>
  <c r="W107" i="5"/>
  <c r="R107" i="5"/>
  <c r="W106" i="5"/>
  <c r="R106" i="5"/>
  <c r="W101" i="5"/>
  <c r="R101" i="5"/>
  <c r="W100" i="5"/>
  <c r="R100" i="5"/>
  <c r="W99" i="5"/>
  <c r="R99" i="5"/>
  <c r="W98" i="5"/>
  <c r="R98" i="5"/>
  <c r="W97" i="5"/>
  <c r="R97" i="5"/>
  <c r="W88" i="5"/>
  <c r="R88" i="5"/>
  <c r="W87" i="5"/>
  <c r="R87" i="5"/>
  <c r="W86" i="5"/>
  <c r="R86" i="5"/>
  <c r="W81" i="5"/>
  <c r="R81" i="5"/>
  <c r="W80" i="5"/>
  <c r="R80" i="5"/>
  <c r="W79" i="5"/>
  <c r="R79" i="5"/>
  <c r="W74" i="5"/>
  <c r="R74" i="5"/>
  <c r="W73" i="5"/>
  <c r="R73" i="5"/>
  <c r="W68" i="5"/>
  <c r="R68" i="5"/>
  <c r="W67" i="5"/>
  <c r="R67" i="5"/>
  <c r="W66" i="5"/>
  <c r="R66" i="5"/>
  <c r="W61" i="5"/>
  <c r="R61" i="5"/>
  <c r="W60" i="5"/>
  <c r="R60" i="5"/>
  <c r="W59" i="5"/>
  <c r="R59" i="5"/>
  <c r="W58" i="5"/>
  <c r="R58" i="5"/>
  <c r="W57" i="5"/>
  <c r="R57" i="5"/>
  <c r="W56" i="5"/>
  <c r="R56" i="5"/>
  <c r="W55" i="5"/>
  <c r="R55" i="5"/>
  <c r="W50" i="5"/>
  <c r="R50" i="5"/>
  <c r="W49" i="5"/>
  <c r="R49" i="5"/>
  <c r="W48" i="5"/>
  <c r="R48" i="5"/>
  <c r="W47" i="5"/>
  <c r="R47" i="5"/>
  <c r="W46" i="5"/>
  <c r="R46" i="5"/>
  <c r="W45" i="5"/>
  <c r="R45" i="5"/>
  <c r="W44" i="5"/>
  <c r="R44" i="5"/>
  <c r="W39" i="5"/>
  <c r="R39" i="5"/>
  <c r="W38" i="5"/>
  <c r="R38" i="5"/>
  <c r="W37" i="5"/>
  <c r="R37" i="5"/>
  <c r="W36" i="5"/>
  <c r="R36" i="5"/>
  <c r="W27" i="5"/>
  <c r="R27" i="5"/>
  <c r="W26" i="5"/>
  <c r="R26" i="5"/>
  <c r="W25" i="5"/>
  <c r="R25" i="5"/>
  <c r="W24" i="5"/>
  <c r="R24" i="5"/>
  <c r="W23" i="5"/>
  <c r="R23" i="5"/>
  <c r="W22" i="5"/>
  <c r="R22" i="5"/>
  <c r="W21" i="5"/>
  <c r="R21" i="5"/>
  <c r="W20" i="5"/>
  <c r="R20" i="5"/>
  <c r="W19" i="5"/>
  <c r="R19" i="5"/>
  <c r="W18" i="5"/>
  <c r="R18" i="5"/>
  <c r="W17" i="5"/>
  <c r="R17" i="5"/>
  <c r="W16" i="5"/>
  <c r="R16" i="5"/>
  <c r="O103" i="5"/>
  <c r="O76" i="5"/>
  <c r="O52" i="5"/>
  <c r="O41" i="5"/>
  <c r="O29" i="5"/>
  <c r="Q114" i="5"/>
  <c r="Q110" i="5"/>
  <c r="Q99" i="5"/>
  <c r="Q98" i="5"/>
  <c r="R117" i="5" l="1"/>
  <c r="R118" i="5" s="1"/>
  <c r="G18" i="14"/>
  <c r="G17" i="14"/>
  <c r="G16" i="14"/>
  <c r="G15" i="14"/>
  <c r="G14" i="14"/>
  <c r="G13" i="14"/>
  <c r="G12" i="14"/>
  <c r="G11" i="14"/>
  <c r="G10" i="14"/>
  <c r="G9" i="14"/>
  <c r="G8" i="14"/>
  <c r="G7" i="14"/>
  <c r="G6" i="14"/>
  <c r="Q18" i="5"/>
  <c r="Q21" i="5"/>
  <c r="Q20" i="5"/>
  <c r="Q19" i="5"/>
  <c r="Q24" i="5"/>
  <c r="Q23" i="5"/>
  <c r="Q22" i="5"/>
  <c r="Q25" i="5"/>
  <c r="Q26" i="5"/>
  <c r="O83" i="5" l="1"/>
  <c r="Q80" i="5"/>
  <c r="F15" i="14" l="1"/>
  <c r="N15" i="14" s="1"/>
  <c r="O90" i="5"/>
  <c r="Q88" i="5"/>
  <c r="Q87" i="5"/>
  <c r="Q86" i="5"/>
  <c r="R89" i="5" l="1"/>
  <c r="R90" i="5" l="1"/>
  <c r="P90" i="5" s="1"/>
  <c r="H15" i="14" s="1"/>
  <c r="F18" i="14" l="1"/>
  <c r="F17" i="14"/>
  <c r="F16" i="14"/>
  <c r="N16" i="14" s="1"/>
  <c r="F14" i="14"/>
  <c r="N14" i="14" s="1"/>
  <c r="F13" i="14"/>
  <c r="F12" i="14"/>
  <c r="F11" i="14"/>
  <c r="F10" i="14"/>
  <c r="F9" i="14"/>
  <c r="F8" i="14"/>
  <c r="N8" i="14" s="1"/>
  <c r="F7" i="14"/>
  <c r="F6" i="14"/>
  <c r="N6" i="14" s="1"/>
  <c r="N18" i="14"/>
  <c r="Q116" i="5"/>
  <c r="Q115" i="5"/>
  <c r="Q113" i="5"/>
  <c r="Q112" i="5"/>
  <c r="Q109" i="5"/>
  <c r="Q108" i="5"/>
  <c r="Q107" i="5"/>
  <c r="Q106" i="5"/>
  <c r="Q101" i="5"/>
  <c r="Q100" i="5"/>
  <c r="Q97" i="5"/>
  <c r="Q81" i="5"/>
  <c r="Q79" i="5"/>
  <c r="Q74" i="5"/>
  <c r="Q73" i="5"/>
  <c r="O70" i="5"/>
  <c r="Q68" i="5"/>
  <c r="Q67" i="5"/>
  <c r="Q66" i="5"/>
  <c r="O63" i="5"/>
  <c r="Q61" i="5"/>
  <c r="Q60" i="5"/>
  <c r="Q59" i="5"/>
  <c r="Q58" i="5"/>
  <c r="Q57" i="5"/>
  <c r="Q56" i="5"/>
  <c r="Q55" i="5"/>
  <c r="Q50" i="5"/>
  <c r="Q49" i="5"/>
  <c r="Q48" i="5"/>
  <c r="Q47" i="5"/>
  <c r="Q46" i="5"/>
  <c r="Q45" i="5"/>
  <c r="Q44" i="5"/>
  <c r="Q39" i="5"/>
  <c r="Q38" i="5"/>
  <c r="Q37" i="5"/>
  <c r="Q36" i="5"/>
  <c r="Q27" i="5"/>
  <c r="Q17" i="5"/>
  <c r="Q16" i="5"/>
  <c r="N9" i="14" l="1"/>
  <c r="N10" i="14"/>
  <c r="N11" i="14"/>
  <c r="N12" i="14"/>
  <c r="N13" i="14"/>
  <c r="N7" i="14"/>
  <c r="N17" i="14"/>
  <c r="R82" i="5"/>
  <c r="R102" i="5"/>
  <c r="R103" i="5" s="1"/>
  <c r="P103" i="5" s="1"/>
  <c r="H17" i="14" s="1"/>
  <c r="R51" i="5"/>
  <c r="R52" i="5" s="1"/>
  <c r="P52" i="5" s="1"/>
  <c r="H10" i="14" s="1"/>
  <c r="R40" i="5"/>
  <c r="R62" i="5"/>
  <c r="R63" i="5" s="1"/>
  <c r="P63" i="5" s="1"/>
  <c r="H11" i="14" s="1"/>
  <c r="R75" i="5"/>
  <c r="R69" i="5"/>
  <c r="R70" i="5" s="1"/>
  <c r="P70" i="5" s="1"/>
  <c r="H12" i="14" s="1"/>
  <c r="R28" i="5"/>
  <c r="R29" i="5" s="1"/>
  <c r="P29" i="5" s="1"/>
  <c r="H7" i="14" s="1"/>
  <c r="H6" i="14" s="1"/>
  <c r="P118" i="5"/>
  <c r="H18" i="14" s="1"/>
  <c r="H16" i="14" l="1"/>
  <c r="R76" i="5"/>
  <c r="P76" i="5" s="1"/>
  <c r="H13" i="14" s="1"/>
  <c r="R41" i="5"/>
  <c r="P41" i="5" s="1"/>
  <c r="H9" i="14" s="1"/>
  <c r="H8" i="14" s="1"/>
  <c r="R83" i="5"/>
  <c r="P83" i="5" s="1"/>
  <c r="H14" i="14" s="1"/>
  <c r="H19" i="14" l="1"/>
  <c r="H20"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Roberta Santos</author>
  </authors>
  <commentList>
    <comment ref="K50" authorId="0" shapeId="0" xr:uid="{25CA7A5A-FC00-4BCA-A9C3-CF9EE562115B}">
      <text>
        <r>
          <rPr>
            <b/>
            <sz val="9"/>
            <color indexed="81"/>
            <rFont val="Segoe UI"/>
            <family val="2"/>
          </rPr>
          <t>ORIENTAÇÃO:</t>
        </r>
        <r>
          <rPr>
            <sz val="9"/>
            <color indexed="81"/>
            <rFont val="Segoe UI"/>
            <family val="2"/>
          </rPr>
          <t xml:space="preserve"> A realização de inspeção na PPD em condiçoes de chuva é uma recomendação da IS, mas os parâmetros estabelecidos no item 153.205(e)(2) quanto a empoçamento na PPD são de cumprimento obrigatório</t>
        </r>
      </text>
    </comment>
    <comment ref="K74" authorId="0" shapeId="0" xr:uid="{706D56E0-6A90-4276-ADA2-F4F80D3E24CF}">
      <text>
        <r>
          <rPr>
            <sz val="9"/>
            <color indexed="81"/>
            <rFont val="Segoe UI"/>
            <family val="2"/>
          </rPr>
          <t xml:space="preserve">O Inventário da Rede deve ser o mais completo possível para um melhor desempenho do SPGA. Caso o operador de Aeródromo não possua todos os dados históricos da construção, manutenção e reabilitação dos pavimentos, os modelos de previsão poderão fornecer uma estimativa menos precisa do comportamento futuro do pavimento.
</t>
        </r>
      </text>
    </comment>
    <comment ref="K79" authorId="0" shapeId="0" xr:uid="{4ADDEB4E-391A-40DB-B629-1AC5E84645BD}">
      <text>
        <r>
          <rPr>
            <sz val="9"/>
            <color indexed="81"/>
            <rFont val="Segoe UI"/>
            <family val="2"/>
          </rPr>
          <t xml:space="preserve">A remoção de contaminantes do pavimento não deve utilizar produtos químicos que possam ter efeitos nocivos sobre as aeronaves, ao pavimento ou ao meio ambiente
</t>
        </r>
      </text>
    </comment>
  </commentList>
</comments>
</file>

<file path=xl/sharedStrings.xml><?xml version="1.0" encoding="utf-8"?>
<sst xmlns="http://schemas.openxmlformats.org/spreadsheetml/2006/main" count="539" uniqueCount="332">
  <si>
    <r>
      <t>Superintendência de Infraestrutura Aeroportuária - SIA
Gerência de Certificação e Segurança Operacional - GCOP
Gerência Técnica de Infraestrutura e Operações Aeroportuárias - GTOP
Orientações acerca da avaliação de conformidade s</t>
    </r>
    <r>
      <rPr>
        <b/>
        <i/>
        <sz val="11"/>
        <color theme="1"/>
        <rFont val="Calibri"/>
        <family val="2"/>
        <scheme val="minor"/>
      </rPr>
      <t>afety</t>
    </r>
    <r>
      <rPr>
        <b/>
        <sz val="11"/>
        <color theme="1"/>
        <rFont val="Calibri"/>
        <family val="2"/>
        <scheme val="minor"/>
      </rPr>
      <t xml:space="preserve"> dos aeroportos certificados</t>
    </r>
  </si>
  <si>
    <t>Lógica dos checklists
Classificação de requisitos D/C/B/A 
Ponderação de itens de verificação</t>
  </si>
  <si>
    <r>
      <t xml:space="preserve">A vigilância dos aeroportos é dividida em 2 etapas: uma documental (DOCS) e uma operacional (OPS)
</t>
    </r>
    <r>
      <rPr>
        <b/>
        <sz val="11"/>
        <color theme="1"/>
        <rFont val="Calibri"/>
        <family val="2"/>
        <scheme val="minor"/>
      </rPr>
      <t>Etapa documental (DOCS)</t>
    </r>
    <r>
      <rPr>
        <sz val="11"/>
        <color theme="1"/>
        <rFont val="Calibri"/>
        <family val="2"/>
        <scheme val="minor"/>
      </rPr>
      <t xml:space="preserve">: É feita a verificação à distância da conformidade dos itens D/C/B/A documentais, ou seja, onde é possível a comprovação mediante apresentação de formulários, imagens, fichas, laudos, relatórios, etc. É constituída pelos checklists DOCS REA, MNT, OPS, GRF e GSO.
</t>
    </r>
    <r>
      <rPr>
        <b/>
        <sz val="11"/>
        <color theme="1"/>
        <rFont val="Calibri"/>
        <family val="2"/>
        <scheme val="minor"/>
      </rPr>
      <t>Etapa operacional (TOPS)</t>
    </r>
    <r>
      <rPr>
        <sz val="11"/>
        <color theme="1"/>
        <rFont val="Calibri"/>
        <family val="2"/>
        <scheme val="minor"/>
      </rPr>
      <t xml:space="preserve">: Trata-se da verificação de conformidade realizada no aeroporto que visa observar o atendimento aos requisitos operacionais mediante realização dos testes relacionados na aba TOPS. 
As auditorias DOCS e TOPS poderão ser conduzidas separadamente e por equipes distintas, conferindo maior liberdade de organização e agendamento, principalmente dos elementos documentais, entre os auditores e os responsáveis por cada uma das 5 áreas (REA, MNT, OPS, GRF e GSO) de verificação no aeroporto. Com essa separação, foi possível a redução do tempo dispendido dos auditores da ANAC no aeroporto, reduzindo o impacto tanto nas atividades da Agência, quanto das rotinas diárias do Operador Aeroportuário, com um incremento de qualidade nas aferições conduzidas.
</t>
    </r>
    <r>
      <rPr>
        <b/>
        <sz val="11"/>
        <color theme="1"/>
        <rFont val="Calibri"/>
        <family val="2"/>
        <scheme val="minor"/>
      </rPr>
      <t>D</t>
    </r>
    <r>
      <rPr>
        <sz val="11"/>
        <color theme="1"/>
        <rFont val="Calibri"/>
        <family val="2"/>
        <scheme val="minor"/>
      </rPr>
      <t xml:space="preserve"> = Requisitos essenciais (requerido atendimento mínimo de 85% para ser concedido o ACOP)
</t>
    </r>
    <r>
      <rPr>
        <b/>
        <sz val="11"/>
        <color theme="1"/>
        <rFont val="Calibri"/>
        <family val="2"/>
        <scheme val="minor"/>
      </rPr>
      <t>C</t>
    </r>
    <r>
      <rPr>
        <sz val="11"/>
        <color theme="1"/>
        <rFont val="Calibri"/>
        <family val="2"/>
        <scheme val="minor"/>
      </rPr>
      <t xml:space="preserve"> = Requisitos complementares (Requisitos que ainda fazem parte do conjunto normativo, mas que possuem importância secundária, contando pontos para o upgrade no ACOP)
</t>
    </r>
    <r>
      <rPr>
        <b/>
        <sz val="11"/>
        <color theme="1"/>
        <rFont val="Calibri"/>
        <family val="2"/>
        <scheme val="minor"/>
      </rPr>
      <t>B</t>
    </r>
    <r>
      <rPr>
        <sz val="11"/>
        <color theme="1"/>
        <rFont val="Calibri"/>
        <family val="2"/>
        <scheme val="minor"/>
      </rPr>
      <t xml:space="preserve"> = Práticas recomendadas (práticas recomendáveis, que extrapolam os mínimos regulamentares, e que contam pontos para o upgrade ACOP)
</t>
    </r>
    <r>
      <rPr>
        <b/>
        <sz val="11"/>
        <color theme="1"/>
        <rFont val="Calibri"/>
        <family val="2"/>
        <scheme val="minor"/>
      </rPr>
      <t>A</t>
    </r>
    <r>
      <rPr>
        <sz val="11"/>
        <color theme="1"/>
        <rFont val="Calibri"/>
        <family val="2"/>
        <scheme val="minor"/>
      </rPr>
      <t xml:space="preserve"> = Melhores práticas (práticas recomendadas, que extrapolam os mínimos regulamentares, que contam pontos para o upgrade ACOP. Representam itens, em geral, que tratam de controles de performance, estado da arte de tecnologias e etc.)</t>
    </r>
  </si>
  <si>
    <r>
      <t xml:space="preserve">Além da classificação D/C/B/A, há ainda a classificação dos itens de verificação segundo sua importância em pesos de 1 a 5, trazendo à avaliação uma melhor qualificação do grupo de requisitos em cada categoria D/C/B/A. 
A ponderação final dos pesos de cada item em cada categoria resulta na performance final ACOP, cujos critérios são os seguintes:
</t>
    </r>
    <r>
      <rPr>
        <b/>
        <sz val="11"/>
        <color theme="1"/>
        <rFont val="Calibri"/>
        <family val="2"/>
        <scheme val="minor"/>
      </rPr>
      <t xml:space="preserve">ACOP D: </t>
    </r>
    <r>
      <rPr>
        <sz val="11"/>
        <color theme="1"/>
        <rFont val="Calibri"/>
        <family val="2"/>
        <scheme val="minor"/>
      </rPr>
      <t>Performance final entre 80% e 84%</t>
    </r>
    <r>
      <rPr>
        <b/>
        <sz val="11"/>
        <color theme="1"/>
        <rFont val="Calibri"/>
        <family val="2"/>
        <scheme val="minor"/>
      </rPr>
      <t xml:space="preserve">
ACOP C: </t>
    </r>
    <r>
      <rPr>
        <sz val="11"/>
        <color theme="1"/>
        <rFont val="Calibri"/>
        <family val="2"/>
        <scheme val="minor"/>
      </rPr>
      <t>Performance final entre 85% e 89%</t>
    </r>
    <r>
      <rPr>
        <b/>
        <sz val="11"/>
        <color theme="1"/>
        <rFont val="Calibri"/>
        <family val="2"/>
        <scheme val="minor"/>
      </rPr>
      <t xml:space="preserve">
ACOP B: </t>
    </r>
    <r>
      <rPr>
        <sz val="11"/>
        <color theme="1"/>
        <rFont val="Calibri"/>
        <family val="2"/>
        <scheme val="minor"/>
      </rPr>
      <t>Performance final entre 90% e 94%</t>
    </r>
    <r>
      <rPr>
        <b/>
        <sz val="11"/>
        <color theme="1"/>
        <rFont val="Calibri"/>
        <family val="2"/>
        <scheme val="minor"/>
      </rPr>
      <t xml:space="preserve">
ACOP A: </t>
    </r>
    <r>
      <rPr>
        <sz val="11"/>
        <color theme="1"/>
        <rFont val="Calibri"/>
        <family val="2"/>
        <scheme val="minor"/>
      </rPr>
      <t xml:space="preserve">Performance final entre 95% e 100%
A menção final ACOP DOCS é composta pela média ponderada de cada uma das 5 áreas (REA, MNT, OPS, GRF e GSO), e a menção final ACOP TOPS composta pela média ponderada da performance obtida em cada um dos testes operacionais realizados no aeroporto. Além dos índices de performance ponderada finais, há ainda um índice que fornece a proporção de elementos de verificação considerados CONFORMES e um índice que fornece a proporção de elementos de verificação com 100% de atendimento. A menção final de conformidade do aeroporto é representada pela média ponderada de sua performance ACOP DOCS e ACOP TOPS.  
</t>
    </r>
  </si>
  <si>
    <t>Celulas preenchimento azul</t>
  </si>
  <si>
    <t>Liberadas para inserção de informações</t>
  </si>
  <si>
    <t>Coluna "L - Observações" ao final da planilha</t>
  </si>
  <si>
    <t>Auditor da ANAC deve inserir as observações que julgar oportuno constar no relatório</t>
  </si>
  <si>
    <t>Coluna (N/A)</t>
  </si>
  <si>
    <t>Preenchimento pelo auditor ANAC (lista suspensa)
Itens aplicáveis deixar vazios
Itens N/A são desconsiderados nos cálculos de conformidade</t>
  </si>
  <si>
    <t>Coluna (Score)</t>
  </si>
  <si>
    <r>
      <t>Preenchimento pelo auditor ANAC de 5% em 5% (REA, MNT, OPS , GRF - lista suspensa)
Preenchimento pelo auditor ANAC os valores "0", "1", "3", "7" e "'10" (GSO - lista suspensa)
REA, MNT, OPS , GRF:
   Scores ≥ 85% = Conformidade</t>
    </r>
    <r>
      <rPr>
        <sz val="11"/>
        <color theme="1"/>
        <rFont val="Calibri"/>
        <family val="2"/>
      </rPr>
      <t xml:space="preserve">
   Scores &lt; 85% = Não-conformidade 
</t>
    </r>
    <r>
      <rPr>
        <sz val="11"/>
        <color theme="1"/>
        <rFont val="Calibri"/>
        <family val="2"/>
        <scheme val="minor"/>
      </rPr>
      <t xml:space="preserve">GSO:
   Scores ≥ 3 = Conformidade
   Scores &lt; 3 = Não-conformidade </t>
    </r>
  </si>
  <si>
    <t>Coluna (C/NC)</t>
  </si>
  <si>
    <t>Preenchimento automático (fórmula)
Qualquer valor abaixo de 85% será considerado Não Conforme (NC) REA, MNT, OPS , GRF
Qualquer valor abaixo de 3 (Adequado) será considerado Não Conforme (NC) GSO</t>
  </si>
  <si>
    <t>Coluna (Menção - GSO)</t>
  </si>
  <si>
    <t xml:space="preserve">Contém as menções desenvolvidas especificamente para o checklist GSO (0 - Inexistente, 1 - Presente, 3 - Adequado, 7 - Operacional e 10 - Efetivo) </t>
  </si>
  <si>
    <t>Checklist/Avaliação:</t>
  </si>
  <si>
    <t>Avaliação DOCS MNT</t>
  </si>
  <si>
    <t>Superintendência de Infraestrutura Aeroportuária - SIA
Gerência de Certificação e Segurança Operacional - GCOP
Gerência Técnica de Infraestrutura e Operações Aeroportuárias - GTOP</t>
  </si>
  <si>
    <t>Aeroporto:</t>
  </si>
  <si>
    <t>Classe 153:</t>
  </si>
  <si>
    <t>CAT RFFS:</t>
  </si>
  <si>
    <t>N/A</t>
  </si>
  <si>
    <t>Cod. 154:</t>
  </si>
  <si>
    <t>Tipo de operação:</t>
  </si>
  <si>
    <t>Auditores:</t>
  </si>
  <si>
    <t>Data:</t>
  </si>
  <si>
    <t>Nº</t>
  </si>
  <si>
    <t>Peso</t>
  </si>
  <si>
    <t>Tipo</t>
  </si>
  <si>
    <t>Aplic.</t>
  </si>
  <si>
    <t>EF</t>
  </si>
  <si>
    <t>Referência</t>
  </si>
  <si>
    <t>Item avaliado</t>
  </si>
  <si>
    <t>ANAC/Operador</t>
  </si>
  <si>
    <t>ANAC</t>
  </si>
  <si>
    <t>D2.1. Sistema de Manutenção Aeroportuária</t>
  </si>
  <si>
    <t>Desempenho esperado/Verificação</t>
  </si>
  <si>
    <t>Ref. MOPS</t>
  </si>
  <si>
    <t>Comentários</t>
  </si>
  <si>
    <t>Score</t>
  </si>
  <si>
    <t>C/NC</t>
  </si>
  <si>
    <t>Score D</t>
  </si>
  <si>
    <t>D2.1.1 Programas e avaliações técnicas e de segurança operacional</t>
  </si>
  <si>
    <t>D1.1.1</t>
  </si>
  <si>
    <t>D</t>
  </si>
  <si>
    <t>I*, II, III e IV</t>
  </si>
  <si>
    <t>153132.01</t>
  </si>
  <si>
    <t>153.201(f)</t>
  </si>
  <si>
    <t>Produção de relatório (avaliação técnica) quando requisito do RBAC 153 não puder ser atendido. Classe I obrigatório se operar RBAC nº 135 ao público regular ou RBAC nº 121</t>
  </si>
  <si>
    <t>D1.1.2</t>
  </si>
  <si>
    <t>Produção de relatório (segurança operacional) quando requisito do RBAC 153 não puder ser atendido. Classe I obrigatório se operar RBAC nº 135 ao público regular ou RBAC nº 121</t>
  </si>
  <si>
    <t>D1.1.3</t>
  </si>
  <si>
    <t>III e IV</t>
  </si>
  <si>
    <t>153122.01</t>
  </si>
  <si>
    <t>153.201(b)</t>
  </si>
  <si>
    <t>Progr. Manut.: Existência do Programa de Manutenção</t>
  </si>
  <si>
    <t>MOPS contém procedimentos específicos para as "áreas pavimentadas" dentro de um programa de manutenção (genérico).</t>
  </si>
  <si>
    <t>D1.1.4</t>
  </si>
  <si>
    <t>153.201(b)(1)</t>
  </si>
  <si>
    <t>Progr. Manut.: Áreas pavimentadas</t>
  </si>
  <si>
    <t>D1.1.5</t>
  </si>
  <si>
    <t>153123.01</t>
  </si>
  <si>
    <t>153.201(b)(2)</t>
  </si>
  <si>
    <t>Progr. Manut.: Áreas não pavimentadas</t>
  </si>
  <si>
    <t>MOPS contém procedimentos específicos para as "áreas não pavimentadas" dentro de um programa de manutenção (genérico).</t>
  </si>
  <si>
    <t>D1.1.6</t>
  </si>
  <si>
    <t>153124.01</t>
  </si>
  <si>
    <t>153.201(b)(3)</t>
  </si>
  <si>
    <t>Progr. Manut.: Sistema de drenagem</t>
  </si>
  <si>
    <t>MOPS contém procedimentos específicos para o "sistema de drenagem" dentro de um programa de manutenção (genérico). Verificar se procedimentos contemplam eventuais peculiaridades indicadas pelo gerenciamento de risco da fauna.</t>
  </si>
  <si>
    <t>D1.1.7</t>
  </si>
  <si>
    <t>153125.01</t>
  </si>
  <si>
    <t>153.201(b)(4)</t>
  </si>
  <si>
    <t>Progr. Manut.: Áreas verdes</t>
  </si>
  <si>
    <t>MOPS contém procedimentos específicos para as "áreas verdes" dentro de um programa de manutenção (genérico). Verificar se procedimentos contemplam eventuais peculiaridades indicadas pelo gerenciamento de risco da fauna.</t>
  </si>
  <si>
    <t>D1.1.8</t>
  </si>
  <si>
    <t>153126.01</t>
  </si>
  <si>
    <t>153.201(b)(5)</t>
  </si>
  <si>
    <t>Progr. Manut.: Auxílios visuais</t>
  </si>
  <si>
    <t>MOPS contém procedimentos específicos para os "auxílios visuais" dentro de um programa de manutenção (genérico).</t>
  </si>
  <si>
    <t>D1.1.9</t>
  </si>
  <si>
    <t>153127.01</t>
  </si>
  <si>
    <t>153.201(b)(6)</t>
  </si>
  <si>
    <t>Progr. Manut.: Sistemas elétricos</t>
  </si>
  <si>
    <t>MOPS contém procedimentos específicos para os "sistemas elétricos" dentro de um programa de manutenção (genérico).</t>
  </si>
  <si>
    <t>D1.1.10</t>
  </si>
  <si>
    <t>153128.01</t>
  </si>
  <si>
    <t>153.201(b)(7)</t>
  </si>
  <si>
    <t>Progr. Manut.: Sistema de proteção da área operacional</t>
  </si>
  <si>
    <t>MOPS contém procedimentos específicos para o "sistema de proteção da área operacional" dentro de um programa de manutenção (genérico). Verificar se procedimentos contemplam eventuais peculiaridades indicadas pelo gerenciamento de risco da fauna.</t>
  </si>
  <si>
    <t>D1.1.11</t>
  </si>
  <si>
    <t>C</t>
  </si>
  <si>
    <t>153129.01</t>
  </si>
  <si>
    <t>153.201(b)(8)</t>
  </si>
  <si>
    <t>Progr. Manut.: Equipamentos, veículos e sinalização viária</t>
  </si>
  <si>
    <t>MOPS contém procedimentos específicos para os "equipamentos, veículos e sinalização viária" dentro de um programa de manutenção (genérico).</t>
  </si>
  <si>
    <t>D1.1.12</t>
  </si>
  <si>
    <t>II, III e IV</t>
  </si>
  <si>
    <t>153131.01</t>
  </si>
  <si>
    <t>153.35(a) e (b)
153.201(e)</t>
  </si>
  <si>
    <t>ART de cargo e função do responsável técnico por serviços de manutenção aeroportuária</t>
  </si>
  <si>
    <t>Responsável pelos serviços de Manutenção Aeroportuária possui ART de Cargo e Função junto ao CREA do estado onde estiver localizado o aeroporto.</t>
  </si>
  <si>
    <t>Aplicab.</t>
  </si>
  <si>
    <t>D2.2. Monitoramento - Áreas Pavimentadas</t>
  </si>
  <si>
    <t>D2.2.1 Monitoramento da irregularidade longitudinal do pavimento</t>
  </si>
  <si>
    <t>D2.1.1</t>
  </si>
  <si>
    <t>153259.01</t>
  </si>
  <si>
    <t>153.205(f)(4)</t>
  </si>
  <si>
    <t>Parâmetros de medição de IRI</t>
  </si>
  <si>
    <t>Último relatório de medição de IRI com parâmetros conforme IS Nº 153.205-001.</t>
  </si>
  <si>
    <t>D2.1.2</t>
  </si>
  <si>
    <t>153258.01</t>
  </si>
  <si>
    <t>153.205(f)(2)</t>
  </si>
  <si>
    <t>Frequência das medições</t>
  </si>
  <si>
    <t>Último relatório de medição de IRI conforme Tabela 153.205-1 ou valor da tabela acrescido de 12 meses para AD enquadrados no 153.205(f)(6).</t>
  </si>
  <si>
    <t>D2.1.3</t>
  </si>
  <si>
    <t>153257.03</t>
  </si>
  <si>
    <t>153.205(f)(1)(i)</t>
  </si>
  <si>
    <t>Envio do resultado das medições para ANAC</t>
  </si>
  <si>
    <t>Protocolo do último relatório em até 30 dias após a conclusão.</t>
  </si>
  <si>
    <t>D2.1.5</t>
  </si>
  <si>
    <t>153260.01</t>
  </si>
  <si>
    <t>153.205(f)(5)</t>
  </si>
  <si>
    <t>Informa à ANAC ações para reestabelecer IRI</t>
  </si>
  <si>
    <t>D2.2.2 Monitoramento do coeficiente de atrito</t>
  </si>
  <si>
    <t>D2.2.1</t>
  </si>
  <si>
    <t>III e IV
I* e II - jato</t>
  </si>
  <si>
    <t>153263.01</t>
  </si>
  <si>
    <t>153.205(g)(5)</t>
  </si>
  <si>
    <t>Parâmetros de medição. Classe I obrigatório se operar RBAC nº 121 em aeronave a jato</t>
  </si>
  <si>
    <t>Último relatório de medição de atrito com parâmetros conforme IS Nº 153.205-001.</t>
  </si>
  <si>
    <t>D2.2.2</t>
  </si>
  <si>
    <t>153262.01</t>
  </si>
  <si>
    <t>153.205(g)(2)</t>
  </si>
  <si>
    <t>Frequência das medições.  Classe I obrigatório se operar RBAC nº 121 em aeronave a jato</t>
  </si>
  <si>
    <t>Último relatório de medição de atrito  conforme Tabela 153.205-2 ou valor da tabela acrescido para AD enquadrados no 153.205(g)(3).</t>
  </si>
  <si>
    <t>D2.2.3</t>
  </si>
  <si>
    <t>153265.03</t>
  </si>
  <si>
    <t>153.205(g)(7)</t>
  </si>
  <si>
    <t>Publicação de NOTAM (atrito menor que o mínimo).  Classe I obrigatório se operar RBAC nº 121 em aeronave a jato</t>
  </si>
  <si>
    <t>Evidência da publicação, se o resultado for inferior ao da Coluna [7] da Tabela 2 da IS 153-205-001</t>
  </si>
  <si>
    <t>D2.2.4</t>
  </si>
  <si>
    <t>153261.03</t>
  </si>
  <si>
    <t>153.205(g)(1)</t>
  </si>
  <si>
    <t>Envio do resultado das medições para ANAC.  Classe I obrigatório se operar RBAC nº 121 em aeronave a jato</t>
  </si>
  <si>
    <t>Protocolo do último relatório em até 15 dias após a conclusão.</t>
  </si>
  <si>
    <t>D2.2.5</t>
  </si>
  <si>
    <t>153264.01</t>
  </si>
  <si>
    <t>153.205(g)(6)</t>
  </si>
  <si>
    <t xml:space="preserve"> Informa ações para reestabelecer.  Classe I obrigatório se operar RBAC nº 121 em aeronave a jato</t>
  </si>
  <si>
    <t>Informado em conjunto com o relatório, se o resultado for inferior ao da Coluna [6] da Tabela 2 da IS 153-205-001. Ex.: Remoção de borracha.</t>
  </si>
  <si>
    <t>D2.2.6</t>
  </si>
  <si>
    <t>153265.01</t>
  </si>
  <si>
    <t>Ações para garantia da segurança (atrito menor que o mínimo).  Classe I obrigatório se operar RBAC nº 121 em aeronave a jato</t>
  </si>
  <si>
    <t>Informado em conjunto com o relatório, se o resultado for inferior ao da Coluna [7] da Tabela 2 da IS 153-205-001</t>
  </si>
  <si>
    <t>D2.2.7</t>
  </si>
  <si>
    <t>B</t>
  </si>
  <si>
    <t>Todos</t>
  </si>
  <si>
    <t>-</t>
  </si>
  <si>
    <t>153.205(e)(2) + IS 153-002</t>
  </si>
  <si>
    <t>Inspeção da pista de pouso e decolagem visualmente sob condições de chuva natural ou simulada com vistas a identificar a presença de poças ou condição de drenagem deficiente.</t>
  </si>
  <si>
    <t>Evidências de inspeção em condições (naturais ou simuladas) de chuva. A profundidade média de água não deve exceder 3 mm (três milímetros) numa região de 150 m de comprimento por 12 m de largura na porção central em relação ao eixo da pista.</t>
  </si>
  <si>
    <t>6.14
6.15</t>
  </si>
  <si>
    <t>De acordo com informações recebidas durante a inspeção, são realizadas inspeções durante a chuva, porém não há como evidenciá-las uma vez que os formulários não trazem esta informação. Necessário alteração do formulário de forma a contemplar se a situação da inspeção se deu sob chuva ou com pista seca.
Observa-se também que não há procedimento estabelecido no MOPS sobre obrigatoriedade de realização de inspeção em pista sob condição de chuva.</t>
  </si>
  <si>
    <t>D2.2.3 Monitoramento da macrotextura</t>
  </si>
  <si>
    <t>D2.3.1</t>
  </si>
  <si>
    <t>153268.01</t>
  </si>
  <si>
    <t>153.205(h)(3)</t>
  </si>
  <si>
    <t>Último relatório de medição de macrotextura com parâmetros conforme Tabela 153.205-4.</t>
  </si>
  <si>
    <t>D2.3.2</t>
  </si>
  <si>
    <t>153267.01</t>
  </si>
  <si>
    <t>153.205(h)(2)</t>
  </si>
  <si>
    <t>Frequência das medições. Classe I obrigatório se operar RBAC nº 121 em aeronave a jato</t>
  </si>
  <si>
    <t>Último relatório de medição de macrotextura conforme Tabela 153.205-3.</t>
  </si>
  <si>
    <t>D2.3.3</t>
  </si>
  <si>
    <t>153270.02</t>
  </si>
  <si>
    <t>153.205(h)(6)</t>
  </si>
  <si>
    <t>Ações para garantia da segurança. Classe I obrigatório se operar RBAC nº 121 em aeronave a jato</t>
  </si>
  <si>
    <t>Informado em conjunto com o relatório, se a profundidade média for inferior a 0,6 mm.</t>
  </si>
  <si>
    <t>D2.3.4</t>
  </si>
  <si>
    <t>153270.03</t>
  </si>
  <si>
    <t>Avaliação da profundidade média de água na RWY. Classe I obrigatório se operar RBAC nº 121 em aeronave a jato</t>
  </si>
  <si>
    <t>Evidências documentais da realização de avaliação para verificar se a profundidade média de água excede 3 mm (três milímetros) em uma região de 150 m (cento e cinquenta metros) de comprimento por 12 m (doze metros) de largura na porção central em relação ao eixo da pista.
Caso a profundidade da macrotextura seja inferior à profundidade mínima.</t>
  </si>
  <si>
    <t>D2.3.5</t>
  </si>
  <si>
    <t>153266.03</t>
  </si>
  <si>
    <t>153.205(h)(1)</t>
  </si>
  <si>
    <t>Envio do resultado das medições para ANAC. Classe I obrigatório se operar RBAC nº 121 em aeronave a jato</t>
  </si>
  <si>
    <t>D2.3.6</t>
  </si>
  <si>
    <t>153269.01</t>
  </si>
  <si>
    <t>153.205(h)(5)</t>
  </si>
  <si>
    <t>Relatório conforme orientação da IS</t>
  </si>
  <si>
    <t>Último relatório de medição de macrotextura conforme IS Nº 153.205-001.</t>
  </si>
  <si>
    <t>D2.3.7</t>
  </si>
  <si>
    <t>153270.01</t>
  </si>
  <si>
    <t>Informa à ANAC ações para reestabelecer a profundidade mínima. Classe I obrigatório se operar RBAC nº 121 em aeronave a jato</t>
  </si>
  <si>
    <t>Informado em conjunto com o relatório, se a profundidade média for inferor a 0,6 mm.</t>
  </si>
  <si>
    <t>D2.2.4 Avaliação e acompanhamento dos defeitos leves no pavimento</t>
  </si>
  <si>
    <t>D2.4.1</t>
  </si>
  <si>
    <t>153.203(b)(2)(ii)</t>
  </si>
  <si>
    <t>RWY. Classe I obrigatório se operar RBAC nº 135 ao público regular ou RBAC nº 121</t>
  </si>
  <si>
    <t>Evidências documentais de que os defeitos leves no pavimento foram avaliados e estão sendo acompanhados.</t>
  </si>
  <si>
    <t>7.1</t>
  </si>
  <si>
    <t xml:space="preserve">Observou-se que não há relatos de defeitos no formulário utilizado para inspeção da pista (Anexo 04). Porém, não há um procedimento descrito no MOPS para acompanhamento de resolução para o caso de qualquer não conformidade apontada pelos fiscais de pátio no documento (anexo 04).
Fato relevante é o de que existem evidências fotográficas no Relatório de Avaliação da Condição Funcional do Pavimento Segundo a Metodologia PCI. </t>
  </si>
  <si>
    <t>D2.4.2</t>
  </si>
  <si>
    <t>TWY. Classe I obrigatório se operar RBAC nº 135 ao público regular ou RBAC nº 121</t>
  </si>
  <si>
    <t xml:space="preserve">Observou-se que não há relatos de defeitos no formulário utilizado para inspeção da TWY (Anexo 04). Porém, não há um procedimento descrito no MOPS para acompanhamento de resolução para o caso de qualquer não conformidade apontada pelos fiscais de pátio no documento (anexo 04).
Fato relevante é o de que existem evidências fotográficas no Relatório de Avaliação da Condição Funcional do Pavimento Segundo a Metodologia PCI. </t>
  </si>
  <si>
    <t>D2.4.3</t>
  </si>
  <si>
    <t>Pátio de aeronaves. Classe I obrigatório se operar RBAC nº 135 ao público regular ou RBAC nº 121</t>
  </si>
  <si>
    <t xml:space="preserve">Observou-se que não há relatos de defeitos no formulário utilizado para inspeção do pátio (Anexo 04). Porém, não há um procedimento descrito no MOPS para acompanhamento de resolução para o caso de qualquer não conformidade apontada pelos fiscais de pátio no documento (anexo 04).
Fato relevante é o de que existem evidências fotográficas no Relatório de Avaliação da Condição Funcional do Pavimento Segundo a Metodologia PCI. </t>
  </si>
  <si>
    <t>D2.2.5 Sist. de Gerenciamento de Pavimentos Aeroportuários (SGPA)</t>
  </si>
  <si>
    <t>D2.5.1</t>
  </si>
  <si>
    <t>IV</t>
  </si>
  <si>
    <t>153139.01</t>
  </si>
  <si>
    <t>153.203(c) + MSGPA</t>
  </si>
  <si>
    <t>Mapeamento das patologias</t>
  </si>
  <si>
    <t>Evidências documentais do mapeamento das patologias</t>
  </si>
  <si>
    <t>D2.5.2</t>
  </si>
  <si>
    <t>Inventário Croqui da rede de pavimentos</t>
  </si>
  <si>
    <t>1) Localização e identificação da rede; 2) Classe do pavimento (Pista de Pouso e Decolagem, Pista de Táxi ou Pátio); 3) Geometria transversal e longitudinal; 4) Materiais e espessuras das camadas; 5) Histórico de construção; 6) Histórico de manutenção e reabilitação; e 7) Condição do sistema de drenagem e da sinalização</t>
  </si>
  <si>
    <t>D2.2.6 Outros itens de avaliação de monitoramento de pavimento</t>
  </si>
  <si>
    <t>D2.6.1</t>
  </si>
  <si>
    <t>153271.01</t>
  </si>
  <si>
    <t>153.205(i)</t>
  </si>
  <si>
    <t>Frequência da remoção de borracha. Classe I obrigatório se operar RBAC nº 121 em aeronave a jato</t>
  </si>
  <si>
    <t>Últimos três registros de remoção demonstram frequência mínima definida na Tabela 153.205-5, quando o coeficiente de atrito for inferior ao nível de manutenção.</t>
  </si>
  <si>
    <t>Não opera aeronave a jato. O voo regular se dá através de aeronave Turbo Hélice.</t>
  </si>
  <si>
    <t>D2.6.2</t>
  </si>
  <si>
    <t>153138.01</t>
  </si>
  <si>
    <t>153.203(b)(4)(iii)</t>
  </si>
  <si>
    <t>Monitoramento regular das juntas de pavimento. Classe I obrigatório se operar RBAC nº 135 ao público regular ou RBAC nº 121</t>
  </si>
  <si>
    <t>Registros do monitoramento regular das juntas conforme procedimento do MOPS</t>
  </si>
  <si>
    <t>Aeródromo composto apenas por pavimento flexível.</t>
  </si>
  <si>
    <t>D2.6.3</t>
  </si>
  <si>
    <t>153.203(b)(1)(i)(A)(1)</t>
  </si>
  <si>
    <t xml:space="preserve">Avaliação estrutural do pavimento. Classe I obrigatório se operar RBAC nº 121 </t>
  </si>
  <si>
    <t xml:space="preserve">Quando identificado risco à segurança operacional por meio de seu gerenciamento de risco ou pela ANAC. </t>
  </si>
  <si>
    <t>7.1 (b)</t>
  </si>
  <si>
    <t>Não há no MOPS nenhum gatilho para ações a depender do resultado dos níveis de PCI.
O relatório apresentado possui informações sobre percentuais relevantes do pavimento que estão em situação ruim e muito ruim.</t>
  </si>
  <si>
    <t>D2.2.7 Monitoramento do índice de serventia do pavimento (PCI)</t>
  </si>
  <si>
    <t>D2.7.1</t>
  </si>
  <si>
    <t>153256.01</t>
  </si>
  <si>
    <t>153.203(b)</t>
  </si>
  <si>
    <t>Frequência das medições. Classe I obrigatório se operar RBAC nº 135 ao público regular ou RBAC nº 121</t>
  </si>
  <si>
    <t>Relatório contendo as medições
Frequências das medições:
RWY - Classe 1 e 2: 24 meses / Classe 3: 18 meses / Classe 4: 12 meses
TWY/Pátio - Classe 1 e 2: 48 meses / Classe 3: 36 meses / Classe 4: 24 meses</t>
  </si>
  <si>
    <t>Relatório apresentado. Há previsão de realização anual para RWY e a cada 48 meses para TWY e pátio.</t>
  </si>
  <si>
    <t>D2.7.2</t>
  </si>
  <si>
    <t>153255.03</t>
  </si>
  <si>
    <t>153.203(b)
IS 153.203-001
Item 6.2.1.3</t>
  </si>
  <si>
    <t>Envio do resultado das medições para ANAC. Classe I obrigatório se operar RBAC nº 135 ao público regular ou RBAC nº 121</t>
  </si>
  <si>
    <t>Protocolo do último relatório em até 60 dias após a conclusão. Conteúdo do relatório atende o mínimo do item 6.2.1.3 da IS 153.203-001?</t>
  </si>
  <si>
    <t>Foi apresentado o envio à ANAC dentro do prazo estabelecido.</t>
  </si>
  <si>
    <t>D2.7.3</t>
  </si>
  <si>
    <t>153255.02</t>
  </si>
  <si>
    <t>153.203(b)
IS 153.203-001
Item 6.2.1.3(n)</t>
  </si>
  <si>
    <t>Estabelece as intervenções a serem realizadas no pavimento / plano de Manutenção e Restauração do pavimento. Classe I obrigatório se operar RBAC nº 135 ao público regular ou RBAC nº 121</t>
  </si>
  <si>
    <t>Evidências de realização das ações de acordo com os resultados dos níveis de PCI e as as medidas propostas de priorização e intervenções a serem realizadas, em linha com a previsão da condição futura do pavimento</t>
  </si>
  <si>
    <t>D2.3. Monitoramento - Demais Áreas</t>
  </si>
  <si>
    <t>D2.3.1 Auxílios Visuais</t>
  </si>
  <si>
    <t>D3.3.1</t>
  </si>
  <si>
    <t>153.201(c)(1)</t>
  </si>
  <si>
    <t>Inspeções regulares</t>
  </si>
  <si>
    <t>Evidências documentais do monitoramento, conforme procedimento descrito no MOPS.</t>
  </si>
  <si>
    <t>D3.3.2</t>
  </si>
  <si>
    <t>Todas</t>
  </si>
  <si>
    <t>153.217(d)(1)(iv)</t>
  </si>
  <si>
    <t>Manutenção preventiva e recuperação da sinalização horizontal</t>
  </si>
  <si>
    <t>Evidências documentais de realização das manutenções (OS, fotografias, vídeos)</t>
  </si>
  <si>
    <t>Apresentadas fotografias de recuperação de sinalização horizontal.</t>
  </si>
  <si>
    <t>D3.3.3</t>
  </si>
  <si>
    <t>153.217(f)(2)</t>
  </si>
  <si>
    <t>Monitoramento e manutenção preventiva de sinalização vertical. Classe I obrigatório se operar RBAC nº 121</t>
  </si>
  <si>
    <t>Apresentado agendamento da realização da manutenção preventiva</t>
  </si>
  <si>
    <t>D3.3.4</t>
  </si>
  <si>
    <t>An. 14 - 10.5.3(a)</t>
  </si>
  <si>
    <t>Medidas de intensidade, orientação e espalhamento do feixe das luzes</t>
  </si>
  <si>
    <t>Relatório de testes para luzes incluídas na aproximação e balizamento da RWY (com equipametnos adequados).</t>
  </si>
  <si>
    <t>6.2.2
6.3.2</t>
  </si>
  <si>
    <t>O operador informou que realizou os testes, mas não foi apresentada evidência da realização.
O anexo 04 apresenta apenas verificação do funcionamento da fonte secundária. Não se menciona testes de intensidade, orientação e espalhamento de feixe das luzes.</t>
  </si>
  <si>
    <t>D3.3.5</t>
  </si>
  <si>
    <t>An. 14 - 10.5.3(c)</t>
  </si>
  <si>
    <t>Verifcação dos níveis de intensidade controlados pela TWR</t>
  </si>
  <si>
    <t>Relatório de testes de nivel de intensidade para o balizamento da RWY</t>
  </si>
  <si>
    <t>D2.3.2 Demais Áreas</t>
  </si>
  <si>
    <t>D3.2.1</t>
  </si>
  <si>
    <t>Inspeções regulares de Áreas-não pavimentadas</t>
  </si>
  <si>
    <t>D3.2.2</t>
  </si>
  <si>
    <t>Inspeções regulares de Sistema de drenagem</t>
  </si>
  <si>
    <t>D3.2.3</t>
  </si>
  <si>
    <t>Inspeções regulares das Áreas verdes</t>
  </si>
  <si>
    <t>D3.2.4</t>
  </si>
  <si>
    <t>Inspeções regulares do Sistema elétrico</t>
  </si>
  <si>
    <t>D3.2.5</t>
  </si>
  <si>
    <t>153.219(d)</t>
  </si>
  <si>
    <t>Monitoramento e manutenção preventiva para os circuitos e componentes dos sistemas elétricos</t>
  </si>
  <si>
    <t>Evidências documentais do monitoramento, conforme procedimento descrito no MOPS. Ordens de serviço de manutenções preventiva, conforme periodicidades descrita no MOPS do aeroporto</t>
  </si>
  <si>
    <t>D3.2.6</t>
  </si>
  <si>
    <t>Alerta aos Operadores 
nº 02/2023</t>
  </si>
  <si>
    <t>Monitoramento, testes e manutenção dos sistemas elétricos (Fonte de energia, Circuitos, RCC e SPDA)</t>
  </si>
  <si>
    <t>Evidências documentais de que são realizadas as recomendações contidas no Alerta aos Operadores de Aeródromo nº 02/2022</t>
  </si>
  <si>
    <t>D3.2.7</t>
  </si>
  <si>
    <t>Inspeções regulares do Sistema de proteção da área operacional</t>
  </si>
  <si>
    <t>D3.2.8</t>
  </si>
  <si>
    <t>Inspeções regulares dos Equipamentos e veículos</t>
  </si>
  <si>
    <t>D3.2.9</t>
  </si>
  <si>
    <t>153.223(a)(2)(ii)</t>
  </si>
  <si>
    <t xml:space="preserve">Monitoramento e manutenção dos Equipamentos e veículos, conforme especificações e orientações do fabricante </t>
  </si>
  <si>
    <t>D3.2.10</t>
  </si>
  <si>
    <t>153.201(c)(2)</t>
  </si>
  <si>
    <t>Manutenção preventiva</t>
  </si>
  <si>
    <t>Ordens de serviço de manutenções preventivas, conforme periodicidades descrita no MOPS do aeroporto.</t>
  </si>
  <si>
    <t>D3.2.11</t>
  </si>
  <si>
    <t>Inspeções regulares da Sinalização viária</t>
  </si>
  <si>
    <t xml:space="preserve">Resultado final DOCS MNT
</t>
  </si>
  <si>
    <t>Desempenho final</t>
  </si>
  <si>
    <t>Menção final</t>
  </si>
  <si>
    <t>Listas suspensas</t>
  </si>
  <si>
    <t>Inexistente</t>
  </si>
  <si>
    <t>Presente</t>
  </si>
  <si>
    <t>Adequado</t>
  </si>
  <si>
    <t>Operacional</t>
  </si>
  <si>
    <t>Efetivo</t>
  </si>
  <si>
    <t>Aeroporto XXX</t>
  </si>
  <si>
    <t>Classe XX</t>
  </si>
  <si>
    <t>CAT 1 a CAT 10</t>
  </si>
  <si>
    <t>1A a 4E</t>
  </si>
  <si>
    <t>VFR DIU a IFR CAT III NOT</t>
  </si>
  <si>
    <t>Auditor 1 / Auditor 2</t>
  </si>
  <si>
    <t>XX/XX/20XX</t>
  </si>
  <si>
    <t>Evidências documentais de avaliação técnica quando requisito não puder ser atendido para garantia da segurança operacional.
Recomenda-se que esse item seja avaliado ao final da auditoria com base em todas as evidências colhidas.</t>
  </si>
  <si>
    <t>AISO elaborada quando o não atendimento de requisito do RBAC 153 aumentar a exposição ao risco no aeroporto (pode receber informações oriundas de uma avaliação técnica).
Recomenda-se que esse item seja avaliado ao final da auditoria com base em todas as evidências colhidas.</t>
  </si>
  <si>
    <t>Informado em conjunto com o relatório, se o resultado for superior a 2,5 m/km.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</si>
</sst>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1" x14ac:knownFonts="1">
    <font>
      <sz val="11"/>
      <color theme="1"/>
      <name val="Calibri"/>
      <family val="2"/>
      <scheme val="minor"/>
    </font>
    <font>
      <sz val="11"/>
      <color theme="1"/>
      <name val="Calibri"/>
      <family val="2"/>
      <scheme val="minor"/>
    </font>
    <font>
      <sz val="9"/>
      <color theme="1"/>
      <name val="Calibri"/>
      <family val="2"/>
      <scheme val="minor"/>
    </font>
    <font>
      <b/>
      <sz val="9"/>
      <color theme="1"/>
      <name val="Calibri"/>
      <family val="2"/>
      <scheme val="minor"/>
    </font>
    <font>
      <sz val="8"/>
      <name val="Calibri"/>
      <family val="2"/>
      <scheme val="minor"/>
    </font>
    <font>
      <sz val="9"/>
      <name val="Calibri"/>
      <family val="2"/>
      <scheme val="minor"/>
    </font>
    <font>
      <b/>
      <sz val="9"/>
      <name val="Calibri"/>
      <family val="2"/>
      <scheme val="minor"/>
    </font>
    <font>
      <b/>
      <sz val="12"/>
      <name val="Calibri"/>
      <family val="2"/>
      <scheme val="minor"/>
    </font>
    <font>
      <sz val="9"/>
      <color theme="2" tint="-0.499984740745262"/>
      <name val="Calibri"/>
      <family val="2"/>
      <scheme val="minor"/>
    </font>
    <font>
      <b/>
      <sz val="9"/>
      <color rgb="FF333333"/>
      <name val="Calibri"/>
      <family val="2"/>
      <scheme val="minor"/>
    </font>
    <font>
      <b/>
      <sz val="9"/>
      <color theme="2" tint="-0.499984740745262"/>
      <name val="Calibri"/>
      <family val="2"/>
      <scheme val="minor"/>
    </font>
    <font>
      <b/>
      <sz val="11"/>
      <color theme="1"/>
      <name val="Calibri"/>
      <family val="2"/>
      <scheme val="minor"/>
    </font>
    <font>
      <b/>
      <i/>
      <sz val="11"/>
      <color theme="1"/>
      <name val="Calibri"/>
      <family val="2"/>
      <scheme val="minor"/>
    </font>
    <font>
      <sz val="11"/>
      <color theme="1"/>
      <name val="Calibri"/>
      <family val="2"/>
    </font>
    <font>
      <b/>
      <sz val="9"/>
      <color indexed="81"/>
      <name val="Segoe UI"/>
      <family val="2"/>
    </font>
    <font>
      <sz val="9"/>
      <color indexed="81"/>
      <name val="Segoe UI"/>
      <family val="2"/>
    </font>
    <font>
      <sz val="11"/>
      <name val="Calibri"/>
      <family val="2"/>
      <scheme val="minor"/>
    </font>
    <font>
      <b/>
      <sz val="11"/>
      <name val="Calibri"/>
      <family val="2"/>
      <scheme val="minor"/>
    </font>
    <font>
      <sz val="11"/>
      <color rgb="FFFF0000"/>
      <name val="Calibri"/>
      <family val="2"/>
      <scheme val="minor"/>
    </font>
    <font>
      <b/>
      <sz val="11"/>
      <color rgb="FF333333"/>
      <name val="Calibri"/>
      <family val="2"/>
      <scheme val="minor"/>
    </font>
    <font>
      <b/>
      <sz val="9"/>
      <color indexed="23"/>
      <name val="Calibri"/>
      <family val="2"/>
      <scheme val="minor"/>
    </font>
  </fonts>
  <fills count="8">
    <fill>
      <patternFill patternType="none"/>
    </fill>
    <fill>
      <patternFill patternType="gray125"/>
    </fill>
    <fill>
      <patternFill patternType="solid">
        <fgColor rgb="FFE2E2E2"/>
        <bgColor indexed="64"/>
      </patternFill>
    </fill>
    <fill>
      <patternFill patternType="solid">
        <fgColor rgb="FFE7F6FF"/>
        <bgColor indexed="64"/>
      </patternFill>
    </fill>
    <fill>
      <patternFill patternType="solid">
        <fgColor theme="2" tint="-0.249977111117893"/>
        <bgColor indexed="64"/>
      </patternFill>
    </fill>
    <fill>
      <patternFill patternType="solid">
        <fgColor theme="0"/>
        <bgColor indexed="64"/>
      </patternFill>
    </fill>
    <fill>
      <patternFill patternType="solid">
        <fgColor rgb="FF00B050"/>
        <bgColor indexed="64"/>
      </patternFill>
    </fill>
    <fill>
      <patternFill patternType="solid">
        <fgColor theme="8" tint="0.79998168889431442"/>
        <bgColor indexed="64"/>
      </patternFill>
    </fill>
  </fills>
  <borders count="10">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top/>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s>
  <cellStyleXfs count="2">
    <xf numFmtId="0" fontId="0" fillId="0" borderId="0"/>
    <xf numFmtId="9" fontId="1" fillId="0" borderId="0" applyFont="0" applyFill="0" applyBorder="0" applyAlignment="0" applyProtection="0"/>
  </cellStyleXfs>
  <cellXfs count="119">
    <xf numFmtId="0" fontId="0" fillId="0" borderId="0" xfId="0"/>
    <xf numFmtId="0" fontId="2" fillId="0" borderId="0" xfId="0" applyFont="1"/>
    <xf numFmtId="0" fontId="2" fillId="0" borderId="0" xfId="0" applyFont="1" applyAlignment="1">
      <alignment horizontal="center" vertical="center"/>
    </xf>
    <xf numFmtId="0" fontId="2" fillId="0" borderId="0" xfId="0" applyFont="1" applyAlignment="1">
      <alignment wrapText="1"/>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vertical="center" wrapText="1"/>
    </xf>
    <xf numFmtId="9" fontId="2" fillId="0" borderId="1" xfId="0" applyNumberFormat="1" applyFont="1" applyBorder="1" applyAlignment="1">
      <alignment horizontal="center" vertical="center"/>
    </xf>
    <xf numFmtId="164" fontId="5" fillId="0" borderId="1" xfId="0" applyNumberFormat="1" applyFont="1" applyBorder="1" applyAlignment="1">
      <alignment horizontal="center" vertical="center"/>
    </xf>
    <xf numFmtId="0" fontId="2"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vertical="center"/>
    </xf>
    <xf numFmtId="0" fontId="2" fillId="0" borderId="0" xfId="0" applyFont="1" applyAlignment="1">
      <alignment vertical="center" wrapText="1"/>
    </xf>
    <xf numFmtId="0" fontId="6" fillId="0" borderId="0" xfId="0" applyFont="1" applyAlignment="1">
      <alignment vertical="center" wrapText="1"/>
    </xf>
    <xf numFmtId="0" fontId="2" fillId="0" borderId="0" xfId="0" applyFont="1" applyAlignment="1">
      <alignment vertical="center"/>
    </xf>
    <xf numFmtId="0" fontId="2" fillId="0" borderId="7" xfId="0" applyFont="1" applyBorder="1" applyAlignment="1">
      <alignment horizontal="centerContinuous" vertical="center"/>
    </xf>
    <xf numFmtId="0" fontId="2" fillId="0" borderId="0" xfId="0" applyFont="1" applyAlignment="1">
      <alignment horizontal="centerContinuous" vertical="center"/>
    </xf>
    <xf numFmtId="0" fontId="5" fillId="0" borderId="0" xfId="0" applyFont="1" applyAlignment="1">
      <alignment vertical="center"/>
    </xf>
    <xf numFmtId="0" fontId="8" fillId="0" borderId="0" xfId="0" applyFont="1"/>
    <xf numFmtId="0" fontId="3" fillId="0" borderId="5" xfId="0" applyFont="1" applyBorder="1" applyAlignment="1">
      <alignment horizontal="center" vertical="center"/>
    </xf>
    <xf numFmtId="0" fontId="10" fillId="0" borderId="5" xfId="0" applyFont="1" applyBorder="1" applyAlignment="1">
      <alignment horizontal="center" vertical="center"/>
    </xf>
    <xf numFmtId="0" fontId="3" fillId="0" borderId="6" xfId="0" applyFont="1" applyBorder="1" applyAlignment="1">
      <alignment horizontal="center" vertical="center"/>
    </xf>
    <xf numFmtId="0" fontId="8" fillId="0" borderId="6" xfId="0" applyFont="1" applyBorder="1" applyAlignment="1">
      <alignment horizontal="center" vertical="center"/>
    </xf>
    <xf numFmtId="0" fontId="2" fillId="0" borderId="6" xfId="0" applyFont="1" applyBorder="1" applyAlignment="1">
      <alignment horizontal="center" vertical="center"/>
    </xf>
    <xf numFmtId="9" fontId="2" fillId="0" borderId="6" xfId="0" applyNumberFormat="1" applyFont="1" applyBorder="1" applyAlignment="1">
      <alignment horizontal="center" vertical="center"/>
    </xf>
    <xf numFmtId="0" fontId="2" fillId="0" borderId="6" xfId="0" applyFont="1" applyBorder="1" applyAlignment="1">
      <alignment horizontal="center"/>
    </xf>
    <xf numFmtId="165" fontId="3" fillId="0" borderId="6" xfId="0" applyNumberFormat="1" applyFont="1" applyBorder="1" applyAlignment="1">
      <alignment horizontal="center" vertical="center"/>
    </xf>
    <xf numFmtId="0" fontId="7" fillId="0" borderId="0" xfId="0" applyFont="1" applyAlignment="1">
      <alignment horizontal="center" vertical="top" wrapText="1"/>
    </xf>
    <xf numFmtId="0" fontId="6" fillId="0" borderId="0" xfId="0" applyFont="1" applyAlignment="1">
      <alignment horizontal="center" vertical="center" wrapText="1"/>
    </xf>
    <xf numFmtId="0" fontId="6" fillId="0" borderId="6" xfId="0" applyFont="1" applyBorder="1" applyAlignment="1">
      <alignment horizontal="left" vertical="center" indent="1"/>
    </xf>
    <xf numFmtId="0" fontId="5" fillId="0" borderId="6" xfId="0" applyFont="1" applyBorder="1" applyAlignment="1">
      <alignment horizontal="left" vertical="center" indent="2"/>
    </xf>
    <xf numFmtId="0" fontId="3" fillId="0" borderId="6" xfId="0" applyFont="1" applyBorder="1" applyAlignment="1">
      <alignment horizontal="center"/>
    </xf>
    <xf numFmtId="0" fontId="6" fillId="0" borderId="6" xfId="0" applyFont="1" applyBorder="1" applyAlignment="1">
      <alignment horizontal="center" vertical="center"/>
    </xf>
    <xf numFmtId="0" fontId="2" fillId="0" borderId="0" xfId="0" applyFont="1" applyAlignment="1">
      <alignment horizontal="center"/>
    </xf>
    <xf numFmtId="0" fontId="2" fillId="0" borderId="0" xfId="0" applyFont="1" applyAlignment="1">
      <alignment horizontal="center" wrapText="1"/>
    </xf>
    <xf numFmtId="1" fontId="2" fillId="0" borderId="1" xfId="0" applyNumberFormat="1" applyFont="1" applyBorder="1" applyAlignment="1">
      <alignment horizontal="center" vertical="center"/>
    </xf>
    <xf numFmtId="0" fontId="3" fillId="0" borderId="6" xfId="0" applyFont="1" applyBorder="1" applyAlignment="1">
      <alignment vertical="center" wrapText="1"/>
    </xf>
    <xf numFmtId="0" fontId="6" fillId="0" borderId="5" xfId="0" applyFont="1" applyBorder="1" applyAlignment="1">
      <alignment horizontal="left" vertical="center" indent="1"/>
    </xf>
    <xf numFmtId="9" fontId="3" fillId="0" borderId="0" xfId="1" applyFont="1" applyAlignment="1">
      <alignment horizontal="center" vertical="center"/>
    </xf>
    <xf numFmtId="9" fontId="0" fillId="0" borderId="9" xfId="0" applyNumberFormat="1" applyBorder="1" applyAlignment="1">
      <alignment horizontal="left" vertical="center" wrapText="1" indent="1"/>
    </xf>
    <xf numFmtId="9" fontId="0" fillId="0" borderId="2" xfId="0" applyNumberFormat="1" applyBorder="1" applyAlignment="1">
      <alignment horizontal="left" vertical="center" wrapText="1" indent="1"/>
    </xf>
    <xf numFmtId="0" fontId="11" fillId="3" borderId="2" xfId="0" applyFont="1" applyFill="1" applyBorder="1" applyAlignment="1">
      <alignment vertical="center" wrapText="1"/>
    </xf>
    <xf numFmtId="0" fontId="0" fillId="3" borderId="2" xfId="0" applyFill="1" applyBorder="1" applyAlignment="1">
      <alignment horizontal="left" vertical="center" wrapText="1" indent="1"/>
    </xf>
    <xf numFmtId="0" fontId="11" fillId="0" borderId="1" xfId="0" applyFont="1" applyBorder="1" applyAlignment="1">
      <alignment vertical="center"/>
    </xf>
    <xf numFmtId="9" fontId="0" fillId="0" borderId="1" xfId="0" applyNumberFormat="1" applyBorder="1" applyAlignment="1">
      <alignment horizontal="left" vertical="center" wrapText="1" indent="1"/>
    </xf>
    <xf numFmtId="0" fontId="11" fillId="0" borderId="1" xfId="0" applyFont="1" applyBorder="1" applyAlignment="1">
      <alignment horizontal="left" vertical="center"/>
    </xf>
    <xf numFmtId="0" fontId="0" fillId="0" borderId="1" xfId="0" applyBorder="1" applyAlignment="1">
      <alignment horizontal="left" vertical="center" wrapText="1" indent="1"/>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6" fillId="0" borderId="0" xfId="0" applyFont="1" applyAlignment="1">
      <alignment vertical="top" wrapText="1"/>
    </xf>
    <xf numFmtId="0" fontId="9" fillId="0" borderId="0" xfId="0" applyFont="1" applyAlignment="1" applyProtection="1">
      <alignment vertical="center" wrapText="1"/>
      <protection locked="0"/>
    </xf>
    <xf numFmtId="0" fontId="5" fillId="6" borderId="0" xfId="0" applyFont="1" applyFill="1" applyAlignment="1">
      <alignment horizontal="center" vertical="center"/>
    </xf>
    <xf numFmtId="0" fontId="3" fillId="0" borderId="0" xfId="0" applyFont="1"/>
    <xf numFmtId="164" fontId="3" fillId="0" borderId="0" xfId="0" applyNumberFormat="1" applyFont="1" applyAlignment="1">
      <alignment horizontal="center" vertical="center"/>
    </xf>
    <xf numFmtId="0" fontId="2" fillId="0" borderId="0" xfId="0" applyFont="1" applyAlignment="1">
      <alignment horizontal="center" vertical="center" wrapText="1"/>
    </xf>
    <xf numFmtId="165" fontId="6" fillId="0" borderId="5" xfId="1" applyNumberFormat="1" applyFont="1" applyFill="1" applyBorder="1" applyAlignment="1">
      <alignment horizontal="center" vertical="center" wrapText="1"/>
    </xf>
    <xf numFmtId="0" fontId="3" fillId="0" borderId="6" xfId="0" applyFont="1" applyBorder="1" applyAlignment="1">
      <alignment vertical="center"/>
    </xf>
    <xf numFmtId="9" fontId="3" fillId="0" borderId="0" xfId="1" applyFont="1" applyFill="1" applyAlignment="1">
      <alignment horizontal="center" vertical="center"/>
    </xf>
    <xf numFmtId="0" fontId="3" fillId="5" borderId="0" xfId="0" applyFont="1" applyFill="1" applyAlignment="1">
      <alignment vertical="center" wrapText="1"/>
    </xf>
    <xf numFmtId="0" fontId="0" fillId="0" borderId="1" xfId="0" applyBorder="1" applyAlignment="1">
      <alignment horizontal="center" vertical="center"/>
    </xf>
    <xf numFmtId="0" fontId="0" fillId="0" borderId="0" xfId="0" applyAlignment="1">
      <alignment vertical="center" wrapText="1"/>
    </xf>
    <xf numFmtId="0" fontId="16" fillId="0" borderId="1" xfId="0" applyFont="1" applyBorder="1" applyAlignment="1">
      <alignment horizontal="center" vertical="center"/>
    </xf>
    <xf numFmtId="0" fontId="11" fillId="0" borderId="0" xfId="0" applyFont="1" applyAlignment="1">
      <alignment vertical="center"/>
    </xf>
    <xf numFmtId="0" fontId="0" fillId="0" borderId="0" xfId="0" applyAlignment="1">
      <alignment horizontal="center"/>
    </xf>
    <xf numFmtId="0" fontId="11" fillId="0" borderId="0" xfId="0" applyFont="1" applyAlignment="1">
      <alignment vertical="center" wrapText="1"/>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0" fillId="0" borderId="0" xfId="0" applyAlignment="1">
      <alignment vertical="center"/>
    </xf>
    <xf numFmtId="0" fontId="0" fillId="0" borderId="0" xfId="0" applyAlignment="1">
      <alignment wrapText="1"/>
    </xf>
    <xf numFmtId="0" fontId="11" fillId="0" borderId="0" xfId="0" applyFont="1" applyAlignment="1">
      <alignment horizontal="center" vertical="center"/>
    </xf>
    <xf numFmtId="0" fontId="11" fillId="5" borderId="0" xfId="0" applyFont="1" applyFill="1" applyAlignment="1">
      <alignment vertical="center" wrapText="1"/>
    </xf>
    <xf numFmtId="0" fontId="18" fillId="0" borderId="0" xfId="0" applyFont="1" applyAlignment="1">
      <alignment horizontal="center" vertical="center"/>
    </xf>
    <xf numFmtId="0" fontId="11" fillId="0" borderId="0" xfId="0" applyFont="1" applyAlignment="1">
      <alignment horizontal="left" vertical="center" wrapText="1" indent="1"/>
    </xf>
    <xf numFmtId="0" fontId="17" fillId="0" borderId="0" xfId="0" applyFont="1" applyAlignment="1">
      <alignment vertical="top" wrapText="1"/>
    </xf>
    <xf numFmtId="0" fontId="17" fillId="0" borderId="0" xfId="0" applyFont="1" applyAlignment="1">
      <alignment horizontal="center" vertical="center" wrapText="1"/>
    </xf>
    <xf numFmtId="0" fontId="19" fillId="0" borderId="0" xfId="0" applyFont="1" applyAlignment="1" applyProtection="1">
      <alignment vertical="center" wrapText="1"/>
      <protection locked="0"/>
    </xf>
    <xf numFmtId="0" fontId="5" fillId="0" borderId="1" xfId="0" applyFont="1" applyBorder="1" applyAlignment="1">
      <alignment horizontal="center" vertical="center"/>
    </xf>
    <xf numFmtId="0" fontId="5" fillId="0" borderId="2" xfId="0" applyFont="1" applyBorder="1" applyAlignment="1">
      <alignment horizontal="left" vertical="center" wrapText="1"/>
    </xf>
    <xf numFmtId="0" fontId="2" fillId="0" borderId="0" xfId="0" applyFont="1" applyAlignment="1">
      <alignment horizontal="left" vertical="center" indent="2"/>
    </xf>
    <xf numFmtId="0" fontId="3" fillId="0" borderId="1" xfId="0" applyFont="1" applyBorder="1" applyAlignment="1">
      <alignment horizontal="center" vertical="center" wrapText="1"/>
    </xf>
    <xf numFmtId="0" fontId="6" fillId="4" borderId="1" xfId="0" applyFont="1" applyFill="1" applyBorder="1" applyAlignment="1">
      <alignment vertical="center" wrapText="1"/>
    </xf>
    <xf numFmtId="0" fontId="3" fillId="2" borderId="1" xfId="0" applyFont="1" applyFill="1" applyBorder="1" applyAlignment="1">
      <alignment horizontal="left" vertical="center" wrapText="1"/>
    </xf>
    <xf numFmtId="0" fontId="2" fillId="0" borderId="2" xfId="0" applyFont="1" applyBorder="1" applyAlignment="1">
      <alignment horizontal="left" vertical="center" wrapText="1"/>
    </xf>
    <xf numFmtId="0" fontId="20" fillId="0" borderId="0" xfId="0" applyFont="1" applyAlignment="1">
      <alignment vertical="center" wrapText="1"/>
    </xf>
    <xf numFmtId="0" fontId="2" fillId="0" borderId="1" xfId="0" applyFont="1" applyBorder="1" applyAlignment="1">
      <alignment horizontal="center" vertical="center" wrapText="1"/>
    </xf>
    <xf numFmtId="0" fontId="3" fillId="4" borderId="1" xfId="0" applyFont="1" applyFill="1" applyBorder="1" applyAlignment="1">
      <alignment vertical="center" wrapText="1"/>
    </xf>
    <xf numFmtId="0" fontId="2" fillId="6" borderId="1" xfId="0" applyFont="1" applyFill="1" applyBorder="1" applyAlignment="1">
      <alignment horizontal="center" vertical="center"/>
    </xf>
    <xf numFmtId="0" fontId="2" fillId="7" borderId="1" xfId="0" applyFont="1" applyFill="1" applyBorder="1" applyAlignment="1">
      <alignment horizontal="left" vertical="center" wrapText="1"/>
    </xf>
    <xf numFmtId="0" fontId="2" fillId="7" borderId="1" xfId="0" applyFont="1" applyFill="1" applyBorder="1" applyAlignment="1" applyProtection="1">
      <alignment horizontal="left" vertical="center" wrapText="1"/>
      <protection locked="0"/>
    </xf>
    <xf numFmtId="0" fontId="5" fillId="7" borderId="1" xfId="0" applyFont="1" applyFill="1" applyBorder="1" applyAlignment="1">
      <alignment horizontal="left" vertical="center" wrapText="1"/>
    </xf>
    <xf numFmtId="0" fontId="0" fillId="7" borderId="1" xfId="0" applyFill="1" applyBorder="1" applyAlignment="1" applyProtection="1">
      <alignment horizontal="center" vertical="center"/>
      <protection locked="0"/>
    </xf>
    <xf numFmtId="9" fontId="0" fillId="7" borderId="1" xfId="1" applyFont="1" applyFill="1" applyBorder="1" applyAlignment="1" applyProtection="1">
      <alignment horizontal="center" vertical="center"/>
      <protection locked="0"/>
    </xf>
    <xf numFmtId="0" fontId="2" fillId="7" borderId="1" xfId="0" applyFont="1" applyFill="1" applyBorder="1" applyAlignment="1" applyProtection="1">
      <alignment horizontal="center" vertical="center"/>
      <protection locked="0"/>
    </xf>
    <xf numFmtId="9" fontId="2" fillId="7" borderId="1" xfId="1" applyFont="1" applyFill="1" applyBorder="1" applyAlignment="1" applyProtection="1">
      <alignment horizontal="center" vertical="center"/>
      <protection locked="0"/>
    </xf>
    <xf numFmtId="0" fontId="5" fillId="0" borderId="1" xfId="0" applyFont="1" applyBorder="1" applyAlignment="1">
      <alignment horizontal="center" vertical="center" wrapText="1"/>
    </xf>
    <xf numFmtId="0" fontId="5" fillId="7" borderId="3" xfId="0" applyFont="1" applyFill="1" applyBorder="1" applyAlignment="1" applyProtection="1">
      <alignment horizontal="left" vertical="center" wrapText="1"/>
      <protection locked="0"/>
    </xf>
    <xf numFmtId="0" fontId="5" fillId="7" borderId="8" xfId="0" applyFont="1" applyFill="1" applyBorder="1" applyAlignment="1" applyProtection="1">
      <alignment horizontal="left" vertical="center" wrapText="1"/>
      <protection locked="0"/>
    </xf>
    <xf numFmtId="14" fontId="5" fillId="7" borderId="3" xfId="0" applyNumberFormat="1" applyFont="1" applyFill="1" applyBorder="1" applyAlignment="1" applyProtection="1">
      <alignment horizontal="left" vertical="center" wrapText="1"/>
      <protection locked="0"/>
    </xf>
    <xf numFmtId="0" fontId="11" fillId="5" borderId="3" xfId="0" applyFont="1" applyFill="1" applyBorder="1" applyAlignment="1">
      <alignment horizontal="center" vertical="center" wrapText="1"/>
    </xf>
    <xf numFmtId="0" fontId="11" fillId="5" borderId="8" xfId="0" applyFont="1" applyFill="1" applyBorder="1" applyAlignment="1">
      <alignment horizontal="center" vertical="center" wrapText="1"/>
    </xf>
    <xf numFmtId="0" fontId="11" fillId="0" borderId="9" xfId="0" applyFont="1" applyBorder="1" applyAlignment="1">
      <alignment horizontal="left" vertical="center" wrapText="1"/>
    </xf>
    <xf numFmtId="0" fontId="11" fillId="0" borderId="2" xfId="0" applyFont="1" applyBorder="1" applyAlignment="1">
      <alignment horizontal="left" vertical="center" wrapText="1"/>
    </xf>
    <xf numFmtId="0" fontId="3" fillId="0" borderId="0" xfId="0" applyFont="1" applyAlignment="1">
      <alignment horizontal="left" vertical="center"/>
    </xf>
    <xf numFmtId="0" fontId="11" fillId="0" borderId="1" xfId="0" applyFont="1" applyBorder="1" applyAlignment="1">
      <alignment horizontal="center" vertical="center"/>
    </xf>
    <xf numFmtId="0" fontId="11" fillId="0" borderId="3"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8" xfId="0" applyFont="1" applyBorder="1" applyAlignment="1">
      <alignment horizontal="center" vertical="center" wrapText="1"/>
    </xf>
    <xf numFmtId="0" fontId="19" fillId="0" borderId="0" xfId="0" applyFont="1" applyAlignment="1">
      <alignment horizontal="left" vertical="center" wrapText="1" indent="1"/>
    </xf>
    <xf numFmtId="0" fontId="16" fillId="0" borderId="6" xfId="0" applyFont="1" applyBorder="1" applyAlignment="1">
      <alignment horizontal="left" vertical="center" wrapText="1"/>
    </xf>
    <xf numFmtId="0" fontId="6" fillId="0" borderId="0" xfId="0" applyFont="1" applyAlignment="1">
      <alignment horizontal="center" vertical="top"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7" fillId="0" borderId="0" xfId="0" applyFont="1" applyAlignment="1">
      <alignment horizontal="center" vertical="top"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left" vertical="center"/>
    </xf>
    <xf numFmtId="0" fontId="9" fillId="0" borderId="6" xfId="0" applyFont="1" applyBorder="1" applyAlignment="1">
      <alignment horizontal="left" vertical="center"/>
    </xf>
  </cellXfs>
  <cellStyles count="2">
    <cellStyle name="Normal" xfId="0" builtinId="0"/>
    <cellStyle name="Porcentagem" xfId="1" builtinId="5"/>
  </cellStyles>
  <dxfs count="1">
    <dxf>
      <font>
        <color theme="0" tint="-4.9989318521683403E-2"/>
      </font>
    </dxf>
  </dxfs>
  <tableStyles count="0" defaultTableStyle="TableStyleMedium2" defaultPivotStyle="PivotStyleLight16"/>
  <colors>
    <mruColors>
      <color rgb="FFE0E0E0"/>
      <color rgb="FFDEDEDE"/>
      <color rgb="FFFFCCFF"/>
      <color rgb="FFE7F6FF"/>
      <color rgb="FFE2E2E2"/>
      <color rgb="FFDDF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179917</xdr:colOff>
      <xdr:row>30</xdr:row>
      <xdr:rowOff>8471</xdr:rowOff>
    </xdr:from>
    <xdr:to>
      <xdr:col>2</xdr:col>
      <xdr:colOff>9001274</xdr:colOff>
      <xdr:row>53</xdr:row>
      <xdr:rowOff>32066</xdr:rowOff>
    </xdr:to>
    <xdr:pic>
      <xdr:nvPicPr>
        <xdr:cNvPr id="2" name="Imagem 1">
          <a:extLst>
            <a:ext uri="{FF2B5EF4-FFF2-40B4-BE49-F238E27FC236}">
              <a16:creationId xmlns:a16="http://schemas.microsoft.com/office/drawing/2014/main" id="{9C5708AD-C9E3-4D6F-A876-5F3D3B36D106}"/>
            </a:ext>
          </a:extLst>
        </xdr:cNvPr>
        <xdr:cNvPicPr>
          <a:picLocks noChangeAspect="1"/>
        </xdr:cNvPicPr>
      </xdr:nvPicPr>
      <xdr:blipFill>
        <a:blip xmlns:r="http://schemas.openxmlformats.org/officeDocument/2006/relationships" r:embed="rId1"/>
        <a:stretch>
          <a:fillRect/>
        </a:stretch>
      </xdr:blipFill>
      <xdr:spPr>
        <a:xfrm>
          <a:off x="351367" y="14962721"/>
          <a:ext cx="11764582" cy="4405095"/>
        </a:xfrm>
        <a:prstGeom prst="rect">
          <a:avLst/>
        </a:prstGeom>
      </xdr:spPr>
    </xdr:pic>
    <xdr:clientData/>
  </xdr:twoCellAnchor>
  <xdr:twoCellAnchor editAs="oneCell">
    <xdr:from>
      <xdr:col>2</xdr:col>
      <xdr:colOff>4693233</xdr:colOff>
      <xdr:row>13</xdr:row>
      <xdr:rowOff>179917</xdr:rowOff>
    </xdr:from>
    <xdr:to>
      <xdr:col>2</xdr:col>
      <xdr:colOff>6690795</xdr:colOff>
      <xdr:row>15</xdr:row>
      <xdr:rowOff>103717</xdr:rowOff>
    </xdr:to>
    <xdr:pic>
      <xdr:nvPicPr>
        <xdr:cNvPr id="3" name="Imagem 2">
          <a:extLst>
            <a:ext uri="{FF2B5EF4-FFF2-40B4-BE49-F238E27FC236}">
              <a16:creationId xmlns:a16="http://schemas.microsoft.com/office/drawing/2014/main" id="{EF9CD880-D503-4CB7-AEBC-25D325CEB3ED}"/>
            </a:ext>
          </a:extLst>
        </xdr:cNvPr>
        <xdr:cNvPicPr>
          <a:picLocks noChangeAspect="1"/>
        </xdr:cNvPicPr>
      </xdr:nvPicPr>
      <xdr:blipFill>
        <a:blip xmlns:r="http://schemas.openxmlformats.org/officeDocument/2006/relationships" r:embed="rId2"/>
        <a:stretch>
          <a:fillRect/>
        </a:stretch>
      </xdr:blipFill>
      <xdr:spPr>
        <a:xfrm>
          <a:off x="7807908" y="11895667"/>
          <a:ext cx="1997562" cy="304800"/>
        </a:xfrm>
        <a:prstGeom prst="rect">
          <a:avLst/>
        </a:prstGeom>
      </xdr:spPr>
    </xdr:pic>
    <xdr:clientData/>
  </xdr:twoCellAnchor>
  <xdr:twoCellAnchor editAs="oneCell">
    <xdr:from>
      <xdr:col>2</xdr:col>
      <xdr:colOff>4693233</xdr:colOff>
      <xdr:row>15</xdr:row>
      <xdr:rowOff>84667</xdr:rowOff>
    </xdr:from>
    <xdr:to>
      <xdr:col>2</xdr:col>
      <xdr:colOff>6681285</xdr:colOff>
      <xdr:row>16</xdr:row>
      <xdr:rowOff>160834</xdr:rowOff>
    </xdr:to>
    <xdr:pic>
      <xdr:nvPicPr>
        <xdr:cNvPr id="4" name="Imagem 3">
          <a:extLst>
            <a:ext uri="{FF2B5EF4-FFF2-40B4-BE49-F238E27FC236}">
              <a16:creationId xmlns:a16="http://schemas.microsoft.com/office/drawing/2014/main" id="{DBD7CC97-E110-4679-A4BA-849139D24F9B}"/>
            </a:ext>
          </a:extLst>
        </xdr:cNvPr>
        <xdr:cNvPicPr>
          <a:picLocks noChangeAspect="1"/>
        </xdr:cNvPicPr>
      </xdr:nvPicPr>
      <xdr:blipFill>
        <a:blip xmlns:r="http://schemas.openxmlformats.org/officeDocument/2006/relationships" r:embed="rId3"/>
        <a:stretch>
          <a:fillRect/>
        </a:stretch>
      </xdr:blipFill>
      <xdr:spPr>
        <a:xfrm>
          <a:off x="7807908" y="12181417"/>
          <a:ext cx="1988052" cy="266667"/>
        </a:xfrm>
        <a:prstGeom prst="rect">
          <a:avLst/>
        </a:prstGeom>
      </xdr:spPr>
    </xdr:pic>
    <xdr:clientData/>
  </xdr:twoCellAnchor>
  <xdr:twoCellAnchor editAs="oneCell">
    <xdr:from>
      <xdr:col>2</xdr:col>
      <xdr:colOff>4693233</xdr:colOff>
      <xdr:row>16</xdr:row>
      <xdr:rowOff>151342</xdr:rowOff>
    </xdr:from>
    <xdr:to>
      <xdr:col>2</xdr:col>
      <xdr:colOff>6690813</xdr:colOff>
      <xdr:row>18</xdr:row>
      <xdr:rowOff>56056</xdr:rowOff>
    </xdr:to>
    <xdr:pic>
      <xdr:nvPicPr>
        <xdr:cNvPr id="5" name="Imagem 4">
          <a:extLst>
            <a:ext uri="{FF2B5EF4-FFF2-40B4-BE49-F238E27FC236}">
              <a16:creationId xmlns:a16="http://schemas.microsoft.com/office/drawing/2014/main" id="{3156EED2-F160-4F3C-AB12-BFEF9141D0AB}"/>
            </a:ext>
          </a:extLst>
        </xdr:cNvPr>
        <xdr:cNvPicPr>
          <a:picLocks noChangeAspect="1"/>
        </xdr:cNvPicPr>
      </xdr:nvPicPr>
      <xdr:blipFill>
        <a:blip xmlns:r="http://schemas.openxmlformats.org/officeDocument/2006/relationships" r:embed="rId4"/>
        <a:stretch>
          <a:fillRect/>
        </a:stretch>
      </xdr:blipFill>
      <xdr:spPr>
        <a:xfrm>
          <a:off x="7807908" y="12438592"/>
          <a:ext cx="1997580" cy="285714"/>
        </a:xfrm>
        <a:prstGeom prst="rect">
          <a:avLst/>
        </a:prstGeom>
      </xdr:spPr>
    </xdr:pic>
    <xdr:clientData/>
  </xdr:twoCellAnchor>
  <xdr:twoCellAnchor editAs="oneCell">
    <xdr:from>
      <xdr:col>2</xdr:col>
      <xdr:colOff>4693233</xdr:colOff>
      <xdr:row>18</xdr:row>
      <xdr:rowOff>46567</xdr:rowOff>
    </xdr:from>
    <xdr:to>
      <xdr:col>2</xdr:col>
      <xdr:colOff>6709858</xdr:colOff>
      <xdr:row>19</xdr:row>
      <xdr:rowOff>113210</xdr:rowOff>
    </xdr:to>
    <xdr:pic>
      <xdr:nvPicPr>
        <xdr:cNvPr id="6" name="Imagem 5">
          <a:extLst>
            <a:ext uri="{FF2B5EF4-FFF2-40B4-BE49-F238E27FC236}">
              <a16:creationId xmlns:a16="http://schemas.microsoft.com/office/drawing/2014/main" id="{81696330-43D0-406B-909D-4BEA4FE89116}"/>
            </a:ext>
          </a:extLst>
        </xdr:cNvPr>
        <xdr:cNvPicPr>
          <a:picLocks noChangeAspect="1"/>
        </xdr:cNvPicPr>
      </xdr:nvPicPr>
      <xdr:blipFill>
        <a:blip xmlns:r="http://schemas.openxmlformats.org/officeDocument/2006/relationships" r:embed="rId5"/>
        <a:stretch>
          <a:fillRect/>
        </a:stretch>
      </xdr:blipFill>
      <xdr:spPr>
        <a:xfrm>
          <a:off x="7807908" y="12714817"/>
          <a:ext cx="2016625" cy="257143"/>
        </a:xfrm>
        <a:prstGeom prst="rect">
          <a:avLst/>
        </a:prstGeom>
      </xdr:spPr>
    </xdr:pic>
    <xdr:clientData/>
  </xdr:twoCellAnchor>
  <xdr:twoCellAnchor editAs="oneCell">
    <xdr:from>
      <xdr:col>2</xdr:col>
      <xdr:colOff>4683708</xdr:colOff>
      <xdr:row>12</xdr:row>
      <xdr:rowOff>103717</xdr:rowOff>
    </xdr:from>
    <xdr:to>
      <xdr:col>2</xdr:col>
      <xdr:colOff>6690812</xdr:colOff>
      <xdr:row>14</xdr:row>
      <xdr:rowOff>17955</xdr:rowOff>
    </xdr:to>
    <xdr:pic>
      <xdr:nvPicPr>
        <xdr:cNvPr id="7" name="Imagem 6">
          <a:extLst>
            <a:ext uri="{FF2B5EF4-FFF2-40B4-BE49-F238E27FC236}">
              <a16:creationId xmlns:a16="http://schemas.microsoft.com/office/drawing/2014/main" id="{8DE0DB58-FD3A-4C1C-B332-154B4E11236A}"/>
            </a:ext>
          </a:extLst>
        </xdr:cNvPr>
        <xdr:cNvPicPr>
          <a:picLocks noChangeAspect="1"/>
        </xdr:cNvPicPr>
      </xdr:nvPicPr>
      <xdr:blipFill>
        <a:blip xmlns:r="http://schemas.openxmlformats.org/officeDocument/2006/relationships" r:embed="rId6"/>
        <a:stretch>
          <a:fillRect/>
        </a:stretch>
      </xdr:blipFill>
      <xdr:spPr>
        <a:xfrm>
          <a:off x="7798383" y="11628967"/>
          <a:ext cx="2007104" cy="295238"/>
        </a:xfrm>
        <a:prstGeom prst="rect">
          <a:avLst/>
        </a:prstGeom>
      </xdr:spPr>
    </xdr:pic>
    <xdr:clientData/>
  </xdr:twoCellAnchor>
  <xdr:twoCellAnchor editAs="oneCell">
    <xdr:from>
      <xdr:col>1</xdr:col>
      <xdr:colOff>1569580</xdr:colOff>
      <xdr:row>11</xdr:row>
      <xdr:rowOff>31750</xdr:rowOff>
    </xdr:from>
    <xdr:to>
      <xdr:col>2</xdr:col>
      <xdr:colOff>1449915</xdr:colOff>
      <xdr:row>29</xdr:row>
      <xdr:rowOff>162723</xdr:rowOff>
    </xdr:to>
    <xdr:pic>
      <xdr:nvPicPr>
        <xdr:cNvPr id="8" name="Imagem 7">
          <a:extLst>
            <a:ext uri="{FF2B5EF4-FFF2-40B4-BE49-F238E27FC236}">
              <a16:creationId xmlns:a16="http://schemas.microsoft.com/office/drawing/2014/main" id="{D9D48657-8FF0-4C2E-9257-65720E438619}"/>
            </a:ext>
          </a:extLst>
        </xdr:cNvPr>
        <xdr:cNvPicPr>
          <a:picLocks noChangeAspect="1"/>
        </xdr:cNvPicPr>
      </xdr:nvPicPr>
      <xdr:blipFill>
        <a:blip xmlns:r="http://schemas.openxmlformats.org/officeDocument/2006/relationships" r:embed="rId7"/>
        <a:stretch>
          <a:fillRect/>
        </a:stretch>
      </xdr:blipFill>
      <xdr:spPr>
        <a:xfrm>
          <a:off x="1741030" y="11366500"/>
          <a:ext cx="2823560" cy="3559973"/>
        </a:xfrm>
        <a:prstGeom prst="rect">
          <a:avLst/>
        </a:prstGeom>
        <a:effectLst>
          <a:outerShdw blurRad="50800" dist="38100" dir="2700000" algn="tl" rotWithShape="0">
            <a:prstClr val="black">
              <a:alpha val="40000"/>
            </a:prstClr>
          </a:outerShdw>
        </a:effectLst>
      </xdr:spPr>
    </xdr:pic>
    <xdr:clientData/>
  </xdr:twoCellAnchor>
  <xdr:twoCellAnchor>
    <xdr:from>
      <xdr:col>2</xdr:col>
      <xdr:colOff>1574950</xdr:colOff>
      <xdr:row>15</xdr:row>
      <xdr:rowOff>88292</xdr:rowOff>
    </xdr:from>
    <xdr:to>
      <xdr:col>2</xdr:col>
      <xdr:colOff>4131886</xdr:colOff>
      <xdr:row>19</xdr:row>
      <xdr:rowOff>176666</xdr:rowOff>
    </xdr:to>
    <xdr:sp macro="" textlink="">
      <xdr:nvSpPr>
        <xdr:cNvPr id="9" name="Retângulo 8">
          <a:extLst>
            <a:ext uri="{FF2B5EF4-FFF2-40B4-BE49-F238E27FC236}">
              <a16:creationId xmlns:a16="http://schemas.microsoft.com/office/drawing/2014/main" id="{12DD53BF-9345-402E-A63C-362774792FFC}"/>
            </a:ext>
          </a:extLst>
        </xdr:cNvPr>
        <xdr:cNvSpPr/>
      </xdr:nvSpPr>
      <xdr:spPr>
        <a:xfrm>
          <a:off x="4689625" y="12185042"/>
          <a:ext cx="2556936" cy="850374"/>
        </a:xfrm>
        <a:prstGeom prst="rect">
          <a:avLst/>
        </a:prstGeom>
        <a:solidFill>
          <a:schemeClr val="bg1">
            <a:lumMod val="95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100" b="1">
              <a:solidFill>
                <a:srgbClr val="FF0000"/>
              </a:solidFill>
            </a:rPr>
            <a:t>Operador: </a:t>
          </a:r>
          <a:r>
            <a:rPr lang="pt-BR" sz="1100">
              <a:solidFill>
                <a:srgbClr val="FF0000"/>
              </a:solidFill>
            </a:rPr>
            <a:t>Salvar</a:t>
          </a:r>
          <a:r>
            <a:rPr lang="pt-BR" sz="1100" baseline="0">
              <a:solidFill>
                <a:srgbClr val="FF0000"/>
              </a:solidFill>
            </a:rPr>
            <a:t> as evidências em uma pasta e referenciá-las conforme a numeração do checklist para facilitar no momento da auditoria</a:t>
          </a:r>
          <a:endParaRPr lang="pt-BR" sz="1100">
            <a:solidFill>
              <a:srgbClr val="FF0000"/>
            </a:solidFill>
          </a:endParaRPr>
        </a:p>
      </xdr:txBody>
    </xdr:sp>
    <xdr:clientData/>
  </xdr:twoCellAnchor>
  <xdr:twoCellAnchor>
    <xdr:from>
      <xdr:col>1</xdr:col>
      <xdr:colOff>424544</xdr:colOff>
      <xdr:row>23</xdr:row>
      <xdr:rowOff>74083</xdr:rowOff>
    </xdr:from>
    <xdr:to>
      <xdr:col>1</xdr:col>
      <xdr:colOff>2698750</xdr:colOff>
      <xdr:row>32</xdr:row>
      <xdr:rowOff>105833</xdr:rowOff>
    </xdr:to>
    <xdr:cxnSp macro="">
      <xdr:nvCxnSpPr>
        <xdr:cNvPr id="10" name="Conector de Seta Reta 9">
          <a:extLst>
            <a:ext uri="{FF2B5EF4-FFF2-40B4-BE49-F238E27FC236}">
              <a16:creationId xmlns:a16="http://schemas.microsoft.com/office/drawing/2014/main" id="{199D9AD0-02DE-4C35-A361-A2A8E1B3C379}"/>
            </a:ext>
          </a:extLst>
        </xdr:cNvPr>
        <xdr:cNvCxnSpPr>
          <a:stCxn id="12" idx="0"/>
        </xdr:cNvCxnSpPr>
      </xdr:nvCxnSpPr>
      <xdr:spPr>
        <a:xfrm flipV="1">
          <a:off x="595994" y="13694833"/>
          <a:ext cx="2274206" cy="174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2639484</xdr:colOff>
      <xdr:row>18</xdr:row>
      <xdr:rowOff>78318</xdr:rowOff>
    </xdr:from>
    <xdr:to>
      <xdr:col>2</xdr:col>
      <xdr:colOff>412750</xdr:colOff>
      <xdr:row>23</xdr:row>
      <xdr:rowOff>31750</xdr:rowOff>
    </xdr:to>
    <xdr:sp macro="" textlink="">
      <xdr:nvSpPr>
        <xdr:cNvPr id="11" name="Retângulo 10">
          <a:extLst>
            <a:ext uri="{FF2B5EF4-FFF2-40B4-BE49-F238E27FC236}">
              <a16:creationId xmlns:a16="http://schemas.microsoft.com/office/drawing/2014/main" id="{D9E477AD-609F-4C35-BF1A-D4657E4D90CD}"/>
            </a:ext>
          </a:extLst>
        </xdr:cNvPr>
        <xdr:cNvSpPr/>
      </xdr:nvSpPr>
      <xdr:spPr>
        <a:xfrm>
          <a:off x="2810934" y="12746568"/>
          <a:ext cx="716491" cy="905932"/>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xdr:col>
      <xdr:colOff>209551</xdr:colOff>
      <xdr:row>32</xdr:row>
      <xdr:rowOff>105833</xdr:rowOff>
    </xdr:from>
    <xdr:to>
      <xdr:col>1</xdr:col>
      <xdr:colOff>639536</xdr:colOff>
      <xdr:row>52</xdr:row>
      <xdr:rowOff>0</xdr:rowOff>
    </xdr:to>
    <xdr:sp macro="" textlink="">
      <xdr:nvSpPr>
        <xdr:cNvPr id="12" name="Retângulo 11">
          <a:extLst>
            <a:ext uri="{FF2B5EF4-FFF2-40B4-BE49-F238E27FC236}">
              <a16:creationId xmlns:a16="http://schemas.microsoft.com/office/drawing/2014/main" id="{068ABEC2-2EF7-41FA-88EC-B54BB3D713CB}"/>
            </a:ext>
          </a:extLst>
        </xdr:cNvPr>
        <xdr:cNvSpPr/>
      </xdr:nvSpPr>
      <xdr:spPr>
        <a:xfrm>
          <a:off x="381001" y="15441083"/>
          <a:ext cx="429985" cy="3704167"/>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xdr:col>
      <xdr:colOff>6094769</xdr:colOff>
      <xdr:row>19</xdr:row>
      <xdr:rowOff>103716</xdr:rowOff>
    </xdr:from>
    <xdr:to>
      <xdr:col>2</xdr:col>
      <xdr:colOff>6602413</xdr:colOff>
      <xdr:row>21</xdr:row>
      <xdr:rowOff>31749</xdr:rowOff>
    </xdr:to>
    <xdr:cxnSp macro="">
      <xdr:nvCxnSpPr>
        <xdr:cNvPr id="13" name="Conector de Seta Reta 12">
          <a:extLst>
            <a:ext uri="{FF2B5EF4-FFF2-40B4-BE49-F238E27FC236}">
              <a16:creationId xmlns:a16="http://schemas.microsoft.com/office/drawing/2014/main" id="{82714626-F42E-4A4B-A4D3-CA3593E68ED9}"/>
            </a:ext>
          </a:extLst>
        </xdr:cNvPr>
        <xdr:cNvCxnSpPr>
          <a:stCxn id="14" idx="0"/>
          <a:endCxn id="16" idx="2"/>
        </xdr:cNvCxnSpPr>
      </xdr:nvCxnSpPr>
      <xdr:spPr>
        <a:xfrm flipH="1" flipV="1">
          <a:off x="9209444" y="12962466"/>
          <a:ext cx="507644" cy="309033"/>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5035550</xdr:colOff>
      <xdr:row>21</xdr:row>
      <xdr:rowOff>31749</xdr:rowOff>
    </xdr:from>
    <xdr:to>
      <xdr:col>2</xdr:col>
      <xdr:colOff>8169275</xdr:colOff>
      <xdr:row>28</xdr:row>
      <xdr:rowOff>17991</xdr:rowOff>
    </xdr:to>
    <xdr:sp macro="" textlink="">
      <xdr:nvSpPr>
        <xdr:cNvPr id="14" name="Retângulo 13">
          <a:extLst>
            <a:ext uri="{FF2B5EF4-FFF2-40B4-BE49-F238E27FC236}">
              <a16:creationId xmlns:a16="http://schemas.microsoft.com/office/drawing/2014/main" id="{11FACCE9-B1D6-4836-B2D4-FE94A312971F}"/>
            </a:ext>
          </a:extLst>
        </xdr:cNvPr>
        <xdr:cNvSpPr/>
      </xdr:nvSpPr>
      <xdr:spPr>
        <a:xfrm>
          <a:off x="8150225" y="13271499"/>
          <a:ext cx="3133725" cy="1319742"/>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b="1">
              <a:solidFill>
                <a:schemeClr val="accent1">
                  <a:lumMod val="75000"/>
                </a:schemeClr>
              </a:solidFill>
            </a:rPr>
            <a:t>ANAC:</a:t>
          </a:r>
          <a:r>
            <a:rPr lang="pt-BR" sz="1100">
              <a:solidFill>
                <a:schemeClr val="accent1">
                  <a:lumMod val="75000"/>
                </a:schemeClr>
              </a:solidFill>
            </a:rPr>
            <a:t> Campos de preenchimento</a:t>
          </a:r>
          <a:r>
            <a:rPr lang="pt-BR" sz="1100" baseline="0">
              <a:solidFill>
                <a:schemeClr val="accent1">
                  <a:lumMod val="75000"/>
                </a:schemeClr>
              </a:solidFill>
            </a:rPr>
            <a:t> da ANAC na avaliação das evidências</a:t>
          </a:r>
        </a:p>
        <a:p>
          <a:pPr algn="l"/>
          <a:endParaRPr lang="pt-BR" sz="900" b="1" baseline="0">
            <a:solidFill>
              <a:schemeClr val="accent1">
                <a:lumMod val="75000"/>
              </a:schemeClr>
            </a:solidFill>
          </a:endParaRPr>
        </a:p>
        <a:p>
          <a:pPr algn="l"/>
          <a:r>
            <a:rPr lang="pt-BR" sz="1100" b="1" baseline="0">
              <a:solidFill>
                <a:schemeClr val="accent1">
                  <a:lumMod val="75000"/>
                </a:schemeClr>
              </a:solidFill>
            </a:rPr>
            <a:t>Operador:</a:t>
          </a:r>
          <a:r>
            <a:rPr lang="pt-BR" sz="1100" baseline="0">
              <a:solidFill>
                <a:schemeClr val="accent1">
                  <a:lumMod val="75000"/>
                </a:schemeClr>
              </a:solidFill>
            </a:rPr>
            <a:t> </a:t>
          </a:r>
        </a:p>
        <a:p>
          <a:pPr algn="l"/>
          <a:r>
            <a:rPr lang="pt-BR" sz="1100" baseline="0">
              <a:solidFill>
                <a:schemeClr val="accent1">
                  <a:lumMod val="75000"/>
                </a:schemeClr>
              </a:solidFill>
            </a:rPr>
            <a:t>     - Inserir Ref. MOPS (Planos em geral) </a:t>
          </a:r>
        </a:p>
        <a:p>
          <a:pPr algn="l"/>
          <a:r>
            <a:rPr lang="pt-BR" sz="1100" baseline="0">
              <a:solidFill>
                <a:schemeClr val="accent1">
                  <a:lumMod val="75000"/>
                </a:schemeClr>
              </a:solidFill>
            </a:rPr>
            <a:t>     - Pode simular seu desempenho, acompanhando seu resultado na aba "DOCS Final"</a:t>
          </a:r>
          <a:endParaRPr lang="pt-BR" sz="1100">
            <a:solidFill>
              <a:schemeClr val="accent1">
                <a:lumMod val="75000"/>
              </a:schemeClr>
            </a:solidFill>
          </a:endParaRPr>
        </a:p>
      </xdr:txBody>
    </xdr:sp>
    <xdr:clientData/>
  </xdr:twoCellAnchor>
  <xdr:twoCellAnchor>
    <xdr:from>
      <xdr:col>2</xdr:col>
      <xdr:colOff>5778500</xdr:colOff>
      <xdr:row>30</xdr:row>
      <xdr:rowOff>21166</xdr:rowOff>
    </xdr:from>
    <xdr:to>
      <xdr:col>2</xdr:col>
      <xdr:colOff>8985250</xdr:colOff>
      <xdr:row>52</xdr:row>
      <xdr:rowOff>42333</xdr:rowOff>
    </xdr:to>
    <xdr:sp macro="" textlink="">
      <xdr:nvSpPr>
        <xdr:cNvPr id="15" name="Retângulo 14">
          <a:extLst>
            <a:ext uri="{FF2B5EF4-FFF2-40B4-BE49-F238E27FC236}">
              <a16:creationId xmlns:a16="http://schemas.microsoft.com/office/drawing/2014/main" id="{07B42977-5463-49C8-B1E7-C3BEF1A9B43C}"/>
            </a:ext>
          </a:extLst>
        </xdr:cNvPr>
        <xdr:cNvSpPr/>
      </xdr:nvSpPr>
      <xdr:spPr>
        <a:xfrm>
          <a:off x="8893175" y="14975416"/>
          <a:ext cx="3206750" cy="4212167"/>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rgbClr val="FF0000"/>
            </a:solidFill>
          </a:endParaRPr>
        </a:p>
      </xdr:txBody>
    </xdr:sp>
    <xdr:clientData/>
  </xdr:twoCellAnchor>
  <xdr:twoCellAnchor>
    <xdr:from>
      <xdr:col>2</xdr:col>
      <xdr:colOff>5513291</xdr:colOff>
      <xdr:row>12</xdr:row>
      <xdr:rowOff>113241</xdr:rowOff>
    </xdr:from>
    <xdr:to>
      <xdr:col>2</xdr:col>
      <xdr:colOff>6676247</xdr:colOff>
      <xdr:row>19</xdr:row>
      <xdr:rowOff>103716</xdr:rowOff>
    </xdr:to>
    <xdr:sp macro="" textlink="">
      <xdr:nvSpPr>
        <xdr:cNvPr id="16" name="Retângulo 15">
          <a:extLst>
            <a:ext uri="{FF2B5EF4-FFF2-40B4-BE49-F238E27FC236}">
              <a16:creationId xmlns:a16="http://schemas.microsoft.com/office/drawing/2014/main" id="{E3B8175C-3FC1-4908-8D38-85DA6B9E69A8}"/>
            </a:ext>
          </a:extLst>
        </xdr:cNvPr>
        <xdr:cNvSpPr/>
      </xdr:nvSpPr>
      <xdr:spPr>
        <a:xfrm>
          <a:off x="8627966" y="11638491"/>
          <a:ext cx="1162956" cy="1323975"/>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accent1">
                <a:lumMod val="75000"/>
              </a:schemeClr>
            </a:solidFill>
          </a:endParaRPr>
        </a:p>
      </xdr:txBody>
    </xdr:sp>
    <xdr:clientData/>
  </xdr:twoCellAnchor>
  <xdr:twoCellAnchor>
    <xdr:from>
      <xdr:col>2</xdr:col>
      <xdr:colOff>6602413</xdr:colOff>
      <xdr:row>28</xdr:row>
      <xdr:rowOff>17991</xdr:rowOff>
    </xdr:from>
    <xdr:to>
      <xdr:col>2</xdr:col>
      <xdr:colOff>7381875</xdr:colOff>
      <xdr:row>30</xdr:row>
      <xdr:rowOff>21166</xdr:rowOff>
    </xdr:to>
    <xdr:cxnSp macro="">
      <xdr:nvCxnSpPr>
        <xdr:cNvPr id="17" name="Conector de Seta Reta 16">
          <a:extLst>
            <a:ext uri="{FF2B5EF4-FFF2-40B4-BE49-F238E27FC236}">
              <a16:creationId xmlns:a16="http://schemas.microsoft.com/office/drawing/2014/main" id="{12952A64-00A4-48C4-BFA5-670902B8B854}"/>
            </a:ext>
          </a:extLst>
        </xdr:cNvPr>
        <xdr:cNvCxnSpPr>
          <a:stCxn id="15" idx="0"/>
          <a:endCxn id="14" idx="2"/>
        </xdr:cNvCxnSpPr>
      </xdr:nvCxnSpPr>
      <xdr:spPr>
        <a:xfrm flipH="1" flipV="1">
          <a:off x="9717088" y="14591241"/>
          <a:ext cx="779462" cy="384175"/>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412750</xdr:colOff>
      <xdr:row>17</xdr:row>
      <xdr:rowOff>132479</xdr:rowOff>
    </xdr:from>
    <xdr:to>
      <xdr:col>2</xdr:col>
      <xdr:colOff>1574950</xdr:colOff>
      <xdr:row>20</xdr:row>
      <xdr:rowOff>150284</xdr:rowOff>
    </xdr:to>
    <xdr:cxnSp macro="">
      <xdr:nvCxnSpPr>
        <xdr:cNvPr id="18" name="Conector de Seta Reta 17">
          <a:extLst>
            <a:ext uri="{FF2B5EF4-FFF2-40B4-BE49-F238E27FC236}">
              <a16:creationId xmlns:a16="http://schemas.microsoft.com/office/drawing/2014/main" id="{6ADA2556-D800-4EE7-B3BD-0C296E0761E7}"/>
            </a:ext>
          </a:extLst>
        </xdr:cNvPr>
        <xdr:cNvCxnSpPr>
          <a:stCxn id="11" idx="3"/>
          <a:endCxn id="9" idx="1"/>
        </xdr:cNvCxnSpPr>
      </xdr:nvCxnSpPr>
      <xdr:spPr>
        <a:xfrm flipV="1">
          <a:off x="3527425" y="12610229"/>
          <a:ext cx="1162200" cy="58930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195133</xdr:colOff>
      <xdr:row>1</xdr:row>
      <xdr:rowOff>95250</xdr:rowOff>
    </xdr:from>
    <xdr:to>
      <xdr:col>1</xdr:col>
      <xdr:colOff>1218921</xdr:colOff>
      <xdr:row>1</xdr:row>
      <xdr:rowOff>904655</xdr:rowOff>
    </xdr:to>
    <xdr:pic>
      <xdr:nvPicPr>
        <xdr:cNvPr id="19" name="Imagem 18">
          <a:extLst>
            <a:ext uri="{FF2B5EF4-FFF2-40B4-BE49-F238E27FC236}">
              <a16:creationId xmlns:a16="http://schemas.microsoft.com/office/drawing/2014/main" id="{C4C7AF81-0B71-4F01-A687-86C672FB3201}"/>
            </a:ext>
          </a:extLst>
        </xdr:cNvPr>
        <xdr:cNvPicPr>
          <a:picLocks noChangeAspect="1"/>
        </xdr:cNvPicPr>
      </xdr:nvPicPr>
      <xdr:blipFill>
        <a:blip xmlns:r="http://schemas.openxmlformats.org/officeDocument/2006/relationships" r:embed="rId8"/>
        <a:stretch>
          <a:fillRect/>
        </a:stretch>
      </xdr:blipFill>
      <xdr:spPr>
        <a:xfrm>
          <a:off x="366583" y="180975"/>
          <a:ext cx="1023788" cy="8094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3514725</xdr:colOff>
      <xdr:row>4</xdr:row>
      <xdr:rowOff>66675</xdr:rowOff>
    </xdr:from>
    <xdr:to>
      <xdr:col>11</xdr:col>
      <xdr:colOff>800100</xdr:colOff>
      <xdr:row>8</xdr:row>
      <xdr:rowOff>120650</xdr:rowOff>
    </xdr:to>
    <xdr:pic>
      <xdr:nvPicPr>
        <xdr:cNvPr id="2" name="Imagem 1">
          <a:extLst>
            <a:ext uri="{FF2B5EF4-FFF2-40B4-BE49-F238E27FC236}">
              <a16:creationId xmlns:a16="http://schemas.microsoft.com/office/drawing/2014/main" id="{F74FD066-0EDF-4BA2-8AEB-C0D1C2ED442A}"/>
            </a:ext>
          </a:extLst>
        </xdr:cNvPr>
        <xdr:cNvPicPr>
          <a:picLocks noChangeAspect="1"/>
        </xdr:cNvPicPr>
      </xdr:nvPicPr>
      <xdr:blipFill>
        <a:blip xmlns:r="http://schemas.openxmlformats.org/officeDocument/2006/relationships" r:embed="rId1"/>
        <a:stretch>
          <a:fillRect/>
        </a:stretch>
      </xdr:blipFill>
      <xdr:spPr>
        <a:xfrm>
          <a:off x="9963150" y="695325"/>
          <a:ext cx="1209675" cy="781050"/>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EB51-3E9C-42BF-9010-F8B1F71BEE9B}">
  <sheetPr>
    <tabColor theme="2" tint="-0.499984740745262"/>
  </sheetPr>
  <dimension ref="B1:C11"/>
  <sheetViews>
    <sheetView showGridLines="0" topLeftCell="A5" zoomScale="90" zoomScaleNormal="90" workbookViewId="0">
      <selection activeCell="C5" sqref="C5"/>
    </sheetView>
  </sheetViews>
  <sheetFormatPr defaultRowHeight="14.5" x14ac:dyDescent="0.35"/>
  <cols>
    <col min="1" max="1" width="2.54296875" customWidth="1"/>
    <col min="2" max="2" width="44.1796875" bestFit="1" customWidth="1"/>
    <col min="3" max="3" width="150.26953125" customWidth="1"/>
    <col min="4" max="4" width="3.7265625" customWidth="1"/>
  </cols>
  <sheetData>
    <row r="1" spans="2:3" ht="6.75" customHeight="1" x14ac:dyDescent="0.35"/>
    <row r="2" spans="2:3" ht="79.5" customHeight="1" x14ac:dyDescent="0.35">
      <c r="B2" s="99" t="s">
        <v>0</v>
      </c>
      <c r="C2" s="100"/>
    </row>
    <row r="3" spans="2:3" ht="6.75" customHeight="1" x14ac:dyDescent="0.35"/>
    <row r="4" spans="2:3" ht="275.5" x14ac:dyDescent="0.35">
      <c r="B4" s="101" t="s">
        <v>1</v>
      </c>
      <c r="C4" s="39" t="s">
        <v>2</v>
      </c>
    </row>
    <row r="5" spans="2:3" ht="217.5" x14ac:dyDescent="0.35">
      <c r="B5" s="102"/>
      <c r="C5" s="40" t="s">
        <v>3</v>
      </c>
    </row>
    <row r="6" spans="2:3" x14ac:dyDescent="0.35">
      <c r="B6" s="41" t="s">
        <v>4</v>
      </c>
      <c r="C6" s="42" t="s">
        <v>5</v>
      </c>
    </row>
    <row r="7" spans="2:3" x14ac:dyDescent="0.35">
      <c r="B7" s="41" t="s">
        <v>6</v>
      </c>
      <c r="C7" s="42" t="s">
        <v>7</v>
      </c>
    </row>
    <row r="8" spans="2:3" ht="49.5" customHeight="1" x14ac:dyDescent="0.35">
      <c r="B8" s="41" t="s">
        <v>8</v>
      </c>
      <c r="C8" s="42" t="s">
        <v>9</v>
      </c>
    </row>
    <row r="9" spans="2:3" ht="130.5" x14ac:dyDescent="0.35">
      <c r="B9" s="41" t="s">
        <v>10</v>
      </c>
      <c r="C9" s="42" t="s">
        <v>11</v>
      </c>
    </row>
    <row r="10" spans="2:3" ht="43.5" x14ac:dyDescent="0.35">
      <c r="B10" s="43" t="s">
        <v>12</v>
      </c>
      <c r="C10" s="44" t="s">
        <v>13</v>
      </c>
    </row>
    <row r="11" spans="2:3" ht="30" customHeight="1" x14ac:dyDescent="0.35">
      <c r="B11" s="45" t="s">
        <v>14</v>
      </c>
      <c r="C11" s="46" t="s">
        <v>15</v>
      </c>
    </row>
  </sheetData>
  <sheetProtection algorithmName="SHA-512" hashValue="wm+cKnLXOM6XpR8psBnXcKdM0QxUg5uqxPlPpW/1pMDwZI6fqD1QTNXlaNZ/CS7RJSwvM+0W9xAWjJmDI91lsw==" saltValue="9nEb2mG78vRs6JAt56KSbQ==" spinCount="100000" sheet="1" objects="1" scenarios="1" selectLockedCells="1"/>
  <mergeCells count="2">
    <mergeCell ref="B2:C2"/>
    <mergeCell ref="B4:B5"/>
  </mergeCells>
  <pageMargins left="0.511811024" right="0.511811024" top="0.78740157499999996" bottom="0.78740157499999996" header="0.31496062000000002" footer="0.31496062000000002"/>
  <pageSetup paperSize="9" scale="46"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11531-4B9A-405A-BEB3-01C4A90291CF}">
  <sheetPr>
    <tabColor theme="4" tint="0.39997558519241921"/>
  </sheetPr>
  <dimension ref="B1:W123"/>
  <sheetViews>
    <sheetView showGridLines="0" tabSelected="1" zoomScale="70" zoomScaleNormal="70" workbookViewId="0">
      <selection activeCell="M16" sqref="M16"/>
    </sheetView>
  </sheetViews>
  <sheetFormatPr defaultColWidth="9.1796875" defaultRowHeight="12" x14ac:dyDescent="0.3"/>
  <cols>
    <col min="1" max="1" width="1.26953125" style="1" customWidth="1"/>
    <col min="2" max="2" width="0.81640625" style="1" customWidth="1"/>
    <col min="3" max="3" width="6.26953125" style="2" bestFit="1" customWidth="1"/>
    <col min="4" max="4" width="4.453125" style="2" hidden="1" customWidth="1"/>
    <col min="5" max="5" width="4" style="2" bestFit="1" customWidth="1"/>
    <col min="6" max="6" width="15.453125" style="2" customWidth="1"/>
    <col min="7" max="7" width="15.453125" style="2" hidden="1" customWidth="1"/>
    <col min="8" max="8" width="18.81640625" style="2" customWidth="1"/>
    <col min="9" max="9" width="55.81640625" style="3" customWidth="1"/>
    <col min="10" max="10" width="0.7265625" style="3" customWidth="1"/>
    <col min="11" max="11" width="58.81640625" style="3" customWidth="1"/>
    <col min="12" max="12" width="12.54296875" style="3" customWidth="1"/>
    <col min="13" max="13" width="28.1796875" style="3" customWidth="1"/>
    <col min="14" max="14" width="0.54296875" style="3" customWidth="1"/>
    <col min="15" max="15" width="3.81640625" style="3" bestFit="1" customWidth="1"/>
    <col min="16" max="16" width="5.1796875" style="3" bestFit="1" customWidth="1"/>
    <col min="17" max="17" width="5.7265625" style="3" bestFit="1" customWidth="1"/>
    <col min="18" max="18" width="8.26953125" style="3" hidden="1" customWidth="1"/>
    <col min="19" max="19" width="0.81640625" style="3" hidden="1" customWidth="1"/>
    <col min="20" max="20" width="1.1796875" style="1" hidden="1" customWidth="1"/>
    <col min="21" max="21" width="1.54296875" style="1" hidden="1" customWidth="1"/>
    <col min="22" max="22" width="1.7265625" style="1" hidden="1" customWidth="1"/>
    <col min="23" max="23" width="9.26953125" style="1" hidden="1" customWidth="1"/>
    <col min="24" max="16384" width="9.1796875" style="1"/>
  </cols>
  <sheetData>
    <row r="1" spans="2:23" s="17" customFormat="1" ht="6" customHeight="1" x14ac:dyDescent="0.35">
      <c r="C1" s="47"/>
      <c r="D1" s="47"/>
      <c r="E1" s="47"/>
      <c r="F1" s="48"/>
      <c r="G1" s="47"/>
      <c r="H1" s="48"/>
      <c r="I1" s="49"/>
      <c r="J1" s="49"/>
      <c r="K1" s="49"/>
      <c r="L1" s="49"/>
      <c r="M1" s="49"/>
      <c r="N1" s="49"/>
      <c r="O1" s="49"/>
      <c r="P1" s="49"/>
      <c r="Q1" s="49"/>
      <c r="R1" s="49"/>
      <c r="S1" s="49"/>
    </row>
    <row r="2" spans="2:23" s="17" customFormat="1" ht="15" customHeight="1" x14ac:dyDescent="0.35">
      <c r="C2" s="108" t="s">
        <v>16</v>
      </c>
      <c r="D2" s="108"/>
      <c r="E2" s="108"/>
      <c r="F2" s="108"/>
      <c r="G2" s="74"/>
      <c r="H2" s="109" t="s">
        <v>17</v>
      </c>
      <c r="I2" s="109"/>
      <c r="J2" s="49"/>
      <c r="K2" s="110" t="s">
        <v>18</v>
      </c>
      <c r="L2" s="110"/>
      <c r="M2" s="110"/>
      <c r="N2" s="110"/>
      <c r="O2" s="110"/>
      <c r="P2" s="110"/>
      <c r="Q2" s="110"/>
      <c r="R2" s="50"/>
      <c r="S2" s="49"/>
    </row>
    <row r="3" spans="2:23" s="17" customFormat="1" ht="14.25" customHeight="1" x14ac:dyDescent="0.35">
      <c r="C3" s="108" t="s">
        <v>19</v>
      </c>
      <c r="D3" s="108"/>
      <c r="E3" s="108"/>
      <c r="F3" s="108"/>
      <c r="G3" s="75"/>
      <c r="H3" s="96" t="s">
        <v>322</v>
      </c>
      <c r="I3" s="97"/>
      <c r="J3" s="49"/>
      <c r="K3" s="110"/>
      <c r="L3" s="110"/>
      <c r="M3" s="110"/>
      <c r="N3" s="110"/>
      <c r="O3" s="110"/>
      <c r="P3" s="110"/>
      <c r="Q3" s="110"/>
      <c r="R3" s="28"/>
      <c r="S3" s="49"/>
    </row>
    <row r="4" spans="2:23" s="17" customFormat="1" ht="14.25" customHeight="1" x14ac:dyDescent="0.35">
      <c r="C4" s="108" t="s">
        <v>20</v>
      </c>
      <c r="D4" s="108"/>
      <c r="E4" s="108"/>
      <c r="F4" s="108"/>
      <c r="G4" s="75"/>
      <c r="H4" s="96" t="s">
        <v>323</v>
      </c>
      <c r="I4" s="97"/>
      <c r="J4" s="49"/>
      <c r="K4" s="110"/>
      <c r="L4" s="110"/>
      <c r="M4" s="110"/>
      <c r="N4" s="110"/>
      <c r="O4" s="110"/>
      <c r="P4" s="110"/>
      <c r="Q4" s="110"/>
      <c r="R4" s="28"/>
      <c r="S4" s="49"/>
    </row>
    <row r="5" spans="2:23" s="17" customFormat="1" ht="14.25" customHeight="1" x14ac:dyDescent="0.35">
      <c r="C5" s="108" t="s">
        <v>21</v>
      </c>
      <c r="D5" s="108"/>
      <c r="E5" s="108"/>
      <c r="F5" s="108"/>
      <c r="G5" s="75"/>
      <c r="H5" s="96" t="s">
        <v>324</v>
      </c>
      <c r="I5" s="97"/>
      <c r="J5" s="49"/>
      <c r="K5" s="110"/>
      <c r="L5" s="110"/>
      <c r="M5" s="110"/>
      <c r="N5" s="110"/>
      <c r="O5" s="110"/>
      <c r="P5" s="110"/>
      <c r="Q5" s="110"/>
      <c r="R5" s="28"/>
      <c r="S5" s="49"/>
    </row>
    <row r="6" spans="2:23" s="17" customFormat="1" ht="14.25" customHeight="1" x14ac:dyDescent="0.35">
      <c r="C6" s="108" t="s">
        <v>23</v>
      </c>
      <c r="D6" s="108"/>
      <c r="E6" s="108"/>
      <c r="F6" s="108"/>
      <c r="G6" s="76"/>
      <c r="H6" s="96" t="s">
        <v>325</v>
      </c>
      <c r="I6" s="97"/>
      <c r="J6" s="49"/>
      <c r="K6" s="110"/>
      <c r="L6" s="110"/>
      <c r="M6" s="110"/>
      <c r="N6" s="110"/>
      <c r="O6" s="110"/>
      <c r="P6" s="110"/>
      <c r="Q6" s="110"/>
      <c r="R6" s="51"/>
      <c r="S6" s="51"/>
    </row>
    <row r="7" spans="2:23" s="17" customFormat="1" ht="14.25" customHeight="1" x14ac:dyDescent="0.35">
      <c r="C7" s="108" t="s">
        <v>24</v>
      </c>
      <c r="D7" s="108"/>
      <c r="E7" s="108"/>
      <c r="F7" s="108"/>
      <c r="G7" s="76"/>
      <c r="H7" s="96" t="s">
        <v>326</v>
      </c>
      <c r="I7" s="97"/>
      <c r="J7" s="49"/>
      <c r="K7" s="110"/>
      <c r="L7" s="110"/>
      <c r="M7" s="110"/>
      <c r="N7" s="110"/>
      <c r="O7" s="110"/>
      <c r="P7" s="110"/>
      <c r="Q7" s="110"/>
      <c r="R7" s="51"/>
      <c r="S7" s="51"/>
    </row>
    <row r="8" spans="2:23" s="17" customFormat="1" ht="14.25" customHeight="1" x14ac:dyDescent="0.35">
      <c r="C8" s="108" t="s">
        <v>25</v>
      </c>
      <c r="D8" s="108"/>
      <c r="E8" s="108"/>
      <c r="F8" s="108"/>
      <c r="G8" s="76"/>
      <c r="H8" s="96" t="s">
        <v>327</v>
      </c>
      <c r="I8" s="97"/>
      <c r="J8" s="49"/>
      <c r="K8" s="110"/>
      <c r="L8" s="110"/>
      <c r="M8" s="110"/>
      <c r="N8" s="110"/>
      <c r="O8" s="110"/>
      <c r="P8" s="110"/>
      <c r="Q8" s="110"/>
      <c r="R8" s="51"/>
      <c r="S8" s="51"/>
    </row>
    <row r="9" spans="2:23" s="17" customFormat="1" ht="14.25" customHeight="1" x14ac:dyDescent="0.35">
      <c r="C9" s="108" t="s">
        <v>26</v>
      </c>
      <c r="D9" s="108"/>
      <c r="E9" s="108"/>
      <c r="F9" s="108"/>
      <c r="G9" s="76"/>
      <c r="H9" s="98" t="s">
        <v>328</v>
      </c>
      <c r="I9" s="97"/>
      <c r="J9" s="49"/>
      <c r="K9" s="110"/>
      <c r="L9" s="110"/>
      <c r="M9" s="110"/>
      <c r="N9" s="110"/>
      <c r="O9" s="110"/>
      <c r="P9" s="110"/>
      <c r="Q9" s="110"/>
      <c r="R9" s="51"/>
      <c r="S9" s="51"/>
    </row>
    <row r="10" spans="2:23" ht="3.75" customHeight="1" x14ac:dyDescent="0.3">
      <c r="B10" s="3"/>
      <c r="C10" s="3"/>
      <c r="D10" s="12"/>
      <c r="E10" s="3"/>
      <c r="F10" s="34"/>
      <c r="G10" s="3"/>
      <c r="H10" s="3"/>
      <c r="J10" s="6"/>
      <c r="N10" s="6"/>
      <c r="O10" s="6"/>
      <c r="P10" s="6"/>
      <c r="Q10" s="6"/>
      <c r="R10" s="6"/>
      <c r="S10" s="6"/>
    </row>
    <row r="11" spans="2:23" ht="13.5" customHeight="1" x14ac:dyDescent="0.35">
      <c r="C11" s="66" t="s">
        <v>27</v>
      </c>
      <c r="D11" s="66" t="s">
        <v>28</v>
      </c>
      <c r="E11" s="66" t="s">
        <v>29</v>
      </c>
      <c r="F11" s="66" t="s">
        <v>30</v>
      </c>
      <c r="G11" s="66" t="s">
        <v>31</v>
      </c>
      <c r="H11" s="66" t="s">
        <v>32</v>
      </c>
      <c r="I11" s="67" t="s">
        <v>33</v>
      </c>
      <c r="J11"/>
      <c r="K11" s="105" t="s">
        <v>34</v>
      </c>
      <c r="L11" s="106"/>
      <c r="M11" s="107"/>
      <c r="N11" s="65"/>
      <c r="O11" s="104" t="s">
        <v>35</v>
      </c>
      <c r="P11" s="104"/>
      <c r="Q11" s="104"/>
      <c r="R11" s="11"/>
      <c r="S11" s="6"/>
    </row>
    <row r="12" spans="2:23" ht="3" customHeight="1" x14ac:dyDescent="0.35">
      <c r="C12"/>
      <c r="D12" s="68"/>
      <c r="E12"/>
      <c r="F12" s="64"/>
      <c r="G12"/>
      <c r="H12"/>
      <c r="I12" s="69"/>
      <c r="J12"/>
      <c r="K12" s="61"/>
      <c r="L12" s="61"/>
      <c r="M12" s="61"/>
      <c r="N12" s="68"/>
      <c r="O12" s="68"/>
      <c r="P12" s="68"/>
      <c r="Q12" s="68"/>
      <c r="R12" s="1"/>
      <c r="S12" s="1"/>
    </row>
    <row r="13" spans="2:23" ht="13.5" customHeight="1" x14ac:dyDescent="0.3">
      <c r="C13" s="63"/>
      <c r="D13" s="60">
        <v>1.5</v>
      </c>
      <c r="E13" s="63"/>
      <c r="F13" s="70"/>
      <c r="G13" s="63"/>
      <c r="H13" s="63"/>
      <c r="I13" s="81" t="s">
        <v>36</v>
      </c>
      <c r="J13" s="65"/>
      <c r="K13" s="80" t="s">
        <v>37</v>
      </c>
      <c r="L13" s="80" t="s">
        <v>38</v>
      </c>
      <c r="M13" s="80" t="s">
        <v>39</v>
      </c>
      <c r="N13" s="65"/>
      <c r="O13" s="66" t="s">
        <v>22</v>
      </c>
      <c r="P13" s="66" t="s">
        <v>40</v>
      </c>
      <c r="Q13" s="66" t="s">
        <v>41</v>
      </c>
      <c r="R13" s="5" t="s">
        <v>42</v>
      </c>
      <c r="S13" s="6"/>
    </row>
    <row r="14" spans="2:23" ht="3.75" customHeight="1" x14ac:dyDescent="0.3">
      <c r="C14" s="63"/>
      <c r="D14" s="63"/>
      <c r="E14" s="63"/>
      <c r="F14" s="70"/>
      <c r="G14" s="63"/>
      <c r="H14" s="63"/>
      <c r="I14" s="6"/>
      <c r="J14" s="63"/>
      <c r="K14" s="65"/>
      <c r="L14" s="65"/>
      <c r="M14" s="65"/>
      <c r="N14" s="63"/>
      <c r="O14" s="63"/>
      <c r="P14" s="63"/>
      <c r="Q14" s="63"/>
      <c r="R14" s="11"/>
      <c r="S14" s="6"/>
    </row>
    <row r="15" spans="2:23" ht="13.5" customHeight="1" x14ac:dyDescent="0.35">
      <c r="C15" s="72"/>
      <c r="D15" s="62">
        <v>1</v>
      </c>
      <c r="E15" s="72"/>
      <c r="F15" s="72"/>
      <c r="G15" s="72"/>
      <c r="H15" s="72"/>
      <c r="I15" s="82" t="s">
        <v>43</v>
      </c>
      <c r="J15" s="73"/>
      <c r="K15" s="69"/>
      <c r="L15" s="69"/>
      <c r="M15" s="69"/>
      <c r="N15"/>
      <c r="O15" s="61"/>
      <c r="P15" s="61"/>
      <c r="Q15" s="61"/>
      <c r="R15" s="12"/>
      <c r="S15" s="12"/>
      <c r="T15" s="14"/>
      <c r="U15" s="14"/>
      <c r="V15" s="14"/>
      <c r="W15" s="5" t="s">
        <v>42</v>
      </c>
    </row>
    <row r="16" spans="2:23" ht="56.25" customHeight="1" x14ac:dyDescent="0.3">
      <c r="C16" s="77" t="s">
        <v>44</v>
      </c>
      <c r="D16" s="77">
        <v>4</v>
      </c>
      <c r="E16" s="77" t="s">
        <v>45</v>
      </c>
      <c r="F16" s="77" t="s">
        <v>46</v>
      </c>
      <c r="G16" s="77" t="s">
        <v>47</v>
      </c>
      <c r="H16" s="77" t="s">
        <v>48</v>
      </c>
      <c r="I16" s="78" t="s">
        <v>49</v>
      </c>
      <c r="J16" s="79"/>
      <c r="K16" s="88" t="s">
        <v>329</v>
      </c>
      <c r="L16" s="89"/>
      <c r="M16" s="89"/>
      <c r="N16" s="71"/>
      <c r="O16" s="91"/>
      <c r="P16" s="92"/>
      <c r="Q16" s="60" t="str">
        <f t="shared" ref="Q16:Q27" si="0">IF($O16="N/A","",IF($P16="","",IF($P16&gt;=85%,"C","NC")))</f>
        <v/>
      </c>
      <c r="R16" s="8" t="str">
        <f t="shared" ref="R16:R27" si="1">IF($O16="N/A","",IF($P16="","",$P16*$W16))</f>
        <v/>
      </c>
      <c r="S16" s="6"/>
      <c r="T16" s="14"/>
      <c r="U16" s="14"/>
      <c r="V16" s="14"/>
      <c r="W16" s="52">
        <f t="shared" ref="W16:W27" si="2">IF(O16="N/A",0,D16)</f>
        <v>4</v>
      </c>
    </row>
    <row r="17" spans="3:23" ht="60" x14ac:dyDescent="0.3">
      <c r="C17" s="77" t="s">
        <v>50</v>
      </c>
      <c r="D17" s="77">
        <v>4</v>
      </c>
      <c r="E17" s="77" t="s">
        <v>45</v>
      </c>
      <c r="F17" s="77" t="s">
        <v>46</v>
      </c>
      <c r="G17" s="77" t="s">
        <v>47</v>
      </c>
      <c r="H17" s="77" t="s">
        <v>48</v>
      </c>
      <c r="I17" s="78" t="s">
        <v>51</v>
      </c>
      <c r="J17" s="79"/>
      <c r="K17" s="88" t="s">
        <v>330</v>
      </c>
      <c r="L17" s="89"/>
      <c r="M17" s="89"/>
      <c r="N17" s="71"/>
      <c r="O17" s="91"/>
      <c r="P17" s="92"/>
      <c r="Q17" s="60" t="str">
        <f t="shared" si="0"/>
        <v/>
      </c>
      <c r="R17" s="8" t="str">
        <f t="shared" si="1"/>
        <v/>
      </c>
      <c r="S17" s="6"/>
      <c r="T17" s="14"/>
      <c r="U17" s="14"/>
      <c r="V17" s="14"/>
      <c r="W17" s="52">
        <f t="shared" si="2"/>
        <v>4</v>
      </c>
    </row>
    <row r="18" spans="3:23" ht="24" x14ac:dyDescent="0.3">
      <c r="C18" s="77" t="s">
        <v>52</v>
      </c>
      <c r="D18" s="77">
        <v>4</v>
      </c>
      <c r="E18" s="77" t="s">
        <v>45</v>
      </c>
      <c r="F18" s="77" t="s">
        <v>53</v>
      </c>
      <c r="G18" s="77" t="s">
        <v>54</v>
      </c>
      <c r="H18" s="77" t="s">
        <v>55</v>
      </c>
      <c r="I18" s="78" t="s">
        <v>56</v>
      </c>
      <c r="J18" s="79"/>
      <c r="K18" s="88" t="s">
        <v>57</v>
      </c>
      <c r="L18" s="89"/>
      <c r="M18" s="89"/>
      <c r="N18" s="71"/>
      <c r="O18" s="91"/>
      <c r="P18" s="92"/>
      <c r="Q18" s="60" t="str">
        <f t="shared" si="0"/>
        <v/>
      </c>
      <c r="R18" s="8" t="str">
        <f t="shared" si="1"/>
        <v/>
      </c>
      <c r="S18" s="6"/>
      <c r="T18" s="14"/>
      <c r="U18" s="14"/>
      <c r="V18" s="14"/>
      <c r="W18" s="52">
        <f t="shared" si="2"/>
        <v>4</v>
      </c>
    </row>
    <row r="19" spans="3:23" ht="24" x14ac:dyDescent="0.3">
      <c r="C19" s="77" t="s">
        <v>58</v>
      </c>
      <c r="D19" s="77">
        <v>4</v>
      </c>
      <c r="E19" s="77" t="s">
        <v>45</v>
      </c>
      <c r="F19" s="77" t="s">
        <v>53</v>
      </c>
      <c r="G19" s="77" t="s">
        <v>54</v>
      </c>
      <c r="H19" s="77" t="s">
        <v>59</v>
      </c>
      <c r="I19" s="78" t="s">
        <v>60</v>
      </c>
      <c r="J19" s="79"/>
      <c r="K19" s="88" t="s">
        <v>57</v>
      </c>
      <c r="L19" s="89"/>
      <c r="M19" s="89"/>
      <c r="N19" s="71"/>
      <c r="O19" s="91"/>
      <c r="P19" s="92"/>
      <c r="Q19" s="60" t="str">
        <f t="shared" si="0"/>
        <v/>
      </c>
      <c r="R19" s="8" t="str">
        <f t="shared" si="1"/>
        <v/>
      </c>
      <c r="S19" s="6"/>
      <c r="T19" s="14"/>
      <c r="U19" s="14"/>
      <c r="V19" s="14"/>
      <c r="W19" s="52">
        <f t="shared" si="2"/>
        <v>4</v>
      </c>
    </row>
    <row r="20" spans="3:23" ht="53.25" customHeight="1" x14ac:dyDescent="0.3">
      <c r="C20" s="77" t="s">
        <v>61</v>
      </c>
      <c r="D20" s="77">
        <v>4</v>
      </c>
      <c r="E20" s="77" t="s">
        <v>45</v>
      </c>
      <c r="F20" s="77" t="s">
        <v>53</v>
      </c>
      <c r="G20" s="77" t="s">
        <v>62</v>
      </c>
      <c r="H20" s="77" t="s">
        <v>63</v>
      </c>
      <c r="I20" s="78" t="s">
        <v>64</v>
      </c>
      <c r="J20" s="79"/>
      <c r="K20" s="88" t="s">
        <v>65</v>
      </c>
      <c r="L20" s="89"/>
      <c r="M20" s="89"/>
      <c r="N20" s="59"/>
      <c r="O20" s="93"/>
      <c r="P20" s="94"/>
      <c r="Q20" s="4" t="str">
        <f t="shared" si="0"/>
        <v/>
      </c>
      <c r="R20" s="8" t="str">
        <f t="shared" si="1"/>
        <v/>
      </c>
      <c r="S20" s="6"/>
      <c r="T20" s="14"/>
      <c r="U20" s="14"/>
      <c r="V20" s="14"/>
      <c r="W20" s="52">
        <f t="shared" si="2"/>
        <v>4</v>
      </c>
    </row>
    <row r="21" spans="3:23" ht="69" customHeight="1" x14ac:dyDescent="0.3">
      <c r="C21" s="77" t="s">
        <v>66</v>
      </c>
      <c r="D21" s="77">
        <v>4</v>
      </c>
      <c r="E21" s="77" t="s">
        <v>45</v>
      </c>
      <c r="F21" s="77" t="s">
        <v>53</v>
      </c>
      <c r="G21" s="77" t="s">
        <v>67</v>
      </c>
      <c r="H21" s="77" t="s">
        <v>68</v>
      </c>
      <c r="I21" s="78" t="s">
        <v>69</v>
      </c>
      <c r="J21" s="79"/>
      <c r="K21" s="88" t="s">
        <v>70</v>
      </c>
      <c r="L21" s="89"/>
      <c r="M21" s="89"/>
      <c r="N21" s="59"/>
      <c r="O21" s="93"/>
      <c r="P21" s="94"/>
      <c r="Q21" s="4" t="str">
        <f t="shared" si="0"/>
        <v/>
      </c>
      <c r="R21" s="8" t="str">
        <f t="shared" si="1"/>
        <v/>
      </c>
      <c r="S21" s="6"/>
      <c r="T21" s="14"/>
      <c r="U21" s="14"/>
      <c r="V21" s="14"/>
      <c r="W21" s="52">
        <f t="shared" si="2"/>
        <v>4</v>
      </c>
    </row>
    <row r="22" spans="3:23" ht="36" x14ac:dyDescent="0.3">
      <c r="C22" s="77" t="s">
        <v>71</v>
      </c>
      <c r="D22" s="77">
        <v>4</v>
      </c>
      <c r="E22" s="77" t="s">
        <v>45</v>
      </c>
      <c r="F22" s="77" t="s">
        <v>53</v>
      </c>
      <c r="G22" s="77" t="s">
        <v>72</v>
      </c>
      <c r="H22" s="77" t="s">
        <v>73</v>
      </c>
      <c r="I22" s="78" t="s">
        <v>74</v>
      </c>
      <c r="J22" s="79"/>
      <c r="K22" s="88" t="s">
        <v>75</v>
      </c>
      <c r="L22" s="89"/>
      <c r="M22" s="89"/>
      <c r="N22" s="59"/>
      <c r="O22" s="93"/>
      <c r="P22" s="94"/>
      <c r="Q22" s="4" t="str">
        <f t="shared" si="0"/>
        <v/>
      </c>
      <c r="R22" s="8" t="str">
        <f t="shared" si="1"/>
        <v/>
      </c>
      <c r="S22" s="6"/>
      <c r="T22" s="14"/>
      <c r="U22" s="14"/>
      <c r="V22" s="14"/>
      <c r="W22" s="52">
        <f t="shared" si="2"/>
        <v>4</v>
      </c>
    </row>
    <row r="23" spans="3:23" ht="24" x14ac:dyDescent="0.3">
      <c r="C23" s="77" t="s">
        <v>76</v>
      </c>
      <c r="D23" s="77">
        <v>4</v>
      </c>
      <c r="E23" s="77" t="s">
        <v>45</v>
      </c>
      <c r="F23" s="77" t="s">
        <v>53</v>
      </c>
      <c r="G23" s="77" t="s">
        <v>77</v>
      </c>
      <c r="H23" s="77" t="s">
        <v>78</v>
      </c>
      <c r="I23" s="78" t="s">
        <v>79</v>
      </c>
      <c r="J23" s="79"/>
      <c r="K23" s="88" t="s">
        <v>80</v>
      </c>
      <c r="L23" s="89"/>
      <c r="M23" s="89"/>
      <c r="N23" s="59"/>
      <c r="O23" s="93"/>
      <c r="P23" s="94"/>
      <c r="Q23" s="4" t="str">
        <f t="shared" si="0"/>
        <v/>
      </c>
      <c r="R23" s="8" t="str">
        <f t="shared" si="1"/>
        <v/>
      </c>
      <c r="S23" s="6"/>
      <c r="T23" s="14"/>
      <c r="U23" s="14"/>
      <c r="V23" s="14"/>
      <c r="W23" s="52">
        <f t="shared" si="2"/>
        <v>4</v>
      </c>
    </row>
    <row r="24" spans="3:23" ht="24" x14ac:dyDescent="0.3">
      <c r="C24" s="77" t="s">
        <v>81</v>
      </c>
      <c r="D24" s="77">
        <v>4</v>
      </c>
      <c r="E24" s="77" t="s">
        <v>45</v>
      </c>
      <c r="F24" s="77" t="s">
        <v>53</v>
      </c>
      <c r="G24" s="77" t="s">
        <v>82</v>
      </c>
      <c r="H24" s="77" t="s">
        <v>83</v>
      </c>
      <c r="I24" s="78" t="s">
        <v>84</v>
      </c>
      <c r="J24" s="79"/>
      <c r="K24" s="88" t="s">
        <v>85</v>
      </c>
      <c r="L24" s="89"/>
      <c r="M24" s="89"/>
      <c r="N24" s="59"/>
      <c r="O24" s="93"/>
      <c r="P24" s="94"/>
      <c r="Q24" s="4" t="str">
        <f t="shared" si="0"/>
        <v/>
      </c>
      <c r="R24" s="8" t="str">
        <f t="shared" si="1"/>
        <v/>
      </c>
      <c r="S24" s="6"/>
      <c r="T24" s="14"/>
      <c r="U24" s="14"/>
      <c r="V24" s="14"/>
      <c r="W24" s="52">
        <f t="shared" si="2"/>
        <v>4</v>
      </c>
    </row>
    <row r="25" spans="3:23" ht="49.5" customHeight="1" x14ac:dyDescent="0.3">
      <c r="C25" s="77" t="s">
        <v>86</v>
      </c>
      <c r="D25" s="77">
        <v>4</v>
      </c>
      <c r="E25" s="77" t="s">
        <v>45</v>
      </c>
      <c r="F25" s="77" t="s">
        <v>53</v>
      </c>
      <c r="G25" s="77" t="s">
        <v>87</v>
      </c>
      <c r="H25" s="77" t="s">
        <v>88</v>
      </c>
      <c r="I25" s="78" t="s">
        <v>89</v>
      </c>
      <c r="J25" s="79"/>
      <c r="K25" s="88" t="s">
        <v>90</v>
      </c>
      <c r="L25" s="89"/>
      <c r="M25" s="89"/>
      <c r="N25" s="59"/>
      <c r="O25" s="93"/>
      <c r="P25" s="94"/>
      <c r="Q25" s="4" t="str">
        <f t="shared" si="0"/>
        <v/>
      </c>
      <c r="R25" s="8" t="str">
        <f t="shared" si="1"/>
        <v/>
      </c>
      <c r="S25" s="6"/>
      <c r="T25" s="14"/>
      <c r="U25" s="14"/>
      <c r="V25" s="14"/>
      <c r="W25" s="52">
        <f t="shared" si="2"/>
        <v>4</v>
      </c>
    </row>
    <row r="26" spans="3:23" ht="48" customHeight="1" x14ac:dyDescent="0.3">
      <c r="C26" s="77" t="s">
        <v>91</v>
      </c>
      <c r="D26" s="77">
        <v>4</v>
      </c>
      <c r="E26" s="77" t="s">
        <v>92</v>
      </c>
      <c r="F26" s="77" t="s">
        <v>53</v>
      </c>
      <c r="G26" s="77" t="s">
        <v>93</v>
      </c>
      <c r="H26" s="77" t="s">
        <v>94</v>
      </c>
      <c r="I26" s="78" t="s">
        <v>95</v>
      </c>
      <c r="J26" s="79"/>
      <c r="K26" s="88" t="s">
        <v>96</v>
      </c>
      <c r="L26" s="89"/>
      <c r="M26" s="89"/>
      <c r="N26" s="59"/>
      <c r="O26" s="93"/>
      <c r="P26" s="94"/>
      <c r="Q26" s="4" t="str">
        <f t="shared" si="0"/>
        <v/>
      </c>
      <c r="R26" s="8" t="str">
        <f t="shared" si="1"/>
        <v/>
      </c>
      <c r="S26" s="6"/>
      <c r="T26" s="14"/>
      <c r="U26" s="14"/>
      <c r="V26" s="14"/>
      <c r="W26" s="52">
        <f t="shared" si="2"/>
        <v>4</v>
      </c>
    </row>
    <row r="27" spans="3:23" ht="37.5" customHeight="1" x14ac:dyDescent="0.3">
      <c r="C27" s="77" t="s">
        <v>97</v>
      </c>
      <c r="D27" s="77">
        <v>4</v>
      </c>
      <c r="E27" s="77" t="s">
        <v>92</v>
      </c>
      <c r="F27" s="77" t="s">
        <v>98</v>
      </c>
      <c r="G27" s="77" t="s">
        <v>99</v>
      </c>
      <c r="H27" s="95" t="s">
        <v>100</v>
      </c>
      <c r="I27" s="78" t="s">
        <v>101</v>
      </c>
      <c r="J27" s="79"/>
      <c r="K27" s="88" t="s">
        <v>102</v>
      </c>
      <c r="L27" s="89"/>
      <c r="M27" s="89"/>
      <c r="N27" s="59"/>
      <c r="O27" s="93"/>
      <c r="P27" s="94"/>
      <c r="Q27" s="4" t="str">
        <f t="shared" si="0"/>
        <v/>
      </c>
      <c r="R27" s="8" t="str">
        <f t="shared" si="1"/>
        <v/>
      </c>
      <c r="S27" s="6"/>
      <c r="T27" s="14"/>
      <c r="U27" s="14"/>
      <c r="V27" s="14"/>
      <c r="W27" s="52">
        <f t="shared" si="2"/>
        <v>4</v>
      </c>
    </row>
    <row r="28" spans="3:23" x14ac:dyDescent="0.3">
      <c r="C28" s="103"/>
      <c r="D28" s="103"/>
      <c r="E28" s="103"/>
      <c r="F28" s="103"/>
      <c r="G28" s="103"/>
      <c r="H28" s="103"/>
      <c r="I28" s="103"/>
      <c r="J28" s="103"/>
      <c r="K28" s="103"/>
      <c r="L28" s="103"/>
      <c r="M28" s="103"/>
      <c r="N28" s="53"/>
      <c r="O28" s="11"/>
      <c r="P28" s="11"/>
      <c r="Q28" s="11"/>
      <c r="R28" s="38" t="str">
        <f>IF(SUM(R16:R27)=0,"-",IFERROR(SUM(R16:R27),""))</f>
        <v>-</v>
      </c>
      <c r="S28" s="6"/>
      <c r="T28" s="14"/>
      <c r="U28" s="14"/>
      <c r="V28" s="14"/>
      <c r="W28" s="14"/>
    </row>
    <row r="29" spans="3:23" x14ac:dyDescent="0.3">
      <c r="C29" s="103"/>
      <c r="D29" s="103"/>
      <c r="E29" s="103"/>
      <c r="F29" s="103"/>
      <c r="G29" s="103"/>
      <c r="H29" s="103"/>
      <c r="I29" s="103"/>
      <c r="J29" s="103"/>
      <c r="K29" s="103"/>
      <c r="L29" s="103"/>
      <c r="M29" s="103"/>
      <c r="N29" s="53"/>
      <c r="O29" s="54" t="str">
        <f>IF(O16="N/A",IF(O17="N/A",IF(O18="N/A",IF(O19="N/A",IF(O20="N/A",IF(O21="N/A",IF(O22="N/A",IF(O23="N/A",IF(O24="N/A",IF(O25="N/A",IF(O26="N/A",IF(O27="N/A","N/A","-"),"-"),"-"),"-"),"-"),"-"),"-"),"-"),"-"),"-"),"-"),"-")</f>
        <v>-</v>
      </c>
      <c r="P29" s="58" t="str">
        <f>IF(O29="N/A","N/A",$R29)</f>
        <v>-</v>
      </c>
      <c r="Q29" s="54"/>
      <c r="R29" s="38" t="str">
        <f>IF(R28="-","-",IFERROR(($P16*W16+$P17*W17+$P18*W18+$P19*W19+$P20*W20+$P21*W21+$P22*W22+$P23*W23+$P24*W24+$P25*W25+$P26*W26+$P27*W27)/(SUM(W16:W27)),""))</f>
        <v>-</v>
      </c>
      <c r="S29" s="6"/>
      <c r="T29" s="14"/>
      <c r="U29" s="14"/>
      <c r="V29" s="14"/>
      <c r="W29" s="14"/>
    </row>
    <row r="30" spans="3:23" ht="2.25" customHeight="1" x14ac:dyDescent="0.3">
      <c r="I30" s="55"/>
      <c r="J30" s="2"/>
      <c r="K30" s="55"/>
      <c r="L30" s="55"/>
      <c r="M30" s="55"/>
      <c r="N30" s="2"/>
      <c r="O30" s="2"/>
      <c r="P30" s="2"/>
      <c r="Q30" s="2"/>
      <c r="R30" s="38"/>
      <c r="S30" s="6"/>
    </row>
    <row r="31" spans="3:23" ht="13.5" customHeight="1" x14ac:dyDescent="0.3">
      <c r="C31" s="5" t="s">
        <v>27</v>
      </c>
      <c r="D31" s="5" t="s">
        <v>28</v>
      </c>
      <c r="E31" s="5" t="s">
        <v>29</v>
      </c>
      <c r="F31" s="5" t="s">
        <v>103</v>
      </c>
      <c r="G31" s="5" t="s">
        <v>31</v>
      </c>
      <c r="H31" s="5" t="s">
        <v>32</v>
      </c>
      <c r="I31" s="80" t="s">
        <v>33</v>
      </c>
      <c r="J31" s="1"/>
      <c r="K31" s="111" t="s">
        <v>34</v>
      </c>
      <c r="L31" s="112"/>
      <c r="M31" s="113"/>
      <c r="N31" s="65"/>
      <c r="O31" s="104" t="s">
        <v>35</v>
      </c>
      <c r="P31" s="104"/>
      <c r="Q31" s="104"/>
      <c r="R31" s="2"/>
      <c r="S31" s="6"/>
    </row>
    <row r="32" spans="3:23" ht="3" customHeight="1" x14ac:dyDescent="0.3">
      <c r="C32" s="1"/>
      <c r="D32" s="14"/>
      <c r="E32" s="1"/>
      <c r="F32" s="33"/>
      <c r="G32" s="1"/>
      <c r="H32" s="1"/>
      <c r="J32" s="1"/>
      <c r="K32" s="12"/>
      <c r="L32" s="12"/>
      <c r="M32" s="12"/>
      <c r="N32" s="68"/>
      <c r="O32" s="68"/>
      <c r="P32" s="68"/>
      <c r="Q32" s="68"/>
      <c r="R32" s="1"/>
      <c r="S32" s="1"/>
    </row>
    <row r="33" spans="3:23" ht="14.25" customHeight="1" x14ac:dyDescent="0.3">
      <c r="C33" s="11"/>
      <c r="D33" s="4">
        <v>5</v>
      </c>
      <c r="E33" s="11"/>
      <c r="F33" s="10"/>
      <c r="G33" s="11"/>
      <c r="H33" s="11"/>
      <c r="I33" s="81" t="s">
        <v>104</v>
      </c>
      <c r="J33" s="6"/>
      <c r="K33" s="80" t="s">
        <v>37</v>
      </c>
      <c r="L33" s="80" t="s">
        <v>38</v>
      </c>
      <c r="M33" s="80" t="s">
        <v>39</v>
      </c>
      <c r="N33" s="65"/>
      <c r="O33" s="66" t="s">
        <v>22</v>
      </c>
      <c r="P33" s="66" t="s">
        <v>40</v>
      </c>
      <c r="Q33" s="66" t="s">
        <v>41</v>
      </c>
      <c r="R33" s="5" t="s">
        <v>42</v>
      </c>
      <c r="S33" s="6"/>
    </row>
    <row r="34" spans="3:23" ht="3.75" customHeight="1" x14ac:dyDescent="0.3">
      <c r="C34" s="11"/>
      <c r="D34" s="11"/>
      <c r="E34" s="11"/>
      <c r="F34" s="10"/>
      <c r="G34" s="11"/>
      <c r="H34" s="11"/>
      <c r="I34" s="6"/>
      <c r="J34" s="11"/>
      <c r="K34" s="6"/>
      <c r="L34" s="6"/>
      <c r="M34" s="6"/>
      <c r="N34" s="63"/>
      <c r="O34" s="63"/>
      <c r="P34" s="63"/>
      <c r="Q34" s="63"/>
      <c r="R34" s="11"/>
      <c r="S34" s="6"/>
    </row>
    <row r="35" spans="3:23" ht="39.75" customHeight="1" x14ac:dyDescent="0.3">
      <c r="C35" s="1"/>
      <c r="D35" s="4">
        <v>2</v>
      </c>
      <c r="E35" s="1"/>
      <c r="F35" s="33"/>
      <c r="G35" s="1"/>
      <c r="H35" s="1"/>
      <c r="I35" s="82" t="s">
        <v>105</v>
      </c>
      <c r="J35" s="12"/>
      <c r="K35" s="6"/>
      <c r="L35" s="6"/>
      <c r="M35" s="6"/>
      <c r="N35" s="65"/>
      <c r="O35" s="61"/>
      <c r="P35" s="61"/>
      <c r="Q35" s="61"/>
      <c r="R35" s="12"/>
      <c r="S35" s="12"/>
      <c r="T35" s="14"/>
      <c r="U35" s="14"/>
      <c r="V35" s="14"/>
      <c r="W35" s="5" t="s">
        <v>42</v>
      </c>
    </row>
    <row r="36" spans="3:23" ht="14.5" x14ac:dyDescent="0.3">
      <c r="C36" s="4" t="s">
        <v>106</v>
      </c>
      <c r="D36" s="4">
        <v>5</v>
      </c>
      <c r="E36" s="4" t="s">
        <v>45</v>
      </c>
      <c r="F36" s="4" t="s">
        <v>53</v>
      </c>
      <c r="G36" s="4" t="s">
        <v>107</v>
      </c>
      <c r="H36" s="4" t="s">
        <v>108</v>
      </c>
      <c r="I36" s="83" t="s">
        <v>109</v>
      </c>
      <c r="J36" s="12"/>
      <c r="K36" s="88" t="s">
        <v>110</v>
      </c>
      <c r="L36" s="89"/>
      <c r="M36" s="89"/>
      <c r="N36" s="71"/>
      <c r="O36" s="91"/>
      <c r="P36" s="92"/>
      <c r="Q36" s="60" t="str">
        <f>IF($O36="N/A","",IF($P36="","",IF($P36&gt;=85%,"C","NC")))</f>
        <v/>
      </c>
      <c r="R36" s="8" t="str">
        <f>IF($O36="N/A","",IF($P36="","",$P36*$W36))</f>
        <v/>
      </c>
      <c r="S36" s="6"/>
      <c r="T36" s="14"/>
      <c r="U36" s="14"/>
      <c r="V36" s="14"/>
      <c r="W36" s="52">
        <f>IF(O36="N/A",0,D36)</f>
        <v>5</v>
      </c>
    </row>
    <row r="37" spans="3:23" ht="24" x14ac:dyDescent="0.3">
      <c r="C37" s="4" t="s">
        <v>111</v>
      </c>
      <c r="D37" s="4">
        <v>4</v>
      </c>
      <c r="E37" s="4" t="s">
        <v>45</v>
      </c>
      <c r="F37" s="4" t="s">
        <v>53</v>
      </c>
      <c r="G37" s="4" t="s">
        <v>112</v>
      </c>
      <c r="H37" s="4" t="s">
        <v>113</v>
      </c>
      <c r="I37" s="83" t="s">
        <v>114</v>
      </c>
      <c r="J37" s="84"/>
      <c r="K37" s="88" t="s">
        <v>115</v>
      </c>
      <c r="L37" s="89"/>
      <c r="M37" s="89"/>
      <c r="N37" s="71"/>
      <c r="O37" s="91"/>
      <c r="P37" s="92"/>
      <c r="Q37" s="60" t="str">
        <f>IF($O37="N/A","",IF($P37="","",IF($P37&gt;=85%,"C","NC")))</f>
        <v/>
      </c>
      <c r="R37" s="8" t="str">
        <f>IF($O37="N/A","",IF($P37="","",$P37*$W37))</f>
        <v/>
      </c>
      <c r="S37" s="6"/>
      <c r="T37" s="14"/>
      <c r="U37" s="14"/>
      <c r="V37" s="14"/>
      <c r="W37" s="52">
        <f>IF(O37="N/A",0,D37)</f>
        <v>4</v>
      </c>
    </row>
    <row r="38" spans="3:23" ht="14.5" x14ac:dyDescent="0.3">
      <c r="C38" s="4" t="s">
        <v>116</v>
      </c>
      <c r="D38" s="4">
        <v>5</v>
      </c>
      <c r="E38" s="4" t="s">
        <v>92</v>
      </c>
      <c r="F38" s="4" t="s">
        <v>53</v>
      </c>
      <c r="G38" s="4" t="s">
        <v>117</v>
      </c>
      <c r="H38" s="4" t="s">
        <v>118</v>
      </c>
      <c r="I38" s="83" t="s">
        <v>119</v>
      </c>
      <c r="J38" s="12"/>
      <c r="K38" s="88" t="s">
        <v>120</v>
      </c>
      <c r="L38" s="89"/>
      <c r="M38" s="89"/>
      <c r="N38" s="71"/>
      <c r="O38" s="91"/>
      <c r="P38" s="92"/>
      <c r="Q38" s="60" t="str">
        <f>IF($O38="N/A","",IF($P38="","",IF($P38&gt;=85%,"C","NC")))</f>
        <v/>
      </c>
      <c r="R38" s="8" t="str">
        <f>IF($O38="N/A","",IF($P38="","",$P38*$W38))</f>
        <v/>
      </c>
      <c r="S38" s="6"/>
      <c r="T38" s="14"/>
      <c r="U38" s="14"/>
      <c r="V38" s="14"/>
      <c r="W38" s="52">
        <f>IF(O38="N/A",0,D38)</f>
        <v>5</v>
      </c>
    </row>
    <row r="39" spans="3:23" ht="16.5" customHeight="1" x14ac:dyDescent="0.3">
      <c r="C39" s="4" t="s">
        <v>121</v>
      </c>
      <c r="D39" s="4">
        <v>5</v>
      </c>
      <c r="E39" s="4" t="s">
        <v>92</v>
      </c>
      <c r="F39" s="4" t="s">
        <v>53</v>
      </c>
      <c r="G39" s="4" t="s">
        <v>122</v>
      </c>
      <c r="H39" s="4" t="s">
        <v>123</v>
      </c>
      <c r="I39" s="83" t="s">
        <v>124</v>
      </c>
      <c r="J39" s="12"/>
      <c r="K39" s="88" t="s">
        <v>331</v>
      </c>
      <c r="L39" s="89"/>
      <c r="M39" s="89"/>
      <c r="N39" s="59"/>
      <c r="O39" s="93"/>
      <c r="P39" s="94"/>
      <c r="Q39" s="4" t="str">
        <f>IF($O39="N/A","",IF($P39="","",IF($P39&gt;=85%,"C","NC")))</f>
        <v/>
      </c>
      <c r="R39" s="8" t="str">
        <f>IF($O39="N/A","",IF($P39="","",$P39*$W39))</f>
        <v/>
      </c>
      <c r="S39" s="6"/>
      <c r="T39" s="14"/>
      <c r="U39" s="14"/>
      <c r="V39" s="14"/>
      <c r="W39" s="52">
        <f>IF(O39="N/A",0,D39)</f>
        <v>5</v>
      </c>
    </row>
    <row r="40" spans="3:23" x14ac:dyDescent="0.3">
      <c r="C40" s="103"/>
      <c r="D40" s="103"/>
      <c r="E40" s="103"/>
      <c r="F40" s="103"/>
      <c r="G40" s="103"/>
      <c r="H40" s="103"/>
      <c r="I40" s="103"/>
      <c r="J40" s="103"/>
      <c r="K40" s="103"/>
      <c r="L40" s="103"/>
      <c r="M40" s="103"/>
      <c r="N40" s="53"/>
      <c r="O40" s="11"/>
      <c r="P40" s="11"/>
      <c r="Q40" s="11"/>
      <c r="R40" s="38" t="str">
        <f>IF(SUM(R36:R39)=0,"-",IFERROR(SUM(R36:R39),""))</f>
        <v>-</v>
      </c>
      <c r="S40" s="6"/>
      <c r="T40" s="14"/>
      <c r="U40" s="14"/>
      <c r="V40" s="14"/>
      <c r="W40" s="14"/>
    </row>
    <row r="41" spans="3:23" x14ac:dyDescent="0.3">
      <c r="C41" s="103"/>
      <c r="D41" s="103"/>
      <c r="E41" s="103"/>
      <c r="F41" s="103"/>
      <c r="G41" s="103"/>
      <c r="H41" s="103"/>
      <c r="I41" s="103"/>
      <c r="J41" s="103"/>
      <c r="K41" s="103"/>
      <c r="L41" s="103"/>
      <c r="M41" s="103"/>
      <c r="N41" s="53"/>
      <c r="O41" s="54" t="str">
        <f>IF(O36="N/A",IF(O37="N/A",IF(O38="N/A",IF(O39="N/A","N/A","-"),"-"),"-"),"-")</f>
        <v>-</v>
      </c>
      <c r="P41" s="58" t="str">
        <f>IF(O41="N/A","N/A",$R41)</f>
        <v>-</v>
      </c>
      <c r="Q41" s="54"/>
      <c r="R41" s="38" t="str">
        <f>IF(R40="-","-",IFERROR(($P36*W36+$P37*W37+$P38*W38+$P39*W39)/(SUM(W36:W39)),""))</f>
        <v>-</v>
      </c>
      <c r="S41" s="6"/>
      <c r="T41" s="14"/>
      <c r="U41" s="14"/>
      <c r="V41" s="14"/>
      <c r="W41" s="14"/>
    </row>
    <row r="42" spans="3:23" ht="3.75" customHeight="1" x14ac:dyDescent="0.3">
      <c r="C42" s="11"/>
      <c r="D42" s="11"/>
      <c r="E42" s="11"/>
      <c r="F42" s="10"/>
      <c r="G42" s="11"/>
      <c r="H42" s="11"/>
      <c r="I42" s="6"/>
      <c r="J42" s="11"/>
      <c r="K42" s="6"/>
      <c r="L42" s="6"/>
      <c r="M42" s="6"/>
      <c r="N42" s="11"/>
      <c r="O42" s="11"/>
      <c r="P42" s="11"/>
      <c r="Q42" s="11"/>
      <c r="R42" s="11"/>
      <c r="S42" s="6"/>
    </row>
    <row r="43" spans="3:23" ht="14.25" customHeight="1" x14ac:dyDescent="0.3">
      <c r="C43" s="11"/>
      <c r="D43" s="4">
        <v>5</v>
      </c>
      <c r="E43" s="1"/>
      <c r="F43" s="33"/>
      <c r="G43" s="1"/>
      <c r="H43" s="1"/>
      <c r="I43" s="82" t="s">
        <v>125</v>
      </c>
      <c r="J43" s="12"/>
      <c r="K43" s="6"/>
      <c r="L43" s="6"/>
      <c r="M43" s="6"/>
      <c r="N43" s="6"/>
      <c r="O43" s="6"/>
      <c r="P43" s="6"/>
      <c r="Q43" s="6"/>
      <c r="R43" s="13"/>
      <c r="S43" s="6"/>
      <c r="W43" s="5" t="s">
        <v>42</v>
      </c>
    </row>
    <row r="44" spans="3:23" ht="24" x14ac:dyDescent="0.3">
      <c r="C44" s="4" t="s">
        <v>126</v>
      </c>
      <c r="D44" s="4">
        <v>5</v>
      </c>
      <c r="E44" s="4" t="s">
        <v>45</v>
      </c>
      <c r="F44" s="85" t="s">
        <v>127</v>
      </c>
      <c r="G44" s="4" t="s">
        <v>128</v>
      </c>
      <c r="H44" s="4" t="s">
        <v>129</v>
      </c>
      <c r="I44" s="83" t="s">
        <v>130</v>
      </c>
      <c r="J44" s="12"/>
      <c r="K44" s="90" t="s">
        <v>131</v>
      </c>
      <c r="L44" s="89"/>
      <c r="M44" s="89"/>
      <c r="N44" s="59"/>
      <c r="O44" s="93"/>
      <c r="P44" s="94"/>
      <c r="Q44" s="4" t="str">
        <f t="shared" ref="Q44:Q50" si="3">IF($O44="N/A","",IF($P44="","",IF($P44&gt;=85%,"C","NC")))</f>
        <v/>
      </c>
      <c r="R44" s="8" t="str">
        <f t="shared" ref="R44:R50" si="4">IF($O44="N/A","",IF($P44="","",$P44*$W44))</f>
        <v/>
      </c>
      <c r="S44" s="6"/>
      <c r="T44" s="14"/>
      <c r="U44" s="14"/>
      <c r="V44" s="14"/>
      <c r="W44" s="52">
        <f t="shared" ref="W44:W50" si="5">IF(O44="N/A",0,D44)</f>
        <v>5</v>
      </c>
    </row>
    <row r="45" spans="3:23" ht="24" x14ac:dyDescent="0.3">
      <c r="C45" s="4" t="s">
        <v>132</v>
      </c>
      <c r="D45" s="4">
        <v>4</v>
      </c>
      <c r="E45" s="4" t="s">
        <v>45</v>
      </c>
      <c r="F45" s="85" t="s">
        <v>127</v>
      </c>
      <c r="G45" s="4" t="s">
        <v>133</v>
      </c>
      <c r="H45" s="4" t="s">
        <v>134</v>
      </c>
      <c r="I45" s="83" t="s">
        <v>135</v>
      </c>
      <c r="J45" s="12"/>
      <c r="K45" s="90" t="s">
        <v>136</v>
      </c>
      <c r="L45" s="89"/>
      <c r="M45" s="89"/>
      <c r="N45" s="59"/>
      <c r="O45" s="93"/>
      <c r="P45" s="94"/>
      <c r="Q45" s="4" t="str">
        <f t="shared" si="3"/>
        <v/>
      </c>
      <c r="R45" s="8" t="str">
        <f t="shared" si="4"/>
        <v/>
      </c>
      <c r="S45" s="6"/>
      <c r="T45" s="14"/>
      <c r="U45" s="14"/>
      <c r="V45" s="14"/>
      <c r="W45" s="52">
        <f t="shared" si="5"/>
        <v>4</v>
      </c>
    </row>
    <row r="46" spans="3:23" ht="24" x14ac:dyDescent="0.3">
      <c r="C46" s="4" t="s">
        <v>137</v>
      </c>
      <c r="D46" s="4">
        <v>2</v>
      </c>
      <c r="E46" s="4" t="s">
        <v>45</v>
      </c>
      <c r="F46" s="85" t="s">
        <v>127</v>
      </c>
      <c r="G46" s="4" t="s">
        <v>138</v>
      </c>
      <c r="H46" s="4" t="s">
        <v>139</v>
      </c>
      <c r="I46" s="83" t="s">
        <v>140</v>
      </c>
      <c r="J46" s="12"/>
      <c r="K46" s="90" t="s">
        <v>141</v>
      </c>
      <c r="L46" s="89"/>
      <c r="M46" s="89"/>
      <c r="N46" s="59"/>
      <c r="O46" s="93"/>
      <c r="P46" s="94"/>
      <c r="Q46" s="4" t="str">
        <f t="shared" si="3"/>
        <v/>
      </c>
      <c r="R46" s="8" t="str">
        <f t="shared" si="4"/>
        <v/>
      </c>
      <c r="S46" s="6"/>
      <c r="T46" s="14"/>
      <c r="U46" s="14"/>
      <c r="V46" s="14"/>
      <c r="W46" s="52">
        <f t="shared" si="5"/>
        <v>2</v>
      </c>
    </row>
    <row r="47" spans="3:23" ht="24" x14ac:dyDescent="0.3">
      <c r="C47" s="4" t="s">
        <v>142</v>
      </c>
      <c r="D47" s="4">
        <v>5</v>
      </c>
      <c r="E47" s="4" t="s">
        <v>92</v>
      </c>
      <c r="F47" s="85" t="s">
        <v>127</v>
      </c>
      <c r="G47" s="4" t="s">
        <v>143</v>
      </c>
      <c r="H47" s="4" t="s">
        <v>144</v>
      </c>
      <c r="I47" s="83" t="s">
        <v>145</v>
      </c>
      <c r="J47" s="12"/>
      <c r="K47" s="90" t="s">
        <v>146</v>
      </c>
      <c r="L47" s="89"/>
      <c r="M47" s="89"/>
      <c r="N47" s="59"/>
      <c r="O47" s="93"/>
      <c r="P47" s="94"/>
      <c r="Q47" s="4" t="str">
        <f t="shared" si="3"/>
        <v/>
      </c>
      <c r="R47" s="8" t="str">
        <f t="shared" si="4"/>
        <v/>
      </c>
      <c r="S47" s="6"/>
      <c r="T47" s="14"/>
      <c r="U47" s="14"/>
      <c r="V47" s="14"/>
      <c r="W47" s="52">
        <f t="shared" si="5"/>
        <v>5</v>
      </c>
    </row>
    <row r="48" spans="3:23" ht="24" x14ac:dyDescent="0.3">
      <c r="C48" s="4" t="s">
        <v>147</v>
      </c>
      <c r="D48" s="4">
        <v>5</v>
      </c>
      <c r="E48" s="4" t="s">
        <v>92</v>
      </c>
      <c r="F48" s="85" t="s">
        <v>127</v>
      </c>
      <c r="G48" s="4" t="s">
        <v>148</v>
      </c>
      <c r="H48" s="4" t="s">
        <v>149</v>
      </c>
      <c r="I48" s="83" t="s">
        <v>150</v>
      </c>
      <c r="J48" s="12"/>
      <c r="K48" s="90" t="s">
        <v>151</v>
      </c>
      <c r="L48" s="89"/>
      <c r="M48" s="89"/>
      <c r="N48" s="59"/>
      <c r="O48" s="93"/>
      <c r="P48" s="94"/>
      <c r="Q48" s="4" t="str">
        <f t="shared" si="3"/>
        <v/>
      </c>
      <c r="R48" s="8" t="str">
        <f t="shared" si="4"/>
        <v/>
      </c>
      <c r="S48" s="6"/>
      <c r="T48" s="14"/>
      <c r="U48" s="14"/>
      <c r="V48" s="14"/>
      <c r="W48" s="52">
        <f t="shared" si="5"/>
        <v>5</v>
      </c>
    </row>
    <row r="49" spans="3:23" ht="24" x14ac:dyDescent="0.3">
      <c r="C49" s="4" t="s">
        <v>152</v>
      </c>
      <c r="D49" s="4">
        <v>5</v>
      </c>
      <c r="E49" s="4" t="s">
        <v>92</v>
      </c>
      <c r="F49" s="85" t="s">
        <v>127</v>
      </c>
      <c r="G49" s="4" t="s">
        <v>153</v>
      </c>
      <c r="H49" s="4" t="s">
        <v>139</v>
      </c>
      <c r="I49" s="83" t="s">
        <v>154</v>
      </c>
      <c r="J49" s="12"/>
      <c r="K49" s="90" t="s">
        <v>155</v>
      </c>
      <c r="L49" s="89"/>
      <c r="M49" s="89"/>
      <c r="N49" s="59"/>
      <c r="O49" s="93"/>
      <c r="P49" s="94"/>
      <c r="Q49" s="4" t="str">
        <f t="shared" si="3"/>
        <v/>
      </c>
      <c r="R49" s="8" t="str">
        <f t="shared" si="4"/>
        <v/>
      </c>
      <c r="S49" s="6"/>
      <c r="T49" s="14"/>
      <c r="U49" s="14"/>
      <c r="V49" s="14"/>
      <c r="W49" s="52">
        <f t="shared" si="5"/>
        <v>5</v>
      </c>
    </row>
    <row r="50" spans="3:23" ht="168" x14ac:dyDescent="0.3">
      <c r="C50" s="4" t="s">
        <v>156</v>
      </c>
      <c r="D50" s="4">
        <v>3</v>
      </c>
      <c r="E50" s="4" t="s">
        <v>157</v>
      </c>
      <c r="F50" s="85" t="s">
        <v>158</v>
      </c>
      <c r="G50" s="4" t="s">
        <v>159</v>
      </c>
      <c r="H50" s="85" t="s">
        <v>160</v>
      </c>
      <c r="I50" s="83" t="s">
        <v>161</v>
      </c>
      <c r="J50" s="12"/>
      <c r="K50" s="90" t="s">
        <v>162</v>
      </c>
      <c r="L50" s="89" t="s">
        <v>163</v>
      </c>
      <c r="M50" s="89" t="s">
        <v>164</v>
      </c>
      <c r="N50" s="59"/>
      <c r="O50" s="93"/>
      <c r="P50" s="94"/>
      <c r="Q50" s="4" t="str">
        <f t="shared" si="3"/>
        <v/>
      </c>
      <c r="R50" s="8" t="str">
        <f t="shared" si="4"/>
        <v/>
      </c>
      <c r="S50" s="6"/>
      <c r="T50" s="14"/>
      <c r="U50" s="14"/>
      <c r="V50" s="14"/>
      <c r="W50" s="52">
        <f t="shared" si="5"/>
        <v>3</v>
      </c>
    </row>
    <row r="51" spans="3:23" x14ac:dyDescent="0.3">
      <c r="C51" s="103"/>
      <c r="D51" s="103"/>
      <c r="E51" s="103"/>
      <c r="F51" s="103"/>
      <c r="G51" s="103"/>
      <c r="H51" s="103"/>
      <c r="I51" s="103"/>
      <c r="J51" s="103"/>
      <c r="K51" s="103"/>
      <c r="L51" s="103"/>
      <c r="M51" s="103"/>
      <c r="N51" s="53"/>
      <c r="O51" s="11"/>
      <c r="P51" s="11"/>
      <c r="Q51" s="11"/>
      <c r="R51" s="38" t="str">
        <f>IF(SUM(R44:R50)=0,"-",IFERROR(SUM(R44:R50),""))</f>
        <v>-</v>
      </c>
      <c r="S51" s="6"/>
      <c r="T51" s="14"/>
      <c r="U51" s="14"/>
      <c r="V51" s="14"/>
      <c r="W51" s="14"/>
    </row>
    <row r="52" spans="3:23" x14ac:dyDescent="0.3">
      <c r="C52" s="103"/>
      <c r="D52" s="103"/>
      <c r="E52" s="103"/>
      <c r="F52" s="103"/>
      <c r="G52" s="103"/>
      <c r="H52" s="103"/>
      <c r="I52" s="103"/>
      <c r="J52" s="103"/>
      <c r="K52" s="103"/>
      <c r="L52" s="103"/>
      <c r="M52" s="103"/>
      <c r="N52" s="53"/>
      <c r="O52" s="54" t="str">
        <f>IF(O44="N/A",IF(O45="N/A",IF(O46="N/A",IF(O47="N/A",IF(O48="N/A",IF(O49="N/A",IF(O50="N/A","N/A","-"),"-"),"-"),"-"),"-"),"-"),"-")</f>
        <v>-</v>
      </c>
      <c r="P52" s="58" t="str">
        <f>IF(O52="N/A","N/A",$R52)</f>
        <v>-</v>
      </c>
      <c r="Q52" s="54"/>
      <c r="R52" s="38" t="str">
        <f>IF(R51="-","-",IFERROR(($P44*W44+$P45*W45+$P46*W46+$P47*W47+$P48*W48+$P49*W49+$P50*W50)/(SUM(W44:W50)),""))</f>
        <v>-</v>
      </c>
      <c r="S52" s="6"/>
      <c r="T52" s="14"/>
      <c r="U52" s="14"/>
      <c r="V52" s="14"/>
      <c r="W52" s="14"/>
    </row>
    <row r="53" spans="3:23" ht="3.75" customHeight="1" x14ac:dyDescent="0.3">
      <c r="C53" s="11"/>
      <c r="D53" s="11"/>
      <c r="E53" s="11"/>
      <c r="F53" s="10"/>
      <c r="G53" s="11"/>
      <c r="H53" s="11"/>
      <c r="I53" s="6"/>
      <c r="J53" s="11"/>
      <c r="K53" s="6"/>
      <c r="L53" s="6"/>
      <c r="M53" s="6"/>
      <c r="N53" s="11"/>
      <c r="O53" s="11"/>
      <c r="P53" s="11"/>
      <c r="Q53" s="11"/>
      <c r="R53" s="11"/>
      <c r="S53" s="6"/>
    </row>
    <row r="54" spans="3:23" ht="14.25" customHeight="1" x14ac:dyDescent="0.3">
      <c r="C54" s="11"/>
      <c r="D54" s="4">
        <v>4</v>
      </c>
      <c r="E54" s="1"/>
      <c r="F54" s="33"/>
      <c r="G54" s="1"/>
      <c r="H54" s="1"/>
      <c r="I54" s="82" t="s">
        <v>165</v>
      </c>
      <c r="J54" s="12"/>
      <c r="K54" s="6"/>
      <c r="L54" s="6"/>
      <c r="M54" s="6"/>
      <c r="N54" s="6"/>
      <c r="O54" s="6"/>
      <c r="P54" s="6"/>
      <c r="Q54" s="6"/>
      <c r="R54" s="13"/>
      <c r="S54" s="6"/>
      <c r="W54" s="5" t="s">
        <v>42</v>
      </c>
    </row>
    <row r="55" spans="3:23" ht="24" x14ac:dyDescent="0.3">
      <c r="C55" s="4" t="s">
        <v>166</v>
      </c>
      <c r="D55" s="4">
        <v>5</v>
      </c>
      <c r="E55" s="4" t="s">
        <v>45</v>
      </c>
      <c r="F55" s="4" t="s">
        <v>127</v>
      </c>
      <c r="G55" s="4" t="s">
        <v>167</v>
      </c>
      <c r="H55" s="4" t="s">
        <v>168</v>
      </c>
      <c r="I55" s="83" t="s">
        <v>130</v>
      </c>
      <c r="J55" s="12"/>
      <c r="K55" s="88" t="s">
        <v>169</v>
      </c>
      <c r="L55" s="89"/>
      <c r="M55" s="89"/>
      <c r="N55" s="59"/>
      <c r="O55" s="93"/>
      <c r="P55" s="94"/>
      <c r="Q55" s="4" t="str">
        <f t="shared" ref="Q55:Q61" si="6">IF($O55="N/A","",IF($P55="","",IF($P55&gt;=85%,"C","NC")))</f>
        <v/>
      </c>
      <c r="R55" s="8" t="str">
        <f t="shared" ref="R55:R61" si="7">IF($O55="N/A","",IF($P55="","",$P55*$W55))</f>
        <v/>
      </c>
      <c r="S55" s="6"/>
      <c r="T55" s="14"/>
      <c r="U55" s="14"/>
      <c r="V55" s="14"/>
      <c r="W55" s="52">
        <f t="shared" ref="W55:W61" si="8">IF(O55="N/A",0,D55)</f>
        <v>5</v>
      </c>
    </row>
    <row r="56" spans="3:23" ht="24" x14ac:dyDescent="0.3">
      <c r="C56" s="4" t="s">
        <v>170</v>
      </c>
      <c r="D56" s="4">
        <v>4</v>
      </c>
      <c r="E56" s="4" t="s">
        <v>45</v>
      </c>
      <c r="F56" s="4" t="s">
        <v>127</v>
      </c>
      <c r="G56" s="4" t="s">
        <v>171</v>
      </c>
      <c r="H56" s="4" t="s">
        <v>172</v>
      </c>
      <c r="I56" s="83" t="s">
        <v>173</v>
      </c>
      <c r="J56" s="12"/>
      <c r="K56" s="88" t="s">
        <v>174</v>
      </c>
      <c r="L56" s="89"/>
      <c r="M56" s="89"/>
      <c r="N56" s="59"/>
      <c r="O56" s="93"/>
      <c r="P56" s="94"/>
      <c r="Q56" s="4" t="str">
        <f t="shared" si="6"/>
        <v/>
      </c>
      <c r="R56" s="8" t="str">
        <f t="shared" si="7"/>
        <v/>
      </c>
      <c r="S56" s="6"/>
      <c r="T56" s="14"/>
      <c r="U56" s="14"/>
      <c r="V56" s="14"/>
      <c r="W56" s="52">
        <f t="shared" si="8"/>
        <v>4</v>
      </c>
    </row>
    <row r="57" spans="3:23" ht="24" x14ac:dyDescent="0.3">
      <c r="C57" s="4" t="s">
        <v>175</v>
      </c>
      <c r="D57" s="4">
        <v>1</v>
      </c>
      <c r="E57" s="4" t="s">
        <v>45</v>
      </c>
      <c r="F57" s="4" t="s">
        <v>127</v>
      </c>
      <c r="G57" s="4" t="s">
        <v>176</v>
      </c>
      <c r="H57" s="4" t="s">
        <v>177</v>
      </c>
      <c r="I57" s="83" t="s">
        <v>178</v>
      </c>
      <c r="J57" s="12"/>
      <c r="K57" s="88" t="s">
        <v>179</v>
      </c>
      <c r="L57" s="89"/>
      <c r="M57" s="89"/>
      <c r="N57" s="59"/>
      <c r="O57" s="93"/>
      <c r="P57" s="94"/>
      <c r="Q57" s="4" t="str">
        <f t="shared" si="6"/>
        <v/>
      </c>
      <c r="R57" s="8" t="str">
        <f t="shared" si="7"/>
        <v/>
      </c>
      <c r="S57" s="6"/>
      <c r="T57" s="14"/>
      <c r="U57" s="14"/>
      <c r="V57" s="14"/>
      <c r="W57" s="52">
        <f t="shared" si="8"/>
        <v>1</v>
      </c>
    </row>
    <row r="58" spans="3:23" ht="60" x14ac:dyDescent="0.3">
      <c r="C58" s="4" t="s">
        <v>180</v>
      </c>
      <c r="D58" s="4">
        <v>3</v>
      </c>
      <c r="E58" s="4" t="s">
        <v>45</v>
      </c>
      <c r="F58" s="4" t="s">
        <v>127</v>
      </c>
      <c r="G58" s="4" t="s">
        <v>181</v>
      </c>
      <c r="H58" s="4" t="s">
        <v>177</v>
      </c>
      <c r="I58" s="83" t="s">
        <v>182</v>
      </c>
      <c r="J58" s="12"/>
      <c r="K58" s="88" t="s">
        <v>183</v>
      </c>
      <c r="L58" s="89"/>
      <c r="M58" s="89"/>
      <c r="N58" s="59"/>
      <c r="O58" s="93"/>
      <c r="P58" s="94"/>
      <c r="Q58" s="4" t="str">
        <f t="shared" si="6"/>
        <v/>
      </c>
      <c r="R58" s="8" t="str">
        <f t="shared" si="7"/>
        <v/>
      </c>
      <c r="S58" s="6"/>
      <c r="T58" s="14"/>
      <c r="U58" s="14"/>
      <c r="V58" s="14"/>
      <c r="W58" s="52">
        <f t="shared" si="8"/>
        <v>3</v>
      </c>
    </row>
    <row r="59" spans="3:23" ht="24" x14ac:dyDescent="0.3">
      <c r="C59" s="4" t="s">
        <v>184</v>
      </c>
      <c r="D59" s="4">
        <v>5</v>
      </c>
      <c r="E59" s="4" t="s">
        <v>92</v>
      </c>
      <c r="F59" s="4" t="s">
        <v>127</v>
      </c>
      <c r="G59" s="4" t="s">
        <v>185</v>
      </c>
      <c r="H59" s="4" t="s">
        <v>186</v>
      </c>
      <c r="I59" s="83" t="s">
        <v>187</v>
      </c>
      <c r="J59" s="12"/>
      <c r="K59" s="88" t="s">
        <v>146</v>
      </c>
      <c r="L59" s="89"/>
      <c r="M59" s="89"/>
      <c r="N59" s="59"/>
      <c r="O59" s="93"/>
      <c r="P59" s="94"/>
      <c r="Q59" s="4" t="str">
        <f t="shared" si="6"/>
        <v/>
      </c>
      <c r="R59" s="8" t="str">
        <f t="shared" si="7"/>
        <v/>
      </c>
      <c r="S59" s="6"/>
      <c r="T59" s="14"/>
      <c r="U59" s="14"/>
      <c r="V59" s="14"/>
      <c r="W59" s="52">
        <f t="shared" si="8"/>
        <v>5</v>
      </c>
    </row>
    <row r="60" spans="3:23" x14ac:dyDescent="0.3">
      <c r="C60" s="4" t="s">
        <v>188</v>
      </c>
      <c r="D60" s="4">
        <v>4</v>
      </c>
      <c r="E60" s="4" t="s">
        <v>92</v>
      </c>
      <c r="F60" s="4" t="s">
        <v>127</v>
      </c>
      <c r="G60" s="4" t="s">
        <v>189</v>
      </c>
      <c r="H60" s="4" t="s">
        <v>190</v>
      </c>
      <c r="I60" s="83" t="s">
        <v>191</v>
      </c>
      <c r="J60" s="12"/>
      <c r="K60" s="88" t="s">
        <v>192</v>
      </c>
      <c r="L60" s="89"/>
      <c r="M60" s="89"/>
      <c r="N60" s="59"/>
      <c r="O60" s="93"/>
      <c r="P60" s="94"/>
      <c r="Q60" s="4" t="str">
        <f t="shared" si="6"/>
        <v/>
      </c>
      <c r="R60" s="8" t="str">
        <f t="shared" si="7"/>
        <v/>
      </c>
      <c r="S60" s="6"/>
      <c r="T60" s="14"/>
      <c r="U60" s="14"/>
      <c r="V60" s="14"/>
      <c r="W60" s="52">
        <f t="shared" si="8"/>
        <v>4</v>
      </c>
    </row>
    <row r="61" spans="3:23" ht="24" x14ac:dyDescent="0.3">
      <c r="C61" s="4" t="s">
        <v>193</v>
      </c>
      <c r="D61" s="4">
        <v>5</v>
      </c>
      <c r="E61" s="4" t="s">
        <v>92</v>
      </c>
      <c r="F61" s="4" t="s">
        <v>127</v>
      </c>
      <c r="G61" s="4" t="s">
        <v>194</v>
      </c>
      <c r="H61" s="4" t="s">
        <v>177</v>
      </c>
      <c r="I61" s="83" t="s">
        <v>195</v>
      </c>
      <c r="J61" s="12"/>
      <c r="K61" s="88" t="s">
        <v>196</v>
      </c>
      <c r="L61" s="89"/>
      <c r="M61" s="89"/>
      <c r="N61" s="59"/>
      <c r="O61" s="93"/>
      <c r="P61" s="94"/>
      <c r="Q61" s="4" t="str">
        <f t="shared" si="6"/>
        <v/>
      </c>
      <c r="R61" s="8" t="str">
        <f t="shared" si="7"/>
        <v/>
      </c>
      <c r="S61" s="6"/>
      <c r="T61" s="14"/>
      <c r="U61" s="14"/>
      <c r="V61" s="14"/>
      <c r="W61" s="52">
        <f t="shared" si="8"/>
        <v>5</v>
      </c>
    </row>
    <row r="62" spans="3:23" x14ac:dyDescent="0.3">
      <c r="C62" s="103"/>
      <c r="D62" s="103"/>
      <c r="E62" s="103"/>
      <c r="F62" s="103"/>
      <c r="G62" s="103"/>
      <c r="H62" s="103"/>
      <c r="I62" s="103"/>
      <c r="J62" s="103"/>
      <c r="K62" s="103"/>
      <c r="L62" s="103"/>
      <c r="M62" s="103"/>
      <c r="N62" s="53"/>
      <c r="O62" s="11"/>
      <c r="P62" s="11"/>
      <c r="Q62" s="11"/>
      <c r="R62" s="38" t="str">
        <f>IF(SUM(R55:R61)=0,"-",IFERROR(SUM(R55:R61),""))</f>
        <v>-</v>
      </c>
      <c r="S62" s="6"/>
      <c r="T62" s="14"/>
      <c r="U62" s="14"/>
      <c r="V62" s="14"/>
      <c r="W62" s="14"/>
    </row>
    <row r="63" spans="3:23" x14ac:dyDescent="0.3">
      <c r="C63" s="103"/>
      <c r="D63" s="103"/>
      <c r="E63" s="103"/>
      <c r="F63" s="103"/>
      <c r="G63" s="103"/>
      <c r="H63" s="103"/>
      <c r="I63" s="103"/>
      <c r="J63" s="103"/>
      <c r="K63" s="103"/>
      <c r="L63" s="103"/>
      <c r="M63" s="103"/>
      <c r="N63" s="53"/>
      <c r="O63" s="54" t="str">
        <f>IF(O55="N/A",IF(O56="N/A",IF(O57="N/A",IF(O58="N/A",IF(O59="N/A",IF(O60="N/A",IF(O61="N/A","N/A","-"),"-"),"-"),"-"),"-"),"-"),"-")</f>
        <v>-</v>
      </c>
      <c r="P63" s="58" t="str">
        <f>IF(O63="N/A","N/A",$R63)</f>
        <v>-</v>
      </c>
      <c r="Q63" s="54"/>
      <c r="R63" s="38" t="str">
        <f>IF(R62="-","-",IFERROR(($P55*W55+$P56*W56+$P57*W57+$P58*W58+$P59*W59+$P60*W60+$P61*W61)/(SUM(W55:W61)),""))</f>
        <v>-</v>
      </c>
      <c r="S63" s="6"/>
      <c r="T63" s="14"/>
      <c r="U63" s="14"/>
      <c r="V63" s="14"/>
      <c r="W63" s="14"/>
    </row>
    <row r="64" spans="3:23" ht="3.75" customHeight="1" x14ac:dyDescent="0.3">
      <c r="C64" s="11"/>
      <c r="D64" s="11"/>
      <c r="E64" s="11"/>
      <c r="F64" s="10"/>
      <c r="G64" s="11"/>
      <c r="H64" s="11"/>
      <c r="I64" s="6"/>
      <c r="J64" s="11"/>
      <c r="K64" s="6"/>
      <c r="L64" s="6"/>
      <c r="M64" s="6"/>
      <c r="N64" s="11"/>
      <c r="O64" s="11"/>
      <c r="P64" s="11"/>
      <c r="Q64" s="11"/>
      <c r="R64" s="11"/>
      <c r="S64" s="6"/>
    </row>
    <row r="65" spans="3:23" x14ac:dyDescent="0.3">
      <c r="C65" s="11"/>
      <c r="D65" s="4">
        <v>2</v>
      </c>
      <c r="E65" s="1"/>
      <c r="F65" s="33"/>
      <c r="G65" s="1"/>
      <c r="H65" s="1"/>
      <c r="I65" s="82" t="s">
        <v>197</v>
      </c>
      <c r="J65" s="12"/>
      <c r="K65" s="6"/>
      <c r="L65" s="6"/>
      <c r="M65" s="6"/>
      <c r="N65" s="6"/>
      <c r="O65" s="12"/>
      <c r="P65" s="12"/>
      <c r="Q65" s="12"/>
      <c r="R65" s="12"/>
      <c r="S65" s="12"/>
      <c r="T65" s="14"/>
      <c r="U65" s="14"/>
      <c r="V65" s="14"/>
      <c r="W65" s="5" t="s">
        <v>42</v>
      </c>
    </row>
    <row r="66" spans="3:23" ht="144" x14ac:dyDescent="0.3">
      <c r="C66" s="4" t="s">
        <v>198</v>
      </c>
      <c r="D66" s="4">
        <v>5</v>
      </c>
      <c r="E66" s="4" t="s">
        <v>157</v>
      </c>
      <c r="F66" s="77" t="s">
        <v>46</v>
      </c>
      <c r="G66" s="4" t="s">
        <v>159</v>
      </c>
      <c r="H66" s="4" t="s">
        <v>199</v>
      </c>
      <c r="I66" s="83" t="s">
        <v>200</v>
      </c>
      <c r="J66" s="12"/>
      <c r="K66" s="88" t="s">
        <v>201</v>
      </c>
      <c r="L66" s="89" t="s">
        <v>202</v>
      </c>
      <c r="M66" s="89" t="s">
        <v>203</v>
      </c>
      <c r="N66" s="59"/>
      <c r="O66" s="93"/>
      <c r="P66" s="94"/>
      <c r="Q66" s="4" t="str">
        <f>IF($O66="N/A","",IF($P66="","",IF($P66&gt;=85%,"C","NC")))</f>
        <v/>
      </c>
      <c r="R66" s="8" t="str">
        <f>IF($O66="N/A","",IF($P66="","",$P66*$W66))</f>
        <v/>
      </c>
      <c r="S66" s="6"/>
      <c r="T66" s="14"/>
      <c r="U66" s="14"/>
      <c r="V66" s="14"/>
      <c r="W66" s="52">
        <f>IF(O66="N/A",0,D66)</f>
        <v>5</v>
      </c>
    </row>
    <row r="67" spans="3:23" ht="173.25" customHeight="1" x14ac:dyDescent="0.3">
      <c r="C67" s="4" t="s">
        <v>204</v>
      </c>
      <c r="D67" s="4">
        <v>4</v>
      </c>
      <c r="E67" s="4" t="s">
        <v>157</v>
      </c>
      <c r="F67" s="77" t="s">
        <v>46</v>
      </c>
      <c r="G67" s="4" t="s">
        <v>159</v>
      </c>
      <c r="H67" s="4" t="s">
        <v>199</v>
      </c>
      <c r="I67" s="83" t="s">
        <v>205</v>
      </c>
      <c r="J67" s="12"/>
      <c r="K67" s="88" t="s">
        <v>201</v>
      </c>
      <c r="L67" s="89" t="s">
        <v>202</v>
      </c>
      <c r="M67" s="89" t="s">
        <v>206</v>
      </c>
      <c r="N67" s="59"/>
      <c r="O67" s="93"/>
      <c r="P67" s="94"/>
      <c r="Q67" s="4" t="str">
        <f>IF($O67="N/A","",IF($P67="","",IF($P67&gt;=85%,"C","NC")))</f>
        <v/>
      </c>
      <c r="R67" s="8" t="str">
        <f>IF($O67="N/A","",IF($P67="","",$P67*$W67))</f>
        <v/>
      </c>
      <c r="S67" s="6"/>
      <c r="T67" s="14"/>
      <c r="U67" s="14"/>
      <c r="V67" s="14"/>
      <c r="W67" s="52">
        <f>IF(O67="N/A",0,D67)</f>
        <v>4</v>
      </c>
    </row>
    <row r="68" spans="3:23" ht="186.75" customHeight="1" x14ac:dyDescent="0.3">
      <c r="C68" s="4" t="s">
        <v>207</v>
      </c>
      <c r="D68" s="4">
        <v>3</v>
      </c>
      <c r="E68" s="4" t="s">
        <v>157</v>
      </c>
      <c r="F68" s="77" t="s">
        <v>46</v>
      </c>
      <c r="G68" s="4" t="s">
        <v>159</v>
      </c>
      <c r="H68" s="4" t="s">
        <v>199</v>
      </c>
      <c r="I68" s="83" t="s">
        <v>208</v>
      </c>
      <c r="J68" s="12"/>
      <c r="K68" s="88" t="s">
        <v>201</v>
      </c>
      <c r="L68" s="89" t="s">
        <v>202</v>
      </c>
      <c r="M68" s="89" t="s">
        <v>209</v>
      </c>
      <c r="N68" s="59"/>
      <c r="O68" s="93"/>
      <c r="P68" s="94"/>
      <c r="Q68" s="4" t="str">
        <f>IF($O68="N/A","",IF($P68="","",IF($P68&gt;=85%,"C","NC")))</f>
        <v/>
      </c>
      <c r="R68" s="8" t="str">
        <f>IF($O68="N/A","",IF($P68="","",$P68*$W68))</f>
        <v/>
      </c>
      <c r="S68" s="6"/>
      <c r="T68" s="14"/>
      <c r="U68" s="14"/>
      <c r="V68" s="14"/>
      <c r="W68" s="52">
        <f>IF(O68="N/A",0,D68)</f>
        <v>3</v>
      </c>
    </row>
    <row r="69" spans="3:23" x14ac:dyDescent="0.3">
      <c r="C69" s="103"/>
      <c r="D69" s="103"/>
      <c r="E69" s="103"/>
      <c r="F69" s="103"/>
      <c r="G69" s="103"/>
      <c r="H69" s="103"/>
      <c r="I69" s="103"/>
      <c r="J69" s="103"/>
      <c r="K69" s="103"/>
      <c r="L69" s="103"/>
      <c r="M69" s="103"/>
      <c r="N69" s="53"/>
      <c r="O69" s="11"/>
      <c r="P69" s="11"/>
      <c r="Q69" s="11"/>
      <c r="R69" s="38" t="str">
        <f>IF(SUM(R66:R68)=0,"-",IFERROR(SUM(R66:R68),""))</f>
        <v>-</v>
      </c>
      <c r="S69" s="6"/>
      <c r="T69" s="14"/>
      <c r="U69" s="14"/>
      <c r="V69" s="14"/>
      <c r="W69" s="14"/>
    </row>
    <row r="70" spans="3:23" x14ac:dyDescent="0.3">
      <c r="C70" s="103"/>
      <c r="D70" s="103"/>
      <c r="E70" s="103"/>
      <c r="F70" s="103"/>
      <c r="G70" s="103"/>
      <c r="H70" s="103"/>
      <c r="I70" s="103"/>
      <c r="J70" s="103"/>
      <c r="K70" s="103"/>
      <c r="L70" s="103"/>
      <c r="M70" s="103"/>
      <c r="N70" s="53"/>
      <c r="O70" s="54" t="str">
        <f>IF(O66="N/A",IF(O67="N/A",IF(O68="N/A","N/A","-"),"-"),"-")</f>
        <v>-</v>
      </c>
      <c r="P70" s="58" t="str">
        <f>IF(O70="N/A","N/A",$R70)</f>
        <v>-</v>
      </c>
      <c r="Q70" s="54"/>
      <c r="R70" s="38" t="str">
        <f>IF(R69="-","-",IFERROR(($P66*W66+$P67*W67+$P68*W68)/(SUM(W66:W68)),""))</f>
        <v>-</v>
      </c>
      <c r="S70" s="6"/>
      <c r="T70" s="14"/>
      <c r="U70" s="14"/>
      <c r="V70" s="14"/>
      <c r="W70" s="14"/>
    </row>
    <row r="71" spans="3:23" ht="3.75" customHeight="1" x14ac:dyDescent="0.3">
      <c r="C71" s="11"/>
      <c r="D71" s="11"/>
      <c r="E71" s="11"/>
      <c r="F71" s="10"/>
      <c r="G71" s="11"/>
      <c r="H71" s="11"/>
      <c r="I71" s="6"/>
      <c r="J71" s="11"/>
      <c r="K71" s="6"/>
      <c r="L71" s="6"/>
      <c r="M71" s="6"/>
      <c r="N71" s="11"/>
      <c r="O71" s="11"/>
      <c r="P71" s="11"/>
      <c r="Q71" s="11"/>
      <c r="R71" s="11"/>
      <c r="S71" s="6"/>
    </row>
    <row r="72" spans="3:23" x14ac:dyDescent="0.3">
      <c r="C72" s="11"/>
      <c r="D72" s="4">
        <v>5</v>
      </c>
      <c r="E72" s="1"/>
      <c r="F72" s="33"/>
      <c r="G72" s="1"/>
      <c r="H72" s="1"/>
      <c r="I72" s="82" t="s">
        <v>210</v>
      </c>
      <c r="J72" s="12"/>
      <c r="K72" s="6"/>
      <c r="L72" s="6"/>
      <c r="M72" s="6"/>
      <c r="N72" s="6"/>
      <c r="O72" s="12"/>
      <c r="P72" s="12"/>
      <c r="Q72" s="12"/>
      <c r="R72" s="12"/>
      <c r="S72" s="12"/>
      <c r="T72" s="14"/>
      <c r="U72" s="14"/>
      <c r="V72" s="14"/>
      <c r="W72" s="5" t="s">
        <v>42</v>
      </c>
    </row>
    <row r="73" spans="3:23" x14ac:dyDescent="0.3">
      <c r="C73" s="4" t="s">
        <v>211</v>
      </c>
      <c r="D73" s="4">
        <v>5</v>
      </c>
      <c r="E73" s="4" t="s">
        <v>45</v>
      </c>
      <c r="F73" s="77" t="s">
        <v>212</v>
      </c>
      <c r="G73" s="4" t="s">
        <v>213</v>
      </c>
      <c r="H73" s="4" t="s">
        <v>214</v>
      </c>
      <c r="I73" s="83" t="s">
        <v>215</v>
      </c>
      <c r="J73" s="12"/>
      <c r="K73" s="88" t="s">
        <v>216</v>
      </c>
      <c r="L73" s="89"/>
      <c r="M73" s="89"/>
      <c r="N73" s="59"/>
      <c r="O73" s="93"/>
      <c r="P73" s="94"/>
      <c r="Q73" s="4" t="str">
        <f>IF($O73="N/A","",IF($P73="","",IF($P73&gt;=85%,"C","NC")))</f>
        <v/>
      </c>
      <c r="R73" s="8" t="str">
        <f>IF($O73="N/A","",IF($P73="","",$P73*$W73))</f>
        <v/>
      </c>
      <c r="S73" s="6"/>
      <c r="T73" s="14"/>
      <c r="U73" s="14"/>
      <c r="V73" s="14"/>
      <c r="W73" s="52">
        <f>IF(O73="N/A",0,D73)</f>
        <v>5</v>
      </c>
    </row>
    <row r="74" spans="3:23" ht="48" x14ac:dyDescent="0.3">
      <c r="C74" s="4" t="s">
        <v>217</v>
      </c>
      <c r="D74" s="4">
        <v>5</v>
      </c>
      <c r="E74" s="4" t="s">
        <v>45</v>
      </c>
      <c r="F74" s="77" t="s">
        <v>212</v>
      </c>
      <c r="G74" s="4" t="s">
        <v>213</v>
      </c>
      <c r="H74" s="4" t="s">
        <v>214</v>
      </c>
      <c r="I74" s="83" t="s">
        <v>218</v>
      </c>
      <c r="J74" s="12"/>
      <c r="K74" s="88" t="s">
        <v>219</v>
      </c>
      <c r="L74" s="89"/>
      <c r="M74" s="89"/>
      <c r="N74" s="59"/>
      <c r="O74" s="93"/>
      <c r="P74" s="94"/>
      <c r="Q74" s="4" t="str">
        <f>IF($O74="N/A","",IF($P74="","",IF($P74&gt;=85%,"C","NC")))</f>
        <v/>
      </c>
      <c r="R74" s="8" t="str">
        <f>IF($O74="N/A","",IF($P74="","",$P74*$W74))</f>
        <v/>
      </c>
      <c r="S74" s="6"/>
      <c r="T74" s="14"/>
      <c r="U74" s="14"/>
      <c r="V74" s="14"/>
      <c r="W74" s="52">
        <f>IF(O74="N/A",0,D74)</f>
        <v>5</v>
      </c>
    </row>
    <row r="75" spans="3:23" x14ac:dyDescent="0.3">
      <c r="C75" s="103"/>
      <c r="D75" s="103"/>
      <c r="E75" s="103"/>
      <c r="F75" s="103"/>
      <c r="G75" s="103"/>
      <c r="H75" s="103"/>
      <c r="I75" s="103"/>
      <c r="J75" s="103"/>
      <c r="K75" s="103"/>
      <c r="L75" s="103"/>
      <c r="M75" s="103"/>
      <c r="N75" s="53"/>
      <c r="O75" s="11"/>
      <c r="P75" s="11"/>
      <c r="Q75" s="11"/>
      <c r="R75" s="38" t="str">
        <f>IF(SUM(R73:R74)=0,"-",IFERROR(SUM(R73:R74),""))</f>
        <v>-</v>
      </c>
      <c r="S75" s="6"/>
      <c r="T75" s="14"/>
      <c r="U75" s="14"/>
      <c r="V75" s="14"/>
      <c r="W75" s="14"/>
    </row>
    <row r="76" spans="3:23" x14ac:dyDescent="0.3">
      <c r="C76" s="103"/>
      <c r="D76" s="103"/>
      <c r="E76" s="103"/>
      <c r="F76" s="103"/>
      <c r="G76" s="103"/>
      <c r="H76" s="103"/>
      <c r="I76" s="103"/>
      <c r="J76" s="103"/>
      <c r="K76" s="103"/>
      <c r="L76" s="103"/>
      <c r="M76" s="103"/>
      <c r="N76" s="53"/>
      <c r="O76" s="54" t="str">
        <f>IF(O73="N/A",IF(O74="N/A","N/A","-"),"-")</f>
        <v>-</v>
      </c>
      <c r="P76" s="58" t="str">
        <f>IF(O76="N/A","N/A",$R76)</f>
        <v>-</v>
      </c>
      <c r="Q76" s="54"/>
      <c r="R76" s="38" t="str">
        <f>IF(R75="-","-",IFERROR(($P73*W73+$P74*W74)/(SUM(W73:W74)),""))</f>
        <v>-</v>
      </c>
      <c r="S76" s="6"/>
      <c r="T76" s="14"/>
      <c r="U76" s="14"/>
      <c r="V76" s="14"/>
      <c r="W76" s="14"/>
    </row>
    <row r="77" spans="3:23" ht="3.75" customHeight="1" x14ac:dyDescent="0.3">
      <c r="C77" s="11"/>
      <c r="D77" s="11"/>
      <c r="E77" s="11"/>
      <c r="F77" s="10"/>
      <c r="G77" s="11"/>
      <c r="H77" s="11"/>
      <c r="I77" s="6"/>
      <c r="J77" s="11"/>
      <c r="K77" s="6"/>
      <c r="L77" s="6"/>
      <c r="M77" s="6"/>
      <c r="N77" s="11"/>
      <c r="O77" s="11"/>
      <c r="P77" s="11"/>
      <c r="Q77" s="11"/>
      <c r="R77" s="11"/>
      <c r="S77" s="6"/>
    </row>
    <row r="78" spans="3:23" x14ac:dyDescent="0.3">
      <c r="C78" s="11"/>
      <c r="D78" s="4">
        <v>5</v>
      </c>
      <c r="E78" s="1"/>
      <c r="F78" s="33"/>
      <c r="G78" s="1"/>
      <c r="H78" s="1"/>
      <c r="I78" s="82" t="s">
        <v>220</v>
      </c>
      <c r="J78" s="12"/>
      <c r="K78" s="6"/>
      <c r="L78" s="6"/>
      <c r="M78" s="6"/>
      <c r="N78" s="6"/>
      <c r="O78" s="14"/>
      <c r="P78" s="14"/>
      <c r="Q78" s="14"/>
      <c r="R78" s="17"/>
      <c r="S78" s="14"/>
      <c r="T78" s="14"/>
      <c r="U78" s="14"/>
      <c r="V78" s="14"/>
      <c r="W78" s="5" t="s">
        <v>42</v>
      </c>
    </row>
    <row r="79" spans="3:23" ht="36" x14ac:dyDescent="0.3">
      <c r="C79" s="4" t="s">
        <v>221</v>
      </c>
      <c r="D79" s="4">
        <v>5</v>
      </c>
      <c r="E79" s="4" t="s">
        <v>45</v>
      </c>
      <c r="F79" s="77" t="s">
        <v>127</v>
      </c>
      <c r="G79" s="4" t="s">
        <v>222</v>
      </c>
      <c r="H79" s="4" t="s">
        <v>223</v>
      </c>
      <c r="I79" s="83" t="s">
        <v>224</v>
      </c>
      <c r="J79" s="12"/>
      <c r="K79" s="90" t="s">
        <v>225</v>
      </c>
      <c r="L79" s="89"/>
      <c r="M79" s="89" t="s">
        <v>226</v>
      </c>
      <c r="N79" s="59"/>
      <c r="O79" s="93"/>
      <c r="P79" s="94"/>
      <c r="Q79" s="4" t="str">
        <f>IF($O79="N/A","",IF($P79="","",IF($P79&gt;=85%,"C","NC")))</f>
        <v/>
      </c>
      <c r="R79" s="8" t="str">
        <f>IF($O79="N/A","",IF($P79="","",$P79*$W79))</f>
        <v/>
      </c>
      <c r="S79" s="6"/>
      <c r="T79" s="14"/>
      <c r="U79" s="14"/>
      <c r="V79" s="14"/>
      <c r="W79" s="52">
        <f>IF(O79="N/A",0,D79)</f>
        <v>5</v>
      </c>
    </row>
    <row r="80" spans="3:23" ht="138" customHeight="1" x14ac:dyDescent="0.3">
      <c r="C80" s="4" t="s">
        <v>227</v>
      </c>
      <c r="D80" s="4">
        <v>5</v>
      </c>
      <c r="E80" s="4" t="s">
        <v>92</v>
      </c>
      <c r="F80" s="77" t="s">
        <v>46</v>
      </c>
      <c r="G80" s="4" t="s">
        <v>228</v>
      </c>
      <c r="H80" s="4" t="s">
        <v>229</v>
      </c>
      <c r="I80" s="83" t="s">
        <v>230</v>
      </c>
      <c r="J80" s="12"/>
      <c r="K80" s="90" t="s">
        <v>231</v>
      </c>
      <c r="L80" s="89"/>
      <c r="M80" s="89" t="s">
        <v>232</v>
      </c>
      <c r="N80" s="59"/>
      <c r="O80" s="93"/>
      <c r="P80" s="94"/>
      <c r="Q80" s="4" t="str">
        <f>IF($O80="N/A","",IF($P80="","",IF($P80&gt;=85%,"C","NC")))</f>
        <v/>
      </c>
      <c r="R80" s="8" t="str">
        <f>IF($O80="N/A","",IF($P80="","",$P80*$W80))</f>
        <v/>
      </c>
      <c r="S80" s="6"/>
      <c r="T80" s="14"/>
      <c r="U80" s="14"/>
      <c r="V80" s="14"/>
      <c r="W80" s="52">
        <f>IF(O80="N/A",0,D80)</f>
        <v>5</v>
      </c>
    </row>
    <row r="81" spans="3:23" ht="89.25" customHeight="1" x14ac:dyDescent="0.3">
      <c r="C81" s="4" t="s">
        <v>233</v>
      </c>
      <c r="D81" s="4">
        <v>5</v>
      </c>
      <c r="E81" s="4" t="s">
        <v>92</v>
      </c>
      <c r="F81" s="77" t="s">
        <v>46</v>
      </c>
      <c r="G81" s="4" t="s">
        <v>159</v>
      </c>
      <c r="H81" s="4" t="s">
        <v>234</v>
      </c>
      <c r="I81" s="83" t="s">
        <v>235</v>
      </c>
      <c r="J81" s="12"/>
      <c r="K81" s="90" t="s">
        <v>236</v>
      </c>
      <c r="L81" s="89" t="s">
        <v>237</v>
      </c>
      <c r="M81" s="89" t="s">
        <v>238</v>
      </c>
      <c r="N81" s="59"/>
      <c r="O81" s="93"/>
      <c r="P81" s="94"/>
      <c r="Q81" s="4" t="str">
        <f>IF($O81="N/A","",IF($P81="","",IF($P81&gt;=85%,"C","NC")))</f>
        <v/>
      </c>
      <c r="R81" s="8" t="str">
        <f>IF($O81="N/A","",IF($P81="","",$P81*$W81))</f>
        <v/>
      </c>
      <c r="S81" s="6"/>
      <c r="T81" s="14"/>
      <c r="U81" s="14"/>
      <c r="V81" s="14"/>
      <c r="W81" s="52">
        <f>IF(O81="N/A",0,D81)</f>
        <v>5</v>
      </c>
    </row>
    <row r="82" spans="3:23" x14ac:dyDescent="0.3">
      <c r="C82" s="103"/>
      <c r="D82" s="103"/>
      <c r="E82" s="103"/>
      <c r="F82" s="103"/>
      <c r="G82" s="103"/>
      <c r="H82" s="103"/>
      <c r="I82" s="103"/>
      <c r="J82" s="103"/>
      <c r="K82" s="103"/>
      <c r="L82" s="103"/>
      <c r="M82" s="103"/>
      <c r="N82" s="53"/>
      <c r="O82" s="11"/>
      <c r="P82" s="11"/>
      <c r="Q82" s="11"/>
      <c r="R82" s="38" t="str">
        <f>IF(SUM(R79:R81)=0,"-",IFERROR(SUM(R79:R81),""))</f>
        <v>-</v>
      </c>
      <c r="S82" s="6"/>
      <c r="T82" s="14"/>
      <c r="U82" s="14"/>
      <c r="V82" s="14"/>
      <c r="W82" s="14"/>
    </row>
    <row r="83" spans="3:23" x14ac:dyDescent="0.3">
      <c r="C83" s="103"/>
      <c r="D83" s="103"/>
      <c r="E83" s="103"/>
      <c r="F83" s="103"/>
      <c r="G83" s="103"/>
      <c r="H83" s="103"/>
      <c r="I83" s="103"/>
      <c r="J83" s="103"/>
      <c r="K83" s="103"/>
      <c r="L83" s="103"/>
      <c r="M83" s="103"/>
      <c r="N83" s="53"/>
      <c r="O83" s="54" t="str">
        <f>IF(O79="N/A",IF(O80="N/A",IF(O81="N/A","N/A","-"),"-"),"-")</f>
        <v>-</v>
      </c>
      <c r="P83" s="58" t="str">
        <f>IF(O83="N/A","N/A",$R83)</f>
        <v>-</v>
      </c>
      <c r="Q83" s="54"/>
      <c r="R83" s="38" t="str">
        <f>IF(R82="-","-",IFERROR(($P79*W79+$P80*W80+$P81*W81)/(SUM(W79:W81)),""))</f>
        <v>-</v>
      </c>
      <c r="S83" s="6"/>
      <c r="T83" s="14"/>
      <c r="U83" s="14"/>
      <c r="V83" s="14"/>
      <c r="W83" s="14"/>
    </row>
    <row r="84" spans="3:23" ht="3.75" customHeight="1" x14ac:dyDescent="0.3">
      <c r="C84" s="11"/>
      <c r="D84" s="11"/>
      <c r="E84" s="11"/>
      <c r="F84" s="10"/>
      <c r="G84" s="11"/>
      <c r="H84" s="11"/>
      <c r="I84" s="6"/>
      <c r="J84" s="11"/>
      <c r="K84" s="6"/>
      <c r="L84" s="6"/>
      <c r="M84" s="6"/>
      <c r="N84" s="11"/>
      <c r="O84" s="11"/>
      <c r="P84" s="11"/>
      <c r="Q84" s="11"/>
      <c r="R84" s="11"/>
      <c r="S84" s="6"/>
    </row>
    <row r="85" spans="3:23" ht="14.25" customHeight="1" x14ac:dyDescent="0.3">
      <c r="C85" s="11"/>
      <c r="D85" s="4">
        <v>5</v>
      </c>
      <c r="E85" s="1"/>
      <c r="F85" s="33"/>
      <c r="G85" s="1"/>
      <c r="H85" s="1"/>
      <c r="I85" s="82" t="s">
        <v>239</v>
      </c>
      <c r="J85" s="12"/>
      <c r="K85" s="6"/>
      <c r="L85" s="6"/>
      <c r="M85" s="6"/>
      <c r="N85" s="6"/>
      <c r="O85" s="12"/>
      <c r="P85" s="12"/>
      <c r="Q85" s="12"/>
      <c r="R85" s="12"/>
      <c r="S85" s="12"/>
      <c r="T85" s="14"/>
      <c r="U85" s="14"/>
      <c r="V85" s="14"/>
      <c r="W85" s="5" t="s">
        <v>42</v>
      </c>
    </row>
    <row r="86" spans="3:23" ht="48" x14ac:dyDescent="0.3">
      <c r="C86" s="4" t="s">
        <v>240</v>
      </c>
      <c r="D86" s="4">
        <v>5</v>
      </c>
      <c r="E86" s="4" t="s">
        <v>45</v>
      </c>
      <c r="F86" s="77" t="s">
        <v>46</v>
      </c>
      <c r="G86" s="4" t="s">
        <v>241</v>
      </c>
      <c r="H86" s="4" t="s">
        <v>242</v>
      </c>
      <c r="I86" s="83" t="s">
        <v>243</v>
      </c>
      <c r="J86" s="12"/>
      <c r="K86" s="88" t="s">
        <v>244</v>
      </c>
      <c r="L86" s="89"/>
      <c r="M86" s="89" t="s">
        <v>245</v>
      </c>
      <c r="N86" s="59"/>
      <c r="O86" s="93"/>
      <c r="P86" s="94"/>
      <c r="Q86" s="4" t="str">
        <f>IF($O86="N/A","",IF($P86="","",IF($P86&gt;=85%,"C","NC")))</f>
        <v/>
      </c>
      <c r="R86" s="8" t="str">
        <f>IF($O86="N/A","",IF($P86="","",$P86*$W86))</f>
        <v/>
      </c>
      <c r="S86" s="6"/>
      <c r="T86" s="14"/>
      <c r="U86" s="14"/>
      <c r="V86" s="14"/>
      <c r="W86" s="52">
        <f>IF(O86="N/A",0,D86)</f>
        <v>5</v>
      </c>
    </row>
    <row r="87" spans="3:23" ht="36" x14ac:dyDescent="0.3">
      <c r="C87" s="4" t="s">
        <v>246</v>
      </c>
      <c r="D87" s="4">
        <v>4</v>
      </c>
      <c r="E87" s="4" t="s">
        <v>92</v>
      </c>
      <c r="F87" s="77" t="s">
        <v>46</v>
      </c>
      <c r="G87" s="4" t="s">
        <v>247</v>
      </c>
      <c r="H87" s="85" t="s">
        <v>248</v>
      </c>
      <c r="I87" s="83" t="s">
        <v>249</v>
      </c>
      <c r="J87" s="12"/>
      <c r="K87" s="88" t="s">
        <v>250</v>
      </c>
      <c r="L87" s="89"/>
      <c r="M87" s="89" t="s">
        <v>251</v>
      </c>
      <c r="N87" s="59"/>
      <c r="O87" s="93"/>
      <c r="P87" s="94"/>
      <c r="Q87" s="4" t="str">
        <f>IF($O87="N/A","",IF($P87="","",IF($P87&gt;=85%,"C","NC")))</f>
        <v/>
      </c>
      <c r="R87" s="8" t="str">
        <f>IF($O87="N/A","",IF($P87="","",$P87*$W87))</f>
        <v/>
      </c>
      <c r="S87" s="6"/>
      <c r="T87" s="14"/>
      <c r="U87" s="14"/>
      <c r="V87" s="14"/>
      <c r="W87" s="52">
        <f>IF(O87="N/A",0,D87)</f>
        <v>4</v>
      </c>
    </row>
    <row r="88" spans="3:23" ht="84" x14ac:dyDescent="0.3">
      <c r="C88" s="4" t="s">
        <v>252</v>
      </c>
      <c r="D88" s="4">
        <v>3</v>
      </c>
      <c r="E88" s="4" t="s">
        <v>92</v>
      </c>
      <c r="F88" s="77" t="s">
        <v>46</v>
      </c>
      <c r="G88" s="4" t="s">
        <v>253</v>
      </c>
      <c r="H88" s="85" t="s">
        <v>254</v>
      </c>
      <c r="I88" s="83" t="s">
        <v>255</v>
      </c>
      <c r="J88" s="12"/>
      <c r="K88" s="88" t="s">
        <v>256</v>
      </c>
      <c r="L88" s="89" t="s">
        <v>237</v>
      </c>
      <c r="M88" s="89" t="s">
        <v>238</v>
      </c>
      <c r="N88" s="59"/>
      <c r="O88" s="93"/>
      <c r="P88" s="94"/>
      <c r="Q88" s="4" t="str">
        <f>IF($O88="N/A","",IF($P88="","",IF($P88&gt;=85%,"C","NC")))</f>
        <v/>
      </c>
      <c r="R88" s="8" t="str">
        <f>IF($O88="N/A","",IF($P88="","",$P88*$W88))</f>
        <v/>
      </c>
      <c r="S88" s="6"/>
      <c r="T88" s="14"/>
      <c r="U88" s="14"/>
      <c r="V88" s="14"/>
      <c r="W88" s="52">
        <f>IF(O88="N/A",0,D88)</f>
        <v>3</v>
      </c>
    </row>
    <row r="89" spans="3:23" x14ac:dyDescent="0.3">
      <c r="C89" s="103"/>
      <c r="D89" s="103"/>
      <c r="E89" s="103"/>
      <c r="F89" s="103"/>
      <c r="G89" s="103"/>
      <c r="H89" s="103"/>
      <c r="I89" s="103"/>
      <c r="J89" s="103"/>
      <c r="K89" s="103"/>
      <c r="L89" s="103"/>
      <c r="M89" s="103"/>
      <c r="N89" s="53"/>
      <c r="O89" s="11"/>
      <c r="P89" s="11"/>
      <c r="Q89" s="11"/>
      <c r="R89" s="38" t="str">
        <f>IF(SUM(R86:R88)=0,"-",IFERROR(SUM(R86:R88),""))</f>
        <v>-</v>
      </c>
      <c r="S89" s="6"/>
      <c r="T89" s="14"/>
      <c r="U89" s="14"/>
      <c r="V89" s="14"/>
      <c r="W89" s="14"/>
    </row>
    <row r="90" spans="3:23" x14ac:dyDescent="0.3">
      <c r="C90" s="103"/>
      <c r="D90" s="103"/>
      <c r="E90" s="103"/>
      <c r="F90" s="103"/>
      <c r="G90" s="103"/>
      <c r="H90" s="103"/>
      <c r="I90" s="103"/>
      <c r="J90" s="103"/>
      <c r="K90" s="103"/>
      <c r="L90" s="103"/>
      <c r="M90" s="103"/>
      <c r="N90" s="53"/>
      <c r="O90" s="54" t="str">
        <f>IF(O86="N/A",IF(O87="N/A",IF(O88="N/A","N/A","-"),"-"),"-")</f>
        <v>-</v>
      </c>
      <c r="P90" s="58" t="str">
        <f>IF(O90="N/A","N/A",$R90)</f>
        <v>-</v>
      </c>
      <c r="Q90" s="54"/>
      <c r="R90" s="38" t="str">
        <f>IF(R89="-","-",IFERROR(($P86*W86+$P87*W87+$P88*W88)/(SUM(W86:W88)),""))</f>
        <v>-</v>
      </c>
      <c r="S90" s="6"/>
      <c r="T90" s="14"/>
      <c r="U90" s="14"/>
      <c r="V90" s="14"/>
      <c r="W90" s="14"/>
    </row>
    <row r="91" spans="3:23" ht="3.75" customHeight="1" x14ac:dyDescent="0.3">
      <c r="C91" s="11"/>
      <c r="D91" s="11"/>
      <c r="E91" s="11"/>
      <c r="F91" s="10"/>
      <c r="G91" s="11"/>
      <c r="H91" s="11"/>
      <c r="I91" s="6"/>
      <c r="J91" s="11"/>
      <c r="K91" s="6"/>
      <c r="L91" s="6"/>
      <c r="M91" s="6"/>
      <c r="N91" s="11"/>
      <c r="O91" s="11"/>
      <c r="P91" s="11"/>
      <c r="Q91" s="11"/>
      <c r="R91" s="11"/>
      <c r="S91" s="6"/>
    </row>
    <row r="92" spans="3:23" ht="13.5" customHeight="1" x14ac:dyDescent="0.3">
      <c r="C92" s="5" t="s">
        <v>27</v>
      </c>
      <c r="D92" s="5" t="s">
        <v>28</v>
      </c>
      <c r="E92" s="5" t="s">
        <v>29</v>
      </c>
      <c r="F92" s="5" t="s">
        <v>103</v>
      </c>
      <c r="G92" s="5" t="s">
        <v>31</v>
      </c>
      <c r="H92" s="5" t="s">
        <v>32</v>
      </c>
      <c r="I92" s="80" t="s">
        <v>33</v>
      </c>
      <c r="J92" s="1"/>
      <c r="K92" s="111" t="s">
        <v>34</v>
      </c>
      <c r="L92" s="112"/>
      <c r="M92" s="113"/>
      <c r="N92" s="65"/>
      <c r="O92" s="104" t="s">
        <v>35</v>
      </c>
      <c r="P92" s="104"/>
      <c r="Q92" s="104"/>
      <c r="R92" s="11"/>
      <c r="S92" s="6"/>
    </row>
    <row r="93" spans="3:23" ht="3" customHeight="1" x14ac:dyDescent="0.3">
      <c r="C93" s="1"/>
      <c r="D93" s="14"/>
      <c r="E93" s="1"/>
      <c r="F93" s="33"/>
      <c r="G93" s="1"/>
      <c r="H93" s="1"/>
      <c r="J93" s="1"/>
      <c r="K93" s="12"/>
      <c r="L93" s="12"/>
      <c r="M93" s="12"/>
      <c r="N93" s="68"/>
      <c r="O93" s="68"/>
      <c r="P93" s="68"/>
      <c r="Q93" s="68"/>
      <c r="R93" s="1"/>
      <c r="S93" s="1"/>
    </row>
    <row r="94" spans="3:23" ht="14.25" customHeight="1" x14ac:dyDescent="0.3">
      <c r="C94" s="11"/>
      <c r="D94" s="4">
        <v>3</v>
      </c>
      <c r="E94" s="11"/>
      <c r="F94" s="10"/>
      <c r="G94" s="11"/>
      <c r="H94" s="11"/>
      <c r="I94" s="86" t="s">
        <v>257</v>
      </c>
      <c r="J94" s="6"/>
      <c r="K94" s="80" t="s">
        <v>37</v>
      </c>
      <c r="L94" s="80" t="s">
        <v>38</v>
      </c>
      <c r="M94" s="80" t="s">
        <v>39</v>
      </c>
      <c r="N94" s="65"/>
      <c r="O94" s="66" t="s">
        <v>22</v>
      </c>
      <c r="P94" s="66" t="s">
        <v>40</v>
      </c>
      <c r="Q94" s="66" t="s">
        <v>41</v>
      </c>
      <c r="R94" s="5" t="s">
        <v>42</v>
      </c>
      <c r="S94" s="6"/>
    </row>
    <row r="95" spans="3:23" ht="3.75" customHeight="1" x14ac:dyDescent="0.3">
      <c r="C95" s="11"/>
      <c r="D95" s="11"/>
      <c r="E95" s="11"/>
      <c r="F95" s="10"/>
      <c r="G95" s="11"/>
      <c r="H95" s="11"/>
      <c r="I95" s="6"/>
      <c r="J95" s="11"/>
      <c r="K95" s="6"/>
      <c r="L95" s="6"/>
      <c r="M95" s="6"/>
      <c r="N95" s="63"/>
      <c r="O95" s="63"/>
      <c r="P95" s="63"/>
      <c r="Q95" s="63"/>
      <c r="R95" s="11"/>
      <c r="S95" s="6"/>
    </row>
    <row r="96" spans="3:23" ht="14.25" customHeight="1" x14ac:dyDescent="0.3">
      <c r="C96" s="11"/>
      <c r="D96" s="4">
        <v>5</v>
      </c>
      <c r="E96" s="1"/>
      <c r="F96" s="33"/>
      <c r="G96" s="1"/>
      <c r="H96" s="1"/>
      <c r="I96" s="82" t="s">
        <v>258</v>
      </c>
      <c r="J96" s="12"/>
      <c r="K96" s="6"/>
      <c r="L96" s="6"/>
      <c r="M96" s="6"/>
      <c r="N96" s="65"/>
      <c r="O96" s="61"/>
      <c r="P96" s="61"/>
      <c r="Q96" s="61"/>
      <c r="R96" s="12"/>
      <c r="S96" s="12"/>
      <c r="T96" s="14"/>
      <c r="U96" s="14"/>
      <c r="V96" s="14"/>
      <c r="W96" s="5" t="s">
        <v>42</v>
      </c>
    </row>
    <row r="97" spans="3:23" ht="24" x14ac:dyDescent="0.3">
      <c r="C97" s="4" t="s">
        <v>259</v>
      </c>
      <c r="D97" s="4">
        <v>4</v>
      </c>
      <c r="E97" s="4" t="s">
        <v>45</v>
      </c>
      <c r="F97" s="77" t="s">
        <v>53</v>
      </c>
      <c r="G97" s="4" t="s">
        <v>159</v>
      </c>
      <c r="H97" s="4" t="s">
        <v>260</v>
      </c>
      <c r="I97" s="83" t="s">
        <v>261</v>
      </c>
      <c r="J97" s="12"/>
      <c r="K97" s="88" t="s">
        <v>262</v>
      </c>
      <c r="L97" s="89"/>
      <c r="M97" s="89"/>
      <c r="N97" s="71"/>
      <c r="O97" s="91"/>
      <c r="P97" s="92"/>
      <c r="Q97" s="60" t="str">
        <f>IF($O97="N/A","",IF($P97="","",IF($P97&gt;=85%,"C","NC")))</f>
        <v/>
      </c>
      <c r="R97" s="8" t="str">
        <f>IF($O97="N/A","",IF($P97="","",$P97*$W97))</f>
        <v/>
      </c>
      <c r="S97" s="6"/>
      <c r="T97" s="14"/>
      <c r="U97" s="14"/>
      <c r="V97" s="14"/>
      <c r="W97" s="52">
        <f>IF(O97="N/A",0,D97)</f>
        <v>4</v>
      </c>
    </row>
    <row r="98" spans="3:23" ht="24" x14ac:dyDescent="0.3">
      <c r="C98" s="4" t="s">
        <v>263</v>
      </c>
      <c r="D98" s="87">
        <v>4</v>
      </c>
      <c r="E98" s="4" t="s">
        <v>45</v>
      </c>
      <c r="F98" s="77" t="s">
        <v>264</v>
      </c>
      <c r="G98" s="4" t="s">
        <v>159</v>
      </c>
      <c r="H98" s="4" t="s">
        <v>265</v>
      </c>
      <c r="I98" s="83" t="s">
        <v>266</v>
      </c>
      <c r="J98" s="12"/>
      <c r="K98" s="88" t="s">
        <v>267</v>
      </c>
      <c r="L98" s="89"/>
      <c r="M98" s="89" t="s">
        <v>268</v>
      </c>
      <c r="N98" s="71"/>
      <c r="O98" s="91"/>
      <c r="P98" s="92"/>
      <c r="Q98" s="60" t="str">
        <f>IF($O98="N/A","",IF($P98="","",IF($P98&gt;=85%,"C","NC")))</f>
        <v/>
      </c>
      <c r="R98" s="8" t="str">
        <f>IF($O98="N/A","",IF($P98="","",$P98*$W98))</f>
        <v/>
      </c>
      <c r="S98" s="6"/>
      <c r="T98" s="14"/>
      <c r="U98" s="14"/>
      <c r="V98" s="14"/>
      <c r="W98" s="52">
        <f>IF(O98="N/A",0,D98)</f>
        <v>4</v>
      </c>
    </row>
    <row r="99" spans="3:23" ht="24" x14ac:dyDescent="0.3">
      <c r="C99" s="4" t="s">
        <v>269</v>
      </c>
      <c r="D99" s="87">
        <v>4</v>
      </c>
      <c r="E99" s="4" t="s">
        <v>45</v>
      </c>
      <c r="F99" s="77" t="s">
        <v>46</v>
      </c>
      <c r="G99" s="4" t="s">
        <v>159</v>
      </c>
      <c r="H99" s="4" t="s">
        <v>270</v>
      </c>
      <c r="I99" s="83" t="s">
        <v>271</v>
      </c>
      <c r="J99" s="12"/>
      <c r="K99" s="88" t="s">
        <v>262</v>
      </c>
      <c r="L99" s="89"/>
      <c r="M99" s="89" t="s">
        <v>272</v>
      </c>
      <c r="N99" s="71"/>
      <c r="O99" s="91"/>
      <c r="P99" s="92"/>
      <c r="Q99" s="60" t="str">
        <f>IF($O99="N/A","",IF($P99="","",IF($P99&gt;=85%,"C","NC")))</f>
        <v/>
      </c>
      <c r="R99" s="8" t="str">
        <f>IF($O99="N/A","",IF($P99="","",$P99*$W99))</f>
        <v/>
      </c>
      <c r="S99" s="6"/>
      <c r="T99" s="14"/>
      <c r="U99" s="14"/>
      <c r="V99" s="14"/>
      <c r="W99" s="52">
        <f>IF(O99="N/A",0,D99)</f>
        <v>4</v>
      </c>
    </row>
    <row r="100" spans="3:23" ht="96" x14ac:dyDescent="0.3">
      <c r="C100" s="4" t="s">
        <v>273</v>
      </c>
      <c r="D100" s="4">
        <v>4</v>
      </c>
      <c r="E100" s="4" t="s">
        <v>157</v>
      </c>
      <c r="F100" s="77" t="s">
        <v>264</v>
      </c>
      <c r="G100" s="4" t="s">
        <v>159</v>
      </c>
      <c r="H100" s="4" t="s">
        <v>274</v>
      </c>
      <c r="I100" s="83" t="s">
        <v>275</v>
      </c>
      <c r="J100" s="12"/>
      <c r="K100" s="88" t="s">
        <v>276</v>
      </c>
      <c r="L100" s="89" t="s">
        <v>277</v>
      </c>
      <c r="M100" s="89" t="s">
        <v>278</v>
      </c>
      <c r="N100" s="71"/>
      <c r="O100" s="91"/>
      <c r="P100" s="92"/>
      <c r="Q100" s="60" t="str">
        <f>IF($O100="N/A","",IF($P100="","",IF($P100&gt;=85%,"C","NC")))</f>
        <v/>
      </c>
      <c r="R100" s="8" t="str">
        <f>IF($O100="N/A","",IF($P100="","",$P100*$W100))</f>
        <v/>
      </c>
      <c r="S100" s="6"/>
      <c r="T100" s="14"/>
      <c r="U100" s="14"/>
      <c r="V100" s="14"/>
      <c r="W100" s="52">
        <f>IF(O100="N/A",0,D100)</f>
        <v>4</v>
      </c>
    </row>
    <row r="101" spans="3:23" ht="104.25" customHeight="1" x14ac:dyDescent="0.3">
      <c r="C101" s="4" t="s">
        <v>279</v>
      </c>
      <c r="D101" s="4">
        <v>4</v>
      </c>
      <c r="E101" s="4" t="s">
        <v>157</v>
      </c>
      <c r="F101" s="77" t="s">
        <v>264</v>
      </c>
      <c r="G101" s="4" t="s">
        <v>159</v>
      </c>
      <c r="H101" s="4" t="s">
        <v>280</v>
      </c>
      <c r="I101" s="83" t="s">
        <v>281</v>
      </c>
      <c r="J101" s="12"/>
      <c r="K101" s="88" t="s">
        <v>282</v>
      </c>
      <c r="L101" s="89" t="s">
        <v>277</v>
      </c>
      <c r="M101" s="89" t="s">
        <v>278</v>
      </c>
      <c r="N101" s="71"/>
      <c r="O101" s="91"/>
      <c r="P101" s="92"/>
      <c r="Q101" s="60" t="str">
        <f>IF($O101="N/A","",IF($P101="","",IF($P101&gt;=85%,"C","NC")))</f>
        <v/>
      </c>
      <c r="R101" s="8" t="str">
        <f>IF($O101="N/A","",IF($P101="","",$P101*$W101))</f>
        <v/>
      </c>
      <c r="S101" s="6"/>
      <c r="T101" s="14"/>
      <c r="U101" s="14"/>
      <c r="V101" s="14"/>
      <c r="W101" s="52">
        <f>IF(O101="N/A",0,D101)</f>
        <v>4</v>
      </c>
    </row>
    <row r="102" spans="3:23" x14ac:dyDescent="0.3">
      <c r="C102" s="103"/>
      <c r="D102" s="103"/>
      <c r="E102" s="103"/>
      <c r="F102" s="103"/>
      <c r="G102" s="103"/>
      <c r="H102" s="103"/>
      <c r="I102" s="103"/>
      <c r="J102" s="103"/>
      <c r="K102" s="103"/>
      <c r="L102" s="103"/>
      <c r="M102" s="103"/>
      <c r="N102" s="53"/>
      <c r="O102" s="11"/>
      <c r="P102" s="11"/>
      <c r="Q102" s="11"/>
      <c r="R102" s="38" t="str">
        <f>IF(SUM(R97:R101)=0,"-",IFERROR(SUM(R97:R101),""))</f>
        <v>-</v>
      </c>
      <c r="S102" s="6"/>
      <c r="T102" s="14"/>
      <c r="U102" s="14"/>
      <c r="V102" s="14"/>
      <c r="W102" s="14"/>
    </row>
    <row r="103" spans="3:23" x14ac:dyDescent="0.3">
      <c r="C103" s="103"/>
      <c r="D103" s="103"/>
      <c r="E103" s="103"/>
      <c r="F103" s="103"/>
      <c r="G103" s="103"/>
      <c r="H103" s="103"/>
      <c r="I103" s="103"/>
      <c r="J103" s="103"/>
      <c r="K103" s="103"/>
      <c r="L103" s="103"/>
      <c r="M103" s="103"/>
      <c r="N103" s="53"/>
      <c r="O103" s="54" t="str">
        <f>IF(O97="N/A",IF(O98="N/A",IF(O99="N/A",IF(O100="N/A",IF(O101="N/A","N/A","-"),"-"),"-"),"-"),"-")</f>
        <v>-</v>
      </c>
      <c r="P103" s="58" t="str">
        <f>IF(O103="N/A","N/A",$R103)</f>
        <v>-</v>
      </c>
      <c r="Q103" s="54"/>
      <c r="R103" s="38" t="str">
        <f>IF(R102="-","-",IFERROR(($P97*W97+$P98*W98+$P99*W99+$P100*W100+$P101*W101)/(SUM(W97:W101)),""))</f>
        <v>-</v>
      </c>
      <c r="S103" s="6"/>
      <c r="T103" s="14"/>
      <c r="U103" s="14"/>
      <c r="V103" s="14"/>
      <c r="W103" s="14"/>
    </row>
    <row r="104" spans="3:23" ht="3.75" customHeight="1" x14ac:dyDescent="0.3">
      <c r="C104" s="11"/>
      <c r="D104" s="11"/>
      <c r="E104" s="11"/>
      <c r="F104" s="10"/>
      <c r="G104" s="11"/>
      <c r="H104" s="11"/>
      <c r="I104" s="6"/>
      <c r="J104" s="11"/>
      <c r="K104" s="6"/>
      <c r="L104" s="6"/>
      <c r="M104" s="6"/>
      <c r="N104" s="11"/>
      <c r="O104" s="11"/>
      <c r="P104" s="11"/>
      <c r="Q104" s="11"/>
      <c r="R104" s="11"/>
      <c r="S104" s="6"/>
    </row>
    <row r="105" spans="3:23" ht="14.25" customHeight="1" x14ac:dyDescent="0.3">
      <c r="C105" s="1"/>
      <c r="D105" s="4">
        <v>2</v>
      </c>
      <c r="E105" s="1"/>
      <c r="F105" s="33"/>
      <c r="G105" s="1"/>
      <c r="H105" s="1"/>
      <c r="I105" s="82" t="s">
        <v>283</v>
      </c>
      <c r="J105" s="12"/>
      <c r="K105" s="6"/>
      <c r="L105" s="6"/>
      <c r="M105" s="6"/>
      <c r="N105" s="6"/>
      <c r="O105" s="6"/>
      <c r="P105" s="6"/>
      <c r="Q105" s="6"/>
      <c r="R105" s="13"/>
      <c r="S105" s="6"/>
      <c r="W105" s="5" t="s">
        <v>42</v>
      </c>
    </row>
    <row r="106" spans="3:23" ht="24" x14ac:dyDescent="0.3">
      <c r="C106" s="77" t="s">
        <v>284</v>
      </c>
      <c r="D106" s="77">
        <v>1</v>
      </c>
      <c r="E106" s="77" t="s">
        <v>45</v>
      </c>
      <c r="F106" s="77" t="s">
        <v>53</v>
      </c>
      <c r="G106" s="77" t="s">
        <v>62</v>
      </c>
      <c r="H106" s="77" t="s">
        <v>260</v>
      </c>
      <c r="I106" s="78" t="s">
        <v>285</v>
      </c>
      <c r="J106" s="49"/>
      <c r="K106" s="90" t="s">
        <v>262</v>
      </c>
      <c r="L106" s="89"/>
      <c r="M106" s="89"/>
      <c r="N106" s="59"/>
      <c r="O106" s="93"/>
      <c r="P106" s="94"/>
      <c r="Q106" s="4" t="str">
        <f t="shared" ref="Q106:Q116" si="9">IF($O106="N/A","",IF($P106="","",IF($P106&gt;=85%,"C","NC")))</f>
        <v/>
      </c>
      <c r="R106" s="8" t="str">
        <f t="shared" ref="R106:R116" si="10">IF($O106="N/A","",IF($P106="","",$P106*$W106))</f>
        <v/>
      </c>
      <c r="S106" s="6"/>
      <c r="T106" s="14"/>
      <c r="U106" s="14"/>
      <c r="V106" s="14"/>
      <c r="W106" s="52">
        <f t="shared" ref="W106:W116" si="11">IF(O106="N/A",0,D106)</f>
        <v>1</v>
      </c>
    </row>
    <row r="107" spans="3:23" ht="24" x14ac:dyDescent="0.3">
      <c r="C107" s="77" t="s">
        <v>286</v>
      </c>
      <c r="D107" s="77">
        <v>1</v>
      </c>
      <c r="E107" s="77" t="s">
        <v>45</v>
      </c>
      <c r="F107" s="77" t="s">
        <v>53</v>
      </c>
      <c r="G107" s="77" t="s">
        <v>67</v>
      </c>
      <c r="H107" s="77" t="s">
        <v>260</v>
      </c>
      <c r="I107" s="78" t="s">
        <v>287</v>
      </c>
      <c r="J107" s="49"/>
      <c r="K107" s="90" t="s">
        <v>262</v>
      </c>
      <c r="L107" s="89"/>
      <c r="M107" s="89"/>
      <c r="N107" s="59"/>
      <c r="O107" s="93"/>
      <c r="P107" s="94"/>
      <c r="Q107" s="4" t="str">
        <f t="shared" si="9"/>
        <v/>
      </c>
      <c r="R107" s="8" t="str">
        <f t="shared" si="10"/>
        <v/>
      </c>
      <c r="S107" s="6"/>
      <c r="T107" s="14"/>
      <c r="U107" s="14"/>
      <c r="V107" s="14"/>
      <c r="W107" s="52">
        <f t="shared" si="11"/>
        <v>1</v>
      </c>
    </row>
    <row r="108" spans="3:23" ht="24" x14ac:dyDescent="0.3">
      <c r="C108" s="77" t="s">
        <v>288</v>
      </c>
      <c r="D108" s="77">
        <v>1</v>
      </c>
      <c r="E108" s="77" t="s">
        <v>45</v>
      </c>
      <c r="F108" s="77" t="s">
        <v>53</v>
      </c>
      <c r="G108" s="77" t="s">
        <v>72</v>
      </c>
      <c r="H108" s="77" t="s">
        <v>260</v>
      </c>
      <c r="I108" s="78" t="s">
        <v>289</v>
      </c>
      <c r="J108" s="49"/>
      <c r="K108" s="90" t="s">
        <v>262</v>
      </c>
      <c r="L108" s="89"/>
      <c r="M108" s="89"/>
      <c r="N108" s="59"/>
      <c r="O108" s="93"/>
      <c r="P108" s="94"/>
      <c r="Q108" s="4" t="str">
        <f t="shared" si="9"/>
        <v/>
      </c>
      <c r="R108" s="8" t="str">
        <f t="shared" si="10"/>
        <v/>
      </c>
      <c r="S108" s="6"/>
      <c r="T108" s="14"/>
      <c r="U108" s="14"/>
      <c r="V108" s="14"/>
      <c r="W108" s="52">
        <f t="shared" si="11"/>
        <v>1</v>
      </c>
    </row>
    <row r="109" spans="3:23" ht="24" x14ac:dyDescent="0.3">
      <c r="C109" s="77" t="s">
        <v>290</v>
      </c>
      <c r="D109" s="77">
        <v>1</v>
      </c>
      <c r="E109" s="77" t="s">
        <v>45</v>
      </c>
      <c r="F109" s="77" t="s">
        <v>53</v>
      </c>
      <c r="G109" s="77" t="s">
        <v>82</v>
      </c>
      <c r="H109" s="77" t="s">
        <v>260</v>
      </c>
      <c r="I109" s="78" t="s">
        <v>291</v>
      </c>
      <c r="J109" s="49"/>
      <c r="K109" s="90" t="s">
        <v>262</v>
      </c>
      <c r="L109" s="89"/>
      <c r="M109" s="89"/>
      <c r="N109" s="59"/>
      <c r="O109" s="93"/>
      <c r="P109" s="94"/>
      <c r="Q109" s="4" t="str">
        <f t="shared" si="9"/>
        <v/>
      </c>
      <c r="R109" s="8" t="str">
        <f t="shared" si="10"/>
        <v/>
      </c>
      <c r="S109" s="6"/>
      <c r="T109" s="14"/>
      <c r="U109" s="14"/>
      <c r="V109" s="14"/>
      <c r="W109" s="52">
        <f t="shared" si="11"/>
        <v>1</v>
      </c>
    </row>
    <row r="110" spans="3:23" ht="36" x14ac:dyDescent="0.3">
      <c r="C110" s="77" t="s">
        <v>292</v>
      </c>
      <c r="D110" s="77">
        <v>1</v>
      </c>
      <c r="E110" s="77" t="s">
        <v>45</v>
      </c>
      <c r="F110" s="77" t="s">
        <v>98</v>
      </c>
      <c r="G110" s="77" t="s">
        <v>82</v>
      </c>
      <c r="H110" s="77" t="s">
        <v>293</v>
      </c>
      <c r="I110" s="78" t="s">
        <v>294</v>
      </c>
      <c r="J110" s="49"/>
      <c r="K110" s="90" t="s">
        <v>295</v>
      </c>
      <c r="L110" s="89"/>
      <c r="M110" s="89"/>
      <c r="N110" s="59"/>
      <c r="O110" s="93"/>
      <c r="P110" s="94"/>
      <c r="Q110" s="4" t="str">
        <f t="shared" si="9"/>
        <v/>
      </c>
      <c r="R110" s="8" t="str">
        <f t="shared" si="10"/>
        <v/>
      </c>
      <c r="S110" s="6"/>
      <c r="T110" s="14"/>
      <c r="U110" s="14"/>
      <c r="V110" s="14"/>
      <c r="W110" s="52">
        <f t="shared" si="11"/>
        <v>1</v>
      </c>
    </row>
    <row r="111" spans="3:23" ht="24" x14ac:dyDescent="0.3">
      <c r="C111" s="77" t="s">
        <v>296</v>
      </c>
      <c r="D111" s="77">
        <v>1</v>
      </c>
      <c r="E111" s="77" t="s">
        <v>157</v>
      </c>
      <c r="F111" s="77" t="s">
        <v>53</v>
      </c>
      <c r="G111" s="77" t="s">
        <v>82</v>
      </c>
      <c r="H111" s="95" t="s">
        <v>297</v>
      </c>
      <c r="I111" s="78" t="s">
        <v>298</v>
      </c>
      <c r="J111" s="49"/>
      <c r="K111" s="90" t="s">
        <v>299</v>
      </c>
      <c r="L111" s="89"/>
      <c r="M111" s="89"/>
      <c r="N111" s="59"/>
      <c r="O111" s="93"/>
      <c r="P111" s="94"/>
      <c r="Q111" s="4" t="str">
        <f t="shared" si="9"/>
        <v/>
      </c>
      <c r="R111" s="8" t="str">
        <f t="shared" si="10"/>
        <v/>
      </c>
      <c r="S111" s="6"/>
      <c r="T111" s="14"/>
      <c r="U111" s="14"/>
      <c r="V111" s="14"/>
      <c r="W111" s="52">
        <f t="shared" ref="W111" si="12">IF(O111="N/A",0,D111)</f>
        <v>1</v>
      </c>
    </row>
    <row r="112" spans="3:23" ht="24" x14ac:dyDescent="0.3">
      <c r="C112" s="77" t="s">
        <v>300</v>
      </c>
      <c r="D112" s="77">
        <v>1</v>
      </c>
      <c r="E112" s="77" t="s">
        <v>45</v>
      </c>
      <c r="F112" s="77" t="s">
        <v>53</v>
      </c>
      <c r="G112" s="77" t="s">
        <v>159</v>
      </c>
      <c r="H112" s="77" t="s">
        <v>260</v>
      </c>
      <c r="I112" s="78" t="s">
        <v>301</v>
      </c>
      <c r="J112" s="49"/>
      <c r="K112" s="90" t="s">
        <v>262</v>
      </c>
      <c r="L112" s="89"/>
      <c r="M112" s="89"/>
      <c r="N112" s="59"/>
      <c r="O112" s="93"/>
      <c r="P112" s="94"/>
      <c r="Q112" s="4" t="str">
        <f t="shared" si="9"/>
        <v/>
      </c>
      <c r="R112" s="8" t="str">
        <f t="shared" si="10"/>
        <v/>
      </c>
      <c r="S112" s="6"/>
      <c r="T112" s="14"/>
      <c r="U112" s="14"/>
      <c r="V112" s="14"/>
      <c r="W112" s="52">
        <f t="shared" si="11"/>
        <v>1</v>
      </c>
    </row>
    <row r="113" spans="3:23" ht="24" x14ac:dyDescent="0.3">
      <c r="C113" s="77" t="s">
        <v>302</v>
      </c>
      <c r="D113" s="77">
        <v>1</v>
      </c>
      <c r="E113" s="77" t="s">
        <v>45</v>
      </c>
      <c r="F113" s="77" t="s">
        <v>53</v>
      </c>
      <c r="G113" s="77" t="s">
        <v>93</v>
      </c>
      <c r="H113" s="77" t="s">
        <v>260</v>
      </c>
      <c r="I113" s="78" t="s">
        <v>303</v>
      </c>
      <c r="J113" s="49"/>
      <c r="K113" s="90" t="s">
        <v>262</v>
      </c>
      <c r="L113" s="89"/>
      <c r="M113" s="89"/>
      <c r="N113" s="59"/>
      <c r="O113" s="93"/>
      <c r="P113" s="94"/>
      <c r="Q113" s="4" t="str">
        <f t="shared" si="9"/>
        <v/>
      </c>
      <c r="R113" s="8" t="str">
        <f t="shared" si="10"/>
        <v/>
      </c>
      <c r="S113" s="6"/>
      <c r="T113" s="14"/>
      <c r="U113" s="14"/>
      <c r="V113" s="14"/>
      <c r="W113" s="52">
        <f t="shared" si="11"/>
        <v>1</v>
      </c>
    </row>
    <row r="114" spans="3:23" ht="36" x14ac:dyDescent="0.3">
      <c r="C114" s="77" t="s">
        <v>304</v>
      </c>
      <c r="D114" s="77">
        <v>1</v>
      </c>
      <c r="E114" s="77" t="s">
        <v>45</v>
      </c>
      <c r="F114" s="77" t="s">
        <v>98</v>
      </c>
      <c r="G114" s="77" t="s">
        <v>93</v>
      </c>
      <c r="H114" s="77" t="s">
        <v>305</v>
      </c>
      <c r="I114" s="78" t="s">
        <v>306</v>
      </c>
      <c r="J114" s="49"/>
      <c r="K114" s="90" t="s">
        <v>295</v>
      </c>
      <c r="L114" s="89"/>
      <c r="M114" s="89"/>
      <c r="N114" s="59"/>
      <c r="O114" s="93"/>
      <c r="P114" s="94"/>
      <c r="Q114" s="4" t="str">
        <f t="shared" si="9"/>
        <v/>
      </c>
      <c r="R114" s="8" t="str">
        <f t="shared" si="10"/>
        <v/>
      </c>
      <c r="S114" s="6"/>
      <c r="T114" s="14"/>
      <c r="U114" s="14"/>
      <c r="V114" s="14"/>
      <c r="W114" s="52">
        <f t="shared" si="11"/>
        <v>1</v>
      </c>
    </row>
    <row r="115" spans="3:23" ht="24" x14ac:dyDescent="0.3">
      <c r="C115" s="77" t="s">
        <v>307</v>
      </c>
      <c r="D115" s="77">
        <v>1</v>
      </c>
      <c r="E115" s="77" t="s">
        <v>45</v>
      </c>
      <c r="F115" s="77" t="s">
        <v>53</v>
      </c>
      <c r="G115" s="77" t="s">
        <v>159</v>
      </c>
      <c r="H115" s="77" t="s">
        <v>308</v>
      </c>
      <c r="I115" s="78" t="s">
        <v>309</v>
      </c>
      <c r="J115" s="49"/>
      <c r="K115" s="90" t="s">
        <v>310</v>
      </c>
      <c r="L115" s="89"/>
      <c r="M115" s="89"/>
      <c r="N115" s="59"/>
      <c r="O115" s="93"/>
      <c r="P115" s="94"/>
      <c r="Q115" s="4" t="str">
        <f t="shared" si="9"/>
        <v/>
      </c>
      <c r="R115" s="8" t="str">
        <f t="shared" si="10"/>
        <v/>
      </c>
      <c r="S115" s="6"/>
      <c r="T115" s="14"/>
      <c r="U115" s="14"/>
      <c r="V115" s="14"/>
      <c r="W115" s="52">
        <f t="shared" si="11"/>
        <v>1</v>
      </c>
    </row>
    <row r="116" spans="3:23" ht="24" x14ac:dyDescent="0.3">
      <c r="C116" s="77" t="s">
        <v>311</v>
      </c>
      <c r="D116" s="77">
        <v>1</v>
      </c>
      <c r="E116" s="77" t="s">
        <v>45</v>
      </c>
      <c r="F116" s="77" t="s">
        <v>53</v>
      </c>
      <c r="G116" s="77" t="s">
        <v>93</v>
      </c>
      <c r="H116" s="77" t="s">
        <v>260</v>
      </c>
      <c r="I116" s="78" t="s">
        <v>312</v>
      </c>
      <c r="J116" s="49"/>
      <c r="K116" s="90" t="s">
        <v>262</v>
      </c>
      <c r="L116" s="89"/>
      <c r="M116" s="89"/>
      <c r="N116" s="59"/>
      <c r="O116" s="93"/>
      <c r="P116" s="94"/>
      <c r="Q116" s="4" t="str">
        <f t="shared" si="9"/>
        <v/>
      </c>
      <c r="R116" s="8" t="str">
        <f t="shared" si="10"/>
        <v/>
      </c>
      <c r="S116" s="6"/>
      <c r="T116" s="14"/>
      <c r="U116" s="14"/>
      <c r="V116" s="14"/>
      <c r="W116" s="52">
        <f t="shared" si="11"/>
        <v>1</v>
      </c>
    </row>
    <row r="117" spans="3:23" x14ac:dyDescent="0.3">
      <c r="C117" s="103"/>
      <c r="D117" s="103"/>
      <c r="E117" s="103"/>
      <c r="F117" s="103"/>
      <c r="G117" s="103"/>
      <c r="H117" s="103"/>
      <c r="I117" s="103"/>
      <c r="J117" s="103"/>
      <c r="K117" s="103"/>
      <c r="L117" s="103"/>
      <c r="M117" s="103"/>
      <c r="N117" s="53"/>
      <c r="O117" s="11"/>
      <c r="P117" s="11"/>
      <c r="Q117" s="11"/>
      <c r="R117" s="38" t="str">
        <f>IF(SUM(R106:R116)=0,"-",IFERROR(SUM(R106:R116),""))</f>
        <v>-</v>
      </c>
      <c r="S117" s="6"/>
      <c r="T117" s="14"/>
      <c r="U117" s="14"/>
      <c r="V117" s="14"/>
      <c r="W117" s="14"/>
    </row>
    <row r="118" spans="3:23" x14ac:dyDescent="0.3">
      <c r="C118" s="103"/>
      <c r="D118" s="103"/>
      <c r="E118" s="103"/>
      <c r="F118" s="103"/>
      <c r="G118" s="103"/>
      <c r="H118" s="103"/>
      <c r="I118" s="103"/>
      <c r="J118" s="103"/>
      <c r="K118" s="103"/>
      <c r="L118" s="103"/>
      <c r="M118" s="103"/>
      <c r="N118" s="53"/>
      <c r="O118" s="54" t="str">
        <f>IF(O106="N/A",IF(O107="N/A",IF(O108="N/A",IF(O109="N/A",IF(O110="N/A",IF(O111="N/A",IF(O112="N/A",IF(O113="N/A",IF(O114="N/A",IF(O115="N/A",IF(O116="N/A","N/A","-"),"-"),"-"),"-"),"-"),"-"),"-"),"-"),"-"),"-"),"-")</f>
        <v>-</v>
      </c>
      <c r="P118" s="58" t="str">
        <f>IF(O118="N/A","N/A",$R118)</f>
        <v>-</v>
      </c>
      <c r="Q118" s="54"/>
      <c r="R118" s="38" t="str">
        <f>IF(R117="-","-",IFERROR(($P106*W106+$P107*W107+$P108*W108+$P109*W109+$P110*W110+$P111*W111+$P112*W112+$P113*W113+$P114*W114+$P115*W115+$P116*W116)/(SUM(W106:W116)),""))</f>
        <v>-</v>
      </c>
      <c r="S118" s="6"/>
      <c r="T118" s="14"/>
      <c r="U118" s="14"/>
      <c r="V118" s="14"/>
      <c r="W118" s="14"/>
    </row>
    <row r="119" spans="3:23" ht="4.5" customHeight="1" x14ac:dyDescent="0.3">
      <c r="C119" s="1"/>
      <c r="D119" s="14"/>
      <c r="E119" s="1"/>
      <c r="F119" s="33"/>
      <c r="G119" s="1"/>
      <c r="H119" s="1"/>
      <c r="J119" s="1"/>
      <c r="N119" s="1"/>
      <c r="O119" s="1"/>
      <c r="P119" s="1"/>
      <c r="Q119" s="1"/>
      <c r="R119" s="1"/>
      <c r="S119" s="1"/>
    </row>
    <row r="120" spans="3:23" ht="6.75" customHeight="1" x14ac:dyDescent="0.3">
      <c r="C120" s="1"/>
      <c r="D120" s="14"/>
      <c r="E120" s="1"/>
      <c r="F120" s="33"/>
      <c r="G120" s="1"/>
      <c r="H120" s="1"/>
      <c r="J120" s="1"/>
      <c r="N120" s="1"/>
      <c r="O120" s="1"/>
      <c r="P120" s="1"/>
      <c r="Q120" s="1"/>
      <c r="R120" s="1"/>
      <c r="S120" s="1"/>
    </row>
    <row r="121" spans="3:23" x14ac:dyDescent="0.3">
      <c r="H121" s="1"/>
    </row>
    <row r="122" spans="3:23" x14ac:dyDescent="0.3">
      <c r="H122" s="1"/>
    </row>
    <row r="123" spans="3:23" x14ac:dyDescent="0.3">
      <c r="H123" s="1"/>
    </row>
  </sheetData>
  <sheetProtection algorithmName="SHA-512" hashValue="qJc/tL0hROFrdP38hposj7E3+Jv0S2wjzkCXG7QkQ+r6jaQC+pVX65vsWmO9I5l6Exs9zMFbIeBO4WYvtRYIug==" saltValue="Zto5F98GL5a9nr6+sc6/Qg==" spinCount="100000" sheet="1" objects="1" scenarios="1" formatRows="0" selectLockedCells="1"/>
  <customSheetViews>
    <customSheetView guid="{D37F1B69-6CE7-4A90-8559-8AE519A5C1EC}" showGridLines="0" hiddenColumns="1">
      <selection activeCell="C102" sqref="C102:S102"/>
      <pageMargins left="0" right="0" top="0" bottom="0" header="0" footer="0"/>
      <printOptions horizontalCentered="1"/>
      <pageSetup paperSize="9" scale="48" orientation="portrait" r:id="rId1"/>
      <headerFooter>
        <oddHeader>&amp;C&amp;"-,Negrito"&amp;12Superintendência de Infraestrutura Aeroportuária - SIA
Gerência de Certificação e Segurança Operacional - GCOP
Gerência Técnica de Infraestrutura e Operações Aeroportuárias - GTOP</oddHeader>
      </headerFooter>
    </customSheetView>
  </customSheetViews>
  <mergeCells count="36">
    <mergeCell ref="C63:M63"/>
    <mergeCell ref="K31:M31"/>
    <mergeCell ref="O31:Q31"/>
    <mergeCell ref="K92:M92"/>
    <mergeCell ref="O92:Q92"/>
    <mergeCell ref="C40:M40"/>
    <mergeCell ref="C41:M41"/>
    <mergeCell ref="C51:M51"/>
    <mergeCell ref="C52:M52"/>
    <mergeCell ref="C62:M62"/>
    <mergeCell ref="C118:M118"/>
    <mergeCell ref="C102:M102"/>
    <mergeCell ref="C69:M69"/>
    <mergeCell ref="C70:M70"/>
    <mergeCell ref="C82:M82"/>
    <mergeCell ref="C75:M75"/>
    <mergeCell ref="C76:M76"/>
    <mergeCell ref="C117:M117"/>
    <mergeCell ref="C89:M89"/>
    <mergeCell ref="C90:M90"/>
    <mergeCell ref="C83:M83"/>
    <mergeCell ref="C103:M103"/>
    <mergeCell ref="C29:M29"/>
    <mergeCell ref="C28:M28"/>
    <mergeCell ref="O11:Q11"/>
    <mergeCell ref="K11:M11"/>
    <mergeCell ref="C2:F2"/>
    <mergeCell ref="H2:I2"/>
    <mergeCell ref="K2:Q9"/>
    <mergeCell ref="C3:F3"/>
    <mergeCell ref="C4:F4"/>
    <mergeCell ref="C5:F5"/>
    <mergeCell ref="C6:F6"/>
    <mergeCell ref="C9:F9"/>
    <mergeCell ref="C7:F7"/>
    <mergeCell ref="C8:F8"/>
  </mergeCells>
  <phoneticPr fontId="4" type="noConversion"/>
  <printOptions horizontalCentered="1"/>
  <pageMargins left="0.70866141732283472" right="0.70866141732283472" top="0.65625" bottom="0.74803149606299213" header="0.31496062992125984" footer="0.31496062992125984"/>
  <pageSetup paperSize="9" scale="37" orientation="portrait" r:id="rId2"/>
  <headerFooter>
    <oddHeader>&amp;C&amp;"-,Negrito"&amp;12Superintendência de Infraestrutura Aeroportuária - SIA
Gerência de Certificação e Segurança Operacional - GCOP
Gerência Técnica de Infraestrutura e Operações Aeroportuárias - GTOP</oddHeader>
  </headerFooter>
  <rowBreaks count="1" manualBreakCount="1">
    <brk id="71" max="19" man="1"/>
  </rowBreaks>
  <drawing r:id="rId3"/>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xr:uid="{9FBAE2DC-ED37-4E1F-8CE1-8DD1760D7453}">
          <x14:formula1>
            <xm:f>Listas!$B$2:$B$23</xm:f>
          </x14:formula1>
          <xm:sqref>P86:P88 P97:P101 P55:P61 P66:P68 P73:P74 P79:P81 P44:P50 P16:P27 P36:P39 P106:P116</xm:sqref>
        </x14:dataValidation>
        <x14:dataValidation type="list" allowBlank="1" showInputMessage="1" showErrorMessage="1" xr:uid="{244946EE-D094-488A-A24D-7EF540B769AC}">
          <x14:formula1>
            <xm:f>Listas!$A$2:$A$3</xm:f>
          </x14:formula1>
          <xm:sqref>O86:O88 O97:O101 O55:O61 O66:O68 O73:O74 O79:O81 O44:O50 O16:O27 O36:O39 O106:O116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E0288-E806-4C4A-97E1-486F1508052A}">
  <sheetPr>
    <tabColor theme="4" tint="0.39997558519241921"/>
  </sheetPr>
  <dimension ref="B1:N56"/>
  <sheetViews>
    <sheetView showGridLines="0" zoomScaleNormal="100" workbookViewId="0">
      <selection activeCell="H20" sqref="H20"/>
    </sheetView>
  </sheetViews>
  <sheetFormatPr defaultColWidth="9.1796875" defaultRowHeight="12" x14ac:dyDescent="0.3"/>
  <cols>
    <col min="1" max="1" width="1.453125" style="1" customWidth="1"/>
    <col min="2" max="2" width="4.453125" style="1" customWidth="1"/>
    <col min="3" max="4" width="4.453125" style="1" hidden="1" customWidth="1"/>
    <col min="5" max="5" width="4.453125" style="2" customWidth="1"/>
    <col min="6" max="6" width="4.26953125" style="2" hidden="1" customWidth="1"/>
    <col min="7" max="7" width="54.54296875" style="2" customWidth="1"/>
    <col min="8" max="8" width="17.81640625" style="2" customWidth="1"/>
    <col min="9" max="11" width="4.453125" style="18" customWidth="1"/>
    <col min="12" max="12" width="4.453125" style="1" customWidth="1"/>
    <col min="13" max="13" width="1.453125" style="1" customWidth="1"/>
    <col min="14" max="14" width="7" style="1" hidden="1" customWidth="1"/>
    <col min="15" max="16384" width="9.1796875" style="1"/>
  </cols>
  <sheetData>
    <row r="1" spans="2:14" ht="5.25" customHeight="1" x14ac:dyDescent="0.3"/>
    <row r="2" spans="2:14" ht="16.5" customHeight="1" x14ac:dyDescent="0.3">
      <c r="B2" s="114" t="s">
        <v>313</v>
      </c>
      <c r="C2" s="114"/>
      <c r="D2" s="114"/>
      <c r="E2" s="114"/>
      <c r="F2" s="114"/>
      <c r="G2" s="114"/>
      <c r="H2" s="114"/>
      <c r="I2" s="114"/>
      <c r="J2" s="114"/>
      <c r="K2" s="114"/>
      <c r="L2" s="114"/>
      <c r="M2" s="27"/>
    </row>
    <row r="4" spans="2:14" x14ac:dyDescent="0.3">
      <c r="F4" s="115" t="s">
        <v>28</v>
      </c>
      <c r="G4" s="117" t="s">
        <v>33</v>
      </c>
      <c r="H4" s="19" t="s">
        <v>40</v>
      </c>
      <c r="N4" s="20" t="s">
        <v>28</v>
      </c>
    </row>
    <row r="5" spans="2:14" ht="12" hidden="1" customHeight="1" x14ac:dyDescent="0.3">
      <c r="E5" s="28"/>
      <c r="F5" s="116"/>
      <c r="G5" s="118"/>
      <c r="H5" s="32">
        <v>5</v>
      </c>
      <c r="N5" s="33"/>
    </row>
    <row r="6" spans="2:14" x14ac:dyDescent="0.3">
      <c r="E6" s="1"/>
      <c r="F6" s="21">
        <f>'DOCS MNT'!D13</f>
        <v>1.5</v>
      </c>
      <c r="G6" s="37" t="str">
        <f>'DOCS MNT'!I13</f>
        <v>D2.1. Sistema de Manutenção Aeroportuária</v>
      </c>
      <c r="H6" s="56">
        <f>IFERROR(H7,0)</f>
        <v>0</v>
      </c>
      <c r="I6" s="1"/>
      <c r="J6" s="1"/>
      <c r="N6" s="22">
        <f>IF('DOCS MNT'!$O$29="N/A",0,$F6)</f>
        <v>1.5</v>
      </c>
    </row>
    <row r="7" spans="2:14" ht="13.5" customHeight="1" x14ac:dyDescent="0.3">
      <c r="E7" s="1"/>
      <c r="F7" s="23">
        <f>'DOCS MNT'!D15</f>
        <v>1</v>
      </c>
      <c r="G7" s="30" t="str">
        <f>'DOCS MNT'!I15</f>
        <v>D2.1.1 Programas e avaliações técnicas e de segurança operacional</v>
      </c>
      <c r="H7" s="24">
        <f>IF('DOCS MNT'!P29="-",0,IF('DOCS MNT'!P29="N/A",0,IF('DOCS MNT'!P29=0,"0",'DOCS MNT'!P29)))</f>
        <v>0</v>
      </c>
      <c r="I7" s="1"/>
      <c r="J7" s="1"/>
      <c r="N7" s="22">
        <f>IF('DOCS MNT'!$O$29="N/A",0,$F7)</f>
        <v>1</v>
      </c>
    </row>
    <row r="8" spans="2:14" x14ac:dyDescent="0.3">
      <c r="E8" s="1"/>
      <c r="F8" s="31">
        <f>'DOCS MNT'!D33</f>
        <v>5</v>
      </c>
      <c r="G8" s="29" t="str">
        <f>'DOCS MNT'!I33</f>
        <v>D2.2. Monitoramento - Áreas Pavimentadas</v>
      </c>
      <c r="H8" s="56">
        <f>IFERROR((H9*N9+H10*N10+H11*N11+H12*N12+H13*N13+H14*N14+H15*N15)/SUM(N9:N15),0)</f>
        <v>0</v>
      </c>
      <c r="I8" s="1"/>
      <c r="J8" s="1"/>
      <c r="K8" s="1"/>
      <c r="N8" s="22">
        <f>IF('DOCS MNT'!$O$41="N/A",0,$F8)</f>
        <v>5</v>
      </c>
    </row>
    <row r="9" spans="2:14" x14ac:dyDescent="0.3">
      <c r="E9" s="1"/>
      <c r="F9" s="25">
        <f>'DOCS MNT'!D35</f>
        <v>2</v>
      </c>
      <c r="G9" s="30" t="str">
        <f>'DOCS MNT'!I35</f>
        <v>D2.2.1 Monitoramento da irregularidade longitudinal do pavimento</v>
      </c>
      <c r="H9" s="24">
        <f>IF('DOCS MNT'!P41="-",0,IF('DOCS MNT'!P41="N/A",0,IF('DOCS MNT'!P41=0,"0",'DOCS MNT'!P41)))</f>
        <v>0</v>
      </c>
      <c r="I9" s="1"/>
      <c r="J9" s="1"/>
      <c r="K9" s="1"/>
      <c r="N9" s="22">
        <f>IF('DOCS MNT'!$O$41="N/A",0,$F9)</f>
        <v>2</v>
      </c>
    </row>
    <row r="10" spans="2:14" x14ac:dyDescent="0.3">
      <c r="E10" s="1"/>
      <c r="F10" s="25">
        <f>'DOCS MNT'!D43</f>
        <v>5</v>
      </c>
      <c r="G10" s="30" t="str">
        <f>'DOCS MNT'!I43</f>
        <v>D2.2.2 Monitoramento do coeficiente de atrito</v>
      </c>
      <c r="H10" s="24">
        <f>IF('DOCS MNT'!P52="-",0,IF('DOCS MNT'!P52="N/A",0,IF('DOCS MNT'!P52=0,"0",'DOCS MNT'!P52)))</f>
        <v>0</v>
      </c>
      <c r="I10" s="1"/>
      <c r="J10" s="1"/>
      <c r="K10" s="1"/>
      <c r="N10" s="22">
        <f>IF('DOCS MNT'!$O$52="N/A",0,$F10)</f>
        <v>5</v>
      </c>
    </row>
    <row r="11" spans="2:14" x14ac:dyDescent="0.3">
      <c r="E11" s="1"/>
      <c r="F11" s="25">
        <f>'DOCS MNT'!D54</f>
        <v>4</v>
      </c>
      <c r="G11" s="30" t="str">
        <f>'DOCS MNT'!I54</f>
        <v>D2.2.3 Monitoramento da macrotextura</v>
      </c>
      <c r="H11" s="24">
        <f>IF('DOCS MNT'!P63="-",0,IF('DOCS MNT'!P63="N/A",0,IF('DOCS MNT'!P63=0,"0",'DOCS MNT'!P63)))</f>
        <v>0</v>
      </c>
      <c r="I11" s="1"/>
      <c r="J11" s="1"/>
      <c r="K11" s="1"/>
      <c r="N11" s="22">
        <f>IF('DOCS MNT'!$O$63="N/A",0,$F11)</f>
        <v>4</v>
      </c>
    </row>
    <row r="12" spans="2:14" x14ac:dyDescent="0.3">
      <c r="E12" s="1"/>
      <c r="F12" s="25">
        <f>'DOCS MNT'!D65</f>
        <v>2</v>
      </c>
      <c r="G12" s="30" t="str">
        <f>'DOCS MNT'!I65</f>
        <v>D2.2.4 Avaliação e acompanhamento dos defeitos leves no pavimento</v>
      </c>
      <c r="H12" s="24">
        <f>IF('DOCS MNT'!P70="-",0,IF('DOCS MNT'!P70="N/A",0,IF('DOCS MNT'!P70=0,"0",'DOCS MNT'!P70)))</f>
        <v>0</v>
      </c>
      <c r="I12" s="1"/>
      <c r="J12" s="1"/>
      <c r="K12" s="1"/>
      <c r="N12" s="22">
        <f>IF('DOCS MNT'!$O$70="N/A",0,$F12)</f>
        <v>2</v>
      </c>
    </row>
    <row r="13" spans="2:14" x14ac:dyDescent="0.3">
      <c r="E13" s="1"/>
      <c r="F13" s="25">
        <f>'DOCS MNT'!D72</f>
        <v>5</v>
      </c>
      <c r="G13" s="30" t="str">
        <f>'DOCS MNT'!I72</f>
        <v>D2.2.5 Sist. de Gerenciamento de Pavimentos Aeroportuários (SGPA)</v>
      </c>
      <c r="H13" s="24">
        <f>IF('DOCS MNT'!P76="-",0,IF('DOCS MNT'!P76="N/A",0,IF('DOCS MNT'!P76=0,"0",'DOCS MNT'!P76)))</f>
        <v>0</v>
      </c>
      <c r="I13" s="1"/>
      <c r="J13" s="1"/>
      <c r="K13" s="1"/>
      <c r="N13" s="22">
        <f>IF('DOCS MNT'!$O$76="N/A",0,$F13)</f>
        <v>5</v>
      </c>
    </row>
    <row r="14" spans="2:14" x14ac:dyDescent="0.3">
      <c r="E14" s="1"/>
      <c r="F14" s="25">
        <f>'DOCS MNT'!D78</f>
        <v>5</v>
      </c>
      <c r="G14" s="30" t="str">
        <f>'DOCS MNT'!I78</f>
        <v>D2.2.6 Outros itens de avaliação de monitoramento de pavimento</v>
      </c>
      <c r="H14" s="24">
        <f>IF('DOCS MNT'!P83="-",0,IF('DOCS MNT'!P83="N/A",0,IF('DOCS MNT'!P83=0,"0",'DOCS MNT'!P83)))</f>
        <v>0</v>
      </c>
      <c r="I14" s="1"/>
      <c r="J14" s="1"/>
      <c r="K14" s="1"/>
      <c r="N14" s="22">
        <f>IF('DOCS MNT'!$O$83="N/A",0,$F14)</f>
        <v>5</v>
      </c>
    </row>
    <row r="15" spans="2:14" x14ac:dyDescent="0.3">
      <c r="E15" s="1"/>
      <c r="F15" s="25">
        <f>'DOCS MNT'!D85</f>
        <v>5</v>
      </c>
      <c r="G15" s="30" t="str">
        <f>'DOCS MNT'!I85</f>
        <v>D2.2.7 Monitoramento do índice de serventia do pavimento (PCI)</v>
      </c>
      <c r="H15" s="24">
        <f>IF('DOCS MNT'!P90="-",0,IF('DOCS MNT'!P90="N/A",0,IF('DOCS MNT'!P90=0,"0",'DOCS MNT'!P90)))</f>
        <v>0</v>
      </c>
      <c r="I15" s="1"/>
      <c r="J15" s="1"/>
      <c r="K15" s="1"/>
      <c r="N15" s="22">
        <f>IF('DOCS MNT'!$O$89="N/A",0,$F15)</f>
        <v>5</v>
      </c>
    </row>
    <row r="16" spans="2:14" x14ac:dyDescent="0.3">
      <c r="E16" s="1"/>
      <c r="F16" s="21">
        <f>'DOCS MNT'!D94</f>
        <v>3</v>
      </c>
      <c r="G16" s="29" t="str">
        <f>'DOCS MNT'!I94</f>
        <v>D2.3. Monitoramento - Demais Áreas</v>
      </c>
      <c r="H16" s="56">
        <f>IFERROR((H17*N17+H18*N18)/SUM(N17:N18),0)</f>
        <v>0</v>
      </c>
      <c r="I16" s="1"/>
      <c r="J16" s="1"/>
      <c r="K16" s="1"/>
      <c r="N16" s="22">
        <f>IF('DOCS MNT'!$O$103="N/A",0,$F16)</f>
        <v>3</v>
      </c>
    </row>
    <row r="17" spans="4:14" x14ac:dyDescent="0.3">
      <c r="E17" s="1"/>
      <c r="F17" s="23">
        <f>'DOCS MNT'!D96</f>
        <v>5</v>
      </c>
      <c r="G17" s="30" t="str">
        <f>'DOCS MNT'!I96</f>
        <v>D2.3.1 Auxílios Visuais</v>
      </c>
      <c r="H17" s="24">
        <f>IF('DOCS MNT'!P103="-",0,IF('DOCS MNT'!P103="N/A",0,IF('DOCS MNT'!P103=0,"0",'DOCS MNT'!P103)))</f>
        <v>0</v>
      </c>
      <c r="I17" s="1"/>
      <c r="J17" s="1"/>
      <c r="K17" s="1"/>
      <c r="N17" s="22">
        <f>IF('DOCS MNT'!$O$103="N/A",0,$F17)</f>
        <v>5</v>
      </c>
    </row>
    <row r="18" spans="4:14" x14ac:dyDescent="0.3">
      <c r="E18" s="1"/>
      <c r="F18" s="23">
        <f>'DOCS MNT'!D105</f>
        <v>2</v>
      </c>
      <c r="G18" s="30" t="str">
        <f>'DOCS MNT'!I105</f>
        <v>D2.3.2 Demais Áreas</v>
      </c>
      <c r="H18" s="24">
        <f>IF('DOCS MNT'!P118="-",0,IF('DOCS MNT'!P118="N/A",0,IF('DOCS MNT'!P118=0,"0",'DOCS MNT'!P118)))</f>
        <v>0</v>
      </c>
      <c r="I18" s="1"/>
      <c r="J18" s="1"/>
      <c r="K18" s="1"/>
      <c r="N18" s="22">
        <f>IF('DOCS MNT'!$O$118="N/A",0,$F18)</f>
        <v>2</v>
      </c>
    </row>
    <row r="19" spans="4:14" ht="13.5" customHeight="1" x14ac:dyDescent="0.3">
      <c r="E19" s="1"/>
      <c r="F19" s="1"/>
      <c r="G19" s="36" t="s">
        <v>314</v>
      </c>
      <c r="H19" s="56">
        <f>IFERROR((H6*N6+H8*N8+H16*N16)/(N6+N8+N16),0)</f>
        <v>0</v>
      </c>
      <c r="I19" s="1"/>
      <c r="J19" s="1"/>
      <c r="K19" s="1"/>
    </row>
    <row r="20" spans="4:14" ht="12" customHeight="1" x14ac:dyDescent="0.3">
      <c r="E20" s="1"/>
      <c r="F20" s="1"/>
      <c r="G20" s="57" t="s">
        <v>315</v>
      </c>
      <c r="H20" s="26" t="str">
        <f>IF(H19=0,"",IF(H19&lt;=0.799,"ACOP não concedido",IF(AND(H19&gt;=0.8,H19&lt;=0.8499),"ACOP D",IF(AND(H19&gt;=0.85,H19&lt;=0.8999),"ACOP C",IF(AND(H19&gt;=0.9,H19&lt;=0.9499),"ACOP B", "ACOP A")))))</f>
        <v/>
      </c>
      <c r="I20" s="1"/>
      <c r="J20" s="1"/>
      <c r="K20" s="1"/>
    </row>
    <row r="21" spans="4:14" x14ac:dyDescent="0.3">
      <c r="D21" s="9"/>
    </row>
    <row r="22" spans="4:14" x14ac:dyDescent="0.3">
      <c r="D22" s="9"/>
      <c r="I22" s="1"/>
    </row>
    <row r="26" spans="4:14" x14ac:dyDescent="0.3">
      <c r="E26" s="1"/>
      <c r="I26" s="1"/>
    </row>
    <row r="27" spans="4:14" x14ac:dyDescent="0.3">
      <c r="I27" s="1"/>
    </row>
    <row r="28" spans="4:14" x14ac:dyDescent="0.3">
      <c r="I28" s="1"/>
    </row>
    <row r="29" spans="4:14" x14ac:dyDescent="0.3">
      <c r="I29" s="1"/>
    </row>
    <row r="30" spans="4:14" x14ac:dyDescent="0.3">
      <c r="I30" s="1"/>
    </row>
    <row r="31" spans="4:14" x14ac:dyDescent="0.3">
      <c r="I31" s="1"/>
    </row>
    <row r="32" spans="4:14" x14ac:dyDescent="0.3">
      <c r="I32" s="1"/>
    </row>
    <row r="56" ht="6" customHeight="1" x14ac:dyDescent="0.3"/>
  </sheetData>
  <sheetProtection algorithmName="SHA-512" hashValue="CwLr8T90pT/fKmN8HHTXKYAo/PLjpXw5ynIXU9hMwXRg9Yyc4Imv6VDHbLzNhVdsgOqpDxwR/bSxTWjnzLHzNg==" saltValue="MCqpwvyfLEGj9y18uX+ONg==" spinCount="100000" sheet="1" objects="1" scenarios="1" selectLockedCells="1"/>
  <customSheetViews>
    <customSheetView guid="{D37F1B69-6CE7-4A90-8559-8AE519A5C1EC}" showGridLines="0" hiddenColumns="1">
      <selection activeCell="AF23" sqref="AF23"/>
      <pageMargins left="0" right="0" top="0" bottom="0" header="0" footer="0"/>
      <pageSetup paperSize="9" scale="76" orientation="portrait" r:id="rId1"/>
      <headerFooter>
        <oddHeader>&amp;C&amp;"-,Negrito"Superintendência de Infraestrutura Aeroportuária - SIA
Gerência de Certificação e Segurança Operacional - GCOP
Gerência Técnica de Infraestrutura e Operações Aeroportuárias - GTOP</oddHeader>
      </headerFooter>
    </customSheetView>
  </customSheetViews>
  <mergeCells count="3">
    <mergeCell ref="B2:L2"/>
    <mergeCell ref="F4:F5"/>
    <mergeCell ref="G4:G5"/>
  </mergeCells>
  <conditionalFormatting sqref="H6:H19">
    <cfRule type="cellIs" dxfId="0" priority="1" operator="equal">
      <formula>0</formula>
    </cfRule>
  </conditionalFormatting>
  <pageMargins left="0.511811024" right="0.511811024" top="0.8075" bottom="0.78740157499999996" header="0.31496062000000002" footer="0.31496062000000002"/>
  <pageSetup paperSize="9" scale="76" orientation="portrait" r:id="rId2"/>
  <headerFooter>
    <oddHeader>&amp;C&amp;"-,Negrito"Superintendência de Infraestrutura Aeroportuária - SIA
Gerência de Certificação e Segurança Operacional - GCOP
Gerência Técnica de Infraestrutura e Operações Aeroportuárias - GTOP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6922F-1F07-4D3C-B328-50DB383FEE7A}">
  <dimension ref="A1:D23"/>
  <sheetViews>
    <sheetView workbookViewId="0">
      <selection activeCell="B4" sqref="B4"/>
    </sheetView>
  </sheetViews>
  <sheetFormatPr defaultRowHeight="14.5" x14ac:dyDescent="0.35"/>
  <cols>
    <col min="3" max="3" width="12.81640625" bestFit="1" customWidth="1"/>
  </cols>
  <sheetData>
    <row r="1" spans="1:4" x14ac:dyDescent="0.35">
      <c r="A1" s="15" t="s">
        <v>316</v>
      </c>
      <c r="B1" s="16"/>
      <c r="C1" s="16"/>
    </row>
    <row r="2" spans="1:4" x14ac:dyDescent="0.35">
      <c r="A2" s="4" t="s">
        <v>22</v>
      </c>
      <c r="B2" s="4"/>
      <c r="D2" s="4"/>
    </row>
    <row r="3" spans="1:4" x14ac:dyDescent="0.35">
      <c r="A3" s="4"/>
      <c r="B3" s="7">
        <v>1E-4</v>
      </c>
      <c r="C3" s="4" t="s">
        <v>317</v>
      </c>
      <c r="D3" s="35">
        <v>0.01</v>
      </c>
    </row>
    <row r="4" spans="1:4" x14ac:dyDescent="0.35">
      <c r="A4" s="4"/>
      <c r="B4" s="7">
        <v>1</v>
      </c>
      <c r="C4" s="4" t="s">
        <v>318</v>
      </c>
      <c r="D4" s="4">
        <v>1</v>
      </c>
    </row>
    <row r="5" spans="1:4" x14ac:dyDescent="0.35">
      <c r="A5" s="4"/>
      <c r="B5" s="7">
        <v>0.95</v>
      </c>
      <c r="C5" s="4" t="s">
        <v>319</v>
      </c>
      <c r="D5" s="4">
        <v>3</v>
      </c>
    </row>
    <row r="6" spans="1:4" x14ac:dyDescent="0.35">
      <c r="A6" s="4"/>
      <c r="B6" s="7">
        <v>0.9</v>
      </c>
      <c r="C6" s="4" t="s">
        <v>320</v>
      </c>
      <c r="D6" s="4">
        <v>7</v>
      </c>
    </row>
    <row r="7" spans="1:4" x14ac:dyDescent="0.35">
      <c r="A7" s="4"/>
      <c r="B7" s="7">
        <v>0.85</v>
      </c>
      <c r="C7" s="4" t="s">
        <v>321</v>
      </c>
      <c r="D7" s="35">
        <v>10</v>
      </c>
    </row>
    <row r="8" spans="1:4" x14ac:dyDescent="0.35">
      <c r="A8" s="4"/>
      <c r="B8" s="7">
        <v>0.8</v>
      </c>
    </row>
    <row r="9" spans="1:4" x14ac:dyDescent="0.35">
      <c r="A9" s="4"/>
      <c r="B9" s="7">
        <v>0.75</v>
      </c>
    </row>
    <row r="10" spans="1:4" x14ac:dyDescent="0.35">
      <c r="A10" s="4"/>
      <c r="B10" s="7">
        <v>0.7</v>
      </c>
    </row>
    <row r="11" spans="1:4" x14ac:dyDescent="0.35">
      <c r="A11" s="4"/>
      <c r="B11" s="7">
        <v>0.65</v>
      </c>
    </row>
    <row r="12" spans="1:4" x14ac:dyDescent="0.35">
      <c r="A12" s="4"/>
      <c r="B12" s="7">
        <v>0.6</v>
      </c>
    </row>
    <row r="13" spans="1:4" x14ac:dyDescent="0.35">
      <c r="A13" s="4"/>
      <c r="B13" s="7">
        <v>0.55000000000000004</v>
      </c>
    </row>
    <row r="14" spans="1:4" x14ac:dyDescent="0.35">
      <c r="A14" s="4"/>
      <c r="B14" s="7">
        <v>0.5</v>
      </c>
    </row>
    <row r="15" spans="1:4" x14ac:dyDescent="0.35">
      <c r="A15" s="4"/>
      <c r="B15" s="7">
        <v>0.45</v>
      </c>
    </row>
    <row r="16" spans="1:4" x14ac:dyDescent="0.35">
      <c r="A16" s="4"/>
      <c r="B16" s="7">
        <v>0.39999999999999902</v>
      </c>
    </row>
    <row r="17" spans="1:2" x14ac:dyDescent="0.35">
      <c r="A17" s="4"/>
      <c r="B17" s="7">
        <v>0.34999999999999898</v>
      </c>
    </row>
    <row r="18" spans="1:2" x14ac:dyDescent="0.35">
      <c r="A18" s="4"/>
      <c r="B18" s="7">
        <v>0.29999999999999899</v>
      </c>
    </row>
    <row r="19" spans="1:2" x14ac:dyDescent="0.35">
      <c r="A19" s="4"/>
      <c r="B19" s="7">
        <v>0.249999999999999</v>
      </c>
    </row>
    <row r="20" spans="1:2" x14ac:dyDescent="0.35">
      <c r="A20" s="4"/>
      <c r="B20" s="7">
        <v>0.19999999999999901</v>
      </c>
    </row>
    <row r="21" spans="1:2" x14ac:dyDescent="0.35">
      <c r="A21" s="4"/>
      <c r="B21" s="7">
        <v>0.149999999999999</v>
      </c>
    </row>
    <row r="22" spans="1:2" x14ac:dyDescent="0.35">
      <c r="A22" s="1"/>
      <c r="B22" s="7">
        <v>9.9999999999999006E-2</v>
      </c>
    </row>
    <row r="23" spans="1:2" x14ac:dyDescent="0.35">
      <c r="A23" s="1"/>
      <c r="B23" s="7">
        <v>4.9999999999998997E-2</v>
      </c>
    </row>
  </sheetData>
  <customSheetViews>
    <customSheetView guid="{D37F1B69-6CE7-4A90-8559-8AE519A5C1EC}" state="hidden">
      <selection activeCell="D4" sqref="D4"/>
      <pageMargins left="0" right="0" top="0" bottom="0" header="0" footer="0"/>
    </customSheetView>
  </customSheetViews>
  <phoneticPr fontId="4" type="noConversion"/>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aaa9464-4424-40fe-be37-0a216c42574f">
      <Terms xmlns="http://schemas.microsoft.com/office/infopath/2007/PartnerControls"/>
    </lcf76f155ced4ddcb4097134ff3c332f>
    <TaxCatchAll xmlns="858fbe19-3582-43df-8e84-fb58b820731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66E9AB42C09A5142BF4DA83E120836C2" ma:contentTypeVersion="18" ma:contentTypeDescription="Crie um novo documento." ma:contentTypeScope="" ma:versionID="c2093c20e43a2bc578c9589d79d768b0">
  <xsd:schema xmlns:xsd="http://www.w3.org/2001/XMLSchema" xmlns:xs="http://www.w3.org/2001/XMLSchema" xmlns:p="http://schemas.microsoft.com/office/2006/metadata/properties" xmlns:ns2="daaa9464-4424-40fe-be37-0a216c42574f" xmlns:ns3="858fbe19-3582-43df-8e84-fb58b8207311" targetNamespace="http://schemas.microsoft.com/office/2006/metadata/properties" ma:root="true" ma:fieldsID="19073eeef4fd551011e571881b815a27" ns2:_="" ns3:_="">
    <xsd:import namespace="daaa9464-4424-40fe-be37-0a216c42574f"/>
    <xsd:import namespace="858fbe19-3582-43df-8e84-fb58b82073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aa9464-4424-40fe-be37-0a216c4257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6affb6ac-fb53-4e05-9b81-1805607b1b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8fbe19-3582-43df-8e84-fb58b8207311" elementFormDefault="qualified">
    <xsd:import namespace="http://schemas.microsoft.com/office/2006/documentManagement/types"/>
    <xsd:import namespace="http://schemas.microsoft.com/office/infopath/2007/PartnerControls"/>
    <xsd:element name="SharedWithUsers" ma:index="1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f6348937-656e-4efe-9077-4a75d812ffd3}" ma:internalName="TaxCatchAll" ma:showField="CatchAllData" ma:web="858fbe19-3582-43df-8e84-fb58b82073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24C8BB0-D02E-4874-8033-1A31884DDF94}">
  <ds:schemaRefs>
    <ds:schemaRef ds:uri="http://schemas.microsoft.com/sharepoint/v3/contenttype/forms"/>
  </ds:schemaRefs>
</ds:datastoreItem>
</file>

<file path=customXml/itemProps2.xml><?xml version="1.0" encoding="utf-8"?>
<ds:datastoreItem xmlns:ds="http://schemas.openxmlformats.org/officeDocument/2006/customXml" ds:itemID="{9FC31C0E-8FEC-4DBF-9804-49A033111F47}">
  <ds:schemaRefs>
    <ds:schemaRef ds:uri="http://purl.org/dc/dcmitype/"/>
    <ds:schemaRef ds:uri="http://purl.org/dc/terms/"/>
    <ds:schemaRef ds:uri="http://schemas.microsoft.com/office/2006/documentManagement/types"/>
    <ds:schemaRef ds:uri="858fbe19-3582-43df-8e84-fb58b8207311"/>
    <ds:schemaRef ds:uri="http://purl.org/dc/elements/1.1/"/>
    <ds:schemaRef ds:uri="http://schemas.microsoft.com/office/2006/metadata/properties"/>
    <ds:schemaRef ds:uri="daaa9464-4424-40fe-be37-0a216c42574f"/>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80CB0508-0BCD-477E-9495-2CEBD92397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aa9464-4424-40fe-be37-0a216c42574f"/>
    <ds:schemaRef ds:uri="858fbe19-3582-43df-8e84-fb58b82073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Orientações</vt:lpstr>
      <vt:lpstr>DOCS MNT</vt:lpstr>
      <vt:lpstr>DOCS MNT Final</vt:lpstr>
      <vt:lpstr>Listas</vt:lpstr>
      <vt:lpstr>'DOCS MNT'!Area_de_impressao</vt:lpstr>
      <vt:lpstr>'DOCS MNT Final'!Area_de_impressao</vt:lpstr>
      <vt:lpstr>Orientações!Area_de_impressao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 Alves da Cunha</dc:creator>
  <cp:keywords/>
  <dc:description/>
  <cp:lastModifiedBy>Javã Atayde Pedreira da Silva</cp:lastModifiedBy>
  <cp:revision/>
  <dcterms:created xsi:type="dcterms:W3CDTF">2023-02-25T22:08:42Z</dcterms:created>
  <dcterms:modified xsi:type="dcterms:W3CDTF">2024-05-03T15:32:23Z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0x01010066E9AB42C09A5142BF4DA83E120836C2</vt:lpwstr>
  </property>
  <property fmtid="{D5CDD505-2E9C-101B-9397-08002B2CF9AE}" pid="3" name="MediaServiceImageTags">
    <vt:lpwstr/>
  </property>
</Properties>
</file>