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20" documentId="13_ncr:1_{00EB900C-59F5-4248-B96D-E0E8E70A059D}" xr6:coauthVersionLast="47" xr6:coauthVersionMax="47" xr10:uidLastSave="{788F537B-EBA7-4475-927B-1BDC2308DDFC}"/>
  <bookViews>
    <workbookView xWindow="28680" yWindow="-120" windowWidth="24240" windowHeight="13020" tabRatio="856" firstSheet="1" activeTab="1" xr2:uid="{4DC82708-FA27-4BD8-84DB-B9A698C0140E}"/>
  </bookViews>
  <sheets>
    <sheet name="Orientações" sheetId="25" r:id="rId1"/>
    <sheet name="TOPS OPS" sheetId="23" r:id="rId2"/>
    <sheet name="TOPS OPS Final" sheetId="24" r:id="rId3"/>
    <sheet name="Listas" sheetId="6" state="hidden" r:id="rId4"/>
  </sheets>
  <definedNames>
    <definedName name="_xlnm._FilterDatabase" localSheetId="1" hidden="1">'TOPS OPS'!$C$23:$S$143</definedName>
    <definedName name="_Hlk85077714" localSheetId="1">'TOPS OPS'!#REF!</definedName>
    <definedName name="_xlnm.Print_Area" localSheetId="0">Orientações!$A$1:$D$36</definedName>
    <definedName name="_xlnm.Print_Area" localSheetId="1">'TOPS OPS'!$A$1:$T$142</definedName>
    <definedName name="_xlnm.Print_Area" localSheetId="2">'TOPS OPS Final'!$A$1:$K$49</definedName>
    <definedName name="Z_D37F1B69_6CE7_4A90_8559_8AE519A5C1EC_.wvu.Cols" localSheetId="1" hidden="1">'TOPS OPS'!$D:$D,'TOPS OPS'!$G:$G,'TOPS OPS'!$W:$W</definedName>
    <definedName name="Z_D37F1B69_6CE7_4A90_8559_8AE519A5C1EC_.wvu.Cols" localSheetId="2" hidden="1">'TOPS OPS Final'!#REF!</definedName>
    <definedName name="Z_D37F1B69_6CE7_4A90_8559_8AE519A5C1EC_.wvu.FilterData" localSheetId="1" hidden="1">'TOPS OPS'!$C$23:$S$143</definedName>
    <definedName name="Z_D37F1B69_6CE7_4A90_8559_8AE519A5C1EC_.wvu.PrintArea" localSheetId="1" hidden="1">'TOPS OPS'!$A$10:$T$144</definedName>
    <definedName name="Z_D37F1B69_6CE7_4A90_8559_8AE519A5C1EC_.wvu.PrintArea" localSheetId="2" hidden="1">'TOPS OPS Final'!$A$1:$M$51</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 i="24" l="1"/>
  <c r="N12" i="24"/>
  <c r="N14" i="24"/>
  <c r="N13" i="24"/>
  <c r="G17" i="24"/>
  <c r="F17" i="24"/>
  <c r="G16" i="24"/>
  <c r="F16" i="24"/>
  <c r="G15" i="24"/>
  <c r="F15" i="24"/>
  <c r="G14" i="24"/>
  <c r="F14" i="24"/>
  <c r="G13" i="24"/>
  <c r="F13" i="24"/>
  <c r="G12" i="24"/>
  <c r="F12" i="24"/>
  <c r="O149" i="23"/>
  <c r="W147" i="23"/>
  <c r="R147" i="23"/>
  <c r="Q147" i="23"/>
  <c r="W146" i="23"/>
  <c r="R146" i="23"/>
  <c r="Q146" i="23"/>
  <c r="W145" i="23"/>
  <c r="R145" i="23"/>
  <c r="Q145" i="23"/>
  <c r="O134" i="23"/>
  <c r="N15" i="24" s="1"/>
  <c r="O113" i="23"/>
  <c r="O100" i="23"/>
  <c r="W98" i="23"/>
  <c r="R98" i="23"/>
  <c r="Q98" i="23"/>
  <c r="W97" i="23"/>
  <c r="R97" i="23"/>
  <c r="Q97" i="23"/>
  <c r="W96" i="23"/>
  <c r="R96" i="23"/>
  <c r="Q96" i="23"/>
  <c r="W95" i="23"/>
  <c r="R95" i="23"/>
  <c r="Q95" i="23"/>
  <c r="W94" i="23"/>
  <c r="R94" i="23"/>
  <c r="Q94" i="23"/>
  <c r="W93" i="23"/>
  <c r="R93" i="23"/>
  <c r="Q93" i="23"/>
  <c r="W92" i="23"/>
  <c r="R92" i="23"/>
  <c r="Q92" i="23"/>
  <c r="O89" i="23"/>
  <c r="W87" i="23"/>
  <c r="R87" i="23"/>
  <c r="Q87" i="23"/>
  <c r="W86" i="23"/>
  <c r="R86" i="23"/>
  <c r="Q86" i="23"/>
  <c r="W85" i="23"/>
  <c r="R85" i="23"/>
  <c r="Q85" i="23"/>
  <c r="W84" i="23"/>
  <c r="R84" i="23"/>
  <c r="Q84" i="23"/>
  <c r="W83" i="23"/>
  <c r="R83" i="23"/>
  <c r="Q83" i="23"/>
  <c r="O72" i="23"/>
  <c r="W66" i="23"/>
  <c r="R66" i="23"/>
  <c r="Q66" i="23"/>
  <c r="O49" i="23"/>
  <c r="W43" i="23"/>
  <c r="R43" i="23"/>
  <c r="Q43" i="23"/>
  <c r="W42" i="23"/>
  <c r="R42" i="23"/>
  <c r="Q42" i="23"/>
  <c r="W41" i="23"/>
  <c r="R41" i="23"/>
  <c r="Q41" i="23"/>
  <c r="O37" i="23"/>
  <c r="O28" i="23"/>
  <c r="R148" i="23" l="1"/>
  <c r="R149" i="23" s="1"/>
  <c r="P149" i="23" s="1"/>
  <c r="H17" i="24" s="1"/>
  <c r="R99" i="23"/>
  <c r="R100" i="23" s="1"/>
  <c r="P100" i="23" s="1"/>
  <c r="H13" i="24" s="1"/>
  <c r="R88" i="23"/>
  <c r="R89" i="23" s="1"/>
  <c r="P89" i="23" s="1"/>
  <c r="H12" i="24" s="1"/>
  <c r="W140" i="23"/>
  <c r="R140" i="23"/>
  <c r="W139" i="23"/>
  <c r="R139" i="23"/>
  <c r="W138" i="23"/>
  <c r="R138" i="23"/>
  <c r="W137" i="23"/>
  <c r="R137" i="23"/>
  <c r="W132" i="23"/>
  <c r="R132" i="23"/>
  <c r="W131" i="23"/>
  <c r="R131" i="23"/>
  <c r="W130" i="23"/>
  <c r="R130" i="23"/>
  <c r="W129" i="23"/>
  <c r="R129" i="23"/>
  <c r="W128" i="23"/>
  <c r="R128" i="23"/>
  <c r="W127" i="23"/>
  <c r="R127" i="23"/>
  <c r="W126" i="23"/>
  <c r="R126" i="23"/>
  <c r="W125" i="23"/>
  <c r="R125" i="23"/>
  <c r="W124" i="23"/>
  <c r="R124" i="23"/>
  <c r="W123" i="23"/>
  <c r="R123" i="23"/>
  <c r="W122" i="23"/>
  <c r="R122" i="23"/>
  <c r="W121" i="23"/>
  <c r="R121" i="23"/>
  <c r="W120" i="23"/>
  <c r="R120" i="23"/>
  <c r="W119" i="23"/>
  <c r="R119" i="23"/>
  <c r="W118" i="23"/>
  <c r="R118" i="23"/>
  <c r="W117" i="23"/>
  <c r="R117" i="23"/>
  <c r="W116" i="23"/>
  <c r="R116" i="23"/>
  <c r="W111" i="23"/>
  <c r="R111" i="23"/>
  <c r="W110" i="23"/>
  <c r="R110" i="23"/>
  <c r="W109" i="23"/>
  <c r="R109" i="23"/>
  <c r="W108" i="23"/>
  <c r="R108" i="23"/>
  <c r="W107" i="23"/>
  <c r="R107" i="23"/>
  <c r="W106" i="23"/>
  <c r="R106" i="23"/>
  <c r="W105" i="23"/>
  <c r="R105" i="23"/>
  <c r="W104" i="23"/>
  <c r="R104" i="23"/>
  <c r="W103" i="23"/>
  <c r="R103" i="23"/>
  <c r="W78" i="23"/>
  <c r="R78" i="23"/>
  <c r="W77" i="23"/>
  <c r="R77" i="23"/>
  <c r="W76" i="23"/>
  <c r="R76" i="23"/>
  <c r="W75" i="23"/>
  <c r="R75" i="23"/>
  <c r="W70" i="23"/>
  <c r="R70" i="23"/>
  <c r="W69" i="23"/>
  <c r="R69" i="23"/>
  <c r="W68" i="23"/>
  <c r="R68" i="23"/>
  <c r="W67" i="23"/>
  <c r="R67" i="23"/>
  <c r="W65" i="23"/>
  <c r="R65" i="23"/>
  <c r="W64" i="23"/>
  <c r="R64" i="23"/>
  <c r="W63" i="23"/>
  <c r="R63" i="23"/>
  <c r="W62" i="23"/>
  <c r="R62" i="23"/>
  <c r="W61" i="23"/>
  <c r="R61" i="23"/>
  <c r="W60" i="23"/>
  <c r="R60" i="23"/>
  <c r="W59" i="23"/>
  <c r="R59" i="23"/>
  <c r="W58" i="23"/>
  <c r="R58" i="23"/>
  <c r="W57" i="23"/>
  <c r="R57" i="23"/>
  <c r="W56" i="23"/>
  <c r="R56" i="23"/>
  <c r="W55" i="23"/>
  <c r="R55" i="23"/>
  <c r="W54" i="23"/>
  <c r="R54" i="23"/>
  <c r="W53" i="23"/>
  <c r="R53" i="23"/>
  <c r="W52" i="23"/>
  <c r="R52" i="23"/>
  <c r="W47" i="23"/>
  <c r="R47" i="23"/>
  <c r="W46" i="23"/>
  <c r="R46" i="23"/>
  <c r="W45" i="23"/>
  <c r="R45" i="23"/>
  <c r="W44" i="23"/>
  <c r="R44" i="23"/>
  <c r="W40" i="23"/>
  <c r="R40" i="23"/>
  <c r="W35" i="23"/>
  <c r="R35" i="23"/>
  <c r="W34" i="23"/>
  <c r="R34" i="23"/>
  <c r="W33" i="23"/>
  <c r="R33" i="23"/>
  <c r="W32" i="23"/>
  <c r="R32" i="23"/>
  <c r="W31" i="23"/>
  <c r="R31" i="23"/>
  <c r="W26" i="23"/>
  <c r="R26" i="23"/>
  <c r="W25" i="23"/>
  <c r="R25" i="23"/>
  <c r="W24" i="23"/>
  <c r="R24" i="23"/>
  <c r="W23" i="23"/>
  <c r="R23" i="23"/>
  <c r="W22" i="23"/>
  <c r="R22" i="23"/>
  <c r="W21" i="23"/>
  <c r="R21" i="23"/>
  <c r="W20" i="23"/>
  <c r="R20" i="23"/>
  <c r="W19" i="23"/>
  <c r="R19" i="23"/>
  <c r="W18" i="23"/>
  <c r="R18" i="23"/>
  <c r="W17" i="23"/>
  <c r="R17" i="23"/>
  <c r="W16" i="23"/>
  <c r="R16" i="23"/>
  <c r="O80" i="23"/>
  <c r="R133" i="23" l="1"/>
  <c r="R134" i="23" s="1"/>
  <c r="R112" i="23"/>
  <c r="R113" i="23" s="1"/>
  <c r="R71" i="23"/>
  <c r="R72" i="23" s="1"/>
  <c r="Q70" i="23"/>
  <c r="Q69" i="23" l="1"/>
  <c r="G11" i="24" l="1"/>
  <c r="F11" i="24"/>
  <c r="G10" i="24"/>
  <c r="F10" i="24"/>
  <c r="G9" i="24"/>
  <c r="F9" i="24"/>
  <c r="G8" i="24"/>
  <c r="F8" i="24"/>
  <c r="G7" i="24"/>
  <c r="F7" i="24"/>
  <c r="G6" i="24"/>
  <c r="F6" i="24"/>
  <c r="N6" i="24" s="1"/>
  <c r="O142" i="23"/>
  <c r="Q140" i="23"/>
  <c r="Q139" i="23"/>
  <c r="Q138" i="23"/>
  <c r="Q137" i="23"/>
  <c r="T134" i="23"/>
  <c r="S134" i="23"/>
  <c r="Q132" i="23"/>
  <c r="Q131" i="23"/>
  <c r="Q130" i="23"/>
  <c r="Q129" i="23"/>
  <c r="Q128" i="23"/>
  <c r="Q127" i="23"/>
  <c r="Q126" i="23"/>
  <c r="Q125" i="23"/>
  <c r="Q124" i="23"/>
  <c r="Q123" i="23"/>
  <c r="Q122" i="23"/>
  <c r="Q121" i="23"/>
  <c r="Q120" i="23"/>
  <c r="Q119" i="23"/>
  <c r="Q118" i="23"/>
  <c r="Q117" i="23"/>
  <c r="Q116" i="23"/>
  <c r="Q111" i="23"/>
  <c r="Q110" i="23"/>
  <c r="Q109" i="23"/>
  <c r="Q108" i="23"/>
  <c r="Q107" i="23"/>
  <c r="Q106" i="23"/>
  <c r="Q105" i="23"/>
  <c r="Q104" i="23"/>
  <c r="Q103" i="23"/>
  <c r="Q78" i="23"/>
  <c r="Q77" i="23"/>
  <c r="Q76" i="23"/>
  <c r="Q75" i="23"/>
  <c r="Q68" i="23"/>
  <c r="Q67" i="23"/>
  <c r="Q65" i="23"/>
  <c r="Q64" i="23"/>
  <c r="Q63" i="23"/>
  <c r="Q62" i="23"/>
  <c r="Q61" i="23"/>
  <c r="Q60" i="23"/>
  <c r="Q59" i="23"/>
  <c r="Q58" i="23"/>
  <c r="Q57" i="23"/>
  <c r="Q56" i="23"/>
  <c r="Q55" i="23"/>
  <c r="Q54" i="23"/>
  <c r="Q53" i="23"/>
  <c r="Q52" i="23"/>
  <c r="Q47" i="23"/>
  <c r="Q46" i="23"/>
  <c r="Q45" i="23"/>
  <c r="Q44" i="23"/>
  <c r="Q40" i="23"/>
  <c r="Q35" i="23"/>
  <c r="Q34" i="23"/>
  <c r="Q33" i="23"/>
  <c r="Q32" i="23"/>
  <c r="Q31" i="23"/>
  <c r="Q26" i="23"/>
  <c r="Q25" i="23"/>
  <c r="Q24" i="23"/>
  <c r="Q23" i="23"/>
  <c r="Q22" i="23"/>
  <c r="Q21" i="23"/>
  <c r="Q20" i="23"/>
  <c r="Q19" i="23"/>
  <c r="Q18" i="23"/>
  <c r="Q17" i="23"/>
  <c r="Q16" i="23"/>
  <c r="N16" i="24" l="1"/>
  <c r="P113" i="23"/>
  <c r="H14" i="24" s="1"/>
  <c r="R48" i="23"/>
  <c r="R49" i="23" s="1"/>
  <c r="R141" i="23"/>
  <c r="R142" i="23" s="1"/>
  <c r="P142" i="23" s="1"/>
  <c r="H16" i="24" s="1"/>
  <c r="R36" i="23"/>
  <c r="R79" i="23"/>
  <c r="R27" i="23"/>
  <c r="R28" i="23" s="1"/>
  <c r="N7" i="24"/>
  <c r="N8" i="24"/>
  <c r="N10" i="24"/>
  <c r="N11" i="24"/>
  <c r="N9" i="24"/>
  <c r="P134" i="23" l="1"/>
  <c r="H15" i="24" s="1"/>
  <c r="R37" i="23"/>
  <c r="P37" i="23" s="1"/>
  <c r="H8" i="24" s="1"/>
  <c r="R80" i="23"/>
  <c r="P80" i="23" s="1"/>
  <c r="H11" i="24" s="1"/>
  <c r="P49" i="23"/>
  <c r="H9" i="24" s="1"/>
  <c r="P28" i="23"/>
  <c r="H7" i="24" s="1"/>
  <c r="P72" i="23"/>
  <c r="H10" i="24" s="1"/>
  <c r="H6" i="24" l="1"/>
  <c r="H18" i="24" s="1"/>
  <c r="H19" i="24" s="1"/>
</calcChain>
</file>

<file path=xl/sharedStrings.xml><?xml version="1.0" encoding="utf-8"?>
<sst xmlns="http://schemas.openxmlformats.org/spreadsheetml/2006/main" count="667" uniqueCount="447">
  <si>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</si>
  <si>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</si>
  <si>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</si>
  <si>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 xml:space="preserve">ACOP D: </t>
    </r>
    <r>
      <rPr>
        <sz val="11"/>
        <color theme="1"/>
        <rFont val="Calibri"/>
        <family val="2"/>
        <scheme val="minor"/>
      </rPr>
      <t>Performance final entre 80% e 84%</t>
    </r>
    <r>
      <rPr>
        <b/>
        <sz val="11"/>
        <color theme="1"/>
        <rFont val="Calibri"/>
        <family val="2"/>
        <scheme val="minor"/>
      </rPr>
      <t xml:space="preserve">
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</si>
  <si>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</si>
  <si>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</si>
  <si>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</si>
  <si>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</si>
  <si>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</si>
  <si>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</si>
  <si>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</si>
  <si>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</si>
  <si>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</si>
  <si>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</si>
  <si>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</si>
  <si>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</si>
  <si>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</si>
  <si>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TOPS OPS</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</si>
  <si>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</si>
  <si>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</si>
  <si>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</si>
  <si>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</si>
  <si>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</si>
  <si>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</si>
  <si>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</si>
  <si>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</si>
  <si>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</si>
  <si>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</si>
  <si>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</si>
  <si>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</si>
  <si>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</si>
  <si>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</si>
  <si>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</si>
  <si>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</si>
  <si>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</si>
  <si>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</si>
  <si>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</si>
  <si>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</si>
  <si>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</si>
  <si>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</si>
  <si>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</si>
  <si>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</si>
  <si>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T1. Operações Aeroportuárias - OPS</t>
  </si>
  <si>
    <t>Desempenho esperado/Verificação</t>
  </si>
  <si>
    <t>Ref. MOPS</t>
  </si>
  <si>
    <t>Comentários</t>
  </si>
  <si>
    <t>N/A</t>
  </si>
  <si>
    <t>Score</t>
  </si>
  <si>
    <t>C/NC</t>
  </si>
  <si>
    <t>Score D</t>
  </si>
  <si>
    <t>T1.1. Auxílios visuais - RWY e TWY</t>
  </si>
  <si>
    <t>T1.1.1</t>
  </si>
  <si>
    <t>D</t>
  </si>
  <si>
    <t>Todos</t>
  </si>
  <si>
    <t>153074.01</t>
  </si>
  <si>
    <t>153.115(c)</t>
  </si>
  <si>
    <t xml:space="preserve">Referências visuais para indicar os limites da área protegida na área gramada </t>
  </si>
  <si>
    <t>O operador de aeródromo delimita os limites da área protegida, sinalizando a parte gramada para que os motoristas e pedestres saibam onde ela termina?</t>
  </si>
  <si>
    <t>T1.1.2</t>
  </si>
  <si>
    <t>A</t>
  </si>
  <si>
    <t>Manual de Prevenção de Incursão em Pista</t>
  </si>
  <si>
    <t xml:space="preserve">Utilização de estacas ou tubos pintados para indicar os limites da área protegida onde não há referência visual </t>
  </si>
  <si>
    <t>O operador de aeródromo delimita os limites da área protegida através de  estacas ou tubos pintados ?</t>
  </si>
  <si>
    <t>T1.1.3</t>
  </si>
  <si>
    <t>B</t>
  </si>
  <si>
    <t>AD ILS</t>
  </si>
  <si>
    <t>Delimitação das áreas críticas do ILS [Manual de Prevenção de Incursão em Pista]</t>
  </si>
  <si>
    <t>São usadas sinalizações horizontais e verticais (Padrão B) para indicar o local na pista de táxi onde um piloto ou condutor de veículo deve parar ou prosseguir, de acordo com instruções da Torre de Controle, a fim de proteger o sinal dos equipamentos do ILS?</t>
  </si>
  <si>
    <t>T1.1.4</t>
  </si>
  <si>
    <t>Placas e sinalização horizontal para informar os limites das áreas críticas do ILS nas vias de serviço [Manual de Prevenção de Incursão em Pista]</t>
  </si>
  <si>
    <t>São usadas sinalizações horizontais e verticais (Padrão B) para indicar o local na via de serviço onde um condutor de veículo deve parar ou prosseguir, de acordo com instruções da Torre de Controle, a fim de proteger o sinal dos equipamentos do ILS?</t>
  </si>
  <si>
    <t>T1.1.5</t>
  </si>
  <si>
    <t>153.109(a)(2) / 153.115(a)</t>
  </si>
  <si>
    <t xml:space="preserve">Sinalizações de proteção da pista (Posições de espera: Horizontais e Verticais; Instrução Obrigatória, RUNWAY AHEAD, NO ENTRY, melhorada de eixo) </t>
  </si>
  <si>
    <t>São usadas sinalizações horizontais e verticais (Padrão A e Padrão B, caso haja ILS) para indicar o local na pista de táxi onde os pilotos e condutores de veículos devem parar e esperar autorização da Torre de Controle para prosseguirem em direção à pista de pouso e decolagem?</t>
  </si>
  <si>
    <t>T1.1.6</t>
  </si>
  <si>
    <t>153.109(a)(1)
IS 153-001</t>
  </si>
  <si>
    <t>Sinalizações de ordenação da movimentação no solo (Posição intermediária de espera, sinalização horizontal e vertical de informação, eixo de pista de táxi, faixas laterais e transversais de pista de táxi</t>
  </si>
  <si>
    <t xml:space="preserve">Verificar se o conjunto de sinalizações de informação (horizontais e verticais) está adequado à condição de visibilidade, densidade de tráfego e complexidade do aeródromo de forma a garantir um fluxo ordenado e seguro para o tráfego de aeronaves e veículos na área de movimento.  </t>
  </si>
  <si>
    <t>T1.1.7</t>
  </si>
  <si>
    <t>item 2.6, Manual sobre critérios de movimentação no solo e SOCMS</t>
  </si>
  <si>
    <t>Remoção das sinalizações antigas em pista de pouso e decolagem e pista de táxi</t>
  </si>
  <si>
    <t>Verificar se sinalizações antigas estão oferecendo grande confusão com as sinalizações atuais podendo comprometer a consciência situacional dos pilotos, considerando a pista de pouso e decolagem como situação mais grave e pistas de táxi de acordo com a densidade de tráfego, condições de visibilidade e complexidade do aeródromo</t>
  </si>
  <si>
    <t>T1.1.8</t>
  </si>
  <si>
    <t>Luzes de proteção da pista (Barra de Parada e Luzes de proteção de pista)</t>
  </si>
  <si>
    <t>Verificar se estão operacionais e são mantidos os requisitos de padrão das luzes de proteção de pista e de barra de parada, quando aplicável de acordo com o RVR mínimo de operação do aeródromo</t>
  </si>
  <si>
    <t>T1.1.9</t>
  </si>
  <si>
    <t>C</t>
  </si>
  <si>
    <t xml:space="preserve">Sinalização e iluminação de trechos da área de movimento permanentemente interditados </t>
  </si>
  <si>
    <t>Verificar se houve remoção das sinalizações e desativação das luzes, assim como a inclusão de sinalização e iluminação adequada em trechos de pista de pouso e decolagem ou pista de táxi permanentemente interditados</t>
  </si>
  <si>
    <t>T1.1.10</t>
  </si>
  <si>
    <t>154.407(a)</t>
  </si>
  <si>
    <t>Sinalização de áreas fora de serviço ou sem capacidade de suporte</t>
  </si>
  <si>
    <t>T1.1.11</t>
  </si>
  <si>
    <t>Manual sobre critérios de movimentação no solo e SOCMS</t>
  </si>
  <si>
    <t xml:space="preserve">Sinalização das vias de serviço  </t>
  </si>
  <si>
    <t>Verificar se vias que cruzam pista de táxi estão adequadamente sinalizadas (Bordas em zíper, placas indicativas antes do cruzamento) ou pista de pouso e decolagem (sinalização horizontal e vertical da posição de espera. Ver capítulo 5 do Apêndice A do Manual sobre critérios de movimentação no solo e SOCMS). Em aeroportos que operam baixa visibilidade, verificar as condições das luzes que indicam a posição de espera de pista de pouso e decolagem</t>
  </si>
  <si>
    <t>T1.2. Auxílios visuais - Pátios e Vias de Serviço</t>
  </si>
  <si>
    <t>T1.2.1</t>
  </si>
  <si>
    <t>153.109(a)(1)</t>
  </si>
  <si>
    <t>Sinalizações dos Pátios</t>
  </si>
  <si>
    <t>Verificar se há identificação das posições de estacionamento, linhas de segurança, envelope de segurança das aeronaves</t>
  </si>
  <si>
    <t>T1.2.2</t>
  </si>
  <si>
    <t>Sinalizações de ordenação da movimentação no solo</t>
  </si>
  <si>
    <t xml:space="preserve">Verificar se o conjunto de sinalizações de informação (horizontais e verticais) está adequado à condição de visibilidade, densidade de tráfego e tamanho do pátio de forma a garantir um fluxo ordenado e seguro para o tráfego de aeronaves e veículos na área de movimento.  </t>
  </si>
  <si>
    <t>T1.2.3</t>
  </si>
  <si>
    <t>Remoção das sinalizações antigas no pátio</t>
  </si>
  <si>
    <t>Verificar se sinalizações antigas estão oferecendo grande confusão com as sinalizações atuais podendo comprometer a consciência situacional dos pilotos, considerando o tamanho do pátio de acordo com a densidade de tráfego, condições de visibilidade e complexidade do aeródromo</t>
  </si>
  <si>
    <t>T1.2.4</t>
  </si>
  <si>
    <t xml:space="preserve">Sinalização e iluminação de trechos do pátio permanentemente interditados </t>
  </si>
  <si>
    <t>Verificar se houve remoção das sinalizações e desativação das luzes, assim como a inclusão de sinalização e iluminação adequada em trechos do pátio permanentemente interditados</t>
  </si>
  <si>
    <t>T1.2.5</t>
  </si>
  <si>
    <t>153.111(g)
IS 153-001, item 8.4</t>
  </si>
  <si>
    <t xml:space="preserve">Sinalização das vias de serviço localizadas no pátio  </t>
  </si>
  <si>
    <t>Verificar se constam informações de: Altura máxima permitida na área operacional para veículos, velocidade de deslocamento nas vias de acesso e vias de serviço, velocidade máxima nas áreas próximas às posições de estacionamento de aeronaves e em outras áreas do pátio, pontos de parada nas vias, sentido das vias</t>
  </si>
  <si>
    <t>T1.3. Proteção da Área Operacional</t>
  </si>
  <si>
    <t>T1.3.1</t>
  </si>
  <si>
    <t>153060.01</t>
  </si>
  <si>
    <t>153.107(b)
Item 6.2, IS 153.107-001</t>
  </si>
  <si>
    <t>Barreiras de segurança artificiais e edificações: Capazes de dificultar a passagem por cima e por baixo</t>
  </si>
  <si>
    <t>T1.3.2</t>
  </si>
  <si>
    <t>Barreiras de segurança artificiais e edificações: Resistência à pressão para dobrá-las ou cortá-las</t>
  </si>
  <si>
    <t>As barreiras de segurança artificiais e edificações são constituídas por estruturas que sejam capazes de resistir à pressão para dobrá-las ou cortá-las?</t>
  </si>
  <si>
    <t>T1.3.3</t>
  </si>
  <si>
    <t>Barreiras de segurança artificiais e edificações: Extensão por todo o perímetro do sítio aeroportuário</t>
  </si>
  <si>
    <t>T1.3.4</t>
  </si>
  <si>
    <t>153.107(a)(2)
Item 6.4, IS 153.107-001</t>
  </si>
  <si>
    <t>Postos de controle de acesso de pessoas e veículos: condições físicas e procedimentos</t>
  </si>
  <si>
    <t>Quando fechados são capazes de proteger a área operacional? Estão adequadamente definidos os locais de acesso de pessoas e veículos? Os postos de controle possuem avisos de alerta no caso de acesso não autorizado?</t>
  </si>
  <si>
    <t>T1.3.5</t>
  </si>
  <si>
    <t>153.107(a)(2)
Parágrafos 6.4.11 e 6.4.12, IS 153.107-001</t>
  </si>
  <si>
    <t>Postos de controle de acesso de pessoas e veículos: execução por explorador de área aeroportuária</t>
  </si>
  <si>
    <t xml:space="preserve">Estão identificados os pontos de controle de acesso de explorador da área operacional? O operador de aeródromo realiza supervisão e orientação quanto à importância de adoção de procedimentos adequados de controle de entrada de pessoas e veículos? </t>
  </si>
  <si>
    <t>T1.3.6</t>
  </si>
  <si>
    <t>153.107(a)
Item 6.5, IS 153.107-001</t>
  </si>
  <si>
    <t>Sistema de vigilância da área operacional: Existente e adequado</t>
  </si>
  <si>
    <t>O sistema de vigilância está adequado às operações e características físicas das barreiras de proteção e do entorno delas (rural ou urbano). Cobre os locais sensíveis do sistema de proteção? A equipe de vigilância tem conhecimento dos locais sensíveis?</t>
  </si>
  <si>
    <t>T1.3.7</t>
  </si>
  <si>
    <t>153.107(b)</t>
  </si>
  <si>
    <t>Cerca operacional: Nível de proteção adequado (pessoas e animais)</t>
  </si>
  <si>
    <t>Considerando as áreas adjacentes ao perímetro do sítio aeroportuário, há indícios de que a altura, método de construção, material empregado ou estado de conservação da cerca operacional proporcionam um nível de proteção adequado ? O sistema de proteção (cercas, portões e cancelas) é capaz de evitar o acesso de pessoas ou veículos não autorizados ? A cerca operacional está instalada por toda a extensão do perímetro?  [É necessário verificar se existe algum ponto do sistema de proteção em que uma pessoa ou veículo conseguiria acessar inadvertidamente ou premeditadamente, sem a necessidade de autorização, p.ex hangares onde não há controle de acesso]</t>
  </si>
  <si>
    <t>T1.3.8</t>
  </si>
  <si>
    <t>153.107(c)</t>
  </si>
  <si>
    <t>Credenciamento: pessoas e veículos</t>
  </si>
  <si>
    <t>Pessoas e veículos situados na área operacional estão adequadamente credenciados (requisitos do PISOA atendidos).</t>
  </si>
  <si>
    <t>T1.4.1</t>
  </si>
  <si>
    <t>153115.01
153069.01</t>
  </si>
  <si>
    <t>Verificação: Veículo utilizado itens obrigatórios (faróis, giroflex, rádio, pintura)</t>
  </si>
  <si>
    <t xml:space="preserve">Ao acompanhar uma inspeção diária da área de movimento, o inspetor da ANAC constatou que o veículo  utilizado possui os itens obrigatórios (faróis, giroflex, rádio, pintura) ? </t>
  </si>
  <si>
    <t>T1.4.2</t>
  </si>
  <si>
    <t>Verificação: Veículo utilizado itens adicionais (off-road, milhas, estado geral)</t>
  </si>
  <si>
    <t>Ao acompanhar uma inspeção diária da área de movimento, o inspetor da ANAC constatou que o veículo utilizado possui itens adicionais? ( veículo apropriado para percorrer todas as áreas do sítio aeroportuário: 4x4 com pneus apropriados; farol de milha; estado geral)</t>
  </si>
  <si>
    <t>T1.4.3</t>
  </si>
  <si>
    <t>153070.01</t>
  </si>
  <si>
    <t>Verificação: Comunicação bilateral/ escuta do ATS ou FCA</t>
  </si>
  <si>
    <t xml:space="preserve">Ao acompanhar uma inspeção diária da área de movimento, o inspetor da ANAC constatou que o motorista manteve comunicação bilateral com a TWR durante toda a atividade de monitoramento /  o motorista manteve escuta da FCA durante acesso à área de manobras em aeródromos não controlados? </t>
  </si>
  <si>
    <t>T1.4.4</t>
  </si>
  <si>
    <t>153071.01</t>
  </si>
  <si>
    <t>Verificação: Solicita autorização para acesso à área de manobras</t>
  </si>
  <si>
    <t>T1.4.6</t>
  </si>
  <si>
    <t>Verificação: Infoma para TWR: Identificação, Posição e Intenções</t>
  </si>
  <si>
    <t>Ao acompanhar uma inspeção diária da área de movimento, o inspetor da ANAC constatou que o motorista informou para a TWR: Identificação, Posição e Intenções ?</t>
  </si>
  <si>
    <t>T1.4.7</t>
  </si>
  <si>
    <t>Verificação: Proficiência na fraseologia (padrão)</t>
  </si>
  <si>
    <t xml:space="preserve">Ao acompanhar uma inspeção diária da área de movimento, o inspetor da ANAC constatou que o motorista utilizou a fraseologia padrão e fez o cotejameno das autorizações emitidas pela TWR ? </t>
  </si>
  <si>
    <t>T1.4.8</t>
  </si>
  <si>
    <t>Verificação: Utilização do rádio ao sair do veículo</t>
  </si>
  <si>
    <t>Ao acompanhar uma inspeção diária da área de movimento, o inspetor da ANAC constatou que o operador utilizou o rádio, ao sair do veículo ? [Se necessário todos sairem do veículo, devem carregar rádio na frequência do órgão ATS ou na FCA para aeródromos não controlados]</t>
  </si>
  <si>
    <t>T1.4.9</t>
  </si>
  <si>
    <t>Verificação: Procedimento de cabine estéril (ou silenciosa)</t>
  </si>
  <si>
    <t>Ao acompanhar uma inspeção diária da área de movimento, o inspetor da ANAC constatou que o nível de ruído no veículo estava baixo, para tornar clara a comunicação com o ATS, não havendo conversas paralelas ou uso de celular para tratar de assuntos particulares ? [Quando possível, janelas fechadas para minimizar o ruído]</t>
  </si>
  <si>
    <t>T1.4.10</t>
  </si>
  <si>
    <t>153120.01</t>
  </si>
  <si>
    <t>Verificação: Respeita a rota padronizada</t>
  </si>
  <si>
    <t>Ao acompanhar uma inspeção diária da área de movimento, o inspetor da ANAC constatou que o operador, durante o monitoramento, seguiu a rota definida no MOPS ?</t>
  </si>
  <si>
    <t>T1.4.12</t>
  </si>
  <si>
    <t>Verificação: Respeita instruções de sinalização vertical, horizontal e luzes</t>
  </si>
  <si>
    <t xml:space="preserve">Ao acompanhar uma inspeção diária da área de movimento, o inspetor da ANAC constatou que o motorista seguiu as instruções de sinalização vertical, horizontal e luzes durante o deslocamento ? </t>
  </si>
  <si>
    <t>T1.4.13</t>
  </si>
  <si>
    <t>Verificação: 2 pessoas</t>
  </si>
  <si>
    <t>Ao acompanhar uma inspeção diária da área de movimento, o inspetor da ANAC constatou que Inspeção realizada por pelo menos duas pessoas ? [Se estiver explícito no MOPS que a inspeção é realizada com duas pessoas, deve ser tratado no relatório como requisito]</t>
  </si>
  <si>
    <t>T1.4.14</t>
  </si>
  <si>
    <t>Verificação: Capacidade de identificação de carcaças de animais / fauna viva</t>
  </si>
  <si>
    <t xml:space="preserve">Ao acompanhar uma inspeção diária da área de movimento, o inspetor da ANAC constatou que o operador possui capacidade de identificar fatores e focos atrativos de animais / carcaças / rastros de animais (fezes, pegadas) na área operacional bem como de registrar sua localização, a fim de manter o mapa de grade de fauna atualizado ? </t>
  </si>
  <si>
    <t>T1.4.15</t>
  </si>
  <si>
    <t>Verificação: Capacidade de recolhimento da fauna (kit)</t>
  </si>
  <si>
    <t xml:space="preserve">Ao acompanhar uma inspeção diária da área de movimento, o inspetor da ANAC constatou que o operador possui recursos para recolhimento e armazenamento adequado de carcaças e animais em decomposição localizados em até 60 metros do eixo da PPD? </t>
  </si>
  <si>
    <t>T1.4.16</t>
  </si>
  <si>
    <t>Verificação: Infraestrutura: Sinalização, pavimento, áreas não pavimentadas, FO, etc</t>
  </si>
  <si>
    <t>T1.4.17</t>
  </si>
  <si>
    <t>153.103(b)
153.133(e)</t>
  </si>
  <si>
    <t xml:space="preserve">Verificação: Conhecimento da equipe de monitoramento sobre a quantidade máxima de luzes indisponíveis permitidas para operações de pouso </t>
  </si>
  <si>
    <t>Verificar se os responsáveis pelo monitoramento noturno da área de manobras conhecem os critérios para quantidade máxima de luzes indisponíveis permitidas para operações de pouso.</t>
  </si>
  <si>
    <t>T1.4.18</t>
  </si>
  <si>
    <t>Verificação: Informação ao ATS da condição operacional da RWY ao final da verificação</t>
  </si>
  <si>
    <t>Ao acompanhar uma inspeção diária da área de movimento, o inspetor da ANAC constatou que o operador, ao encerrar a atividade de monitoramento, comunicou à TWR a condição operacional da RWY, conforme descrito em Acordo Operacional ? (Ex.: "PISTA OPERACIONAL" - caso a referida pista esteja em condições de uso; "PISTA NÃO OPERACIONAL" - caso a referida pista não esteja em condições de uso)</t>
  </si>
  <si>
    <t>Verificação: Registro dos resultados em formulário padronizado</t>
  </si>
  <si>
    <t>Ao acompanhar uma inspeção diária da área de movimento, o inspetor da ANAC constatou que o operador registrou os resultados após término da inspeção de monitoramento ?</t>
  </si>
  <si>
    <t>153.133(c)</t>
  </si>
  <si>
    <t>153.133 (e)
153.133 (f)</t>
  </si>
  <si>
    <t>T1.5. Comunicações</t>
  </si>
  <si>
    <t>T1.5.1</t>
  </si>
  <si>
    <t>Alcance e clareza da radiocomunicação com ATS e COE (toda área operacional - Clareza 4 ou 5)</t>
  </si>
  <si>
    <t>Os equipamentos de radiocomunicação operantes têm alcance em toda a área operacional do aeródromo e clareza de áudio, conforme parâmetros de desempenho e de verificação previstos na IS nº 153-001 ?</t>
  </si>
  <si>
    <t>T1.5.2</t>
  </si>
  <si>
    <t>Comunicações para operações na RWY em uma frequência VHF designada para a pista</t>
  </si>
  <si>
    <t xml:space="preserve">A comunicação para todas as operações na RWY é realizada em uma única frequência VHF para a pista ? </t>
  </si>
  <si>
    <t>T1.5.3</t>
  </si>
  <si>
    <t>Utilização de frequência acoplada (coupling)</t>
  </si>
  <si>
    <t>A comunicação acoplada (coupling) é empregada para garantir que todas as comunicações UHF associadas com as operações na pista sejam simultaneamente transmitidas na frequência VHF apropriada (e vice-versa) ? (Para acomodação de veículos que são equipados somente com rádios UHF)</t>
  </si>
  <si>
    <t>T1.5.4</t>
  </si>
  <si>
    <t>Indicativo de chamada específico para cada veículo que acessa a área manobras</t>
  </si>
  <si>
    <t xml:space="preserve">Os indicativos de chamada dos veículos de operações, manutenção, REA e perigo da fauna são únicos para cada veículo ? </t>
  </si>
  <si>
    <t>T1.6.1</t>
  </si>
  <si>
    <t>153075.01</t>
  </si>
  <si>
    <t>T1.6.2</t>
  </si>
  <si>
    <t>T1.6.3</t>
  </si>
  <si>
    <t>T1.6.4</t>
  </si>
  <si>
    <t>T1.6.5</t>
  </si>
  <si>
    <t>153064.01</t>
  </si>
  <si>
    <t>153104.01</t>
  </si>
  <si>
    <t>-</t>
  </si>
  <si>
    <t>153099.01</t>
  </si>
  <si>
    <t>153101.01</t>
  </si>
  <si>
    <t>T1.7.1</t>
  </si>
  <si>
    <t>153247.01</t>
  </si>
  <si>
    <t>T1.7.2</t>
  </si>
  <si>
    <t>T1.7.3</t>
  </si>
  <si>
    <t>153076.02</t>
  </si>
  <si>
    <t>T1.7.4</t>
  </si>
  <si>
    <t>Utilização de sistemas automatizados de alocação de aeronaves</t>
  </si>
  <si>
    <t xml:space="preserve">É utilizado um sistema automatizado de alocação de aeronaves ? </t>
  </si>
  <si>
    <t>T1.7.5</t>
  </si>
  <si>
    <t>T1.7.6</t>
  </si>
  <si>
    <t>T1.7.7</t>
  </si>
  <si>
    <t>Os procedimentos de alocação de aeronaves nas posições conforme MOPS</t>
  </si>
  <si>
    <t xml:space="preserve">Existem instruções fáceis para orientar o pessoal que atribui as posições sobre o tipo de aeronave que pode estacionar em cada posição, alertas no caso de alocação inadequada, os afastamentos mínimos, envelopes, Ts de parada ? </t>
  </si>
  <si>
    <t>Sistema de orientação visual de estacionamento</t>
  </si>
  <si>
    <t>Há sistema de orientação visual de estacionamento?</t>
  </si>
  <si>
    <t>153086.01</t>
  </si>
  <si>
    <t>153091.06</t>
  </si>
  <si>
    <t>153092.01</t>
  </si>
  <si>
    <t xml:space="preserve">Suspensão de abastecimento durante raios ou tempestades elétricas </t>
  </si>
  <si>
    <t>153201.03</t>
  </si>
  <si>
    <t xml:space="preserve">Rota de fuga do CTA desobstruída </t>
  </si>
  <si>
    <t>Ao acompanhar o abastecimento de aeronave no pátio, o inspetor da ANAC constatou que a rota de fuga do CTA estava desobstruída ?</t>
  </si>
  <si>
    <t>153093.01</t>
  </si>
  <si>
    <t xml:space="preserve">CTA posicionado de forma a permitir acesso dos CCI </t>
  </si>
  <si>
    <t>Ao acompanhar o abastecimento de aeronave no pátio, o inspetor da ANAC constatou que o CTA foi posicionado de forma a permitir acesso dos CCI ? (Entorno do veículo abastecedor não está tomado por outros veículos e equipamentos que impeçam a chegada do CCI em uma emergência)</t>
  </si>
  <si>
    <t>153091.01</t>
  </si>
  <si>
    <t xml:space="preserve">Rota de fuga (dos passageiros) livre a partir das saídas da aeronave </t>
  </si>
  <si>
    <t>Ao acompanhar o abastecimento de aeronave no pátio, o inspetor da ANAC constatou que a Rota de fuga dos passageiros estava livre a partir das saídas da aeronave ?</t>
  </si>
  <si>
    <t>153095.01</t>
  </si>
  <si>
    <t>Ao entrevistar o responsável pelo abastecimento, o inspetor da ANAC constatou que ele conhece os procedimentos de acionamento do SESCINC ?  (Se for indicado que o fiscal de pátio faz o acionamento, verificar se ele conhece o procedimento e que se ficou presente durante todo o abastecimento)</t>
  </si>
  <si>
    <t>153097.01</t>
  </si>
  <si>
    <t>T1.8.1</t>
  </si>
  <si>
    <t>RVR &lt;350 m</t>
  </si>
  <si>
    <t>153105.01</t>
  </si>
  <si>
    <t>153.131(a) e (e)</t>
  </si>
  <si>
    <t>Execução dos procedimentos específicos para baixa visibilidade previstos no MOPS</t>
  </si>
  <si>
    <t xml:space="preserve">Ao acompanhar uma simulação de operação em baixa visibilidade, o inspetor da ANAC constatou que o operador executou os procedimentos específicos para baixa visibilidade que foram estabelecidos no MOPS? Foi avaliado pelo operador se está sendo realizada obra ou serviço de manutenção nas proximidades de sistemas elétricos, a fim de suspender tal atividade enquanto o aeródromo estiver operando em condição de baixa visibilidade? Ao acompanhar uma simulação de operação em baixa visibilidade, o inspetor da ANAC constatou que houve medição e divulgação do valor do RVR durante a simulação e que o operador realizou vistoria antes do início da operação de baixa visibilidade (simulação) ? ? </t>
  </si>
  <si>
    <t>T1.8.2</t>
  </si>
  <si>
    <t>153.131(b)</t>
  </si>
  <si>
    <t>Proibição de condutores sem treinamento específico para atuar em condição de baixa visibilidade</t>
  </si>
  <si>
    <t xml:space="preserve">Ao acompanhar uma simulação de operação em baixa visibilidade, o inspetor da ANAC constatou que todos os condutores que participaram da simulação possuíam treinamento específico para atuar em condição de baixa visibilidade, conforme requisitos constantes no parágrafo 153.37(d)(5) do RBAC 153 ? </t>
  </si>
  <si>
    <t>T1.8.3</t>
  </si>
  <si>
    <t>153109.01</t>
  </si>
  <si>
    <t>153.131(c)</t>
  </si>
  <si>
    <t>Utilização da frequência RTF para comunicação com o órgão ATS</t>
  </si>
  <si>
    <t>Durante a simulação, foi utilizada a frequência RTF para comunicação com a TWR?</t>
  </si>
  <si>
    <t>T1.8.4</t>
  </si>
  <si>
    <t>153.131(d)</t>
  </si>
  <si>
    <t>Atuação do responsável por coordenar as operações em baixa visibilidade</t>
  </si>
  <si>
    <t>Responsável executou e coordenou as ações previstas no SOCMS?</t>
  </si>
  <si>
    <t>Resultado final TOPS OPS</t>
  </si>
  <si>
    <t>Desempenho final</t>
  </si>
  <si>
    <t>Menção final</t>
  </si>
  <si>
    <t>Listas suspensas</t>
  </si>
  <si>
    <t>Inexistente</t>
  </si>
  <si>
    <t>Presente</t>
  </si>
  <si>
    <t>Adequado</t>
  </si>
  <si>
    <t>Operacional</t>
  </si>
  <si>
    <t>Efetivo</t>
  </si>
  <si>
    <t>153.107(b)
Item 6.2, IS 153.107-001
IS 153.501-00
Item 6.6.1(a)</t>
  </si>
  <si>
    <t>As barreiras de segurança artificiais e edificações são constituídas por estruturas que sejam capazes de dificultar a passagem por cima e por baixo? Verificar qualquer fragilidade no sistema de proteção que possibilite o acesso de fauna, como por exemplo, escavações no solo, sinais de escalada em moirões, saídas de sistemas de drenagem sem barreira para a fauna, etc. Verificar se constam entre os itens verificados as condições dos pontos suscetíveis, como saídas de drenagem e cercas, que possibilitem a entrada de animais no sítio aeroportuário que possam provocar risco às operações aéreas.</t>
  </si>
  <si>
    <t>T1.4. Monitoramento da Área de Movimento</t>
  </si>
  <si>
    <t>153.111(c)</t>
  </si>
  <si>
    <t>153.113(e)</t>
  </si>
  <si>
    <t>153.113(a)
IS 153-001
Item 9.3</t>
  </si>
  <si>
    <t xml:space="preserve">Ao acompanhar uma inspeção diária da área de movimento, o inspetor da ANAC constatou que o motorista solicitou autorização à TWR para acesso à área de manobras e agiu de acordo com as autorizações e instruções passadas pela TWR? </t>
  </si>
  <si>
    <t>CIRCEA 100-86</t>
  </si>
  <si>
    <t>153.113(d)
CIRCEA 100-86</t>
  </si>
  <si>
    <t>153.113(e)
IS 153-001
Item 9.11</t>
  </si>
  <si>
    <t>IS 153.001
Item 9.14</t>
  </si>
  <si>
    <t>IS 153.133-001
Item 6.2.1(c)</t>
  </si>
  <si>
    <t>153.113(b)</t>
  </si>
  <si>
    <t>IS 153.501-001
Item 6.7.2
IS 153.505-001
Item 7.2.1.1(c)</t>
  </si>
  <si>
    <t>153.133(b)
IS 153.133-001, Item 6.2.1(d)</t>
  </si>
  <si>
    <t xml:space="preserve">Ao acompanhar uma inspeção diária da área de movimento, o inspetor da ANAC constatou que o escopo mínimo previsto na IS 153.133-001 foi verificado pelo operador? Escopo mínimo: a) obstáculos (identificar violação no PBZP), b) fauna, c) sistema de proteção, d)  área de movimento (sinalização; pavimento; áreas não pavimentadas; áreas verdes; FO; contaminantes no pavimento; padrões de movimentação no solo: identificar se procedimentos relacionados à movimentação de pessoas, veículos e equipamentos estão sendo cumpridos; auxílios à navegação; sistemas elétricos), e) posições de estacionamento de ANV (distâncias entre aeronaves e procedimentos de abordagem de ANV ou de movimentação de pessoas, veículos e equipamentos), f) equipamentos e veículos, g) obras ou serviços de manutenção (atividades executadas conforme PESO? Para Classe I, obrigatório quando obra ou serviço de manutenção realizado em área protegida com o aeródromo em funcionamento) </t>
  </si>
  <si>
    <t>153.133(e)
153.133-001
Item 6.2.4</t>
  </si>
  <si>
    <t>IS 153.133-001
Item 6.2.1(e)</t>
  </si>
  <si>
    <t>Verificação: Registros das vistorias na frequência prevista no MOPS (pelo menos 2 vezes ao dia (em turnos distintos)</t>
  </si>
  <si>
    <t xml:space="preserve">Durante o tempo em que os inspetores da ANAC permaneceram no aeródromo, o operador realizou as inspeções com a frequência que foi descrita no MOPS? </t>
  </si>
  <si>
    <t>Divulgação no AISWEB de condição operacional ou perigo relevante para a segurança (quando aplicável)</t>
  </si>
  <si>
    <t>Ao acompanhar uma inspeção diária da área de movimento, o inspetor da ANAC constatou que o operador divulga no AISWEB e ao ATS (se existir), após a vistoria, informações sobre condições inseguras, quando houver (falhas no pavimento, presença de contaminantes, falhas de sinalização, operações diferenciadas, presença de fauna e outros), que possam afetar as operações aéreas?</t>
  </si>
  <si>
    <t>153.113(c)
IS 153-001
Item 9.13</t>
  </si>
  <si>
    <t>IV</t>
  </si>
  <si>
    <t xml:space="preserve">Manual de Prevenção de Incursão em Pista </t>
  </si>
  <si>
    <t>T1.6. Monitoramento de obstáculos</t>
  </si>
  <si>
    <t>Programação da atividade: Horário, periodicidade e instruções</t>
  </si>
  <si>
    <t>Pessoal envolvido, veículo e equipamentos</t>
  </si>
  <si>
    <t>Verificação: Fichas padronizadas preenchidas</t>
  </si>
  <si>
    <t>IS 153.133-001, Item 6.2.1(a)</t>
  </si>
  <si>
    <t>IS 153.133-001, Item 6.2.1(b)</t>
  </si>
  <si>
    <t>153.133(a)(1)
IS 153.133-001, Item 6.2.1(c)</t>
  </si>
  <si>
    <t>IS 153.133-001, Item 6.2.1(e)</t>
  </si>
  <si>
    <t>Execução da atividade no horário e periodicidade previstos no MOPS.  Documentos de apoio à atividade fornecem orientações específicas quanto aos obstáculos existentes na PBZPA/PZPANA. Para verificação das luzes de iluminação dos obstáculos, é recomendável que programação inclua verificações no período noturno também</t>
  </si>
  <si>
    <t>Pessoal responsável foi treinado para execução dos procedimentos, assim como veículos e equipamentos são adequados. Ser capaz de reconhecer os obstáculos, a sinalização e iluminação exigida para eles.</t>
  </si>
  <si>
    <t>Utilização da ficha constante no MOPS</t>
  </si>
  <si>
    <t>Seguiu a rota prevista no MOPS? São utilizadas referências geográficas e pontos de referência para verificação da sinalização e iluminação dos obstáculos existentes nas proximidades do aeródromo, assim como verificação de possíveis novos obstáculos, durante a execução da atividade</t>
  </si>
  <si>
    <t>Ao acompanhar uma atividade de monitoramento de obstáculos, o inspetor da ANAC constatou que o operador registrou os resultados após término da inspeção de monitoramento?</t>
  </si>
  <si>
    <t>T1.7. Avaliação e Reporte Padronizado de Condição de Pista</t>
  </si>
  <si>
    <t>Pessoal envolvido</t>
  </si>
  <si>
    <t>Veículo e equipamentos</t>
  </si>
  <si>
    <t>Tipo de equipamento: Medidor utilizado eletrônico acoplado no veículo</t>
  </si>
  <si>
    <t>Tipo de equipamento: Sensores fixos instalados na pista</t>
  </si>
  <si>
    <t>Execução do procedimento</t>
  </si>
  <si>
    <t>Aferição dos códigos de condição de pista (RWYCC) para cada terço da pista</t>
  </si>
  <si>
    <t>Reporte da condição da superfície de pouso e decolagem</t>
  </si>
  <si>
    <t>153.133(d)
IS 153.133-001, Item 7.1.4</t>
  </si>
  <si>
    <t>IS 153.133-001, Item 7.4.4.2</t>
  </si>
  <si>
    <t>153.133(d)
IS 153.133-001, Item 7.4.4</t>
  </si>
  <si>
    <t>153.133(d)
IS 153.133-001, Item 7.5</t>
  </si>
  <si>
    <t>Verificar domínio de conhecimento do pessoal operacional para execução dos procedimentos de avaliação da condição da pista</t>
  </si>
  <si>
    <t>Verificar as condições do veículo e equipamento utilizado para medição do código da pista</t>
  </si>
  <si>
    <t>Foram seguidos os procedimentos definidos na IS 153.133-001 e os definidos no MOPS? A comunicação/interface com a TWR está adequada? Os reportes de Ação de Frenagem (Report of Braking Action – RBA) estão sendo utilizados para reavaliação das condições da pista?</t>
  </si>
  <si>
    <t>Pessoal operacional seguiu os critérios da IS 153.133-001?</t>
  </si>
  <si>
    <t>(1) o operador informou à TWR os códigos?
(2) o Reporte de Condição de Pista (RCR) foi atualizado no AISWEB (se em chuva no momento da inspeção). Caso não as condições meteorológicas não permitam o acompanhamento em tempo real, solicitar que o operador ou representante da TWR explique o procedimento monstrando os equipamentos utilizados.</t>
  </si>
  <si>
    <t>153.117(d)</t>
  </si>
  <si>
    <t xml:space="preserve">Verificação: Condições operacionais de veículos e equipamentos </t>
  </si>
  <si>
    <t>Verificar aleatoriamente as condições de veículos e equipamentos na área operacional. Ver condições:
(1) estado dos pneus;
(2) luzes, giroflex e rádio;
(4) atendimento da NBR 8919
(5) aspecto geral</t>
  </si>
  <si>
    <t>153.117(d) e (e)</t>
  </si>
  <si>
    <t>Verificação: Credenciamento de veículos e pessoas</t>
  </si>
  <si>
    <t xml:space="preserve">Verificar aleatoriamente a credencial de pessoas e veículos na área operacional </t>
  </si>
  <si>
    <t>153.111(d) e (e)</t>
  </si>
  <si>
    <t>Observação: Movimentação e estacionamento de veículos e conduta de pessoas</t>
  </si>
  <si>
    <t>Observar:
(1) ordem de prioridade de tráfego de aeronaves e veículos de resposta à emergência;
(2) veículos e equipamentos estacionados corretamente;
(3) não haver trânsito de veículos por trás da aeronave, exceto em vias de serviço ou para execução de atividades essenciais à operação ou manutenção da aeronave na posição de estacionamento (quando as luzes anti-colisão estiverem ligadas);
(4) não haver pessoas ou veículos na posição de estacionamento, enquanto a aeronave estiver em movimento, seus motores em funcionamento ou luzes anticolisão acesas (exceto se essencial à execução da atividade);
(5) não haver pessoas ou veículos transitando a menos de 1,5 m do contorno da aeronave (exceto se essencial à execução da atividade); 
(6) não haver pessoas ou veículos transitando ou permanecendo sob as asas da aeronave (exceto se essencial à execução da atividade).</t>
  </si>
  <si>
    <t>153.111(f)</t>
  </si>
  <si>
    <t xml:space="preserve">Observação: Procedimentos de marcha ré </t>
  </si>
  <si>
    <t>Procedimentos de marcha ré na área de segurança da aeronave estacionada somente ocorreram com orientação e acompanhamento de outro profissional da equipe de terra?</t>
  </si>
  <si>
    <t>153.111(h)</t>
  </si>
  <si>
    <t>Observação: Movimentação de aeronaves e efeitos de jet-blast (exaustão de gases dos motores)</t>
  </si>
  <si>
    <t xml:space="preserve">Foi observada distância segura entre veículos, equipamentos e pessoas e aeronaves, de forma que não sofram efeitos da exaustão de gases provenientes de motores de aeronaves? </t>
  </si>
  <si>
    <t xml:space="preserve">Os fiscais de pátio demonstram conhecimento das regras de movimentação e conduta no pátio e conseguem supervisionar de forma permanente as atividades desenvolvidas no(s) pátio(s) de estacionamento de aeronaves? As atividades a serem supervisionadas são: alocação, estacionamento, abordagem, abastecimento, processamento de PAX/ bagagem/mala postal/carga aérea e liberação de aeronave. </t>
  </si>
  <si>
    <t>153.127(a) e (b)</t>
  </si>
  <si>
    <t>Observação: Deslocamento de passageiros</t>
  </si>
  <si>
    <t xml:space="preserve">VERIFICAÇÃO: Ao acompanhar um embarque ou desembarque de passageiros, o inspetor da ANAC constatou que: (1) o deslocamento de passageiros no pátio foi supervisionado por funcionário(s) do operador aéreo; (2) não havia passageiros atravessando TWY ou vias de serviço; (3) o trajeto para o trânsito de passageiros estava claramente demarcado no pavimento; e (4) trajeto para o trânsito de passageiros estava livre de obstáculos e a uma distância segura contra a sucção ou exaustão de motores de aeronaves.                                                                                                                                                         TESTE (recomendado): Caso o inspetor da ANAC chegue no aeroporto para a realização da fiscalização por transporte aéreo, desembarcar da aeronave e não seguir o fluxo normal de PAX (por exemplo: permanecer parado próximo à aeronave, ou seguir em direção contrária), de forma a verificar a ação do operador </t>
  </si>
  <si>
    <t>153.127(c)</t>
  </si>
  <si>
    <t>Observação: Transporte de bagagens - transportadas e condicionadas de maneira segura - verificação quanto ao acompanhamento pelo operador aéreo e tomada de ações em caso de desconformidade</t>
  </si>
  <si>
    <t>As bagagens, carga aérea e mala postal foram transportadas e condicionadas de maneira segura, de forma a evitar que objetos caiam na área de movimentos. (Uso de redes ou compartimentos fechados, por exemplo).</t>
  </si>
  <si>
    <t>153.127(c)
IS 153-001
Item 16.4.1</t>
  </si>
  <si>
    <t>Verificação: Armazenamento em local seguro - verificação quanto ao acompanhamento pelo operador aéreo e tomada de ações em caso de desconformidade</t>
  </si>
  <si>
    <t>As bagagens, carga aérea e mala postal estão sendo armazenadas em local apropriado, enquanto ainda não embarcadas?</t>
  </si>
  <si>
    <t>T1.8. Supervisão do pátio</t>
  </si>
  <si>
    <t>T1.8.5</t>
  </si>
  <si>
    <t>T1.8.6</t>
  </si>
  <si>
    <t>T1.8.7</t>
  </si>
  <si>
    <t>T1.8.8</t>
  </si>
  <si>
    <t>T1.8.9</t>
  </si>
  <si>
    <t>T1.9.  Estacionamento, abordagem e abastecimento de aeronaves no pátio</t>
  </si>
  <si>
    <t>153.119(b)
IS 153-001, Item 12.6</t>
  </si>
  <si>
    <t>Observação: Coordenação com o órgão ATS para alocação de aeronaves na posição  de estacionamento</t>
  </si>
  <si>
    <t>No COA: ao acompanhar a alocação de aeronave no pátio, o inspetor da ANAC constatou que: (1) existe comunicação entre o operador e o órgão ATS; (2) são utilizadas ferramentas que facilitam a coordenação (Ex.: telefones, repetidoras de rádio VHF, rádios UHF, sistemas informatizados, etc.); (3) é feita a coordenação para indicar posicionamento das aeronaves em aproximação e posições inoperantes.</t>
  </si>
  <si>
    <t>153.119(a)
IS 153-001, Item 12.4 
139.401(b)</t>
  </si>
  <si>
    <t>Verificação: operação esporádica de aeronave mais exigente no pátio</t>
  </si>
  <si>
    <t xml:space="preserve">Verificar se há AISO/PESO aceitos pela Anac e verificar como os procedimentos são executados para alocação no pátio </t>
  </si>
  <si>
    <t>III e IV</t>
  </si>
  <si>
    <t>153.119(a)</t>
  </si>
  <si>
    <t>153.121(a)</t>
  </si>
  <si>
    <t>Observação: orientação e estacionamento de aeronave na posição</t>
  </si>
  <si>
    <t>Ao acompanhar o estacionamento no pátio, o inspetor da ANAC constatou que:
(1) a aeronave foi parada corretamente no "T";
(2) foi provida orientação visual do piloto para estacionamento?</t>
  </si>
  <si>
    <t>153.121(a)(1)
IS 153-001
Item 13</t>
  </si>
  <si>
    <t>Atuação e equipamentos do sinaleiro</t>
  </si>
  <si>
    <t>Ao acompanhar o estacionamentode aeronave no pátio, o inspetor da ANAC deve observar o sinaleiro quanto a:
(1) uso de colete fluorecente;
(2) sinalizadores fluorescente e iluminados;
(3) execução correta dos movimentos para orientar a execução de manobras no pátio de aeronaves.</t>
  </si>
  <si>
    <t>153.123(a) e (b)</t>
  </si>
  <si>
    <t>Observação: abordagem à aeronave</t>
  </si>
  <si>
    <t>Ao acompanhar o estacionamento no pátio, o inspetor da ANAC constatou que:
(1) os calços foram colocados no trem de pouso principal, somente após o corte dos motores e das luzes anti colisão?
(2) a equipe que abordou a aeronave sinalizou com cones ou fitas motores e extremidades da aeronave (frentes dos motores, pontas das asas, nariz da aeronave)?
(3) a colocação de escadas ocorreu somente após a parada dos motores ou hélices e calço da aeronave? Os calços foram colocados no trem de pouso principal, somente após o corte dos motores e das luzes anti colisão?</t>
  </si>
  <si>
    <t>153.123(d)
IS 153-001, Item 14
153.129(a) e (b)</t>
  </si>
  <si>
    <t>Observação: Operação da ponte de embarque ou da escada</t>
  </si>
  <si>
    <t xml:space="preserve">Ao observar as operações no pátio, o inspetor da ANAC deve verificar:
(1) rodas da passarela móvel da ponte de embarque dentro da zona desobstruída 
(A zona desobstruída geralmente é pintada com tinta vermelha e constiste numa área hachurada);
(2) zona desobstruída da ponte de embarque livre de pessoas e veículos; 
(3) retirada da escada ou desacoplamento da ponte de embarque após fechamento da porta; </t>
  </si>
  <si>
    <t>153.123(e)
IS 153-001, Itens 14.7, 14.8, 14.9 e 14.10</t>
  </si>
  <si>
    <t>Verificação: Intervenção inicial caso ocorra princípio de incêndio no pátio</t>
  </si>
  <si>
    <t>O inspetor deve verificar:
(1) quem são as pessoas treinadas para intervenção inicial;
(2) onde estão os equipamentos de extinção de incêndio no pátio;
(3) acionamento da SCI, se houver.
#Para a definição do tipo e da quantidade de equipamento de extinção de incêndio necessário para intervenção inicial deverão ser considerados pelo operador de aeródromo a infraestrutura existente, bem como o gerenciamento do risco associado à execução de serviço de solo.</t>
  </si>
  <si>
    <t>153.125
153.129(a) e (b)</t>
  </si>
  <si>
    <t>Observação: Abastecimento e transferência de combustível</t>
  </si>
  <si>
    <t>Ao observar a atividade de abastecimento e transferência do combustível da aeronave, o inspetor deve verificar:
(1) não utilização de equipamento que produza faísca ou arco voltaico ? (Ex.: Flash fotográfico, isqueiro, fósforo);
(2) se houve trânsito de pessoas, veículos e equipamentos sobre mangueiras ou cabos, exceto pessoas quando na execução de atividade essencial;
(3) disponibilização de material para contenção de derramamento, geralmente chamado de manta de absorção;
(4) o motor do Carro Tanque Abastecedor (CTA) não foi posicionado em baixo da asa da aeronave;
(5) não instalação ou remoção de baterias da aeronave durante o abastecimento;
(6) o APU que possua fluxo de exaustão com descarga na zona de abastecimento deve estar ligada antes que as tampas dos tanques sejam removidas ou que se façam as conexões das linhas para abastecimento;
(7) não realização de abastecimento em locais fechados;
(8) desacoplamento da ponte de embarque e desembarque ou retirada da escada somente após a conclusão de seu abastecimento.</t>
  </si>
  <si>
    <t>153.125(b)</t>
  </si>
  <si>
    <t>Verificar se os envolvidos com a atividade sabem o que fazer em caso de incidência de raios ou tempestades elétricas. Como o operador se organiza para executar essa restrição.</t>
  </si>
  <si>
    <t>153.111(e)(3)</t>
  </si>
  <si>
    <t>153.125(c)</t>
  </si>
  <si>
    <t>153.125(a)(1)</t>
  </si>
  <si>
    <t>153.125(e)</t>
  </si>
  <si>
    <t>Procedimentos para acionamento do SESCINC (onde houver)</t>
  </si>
  <si>
    <t>153.125(g)</t>
  </si>
  <si>
    <t>Estacionamento de CTA na área de movimento (onde houver)</t>
  </si>
  <si>
    <t>Se houver local designado na área de movimento para o estacionamento dos CTA, observar se são respeitados os seguintes aspectos:
(1) distância mínima de 3 m (três metros) entre veículos estacionados;
(2) distância mínima de 15 m (quinze metros) de qualquer construção ou aeronave estacionada; 
(3) área livre de obstáculos (equipamentos e pessoas) para trânsito dos veículos em caso de emergência;
(4) contenção do escoamento da água da chuva contendo combustível; e
(5) agrupamento de veículos que somem até 200 m³ (duzentos metros cúbicos) de combustível.</t>
  </si>
  <si>
    <t>T1.10. Operações em baixa visibilidade</t>
  </si>
  <si>
    <t>T1.9.1</t>
  </si>
  <si>
    <t>153.101(a)</t>
  </si>
  <si>
    <t>Posicionamento de equipamentos e instalações na área operacional</t>
  </si>
  <si>
    <t>T1.9.2</t>
  </si>
  <si>
    <t>Manual sobre critérios de movimentação no solo e SOCMS, p. 32</t>
  </si>
  <si>
    <t>Proteção das áreas críticas e sensíveis do ILS</t>
  </si>
  <si>
    <t>T1.9.3</t>
  </si>
  <si>
    <t>IS 153-001
Item 8.7
Manual sobre critérios de movimentação no solo e SOCMS, p. 15, 76, 78</t>
  </si>
  <si>
    <t>Proteção dos auxílios à navegação aérea</t>
  </si>
  <si>
    <t>Verificar se equipamento ou instalação presente em:
(1) faixa de pista;
(2) RESA;
(3) faixa de pista de táxi; ou
(4) zona desimpedida (clearway), se aplicável, caso constitua perigo para uma aeronave em voo.</t>
  </si>
  <si>
    <t>Verificar áreas críticas e sensíveis identificadas no SOCMS e conforme definido pelo fabricante e em campo avaliar se estão livres de objetos que possam interferir no sinal, assim como existência de sinalização de proteção, se aplicável</t>
  </si>
  <si>
    <t>Verificar proteção dos auxílios à navegação situados no sítio aeroportuário, assim como a utilização de sinalização para manter pessoas e veículos afastados, se aplicável</t>
  </si>
  <si>
    <t>T1.11. Proteção das áreas de segurança e dos auxílios à navegação</t>
  </si>
  <si>
    <t xml:space="preserve"> IS 153.133
Item 6.2.1b</t>
  </si>
  <si>
    <t>T1.9.4</t>
  </si>
  <si>
    <t>T1.9.5</t>
  </si>
  <si>
    <t>T1.9.6</t>
  </si>
  <si>
    <t>T1.9.7</t>
  </si>
  <si>
    <t>T1.9.8</t>
  </si>
  <si>
    <t>T1.9.9</t>
  </si>
  <si>
    <t>T1.9.10</t>
  </si>
  <si>
    <t>T1.9.11</t>
  </si>
  <si>
    <t>T1.9.12</t>
  </si>
  <si>
    <t>T1.9.13</t>
  </si>
  <si>
    <t>T1.9.14</t>
  </si>
  <si>
    <t>T1.9.15</t>
  </si>
  <si>
    <t>T1.9.16</t>
  </si>
  <si>
    <t>T1.9.17</t>
  </si>
  <si>
    <t>T1.4.5</t>
  </si>
  <si>
    <t>T1.4.11</t>
  </si>
  <si>
    <t>T1.4.19</t>
  </si>
  <si>
    <t>T1.10.1</t>
  </si>
  <si>
    <t>T1.10.2</t>
  </si>
  <si>
    <t>T1.10.3</t>
  </si>
  <si>
    <t>T1.10.4</t>
  </si>
  <si>
    <t>T1.11.1</t>
  </si>
  <si>
    <t>T1.11.2</t>
  </si>
  <si>
    <t>T1.11.3</t>
  </si>
  <si>
    <t>Fiscal de Pátio: Proficiência e quantidade dos fiscais de pátio quanto aos procedimentos do MOPS sobre supervisão das atividades do pátio</t>
  </si>
  <si>
    <t>153.117 (a) e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</si>
</sst>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2"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rgb="FF33333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113">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3" fillId="2" borderId="1" xfId="0" applyFont="1" applyFill="1" applyBorder="1" applyAlignment="1">
      <alignment horizontal="left" vertical="center" wrapText="1" indent="1"/>
    </xf>
    <xf numFmtId="164" fontId="5"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horizontal="left" vertical="center"/>
    </xf>
    <xf numFmtId="0" fontId="5" fillId="0" borderId="6" xfId="0"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5" fillId="0" borderId="0" xfId="0" applyFont="1" applyAlignment="1">
      <alignment vertical="center" wrapTex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6" fillId="0" borderId="5" xfId="0" applyFont="1" applyBorder="1" applyAlignment="1">
      <alignment horizontal="center" vertical="center"/>
    </xf>
    <xf numFmtId="0" fontId="6" fillId="0" borderId="5" xfId="0" applyFont="1" applyBorder="1" applyAlignment="1">
      <alignment horizontal="left" vertical="center" indent="1"/>
    </xf>
    <xf numFmtId="0" fontId="5" fillId="0" borderId="0" xfId="0" applyFont="1" applyAlignment="1">
      <alignment horizont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8" fillId="3" borderId="2" xfId="0" applyFont="1" applyFill="1" applyBorder="1" applyAlignment="1">
      <alignment vertical="center" wrapText="1"/>
    </xf>
    <xf numFmtId="0" fontId="0" fillId="3" borderId="2" xfId="0" applyFill="1" applyBorder="1" applyAlignment="1">
      <alignment horizontal="left" vertical="center" wrapText="1" indent="1"/>
    </xf>
    <xf numFmtId="0" fontId="8" fillId="0" borderId="1" xfId="0" applyFont="1" applyBorder="1" applyAlignment="1">
      <alignment vertical="center"/>
    </xf>
    <xf numFmtId="9" fontId="0" fillId="0" borderId="1" xfId="0" applyNumberFormat="1" applyBorder="1" applyAlignment="1">
      <alignment horizontal="left" vertical="center" wrapText="1" indent="1"/>
    </xf>
    <xf numFmtId="0" fontId="8"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vertical="top" wrapText="1"/>
    </xf>
    <xf numFmtId="0" fontId="11" fillId="0" borderId="0" xfId="0" applyFont="1" applyAlignment="1" applyProtection="1">
      <alignment vertical="center" wrapText="1"/>
      <protection locked="0"/>
    </xf>
    <xf numFmtId="0" fontId="5" fillId="6" borderId="0" xfId="0" applyFont="1" applyFill="1" applyAlignment="1">
      <alignment horizontal="center" vertical="center"/>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wrapText="1"/>
    </xf>
    <xf numFmtId="0" fontId="3" fillId="0" borderId="6" xfId="0" applyFont="1" applyBorder="1" applyAlignment="1">
      <alignment vertical="center"/>
    </xf>
    <xf numFmtId="165" fontId="3" fillId="0" borderId="6" xfId="0" applyNumberFormat="1" applyFont="1" applyBorder="1" applyAlignment="1">
      <alignment horizontal="center" vertical="center"/>
    </xf>
    <xf numFmtId="9" fontId="2" fillId="0" borderId="6" xfId="0" applyNumberFormat="1" applyFont="1" applyBorder="1" applyAlignment="1">
      <alignment horizontal="center" vertical="center"/>
    </xf>
    <xf numFmtId="0" fontId="6" fillId="0" borderId="0" xfId="0" applyFont="1" applyAlignment="1">
      <alignment vertical="center"/>
    </xf>
    <xf numFmtId="165" fontId="3" fillId="0" borderId="0" xfId="1" applyNumberFormat="1" applyFont="1" applyFill="1" applyBorder="1" applyAlignment="1">
      <alignment horizontal="center" vertical="center"/>
    </xf>
    <xf numFmtId="0" fontId="2" fillId="0" borderId="0" xfId="0" applyFont="1" applyAlignment="1">
      <alignment horizontal="center" vertical="center" wrapText="1"/>
    </xf>
    <xf numFmtId="164" fontId="5" fillId="0" borderId="1" xfId="0" applyNumberFormat="1" applyFont="1" applyBorder="1" applyAlignment="1">
      <alignment horizontal="center" vertical="center" wrapText="1"/>
    </xf>
    <xf numFmtId="0" fontId="5" fillId="6" borderId="0" xfId="0" applyFont="1" applyFill="1" applyAlignment="1">
      <alignment horizontal="center" vertical="center" wrapText="1"/>
    </xf>
    <xf numFmtId="0" fontId="3" fillId="0" borderId="1" xfId="0" applyFont="1" applyBorder="1" applyAlignment="1">
      <alignment horizontal="center" vertical="center"/>
    </xf>
    <xf numFmtId="0" fontId="5" fillId="5" borderId="0" xfId="0" applyFont="1" applyFill="1" applyAlignment="1">
      <alignment vertical="center" wrapText="1"/>
    </xf>
    <xf numFmtId="0" fontId="3" fillId="5" borderId="0" xfId="0" applyFont="1" applyFill="1" applyAlignment="1">
      <alignment vertical="center" wrapText="1"/>
    </xf>
    <xf numFmtId="0" fontId="2" fillId="5" borderId="0" xfId="0" applyFont="1" applyFill="1" applyAlignment="1">
      <alignment vertical="center"/>
    </xf>
    <xf numFmtId="0" fontId="3" fillId="5" borderId="0" xfId="0" applyFont="1" applyFill="1" applyAlignment="1">
      <alignment vertical="center"/>
    </xf>
    <xf numFmtId="0" fontId="2" fillId="5" borderId="0" xfId="0" applyFont="1" applyFill="1" applyAlignment="1">
      <alignment vertical="center" wrapText="1"/>
    </xf>
    <xf numFmtId="0" fontId="6" fillId="5" borderId="0" xfId="0" applyFont="1" applyFill="1" applyAlignment="1">
      <alignment vertical="top" wrapText="1"/>
    </xf>
    <xf numFmtId="0" fontId="6" fillId="5" borderId="0" xfId="0" applyFont="1" applyFill="1" applyAlignment="1">
      <alignment horizontal="center" vertical="center" wrapText="1"/>
    </xf>
    <xf numFmtId="0" fontId="11" fillId="5" borderId="0" xfId="0" applyFont="1" applyFill="1" applyAlignment="1" applyProtection="1">
      <alignment vertical="center" wrapText="1"/>
      <protection locked="0"/>
    </xf>
    <xf numFmtId="0" fontId="6" fillId="4" borderId="1" xfId="0" applyFont="1" applyFill="1" applyBorder="1" applyAlignment="1">
      <alignment vertical="center" wrapText="1"/>
    </xf>
    <xf numFmtId="0" fontId="2" fillId="5" borderId="1" xfId="0" applyFont="1" applyFill="1" applyBorder="1" applyAlignment="1">
      <alignment horizontal="center" vertical="center"/>
    </xf>
    <xf numFmtId="0" fontId="6" fillId="5" borderId="0" xfId="0" applyFont="1" applyFill="1" applyAlignment="1">
      <alignment vertical="center"/>
    </xf>
    <xf numFmtId="0" fontId="5" fillId="0" borderId="1" xfId="0" applyFont="1" applyBorder="1" applyAlignment="1">
      <alignment horizontal="center" vertical="center"/>
    </xf>
    <xf numFmtId="0" fontId="2" fillId="0" borderId="2" xfId="0" applyFont="1" applyBorder="1" applyAlignment="1">
      <alignment horizontal="left" vertical="center" wrapText="1" indent="2"/>
    </xf>
    <xf numFmtId="0" fontId="5" fillId="5" borderId="1" xfId="0" applyFont="1" applyFill="1" applyBorder="1" applyAlignment="1">
      <alignment horizontal="center" vertical="center" wrapText="1"/>
    </xf>
    <xf numFmtId="0" fontId="5" fillId="5" borderId="2" xfId="0" applyFont="1" applyFill="1" applyBorder="1" applyAlignment="1">
      <alignment horizontal="left" vertical="center" wrapText="1" indent="2"/>
    </xf>
    <xf numFmtId="0" fontId="3" fillId="5" borderId="0" xfId="0" applyFont="1" applyFill="1" applyAlignment="1">
      <alignment horizontal="left" vertical="center" wrapText="1" indent="1"/>
    </xf>
    <xf numFmtId="0" fontId="2" fillId="7" borderId="1" xfId="0" applyFont="1" applyFill="1" applyBorder="1" applyAlignment="1">
      <alignment horizontal="left" vertical="center" wrapText="1"/>
    </xf>
    <xf numFmtId="0" fontId="5" fillId="7" borderId="1" xfId="0" applyFont="1" applyFill="1" applyBorder="1" applyAlignment="1" applyProtection="1">
      <alignment horizontal="left" vertical="center" wrapText="1"/>
      <protection locked="0"/>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2" fillId="7" borderId="1" xfId="0" applyFont="1" applyFill="1" applyBorder="1" applyAlignment="1" applyProtection="1">
      <alignment horizontal="left" vertical="center" wrapText="1"/>
      <protection locked="0"/>
    </xf>
    <xf numFmtId="0" fontId="2" fillId="5" borderId="2" xfId="0" applyFont="1" applyFill="1" applyBorder="1" applyAlignment="1">
      <alignment horizontal="left" vertical="center" wrapText="1" indent="2"/>
    </xf>
    <xf numFmtId="0" fontId="2" fillId="5" borderId="0" xfId="0" applyFont="1" applyFill="1" applyAlignment="1">
      <alignment horizontal="left" vertical="center" indent="2"/>
    </xf>
    <xf numFmtId="0" fontId="5" fillId="0" borderId="1" xfId="0" applyFont="1" applyBorder="1" applyAlignment="1">
      <alignment horizontal="center" vertical="center" wrapText="1"/>
    </xf>
    <xf numFmtId="0" fontId="2" fillId="5" borderId="0" xfId="0" applyFont="1" applyFill="1" applyAlignment="1">
      <alignment horizontal="left" vertical="center" wrapText="1"/>
    </xf>
    <xf numFmtId="0" fontId="2" fillId="7" borderId="1" xfId="0" applyFont="1" applyFill="1" applyBorder="1" applyAlignment="1" applyProtection="1">
      <alignment horizontal="center" vertical="center" wrapText="1"/>
      <protection locked="0"/>
    </xf>
    <xf numFmtId="0" fontId="2" fillId="5" borderId="1" xfId="0" applyFont="1" applyFill="1" applyBorder="1" applyAlignment="1">
      <alignment horizontal="center" vertical="center" wrapText="1"/>
    </xf>
    <xf numFmtId="3" fontId="5" fillId="5" borderId="1" xfId="0" applyNumberFormat="1" applyFont="1" applyFill="1" applyBorder="1" applyAlignment="1">
      <alignment horizontal="center" vertical="center" wrapText="1"/>
    </xf>
    <xf numFmtId="0" fontId="5" fillId="7" borderId="1" xfId="0" applyFont="1" applyFill="1" applyBorder="1" applyAlignment="1">
      <alignment horizontal="left" vertical="center" wrapText="1"/>
    </xf>
    <xf numFmtId="3" fontId="5" fillId="0" borderId="1" xfId="0" applyNumberFormat="1" applyFont="1" applyBorder="1" applyAlignment="1">
      <alignment horizontal="center" vertical="center" wrapText="1"/>
    </xf>
    <xf numFmtId="0" fontId="6" fillId="2" borderId="1" xfId="0" applyFont="1" applyFill="1" applyBorder="1" applyAlignment="1">
      <alignment horizontal="left" vertical="center" wrapText="1" indent="1"/>
    </xf>
    <xf numFmtId="0" fontId="5" fillId="5" borderId="1" xfId="0" applyFont="1" applyFill="1" applyBorder="1" applyAlignment="1">
      <alignment horizontal="center" vertical="center"/>
    </xf>
    <xf numFmtId="0" fontId="2" fillId="7" borderId="2" xfId="0" applyFont="1" applyFill="1" applyBorder="1" applyAlignment="1">
      <alignment horizontal="left" vertical="center" wrapText="1"/>
    </xf>
    <xf numFmtId="9" fontId="2" fillId="0" borderId="0" xfId="1" applyFont="1" applyAlignment="1">
      <alignment horizontal="center" vertical="center"/>
    </xf>
    <xf numFmtId="164" fontId="2" fillId="0" borderId="0" xfId="0" applyNumberFormat="1" applyFont="1" applyAlignment="1">
      <alignment horizontal="center" vertical="center"/>
    </xf>
    <xf numFmtId="9" fontId="2" fillId="0" borderId="0" xfId="1" applyFont="1" applyFill="1" applyAlignment="1">
      <alignment horizontal="center" vertical="center"/>
    </xf>
    <xf numFmtId="3" fontId="2" fillId="5" borderId="1" xfId="0" applyNumberFormat="1"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0" borderId="9" xfId="0" applyFont="1" applyBorder="1" applyAlignment="1">
      <alignment horizontal="left" vertical="center" wrapText="1"/>
    </xf>
    <xf numFmtId="0" fontId="8" fillId="0" borderId="2" xfId="0" applyFont="1" applyBorder="1" applyAlignment="1">
      <alignment horizontal="left" vertical="center" wrapText="1"/>
    </xf>
    <xf numFmtId="0" fontId="11" fillId="5" borderId="0" xfId="0" applyFont="1" applyFill="1" applyAlignment="1">
      <alignment horizontal="left" vertical="center" wrapText="1" inden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5" fillId="5" borderId="6" xfId="0" applyFont="1" applyFill="1" applyBorder="1" applyAlignment="1">
      <alignment horizontal="left" vertical="center"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left" vertical="center"/>
    </xf>
    <xf numFmtId="0" fontId="6"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BA75D73A-6858-4AAF-BC28-9CA208F85AC3}"/>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F1AB178F-005B-4B61-B565-1F341788F21F}"/>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D5E088A8-CD31-4A81-8C3E-8E4FF7BD0BFD}"/>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44181A96-65EB-4746-87CB-494AD3DB4A4F}"/>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512971BC-6B1B-4425-A745-0DA18527A299}"/>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9826CF1D-5535-4690-963D-FE478542558F}"/>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E98330B0-B213-4F36-B227-530509942AFE}"/>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F4575425-B0F8-4D73-A189-5145FA6DC673}"/>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B9CD228A-8D33-4BF2-984F-35695CE62CF8}"/>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CB366024-42F1-4849-A6D2-ABB368A2F3BC}"/>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5D1FD075-3E40-4CB9-96C6-F1F84C96E57B}"/>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55A28F56-3B43-4A98-B41B-B4B3416E0D17}"/>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FCBE0979-7826-47F3-B84C-DF4EC00BB344}"/>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6B6D898D-1E26-4304-BFA1-578A723C2088}"/>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22E9ACC6-D055-4F42-BD95-D597BDD1F7E8}"/>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E6541421-5C65-40A8-894B-9F6C43ACE282}"/>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96159BD7-7DA9-4447-AB24-0A2DDA740181}"/>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0B35BD25-AFE4-4C9B-9ECE-F804316D7CE4}"/>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11</xdr:col>
      <xdr:colOff>763515</xdr:colOff>
      <xdr:row>8</xdr:row>
      <xdr:rowOff>116417</xdr:rowOff>
    </xdr:to>
    <xdr:pic>
      <xdr:nvPicPr>
        <xdr:cNvPr id="2" name="Imagem 1">
          <a:extLst>
            <a:ext uri="{FF2B5EF4-FFF2-40B4-BE49-F238E27FC236}">
              <a16:creationId xmlns:a16="http://schemas.microsoft.com/office/drawing/2014/main" id="{3FAA87B5-9712-4212-9AEF-1E4A48C64292}"/>
            </a:ext>
          </a:extLst>
        </xdr:cNvPr>
        <xdr:cNvPicPr>
          <a:picLocks noChangeAspect="1"/>
        </xdr:cNvPicPr>
      </xdr:nvPicPr>
      <xdr:blipFill>
        <a:blip xmlns:r="http://schemas.openxmlformats.org/officeDocument/2006/relationships" r:embed="rId1"/>
        <a:stretch>
          <a:fillRect/>
        </a:stretch>
      </xdr:blipFill>
      <xdr:spPr>
        <a:xfrm>
          <a:off x="10255249" y="687916"/>
          <a:ext cx="883107" cy="772584"/>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342BF-22A9-4C82-A909-40ECD73DDD8D}">
  <sheetPr>
    <tabColor theme="2" tint="-0.499984740745262"/>
  </sheetPr>
  <dimension ref="B1:C11"/>
  <sheetViews>
    <sheetView showGridLines="0" topLeftCell="A2" zoomScale="90" zoomScaleNormal="90" workbookViewId="0">
      <selection activeCell="C5" sqref="C5"/>
    </sheetView>
  </sheetViews>
  <sheetFormatPr defaultRowHeight="14.5" x14ac:dyDescent="0.35"/>
  <cols>
    <col min="1" max="1" width="2.54296875" customWidth="1"/>
    <col min="2" max="2" width="44.1796875" bestFit="1" customWidth="1"/>
    <col min="3" max="3" width="150.26953125" customWidth="1"/>
    <col min="4" max="4" width="3.7265625" customWidth="1"/>
  </cols>
  <sheetData>
    <row r="1" spans="2:3" ht="6.75" customHeight="1" x14ac:dyDescent="0.35"/>
    <row r="2" spans="2:3" ht="79.5" customHeight="1" x14ac:dyDescent="0.35">
      <c r="B2" s="95" t="s">
        <v>0</v>
      </c>
      <c r="C2" s="96"/>
    </row>
    <row r="3" spans="2:3" ht="6.75" customHeight="1" x14ac:dyDescent="0.35"/>
    <row r="4" spans="2:3" ht="275.5" x14ac:dyDescent="0.35">
      <c r="B4" s="97" t="s">
        <v>1</v>
      </c>
      <c r="C4" s="34" t="s">
        <v>2</v>
      </c>
    </row>
    <row r="5" spans="2:3" ht="217.5" x14ac:dyDescent="0.35">
      <c r="B5" s="98"/>
      <c r="C5" s="35" t="s">
        <v>3</v>
      </c>
    </row>
    <row r="6" spans="2:3" x14ac:dyDescent="0.35">
      <c r="B6" s="36" t="s">
        <v>4</v>
      </c>
      <c r="C6" s="37" t="s">
        <v>5</v>
      </c>
    </row>
    <row r="7" spans="2:3" x14ac:dyDescent="0.35">
      <c r="B7" s="36" t="s">
        <v>6</v>
      </c>
      <c r="C7" s="37" t="s">
        <v>7</v>
      </c>
    </row>
    <row r="8" spans="2:3" ht="49.5" customHeight="1" x14ac:dyDescent="0.35">
      <c r="B8" s="36" t="s">
        <v>8</v>
      </c>
      <c r="C8" s="37" t="s">
        <v>9</v>
      </c>
    </row>
    <row r="9" spans="2:3" ht="130.5" x14ac:dyDescent="0.35">
      <c r="B9" s="36" t="s">
        <v>10</v>
      </c>
      <c r="C9" s="37" t="s">
        <v>11</v>
      </c>
    </row>
    <row r="10" spans="2:3" ht="43.5" x14ac:dyDescent="0.35">
      <c r="B10" s="38" t="s">
        <v>12</v>
      </c>
      <c r="C10" s="39" t="s">
        <v>13</v>
      </c>
    </row>
    <row r="11" spans="2:3" ht="30" customHeight="1" x14ac:dyDescent="0.35">
      <c r="B11" s="40" t="s">
        <v>14</v>
      </c>
      <c r="C11" s="41" t="s">
        <v>15</v>
      </c>
    </row>
  </sheetData>
  <sheetProtection algorithmName="SHA-512" hashValue="/S/7cztVEMdkXNBgipalC0v4vLCakjo0hf8HQ9vIwZmObNEz9GFr5THmA+300TxUbeOSTIn6/JjiKqKIH54HDA==" saltValue="DucqYXbjxR/heqJFarCou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0AAB-3BFC-4978-81AD-6E95924BC893}">
  <sheetPr>
    <tabColor theme="4" tint="0.39997558519241921"/>
  </sheetPr>
  <dimension ref="B1:W150"/>
  <sheetViews>
    <sheetView showGridLines="0" tabSelected="1" zoomScale="85" zoomScaleNormal="85" zoomScaleSheetLayoutView="90" workbookViewId="0">
      <selection activeCell="L108" sqref="L108"/>
    </sheetView>
  </sheetViews>
  <sheetFormatPr defaultColWidth="9.1796875" defaultRowHeight="12" x14ac:dyDescent="0.3"/>
  <cols>
    <col min="1" max="1" width="1.26953125" style="1" customWidth="1"/>
    <col min="2" max="2" width="0.81640625" style="1" customWidth="1"/>
    <col min="3" max="3" width="6.7265625" style="2" bestFit="1" customWidth="1"/>
    <col min="4" max="4" width="4.54296875" style="2" hidden="1" customWidth="1"/>
    <col min="5" max="5" width="4.26953125" style="2" bestFit="1" customWidth="1"/>
    <col min="6" max="6" width="9.81640625" style="2" bestFit="1" customWidth="1"/>
    <col min="7" max="7" width="9.1796875" style="2" hidden="1" customWidth="1"/>
    <col min="8" max="8" width="15.453125" style="54" customWidth="1"/>
    <col min="9" max="9" width="60.7265625" style="3" customWidth="1"/>
    <col min="10" max="10" width="0.7265625" style="3" customWidth="1"/>
    <col min="11" max="11" width="54.453125" style="3" customWidth="1"/>
    <col min="12" max="12" width="12.1796875" style="3" customWidth="1"/>
    <col min="13" max="13" width="30.7265625" style="13" customWidth="1"/>
    <col min="14" max="14" width="0.54296875" style="62" customWidth="1"/>
    <col min="15" max="15" width="3.81640625" style="13" bestFit="1" customWidth="1"/>
    <col min="16" max="16" width="5.1796875" style="13" bestFit="1" customWidth="1"/>
    <col min="17" max="17" width="4.54296875" style="13" bestFit="1" customWidth="1"/>
    <col min="18" max="18" width="8.81640625" style="13" hidden="1" customWidth="1"/>
    <col min="19" max="19" width="3.1796875" style="3" hidden="1" customWidth="1"/>
    <col min="20" max="20" width="3" style="1" hidden="1" customWidth="1"/>
    <col min="21" max="21" width="2.453125" style="1" hidden="1" customWidth="1"/>
    <col min="22" max="22" width="3.54296875" style="1" hidden="1" customWidth="1"/>
    <col min="23" max="23" width="2.54296875" style="1" hidden="1" customWidth="1"/>
    <col min="24" max="24" width="0" style="1" hidden="1" customWidth="1"/>
    <col min="25" max="16384" width="9.1796875" style="1"/>
  </cols>
  <sheetData>
    <row r="1" spans="2:23" s="42" customFormat="1" ht="6" customHeight="1" x14ac:dyDescent="0.35">
      <c r="C1" s="11"/>
      <c r="D1" s="11"/>
      <c r="E1" s="11"/>
      <c r="F1" s="43"/>
      <c r="G1" s="11"/>
      <c r="H1" s="43"/>
      <c r="I1" s="22"/>
      <c r="J1" s="22"/>
      <c r="K1" s="22"/>
      <c r="L1" s="22"/>
      <c r="M1" s="22"/>
      <c r="N1" s="58"/>
      <c r="O1" s="22"/>
      <c r="P1" s="22"/>
      <c r="Q1" s="22"/>
      <c r="R1" s="22"/>
      <c r="S1" s="22"/>
    </row>
    <row r="2" spans="2:23" s="42" customFormat="1" ht="15" customHeight="1" x14ac:dyDescent="0.35">
      <c r="C2" s="99" t="s">
        <v>16</v>
      </c>
      <c r="D2" s="99"/>
      <c r="E2" s="99"/>
      <c r="F2" s="99"/>
      <c r="G2" s="63"/>
      <c r="H2" s="106" t="s">
        <v>17</v>
      </c>
      <c r="I2" s="106"/>
      <c r="J2" s="22"/>
      <c r="K2" s="107" t="s">
        <v>18</v>
      </c>
      <c r="L2" s="107"/>
      <c r="M2" s="107"/>
      <c r="N2" s="107"/>
      <c r="O2" s="107"/>
      <c r="P2" s="107"/>
      <c r="Q2" s="107"/>
      <c r="R2" s="44"/>
      <c r="S2" s="22"/>
    </row>
    <row r="3" spans="2:23" s="42" customFormat="1" ht="14.25" customHeight="1" x14ac:dyDescent="0.35">
      <c r="C3" s="99" t="s">
        <v>19</v>
      </c>
      <c r="D3" s="99"/>
      <c r="E3" s="99"/>
      <c r="F3" s="99"/>
      <c r="G3" s="64"/>
      <c r="H3" s="100" t="s">
        <v>20</v>
      </c>
      <c r="I3" s="101"/>
      <c r="J3" s="22"/>
      <c r="K3" s="107"/>
      <c r="L3" s="107"/>
      <c r="M3" s="107"/>
      <c r="N3" s="107"/>
      <c r="O3" s="107"/>
      <c r="P3" s="107"/>
      <c r="Q3" s="107"/>
      <c r="R3" s="21"/>
      <c r="S3" s="22"/>
    </row>
    <row r="4" spans="2:23" s="42" customFormat="1" ht="14.25" customHeight="1" x14ac:dyDescent="0.35">
      <c r="C4" s="99" t="s">
        <v>21</v>
      </c>
      <c r="D4" s="99"/>
      <c r="E4" s="99"/>
      <c r="F4" s="99"/>
      <c r="G4" s="64"/>
      <c r="H4" s="100" t="s">
        <v>22</v>
      </c>
      <c r="I4" s="101"/>
      <c r="J4" s="22"/>
      <c r="K4" s="107"/>
      <c r="L4" s="107"/>
      <c r="M4" s="107"/>
      <c r="N4" s="107"/>
      <c r="O4" s="107"/>
      <c r="P4" s="107"/>
      <c r="Q4" s="107"/>
      <c r="R4" s="21"/>
      <c r="S4" s="22"/>
    </row>
    <row r="5" spans="2:23" s="42" customFormat="1" ht="14.25" customHeight="1" x14ac:dyDescent="0.35">
      <c r="C5" s="99" t="s">
        <v>23</v>
      </c>
      <c r="D5" s="99"/>
      <c r="E5" s="99"/>
      <c r="F5" s="99"/>
      <c r="G5" s="64"/>
      <c r="H5" s="100" t="s">
        <v>24</v>
      </c>
      <c r="I5" s="101"/>
      <c r="J5" s="22"/>
      <c r="K5" s="107"/>
      <c r="L5" s="107"/>
      <c r="M5" s="107"/>
      <c r="N5" s="107"/>
      <c r="O5" s="107"/>
      <c r="P5" s="107"/>
      <c r="Q5" s="107"/>
      <c r="R5" s="21"/>
      <c r="S5" s="22"/>
    </row>
    <row r="6" spans="2:23" s="42" customFormat="1" ht="14.25" customHeight="1" x14ac:dyDescent="0.35">
      <c r="C6" s="99" t="s">
        <v>25</v>
      </c>
      <c r="D6" s="99"/>
      <c r="E6" s="99"/>
      <c r="F6" s="99"/>
      <c r="G6" s="65"/>
      <c r="H6" s="100" t="s">
        <v>26</v>
      </c>
      <c r="I6" s="101"/>
      <c r="J6" s="22"/>
      <c r="K6" s="107"/>
      <c r="L6" s="107"/>
      <c r="M6" s="107"/>
      <c r="N6" s="107"/>
      <c r="O6" s="107"/>
      <c r="P6" s="107"/>
      <c r="Q6" s="107"/>
      <c r="R6" s="45"/>
      <c r="S6" s="45"/>
    </row>
    <row r="7" spans="2:23" s="42" customFormat="1" ht="14.25" customHeight="1" x14ac:dyDescent="0.35">
      <c r="C7" s="99" t="s">
        <v>27</v>
      </c>
      <c r="D7" s="99"/>
      <c r="E7" s="99"/>
      <c r="F7" s="99"/>
      <c r="G7" s="65"/>
      <c r="H7" s="100" t="s">
        <v>28</v>
      </c>
      <c r="I7" s="101"/>
      <c r="J7" s="22"/>
      <c r="K7" s="107"/>
      <c r="L7" s="107"/>
      <c r="M7" s="107"/>
      <c r="N7" s="107"/>
      <c r="O7" s="107"/>
      <c r="P7" s="107"/>
      <c r="Q7" s="107"/>
      <c r="R7" s="45"/>
      <c r="S7" s="45"/>
    </row>
    <row r="8" spans="2:23" s="42" customFormat="1" ht="14.25" customHeight="1" x14ac:dyDescent="0.35">
      <c r="C8" s="99" t="s">
        <v>29</v>
      </c>
      <c r="D8" s="99"/>
      <c r="E8" s="99"/>
      <c r="F8" s="99"/>
      <c r="G8" s="65"/>
      <c r="H8" s="100" t="s">
        <v>30</v>
      </c>
      <c r="I8" s="101"/>
      <c r="J8" s="22"/>
      <c r="K8" s="107"/>
      <c r="L8" s="107"/>
      <c r="M8" s="107"/>
      <c r="N8" s="107"/>
      <c r="O8" s="107"/>
      <c r="P8" s="107"/>
      <c r="Q8" s="107"/>
      <c r="R8" s="45"/>
      <c r="S8" s="45"/>
    </row>
    <row r="9" spans="2:23" s="42" customFormat="1" ht="14.25" customHeight="1" x14ac:dyDescent="0.35">
      <c r="C9" s="99" t="s">
        <v>31</v>
      </c>
      <c r="D9" s="99"/>
      <c r="E9" s="99"/>
      <c r="F9" s="99"/>
      <c r="G9" s="65"/>
      <c r="H9" s="100" t="s">
        <v>32</v>
      </c>
      <c r="I9" s="101"/>
      <c r="J9" s="22"/>
      <c r="K9" s="107"/>
      <c r="L9" s="107"/>
      <c r="M9" s="107"/>
      <c r="N9" s="107"/>
      <c r="O9" s="107"/>
      <c r="P9" s="107"/>
      <c r="Q9" s="107"/>
      <c r="R9" s="45"/>
      <c r="S9" s="45"/>
    </row>
    <row r="10" spans="2:23" ht="5.25" customHeight="1" x14ac:dyDescent="0.3">
      <c r="B10" s="3"/>
      <c r="C10" s="3"/>
      <c r="D10" s="26"/>
      <c r="E10" s="3"/>
      <c r="F10" s="3"/>
      <c r="G10" s="3"/>
      <c r="H10" s="3"/>
      <c r="J10" s="5"/>
      <c r="K10" s="5"/>
      <c r="L10" s="5"/>
      <c r="N10" s="59"/>
      <c r="O10" s="5"/>
      <c r="P10" s="5"/>
      <c r="Q10" s="5"/>
      <c r="R10" s="5"/>
      <c r="S10" s="5"/>
    </row>
    <row r="11" spans="2:23" ht="13.5" customHeight="1" x14ac:dyDescent="0.3">
      <c r="C11" s="57" t="s">
        <v>33</v>
      </c>
      <c r="D11" s="57" t="s">
        <v>34</v>
      </c>
      <c r="E11" s="57" t="s">
        <v>35</v>
      </c>
      <c r="F11" s="57" t="s">
        <v>36</v>
      </c>
      <c r="G11" s="57" t="s">
        <v>37</v>
      </c>
      <c r="H11" s="10" t="s">
        <v>38</v>
      </c>
      <c r="I11" s="57" t="s">
        <v>39</v>
      </c>
      <c r="J11" s="1"/>
      <c r="K11" s="103" t="s">
        <v>40</v>
      </c>
      <c r="L11" s="104"/>
      <c r="M11" s="105"/>
      <c r="N11" s="59"/>
      <c r="O11" s="102" t="s">
        <v>41</v>
      </c>
      <c r="P11" s="102"/>
      <c r="Q11" s="102"/>
      <c r="R11" s="14"/>
      <c r="S11" s="5"/>
    </row>
    <row r="12" spans="2:23" ht="3" customHeight="1" x14ac:dyDescent="0.3">
      <c r="C12" s="1"/>
      <c r="D12" s="25"/>
      <c r="E12" s="1"/>
      <c r="F12" s="1"/>
      <c r="G12" s="1"/>
      <c r="H12" s="3"/>
      <c r="I12" s="1"/>
      <c r="J12" s="1"/>
      <c r="K12" s="1"/>
      <c r="L12" s="1"/>
      <c r="N12" s="60"/>
      <c r="O12" s="15"/>
      <c r="P12" s="15"/>
      <c r="Q12" s="15"/>
      <c r="R12" s="15"/>
      <c r="S12" s="1"/>
    </row>
    <row r="13" spans="2:23" ht="13.5" customHeight="1" x14ac:dyDescent="0.3">
      <c r="C13" s="12"/>
      <c r="D13" s="4">
        <v>5</v>
      </c>
      <c r="E13" s="12"/>
      <c r="F13" s="12"/>
      <c r="G13" s="12"/>
      <c r="H13" s="5"/>
      <c r="I13" s="66" t="s">
        <v>42</v>
      </c>
      <c r="J13" s="5"/>
      <c r="K13" s="10" t="s">
        <v>43</v>
      </c>
      <c r="L13" s="10" t="s">
        <v>44</v>
      </c>
      <c r="M13" s="10" t="s">
        <v>45</v>
      </c>
      <c r="N13" s="59"/>
      <c r="O13" s="57" t="s">
        <v>46</v>
      </c>
      <c r="P13" s="57" t="s">
        <v>47</v>
      </c>
      <c r="Q13" s="57" t="s">
        <v>48</v>
      </c>
      <c r="R13" s="57" t="s">
        <v>49</v>
      </c>
      <c r="S13" s="5"/>
    </row>
    <row r="14" spans="2:23" ht="3" customHeight="1" x14ac:dyDescent="0.3">
      <c r="C14" s="1"/>
      <c r="D14" s="25"/>
      <c r="E14" s="1"/>
      <c r="F14" s="1"/>
      <c r="G14" s="1"/>
      <c r="H14" s="3"/>
      <c r="I14" s="1"/>
      <c r="J14" s="1"/>
      <c r="K14" s="22"/>
      <c r="L14" s="22"/>
      <c r="M14" s="22"/>
      <c r="N14" s="60"/>
      <c r="O14" s="15"/>
      <c r="P14" s="15"/>
      <c r="Q14" s="15"/>
      <c r="R14" s="15"/>
      <c r="S14" s="1"/>
    </row>
    <row r="15" spans="2:23" ht="13.5" customHeight="1" x14ac:dyDescent="0.3">
      <c r="C15" s="12"/>
      <c r="D15" s="4">
        <v>5</v>
      </c>
      <c r="E15" s="12"/>
      <c r="F15" s="12"/>
      <c r="G15" s="12"/>
      <c r="H15" s="5"/>
      <c r="I15" s="7" t="s">
        <v>50</v>
      </c>
      <c r="J15" s="5"/>
      <c r="K15" s="22"/>
      <c r="L15" s="22"/>
      <c r="M15" s="22"/>
      <c r="N15" s="60"/>
      <c r="O15" s="15"/>
      <c r="P15" s="15"/>
      <c r="Q15" s="15"/>
      <c r="R15" s="15"/>
      <c r="S15" s="5"/>
      <c r="W15" s="57" t="s">
        <v>49</v>
      </c>
    </row>
    <row r="16" spans="2:23" ht="24" x14ac:dyDescent="0.3">
      <c r="C16" s="28" t="s">
        <v>51</v>
      </c>
      <c r="D16" s="4">
        <v>5</v>
      </c>
      <c r="E16" s="4" t="s">
        <v>52</v>
      </c>
      <c r="F16" s="69" t="s">
        <v>53</v>
      </c>
      <c r="G16" s="69" t="s">
        <v>54</v>
      </c>
      <c r="H16" s="71" t="s">
        <v>55</v>
      </c>
      <c r="I16" s="72" t="s">
        <v>56</v>
      </c>
      <c r="J16" s="73"/>
      <c r="K16" s="74" t="s">
        <v>57</v>
      </c>
      <c r="L16" s="75"/>
      <c r="M16" s="75"/>
      <c r="N16" s="60"/>
      <c r="O16" s="76"/>
      <c r="P16" s="77"/>
      <c r="Q16" s="67" t="str">
        <f t="shared" ref="Q16:Q26" si="0">IF($O16="N/A","",IF($P16="","",IF($P16&gt;=85%,"C","NC")))</f>
        <v/>
      </c>
      <c r="R16" s="8" t="str">
        <f t="shared" ref="R16:R26" si="1">IF($O16="N/A","",IF($P16="","",$P16*$W16))</f>
        <v/>
      </c>
      <c r="S16" s="5"/>
      <c r="T16" s="15"/>
      <c r="U16" s="15"/>
      <c r="V16" s="15"/>
      <c r="W16" s="46">
        <f t="shared" ref="W16:W26" si="2">IF(O16="N/A",0,D16)</f>
        <v>5</v>
      </c>
    </row>
    <row r="17" spans="3:23" ht="36" x14ac:dyDescent="0.3">
      <c r="C17" s="28" t="s">
        <v>58</v>
      </c>
      <c r="D17" s="4">
        <v>5</v>
      </c>
      <c r="E17" s="4" t="s">
        <v>59</v>
      </c>
      <c r="F17" s="69" t="s">
        <v>53</v>
      </c>
      <c r="G17" s="69"/>
      <c r="H17" s="71" t="s">
        <v>60</v>
      </c>
      <c r="I17" s="72" t="s">
        <v>61</v>
      </c>
      <c r="J17" s="73"/>
      <c r="K17" s="74" t="s">
        <v>62</v>
      </c>
      <c r="L17" s="75"/>
      <c r="M17" s="78"/>
      <c r="N17" s="60"/>
      <c r="O17" s="76"/>
      <c r="P17" s="77"/>
      <c r="Q17" s="67" t="str">
        <f t="shared" si="0"/>
        <v/>
      </c>
      <c r="R17" s="8" t="str">
        <f t="shared" si="1"/>
        <v/>
      </c>
      <c r="S17" s="5"/>
      <c r="T17" s="15"/>
      <c r="U17" s="15"/>
      <c r="V17" s="15"/>
      <c r="W17" s="46">
        <f t="shared" si="2"/>
        <v>5</v>
      </c>
    </row>
    <row r="18" spans="3:23" ht="48" x14ac:dyDescent="0.3">
      <c r="C18" s="28" t="s">
        <v>63</v>
      </c>
      <c r="D18" s="4">
        <v>5</v>
      </c>
      <c r="E18" s="4" t="s">
        <v>64</v>
      </c>
      <c r="F18" s="69" t="s">
        <v>65</v>
      </c>
      <c r="G18" s="69"/>
      <c r="H18" s="71" t="s">
        <v>60</v>
      </c>
      <c r="I18" s="79" t="s">
        <v>66</v>
      </c>
      <c r="J18" s="73"/>
      <c r="K18" s="74" t="s">
        <v>67</v>
      </c>
      <c r="L18" s="75"/>
      <c r="M18" s="78"/>
      <c r="N18" s="60"/>
      <c r="O18" s="76"/>
      <c r="P18" s="77"/>
      <c r="Q18" s="67" t="str">
        <f t="shared" si="0"/>
        <v/>
      </c>
      <c r="R18" s="8" t="str">
        <f t="shared" si="1"/>
        <v/>
      </c>
      <c r="S18" s="5"/>
      <c r="T18" s="15"/>
      <c r="U18" s="15"/>
      <c r="V18" s="15"/>
      <c r="W18" s="46">
        <f t="shared" si="2"/>
        <v>5</v>
      </c>
    </row>
    <row r="19" spans="3:23" ht="48" x14ac:dyDescent="0.3">
      <c r="C19" s="28" t="s">
        <v>68</v>
      </c>
      <c r="D19" s="4">
        <v>5</v>
      </c>
      <c r="E19" s="4" t="s">
        <v>64</v>
      </c>
      <c r="F19" s="69" t="s">
        <v>53</v>
      </c>
      <c r="G19" s="69"/>
      <c r="H19" s="71" t="s">
        <v>60</v>
      </c>
      <c r="I19" s="79" t="s">
        <v>69</v>
      </c>
      <c r="J19" s="80"/>
      <c r="K19" s="74" t="s">
        <v>70</v>
      </c>
      <c r="L19" s="75"/>
      <c r="M19" s="78"/>
      <c r="N19" s="60"/>
      <c r="O19" s="76"/>
      <c r="P19" s="77"/>
      <c r="Q19" s="67" t="str">
        <f t="shared" si="0"/>
        <v/>
      </c>
      <c r="R19" s="8" t="str">
        <f t="shared" si="1"/>
        <v/>
      </c>
      <c r="S19" s="5"/>
      <c r="T19" s="15"/>
      <c r="U19" s="15"/>
      <c r="V19" s="15"/>
      <c r="W19" s="46">
        <f t="shared" si="2"/>
        <v>5</v>
      </c>
    </row>
    <row r="20" spans="3:23" ht="48" x14ac:dyDescent="0.3">
      <c r="C20" s="28" t="s">
        <v>71</v>
      </c>
      <c r="D20" s="4">
        <v>5</v>
      </c>
      <c r="E20" s="4" t="s">
        <v>52</v>
      </c>
      <c r="F20" s="69" t="s">
        <v>53</v>
      </c>
      <c r="G20" s="69"/>
      <c r="H20" s="71" t="s">
        <v>72</v>
      </c>
      <c r="I20" s="79" t="s">
        <v>73</v>
      </c>
      <c r="J20" s="80"/>
      <c r="K20" s="74" t="s">
        <v>74</v>
      </c>
      <c r="L20" s="75"/>
      <c r="M20" s="78"/>
      <c r="N20" s="60"/>
      <c r="O20" s="76"/>
      <c r="P20" s="77"/>
      <c r="Q20" s="67" t="str">
        <f t="shared" si="0"/>
        <v/>
      </c>
      <c r="R20" s="8" t="str">
        <f t="shared" si="1"/>
        <v/>
      </c>
      <c r="S20" s="5"/>
      <c r="T20" s="15"/>
      <c r="U20" s="15"/>
      <c r="V20" s="15"/>
      <c r="W20" s="46">
        <f t="shared" si="2"/>
        <v>5</v>
      </c>
    </row>
    <row r="21" spans="3:23" ht="48" x14ac:dyDescent="0.3">
      <c r="C21" s="28" t="s">
        <v>75</v>
      </c>
      <c r="D21" s="4">
        <v>5</v>
      </c>
      <c r="E21" s="4" t="s">
        <v>52</v>
      </c>
      <c r="F21" s="69" t="s">
        <v>53</v>
      </c>
      <c r="G21" s="69"/>
      <c r="H21" s="71" t="s">
        <v>76</v>
      </c>
      <c r="I21" s="72" t="s">
        <v>77</v>
      </c>
      <c r="J21" s="80"/>
      <c r="K21" s="74" t="s">
        <v>78</v>
      </c>
      <c r="L21" s="75"/>
      <c r="M21" s="78"/>
      <c r="N21" s="60"/>
      <c r="O21" s="76"/>
      <c r="P21" s="77"/>
      <c r="Q21" s="67" t="str">
        <f t="shared" si="0"/>
        <v/>
      </c>
      <c r="R21" s="8" t="str">
        <f t="shared" si="1"/>
        <v/>
      </c>
      <c r="S21" s="5"/>
      <c r="T21" s="15"/>
      <c r="U21" s="15"/>
      <c r="V21" s="15"/>
      <c r="W21" s="46">
        <f t="shared" si="2"/>
        <v>5</v>
      </c>
    </row>
    <row r="22" spans="3:23" ht="60" x14ac:dyDescent="0.3">
      <c r="C22" s="28" t="s">
        <v>79</v>
      </c>
      <c r="D22" s="4">
        <v>5</v>
      </c>
      <c r="E22" s="4" t="s">
        <v>64</v>
      </c>
      <c r="F22" s="69" t="s">
        <v>53</v>
      </c>
      <c r="G22" s="69"/>
      <c r="H22" s="71" t="s">
        <v>80</v>
      </c>
      <c r="I22" s="79" t="s">
        <v>81</v>
      </c>
      <c r="J22" s="80"/>
      <c r="K22" s="74" t="s">
        <v>82</v>
      </c>
      <c r="L22" s="75"/>
      <c r="M22" s="78"/>
      <c r="N22" s="60"/>
      <c r="O22" s="76"/>
      <c r="P22" s="77"/>
      <c r="Q22" s="67" t="str">
        <f t="shared" si="0"/>
        <v/>
      </c>
      <c r="R22" s="8" t="str">
        <f t="shared" si="1"/>
        <v/>
      </c>
      <c r="S22" s="5"/>
      <c r="T22" s="15"/>
      <c r="U22" s="15"/>
      <c r="V22" s="15"/>
      <c r="W22" s="46">
        <f t="shared" si="2"/>
        <v>5</v>
      </c>
    </row>
    <row r="23" spans="3:23" s="3" customFormat="1" ht="36" x14ac:dyDescent="0.3">
      <c r="C23" s="28" t="s">
        <v>83</v>
      </c>
      <c r="D23" s="30">
        <v>5</v>
      </c>
      <c r="E23" s="30" t="s">
        <v>52</v>
      </c>
      <c r="F23" s="81" t="s">
        <v>53</v>
      </c>
      <c r="G23" s="81"/>
      <c r="H23" s="71" t="s">
        <v>72</v>
      </c>
      <c r="I23" s="79" t="s">
        <v>84</v>
      </c>
      <c r="J23" s="82"/>
      <c r="K23" s="74" t="s">
        <v>85</v>
      </c>
      <c r="L23" s="75"/>
      <c r="M23" s="78"/>
      <c r="N23" s="62"/>
      <c r="O23" s="83"/>
      <c r="P23" s="77"/>
      <c r="Q23" s="84" t="str">
        <f t="shared" si="0"/>
        <v/>
      </c>
      <c r="R23" s="55" t="str">
        <f t="shared" si="1"/>
        <v/>
      </c>
      <c r="S23" s="5"/>
      <c r="T23" s="13"/>
      <c r="U23" s="13"/>
      <c r="V23" s="13"/>
      <c r="W23" s="56">
        <f t="shared" si="2"/>
        <v>5</v>
      </c>
    </row>
    <row r="24" spans="3:23" ht="36" x14ac:dyDescent="0.3">
      <c r="C24" s="28" t="s">
        <v>86</v>
      </c>
      <c r="D24" s="4">
        <v>5</v>
      </c>
      <c r="E24" s="4" t="s">
        <v>87</v>
      </c>
      <c r="F24" s="69" t="s">
        <v>53</v>
      </c>
      <c r="G24" s="69"/>
      <c r="H24" s="85">
        <v>154401</v>
      </c>
      <c r="I24" s="79" t="s">
        <v>88</v>
      </c>
      <c r="J24" s="80"/>
      <c r="K24" s="74" t="s">
        <v>89</v>
      </c>
      <c r="L24" s="75"/>
      <c r="M24" s="78"/>
      <c r="N24" s="60"/>
      <c r="O24" s="76"/>
      <c r="P24" s="77"/>
      <c r="Q24" s="67" t="str">
        <f t="shared" si="0"/>
        <v/>
      </c>
      <c r="R24" s="8" t="str">
        <f t="shared" si="1"/>
        <v/>
      </c>
      <c r="S24" s="5"/>
      <c r="T24" s="15"/>
      <c r="U24" s="15"/>
      <c r="V24" s="15"/>
      <c r="W24" s="46">
        <f t="shared" si="2"/>
        <v>5</v>
      </c>
    </row>
    <row r="25" spans="3:23" x14ac:dyDescent="0.3">
      <c r="C25" s="28" t="s">
        <v>90</v>
      </c>
      <c r="D25" s="4">
        <v>5</v>
      </c>
      <c r="E25" s="4" t="s">
        <v>87</v>
      </c>
      <c r="F25" s="69" t="s">
        <v>53</v>
      </c>
      <c r="G25" s="69"/>
      <c r="H25" s="71" t="s">
        <v>91</v>
      </c>
      <c r="I25" s="79" t="s">
        <v>92</v>
      </c>
      <c r="J25" s="80"/>
      <c r="K25" s="74"/>
      <c r="L25" s="75"/>
      <c r="M25" s="78"/>
      <c r="N25" s="60"/>
      <c r="O25" s="76"/>
      <c r="P25" s="77"/>
      <c r="Q25" s="67" t="str">
        <f t="shared" si="0"/>
        <v/>
      </c>
      <c r="R25" s="8" t="str">
        <f t="shared" si="1"/>
        <v/>
      </c>
      <c r="S25" s="5"/>
      <c r="T25" s="15"/>
      <c r="U25" s="15"/>
      <c r="V25" s="15"/>
      <c r="W25" s="46">
        <f t="shared" si="2"/>
        <v>5</v>
      </c>
    </row>
    <row r="26" spans="3:23" ht="84" x14ac:dyDescent="0.3">
      <c r="C26" s="28" t="s">
        <v>93</v>
      </c>
      <c r="D26" s="4">
        <v>3</v>
      </c>
      <c r="E26" s="4" t="s">
        <v>52</v>
      </c>
      <c r="F26" s="69" t="s">
        <v>53</v>
      </c>
      <c r="G26" s="69"/>
      <c r="H26" s="71" t="s">
        <v>94</v>
      </c>
      <c r="I26" s="79" t="s">
        <v>95</v>
      </c>
      <c r="J26" s="80"/>
      <c r="K26" s="74" t="s">
        <v>96</v>
      </c>
      <c r="L26" s="75"/>
      <c r="M26" s="78"/>
      <c r="N26" s="60"/>
      <c r="O26" s="76"/>
      <c r="P26" s="77"/>
      <c r="Q26" s="67" t="str">
        <f t="shared" si="0"/>
        <v/>
      </c>
      <c r="R26" s="8" t="str">
        <f t="shared" si="1"/>
        <v/>
      </c>
      <c r="S26" s="5"/>
      <c r="T26" s="15"/>
      <c r="U26" s="15"/>
      <c r="V26" s="15"/>
      <c r="W26" s="46">
        <f t="shared" si="2"/>
        <v>3</v>
      </c>
    </row>
    <row r="27" spans="3:23" x14ac:dyDescent="0.3">
      <c r="C27" s="52"/>
      <c r="D27" s="42"/>
      <c r="E27" s="52"/>
      <c r="F27" s="52"/>
      <c r="G27" s="52"/>
      <c r="H27" s="14"/>
      <c r="I27" s="52"/>
      <c r="J27" s="52"/>
      <c r="K27" s="52"/>
      <c r="L27" s="52"/>
      <c r="M27" s="14"/>
      <c r="N27" s="61"/>
      <c r="O27" s="15"/>
      <c r="P27" s="15"/>
      <c r="Q27" s="15"/>
      <c r="R27" s="91" t="str">
        <f>IF(SUM(R16:R26)=0,"-",IFERROR(SUM(R16:R26),""))</f>
        <v>-</v>
      </c>
      <c r="S27" s="5"/>
      <c r="T27" s="15"/>
      <c r="U27" s="15"/>
      <c r="V27" s="15"/>
      <c r="W27" s="15"/>
    </row>
    <row r="28" spans="3:23" x14ac:dyDescent="0.3">
      <c r="C28" s="52"/>
      <c r="D28" s="42"/>
      <c r="E28" s="52"/>
      <c r="F28" s="52"/>
      <c r="G28" s="52"/>
      <c r="H28" s="14"/>
      <c r="I28" s="52"/>
      <c r="J28" s="52"/>
      <c r="K28" s="52"/>
      <c r="L28" s="52"/>
      <c r="M28" s="14"/>
      <c r="N28" s="61"/>
      <c r="O28" s="92" t="str">
        <f>IF(O16="N/A",IF(O17="N/A",IF(O18="N/A",IF(O19="N/A",IF(O20="N/A",IF(O21="N/A",IF(O22="N/A",IF(O23="N/A",IF(O24="N/A",IF(O25="N/A",IF(O26="N/A","N/A","-"),"-"),"-"),"-"),"-"),"-"),"-"),"-"),"-"),"-"),"-")</f>
        <v>-</v>
      </c>
      <c r="P28" s="93" t="str">
        <f>IF(O28="N/A","N/A",$R28)</f>
        <v>-</v>
      </c>
      <c r="Q28" s="92"/>
      <c r="R28" s="91" t="str">
        <f>IF(R27="-","-",IFERROR(($P16*W16+$P17*W17+$P18*W18+$P19*W19+$P20*W20+$P21*W21+$P22*W22+$P23*W23+$P24*W24+$P25*W25+$P26*W26)/(SUM(W16:W26)),""))</f>
        <v>-</v>
      </c>
      <c r="S28" s="5"/>
      <c r="T28" s="15"/>
      <c r="U28" s="15"/>
      <c r="V28" s="15"/>
      <c r="W28" s="15"/>
    </row>
    <row r="29" spans="3:23" ht="3.75" customHeight="1" x14ac:dyDescent="0.3">
      <c r="C29" s="12"/>
      <c r="E29" s="12"/>
      <c r="F29" s="12"/>
      <c r="G29" s="12"/>
      <c r="H29" s="5"/>
      <c r="I29" s="12"/>
      <c r="J29" s="12"/>
      <c r="K29" s="12"/>
      <c r="L29" s="12"/>
      <c r="M29" s="5"/>
      <c r="N29" s="61"/>
      <c r="O29" s="12"/>
      <c r="P29" s="12"/>
      <c r="Q29" s="12"/>
      <c r="R29" s="12"/>
      <c r="S29" s="5"/>
    </row>
    <row r="30" spans="3:23" ht="13.5" customHeight="1" x14ac:dyDescent="0.3">
      <c r="C30" s="12"/>
      <c r="D30" s="4">
        <v>2</v>
      </c>
      <c r="E30" s="12"/>
      <c r="F30" s="12"/>
      <c r="G30" s="12"/>
      <c r="H30" s="5"/>
      <c r="I30" s="7" t="s">
        <v>97</v>
      </c>
      <c r="J30" s="5"/>
      <c r="K30" s="5"/>
      <c r="L30" s="5"/>
      <c r="N30" s="60"/>
      <c r="O30" s="15"/>
      <c r="P30" s="15"/>
      <c r="Q30" s="15"/>
      <c r="R30" s="15"/>
      <c r="S30" s="5"/>
      <c r="W30" s="57" t="s">
        <v>49</v>
      </c>
    </row>
    <row r="31" spans="3:23" ht="24" x14ac:dyDescent="0.3">
      <c r="C31" s="28" t="s">
        <v>98</v>
      </c>
      <c r="D31" s="4">
        <v>5</v>
      </c>
      <c r="E31" s="4" t="s">
        <v>52</v>
      </c>
      <c r="F31" s="69" t="s">
        <v>53</v>
      </c>
      <c r="G31" s="69"/>
      <c r="H31" s="81" t="s">
        <v>99</v>
      </c>
      <c r="I31" s="72" t="s">
        <v>100</v>
      </c>
      <c r="J31" s="73"/>
      <c r="K31" s="86" t="s">
        <v>101</v>
      </c>
      <c r="L31" s="75"/>
      <c r="M31" s="78"/>
      <c r="N31" s="60"/>
      <c r="O31" s="76"/>
      <c r="P31" s="77"/>
      <c r="Q31" s="67" t="str">
        <f t="shared" ref="Q31:Q35" si="3">IF($O31="N/A","",IF($P31="","",IF($P31&gt;=85%,"C","NC")))</f>
        <v/>
      </c>
      <c r="R31" s="8" t="str">
        <f>IF($O31="N/A","",IF($P31="","",$P31*$W31))</f>
        <v/>
      </c>
      <c r="S31" s="5"/>
      <c r="T31" s="15"/>
      <c r="U31" s="15"/>
      <c r="V31" s="15"/>
      <c r="W31" s="46">
        <f>IF(O31="N/A",0,D31)</f>
        <v>5</v>
      </c>
    </row>
    <row r="32" spans="3:23" ht="48" x14ac:dyDescent="0.3">
      <c r="C32" s="28" t="s">
        <v>102</v>
      </c>
      <c r="D32" s="4">
        <v>5</v>
      </c>
      <c r="E32" s="4" t="s">
        <v>87</v>
      </c>
      <c r="F32" s="69" t="s">
        <v>53</v>
      </c>
      <c r="G32" s="69"/>
      <c r="H32" s="81" t="s">
        <v>76</v>
      </c>
      <c r="I32" s="79" t="s">
        <v>103</v>
      </c>
      <c r="J32" s="80"/>
      <c r="K32" s="86" t="s">
        <v>104</v>
      </c>
      <c r="L32" s="75"/>
      <c r="M32" s="78"/>
      <c r="N32" s="60"/>
      <c r="O32" s="76"/>
      <c r="P32" s="77"/>
      <c r="Q32" s="67" t="str">
        <f t="shared" si="3"/>
        <v/>
      </c>
      <c r="R32" s="8" t="str">
        <f>IF($O32="N/A","",IF($P32="","",$P32*$W32))</f>
        <v/>
      </c>
      <c r="S32" s="5"/>
      <c r="T32" s="15"/>
      <c r="U32" s="15"/>
      <c r="V32" s="15"/>
      <c r="W32" s="46">
        <f>IF(O32="N/A",0,D32)</f>
        <v>5</v>
      </c>
    </row>
    <row r="33" spans="3:23" ht="48" x14ac:dyDescent="0.3">
      <c r="C33" s="28" t="s">
        <v>105</v>
      </c>
      <c r="D33" s="4">
        <v>5</v>
      </c>
      <c r="E33" s="4" t="s">
        <v>64</v>
      </c>
      <c r="F33" s="69" t="s">
        <v>53</v>
      </c>
      <c r="G33" s="69"/>
      <c r="H33" s="81" t="s">
        <v>80</v>
      </c>
      <c r="I33" s="79" t="s">
        <v>106</v>
      </c>
      <c r="J33" s="80"/>
      <c r="K33" s="86" t="s">
        <v>107</v>
      </c>
      <c r="L33" s="75"/>
      <c r="M33" s="78"/>
      <c r="N33" s="60"/>
      <c r="O33" s="76"/>
      <c r="P33" s="77"/>
      <c r="Q33" s="67" t="str">
        <f t="shared" si="3"/>
        <v/>
      </c>
      <c r="R33" s="8" t="str">
        <f>IF($O33="N/A","",IF($P33="","",$P33*$W33))</f>
        <v/>
      </c>
      <c r="S33" s="5"/>
      <c r="T33" s="15"/>
      <c r="U33" s="15"/>
      <c r="V33" s="15"/>
      <c r="W33" s="46">
        <f>IF(O33="N/A",0,D33)</f>
        <v>5</v>
      </c>
    </row>
    <row r="34" spans="3:23" ht="36" x14ac:dyDescent="0.3">
      <c r="C34" s="28" t="s">
        <v>108</v>
      </c>
      <c r="D34" s="4">
        <v>5</v>
      </c>
      <c r="E34" s="4" t="s">
        <v>87</v>
      </c>
      <c r="F34" s="69" t="s">
        <v>53</v>
      </c>
      <c r="G34" s="69"/>
      <c r="H34" s="87">
        <v>154401</v>
      </c>
      <c r="I34" s="79" t="s">
        <v>109</v>
      </c>
      <c r="J34" s="80"/>
      <c r="K34" s="86" t="s">
        <v>110</v>
      </c>
      <c r="L34" s="75"/>
      <c r="M34" s="78"/>
      <c r="N34" s="60"/>
      <c r="O34" s="76"/>
      <c r="P34" s="77"/>
      <c r="Q34" s="67" t="str">
        <f t="shared" si="3"/>
        <v/>
      </c>
      <c r="R34" s="8" t="str">
        <f>IF($O34="N/A","",IF($P34="","",$P34*$W34))</f>
        <v/>
      </c>
      <c r="S34" s="5"/>
      <c r="T34" s="15"/>
      <c r="U34" s="15"/>
      <c r="V34" s="15"/>
      <c r="W34" s="46">
        <f>IF(O34="N/A",0,D34)</f>
        <v>5</v>
      </c>
    </row>
    <row r="35" spans="3:23" ht="60" x14ac:dyDescent="0.3">
      <c r="C35" s="28" t="s">
        <v>111</v>
      </c>
      <c r="D35" s="4">
        <v>5</v>
      </c>
      <c r="E35" s="4" t="s">
        <v>52</v>
      </c>
      <c r="F35" s="69" t="s">
        <v>53</v>
      </c>
      <c r="G35" s="69"/>
      <c r="H35" s="81" t="s">
        <v>112</v>
      </c>
      <c r="I35" s="79" t="s">
        <v>113</v>
      </c>
      <c r="J35" s="73"/>
      <c r="K35" s="86" t="s">
        <v>114</v>
      </c>
      <c r="L35" s="75"/>
      <c r="M35" s="78"/>
      <c r="N35" s="60"/>
      <c r="O35" s="76"/>
      <c r="P35" s="77"/>
      <c r="Q35" s="67" t="str">
        <f t="shared" si="3"/>
        <v/>
      </c>
      <c r="R35" s="8" t="str">
        <f>IF($O35="N/A","",IF($P35="","",$P35*$W35))</f>
        <v/>
      </c>
      <c r="S35" s="5"/>
      <c r="T35" s="15"/>
      <c r="U35" s="15"/>
      <c r="V35" s="15"/>
      <c r="W35" s="46">
        <f>IF(O35="N/A",0,D35)</f>
        <v>5</v>
      </c>
    </row>
    <row r="36" spans="3:23" x14ac:dyDescent="0.3">
      <c r="C36" s="52"/>
      <c r="D36" s="42"/>
      <c r="E36" s="52"/>
      <c r="F36" s="52"/>
      <c r="G36" s="52"/>
      <c r="H36" s="14"/>
      <c r="I36" s="52"/>
      <c r="J36" s="52"/>
      <c r="K36" s="68"/>
      <c r="L36" s="68"/>
      <c r="M36" s="59"/>
      <c r="N36" s="61"/>
      <c r="O36" s="15"/>
      <c r="P36" s="15"/>
      <c r="Q36" s="15"/>
      <c r="R36" s="91" t="str">
        <f>IF(SUM(R31:R35)=0,"-",IFERROR(SUM(R31:R35),""))</f>
        <v>-</v>
      </c>
      <c r="S36" s="5"/>
      <c r="T36" s="15"/>
      <c r="U36" s="15"/>
      <c r="V36" s="15"/>
      <c r="W36" s="15"/>
    </row>
    <row r="37" spans="3:23" x14ac:dyDescent="0.3">
      <c r="C37" s="52"/>
      <c r="D37" s="42"/>
      <c r="E37" s="52"/>
      <c r="F37" s="52"/>
      <c r="G37" s="52"/>
      <c r="H37" s="14"/>
      <c r="I37" s="52"/>
      <c r="J37" s="52"/>
      <c r="K37" s="68"/>
      <c r="L37" s="68"/>
      <c r="M37" s="59"/>
      <c r="N37" s="61"/>
      <c r="O37" s="92" t="str">
        <f>IF(O31="N/A",IF(O32="N/A",IF(O33="N/A",IF(O34="N/A",IF(O35="N/A","N/A","-"),"-"),"-"),"-"),"-")</f>
        <v>-</v>
      </c>
      <c r="P37" s="93" t="str">
        <f>IF(O37="N/A","N/A",$R37)</f>
        <v>-</v>
      </c>
      <c r="Q37" s="92"/>
      <c r="R37" s="91" t="str">
        <f>IF(R36="-","-",IFERROR(($P31*W31+$P32*W32+$P33*W33+$P34*W34+$P35*W35)/(SUM(W31:W35)),""))</f>
        <v>-</v>
      </c>
      <c r="S37" s="5"/>
      <c r="T37" s="15"/>
      <c r="U37" s="15"/>
      <c r="V37" s="15"/>
      <c r="W37" s="15"/>
    </row>
    <row r="38" spans="3:23" ht="3.75" customHeight="1" x14ac:dyDescent="0.3">
      <c r="C38" s="12"/>
      <c r="E38" s="12"/>
      <c r="F38" s="12"/>
      <c r="G38" s="12"/>
      <c r="H38" s="5"/>
      <c r="I38" s="12"/>
      <c r="J38" s="12"/>
      <c r="K38" s="61"/>
      <c r="L38" s="61"/>
      <c r="M38" s="59"/>
      <c r="N38" s="61"/>
      <c r="O38" s="12"/>
      <c r="P38" s="12"/>
      <c r="Q38" s="12"/>
      <c r="R38" s="12"/>
      <c r="S38" s="5"/>
    </row>
    <row r="39" spans="3:23" ht="14.25" customHeight="1" x14ac:dyDescent="0.3">
      <c r="C39" s="12"/>
      <c r="D39" s="29">
        <v>5</v>
      </c>
      <c r="E39" s="1"/>
      <c r="F39" s="1"/>
      <c r="G39" s="1"/>
      <c r="H39" s="3"/>
      <c r="I39" s="7" t="s">
        <v>115</v>
      </c>
      <c r="J39" s="13"/>
      <c r="K39" s="62"/>
      <c r="L39" s="62"/>
      <c r="M39" s="59"/>
      <c r="N39" s="59"/>
      <c r="O39" s="5"/>
      <c r="P39" s="5"/>
      <c r="Q39" s="5"/>
      <c r="R39" s="14"/>
      <c r="S39" s="5"/>
      <c r="T39" s="15"/>
      <c r="U39" s="15"/>
      <c r="V39" s="15"/>
      <c r="W39" s="57" t="s">
        <v>49</v>
      </c>
    </row>
    <row r="40" spans="3:23" ht="108" x14ac:dyDescent="0.3">
      <c r="C40" s="28" t="s">
        <v>116</v>
      </c>
      <c r="D40" s="4">
        <v>1</v>
      </c>
      <c r="E40" s="4" t="s">
        <v>87</v>
      </c>
      <c r="F40" s="69" t="s">
        <v>53</v>
      </c>
      <c r="G40" s="30" t="s">
        <v>117</v>
      </c>
      <c r="H40" s="84" t="s">
        <v>283</v>
      </c>
      <c r="I40" s="79" t="s">
        <v>119</v>
      </c>
      <c r="J40" s="62"/>
      <c r="K40" s="74" t="s">
        <v>284</v>
      </c>
      <c r="L40" s="75"/>
      <c r="M40" s="78"/>
      <c r="N40" s="60"/>
      <c r="O40" s="76"/>
      <c r="P40" s="77"/>
      <c r="Q40" s="4" t="str">
        <f t="shared" ref="Q40:Q47" si="4">IF($O40="N/A","",IF($P40="","",IF($P40&gt;=85%,"C","NC")))</f>
        <v/>
      </c>
      <c r="R40" s="8" t="str">
        <f t="shared" ref="R40:R47" si="5">IF($O40="N/A","",IF($P40="","",$P40*$W40))</f>
        <v/>
      </c>
      <c r="S40" s="5"/>
      <c r="T40" s="15"/>
      <c r="U40" s="15"/>
      <c r="V40" s="15"/>
      <c r="W40" s="46">
        <f t="shared" ref="W40:W47" si="6">IF(O40="N/A",0,D40)</f>
        <v>1</v>
      </c>
    </row>
    <row r="41" spans="3:23" ht="36" x14ac:dyDescent="0.3">
      <c r="C41" s="28" t="s">
        <v>120</v>
      </c>
      <c r="D41" s="4">
        <v>1</v>
      </c>
      <c r="E41" s="4" t="s">
        <v>87</v>
      </c>
      <c r="F41" s="69" t="s">
        <v>53</v>
      </c>
      <c r="G41" s="30" t="s">
        <v>117</v>
      </c>
      <c r="H41" s="84" t="s">
        <v>118</v>
      </c>
      <c r="I41" s="79" t="s">
        <v>121</v>
      </c>
      <c r="J41" s="62"/>
      <c r="K41" s="74" t="s">
        <v>122</v>
      </c>
      <c r="L41" s="75"/>
      <c r="M41" s="78"/>
      <c r="N41" s="60"/>
      <c r="O41" s="76"/>
      <c r="P41" s="77"/>
      <c r="Q41" s="4" t="str">
        <f t="shared" si="4"/>
        <v/>
      </c>
      <c r="R41" s="8" t="str">
        <f t="shared" si="5"/>
        <v/>
      </c>
      <c r="S41" s="5"/>
      <c r="T41" s="15"/>
      <c r="U41" s="15"/>
      <c r="V41" s="15"/>
      <c r="W41" s="46">
        <f t="shared" si="6"/>
        <v>1</v>
      </c>
    </row>
    <row r="42" spans="3:23" ht="36" x14ac:dyDescent="0.3">
      <c r="C42" s="28" t="s">
        <v>123</v>
      </c>
      <c r="D42" s="4">
        <v>1</v>
      </c>
      <c r="E42" s="4" t="s">
        <v>87</v>
      </c>
      <c r="F42" s="69" t="s">
        <v>53</v>
      </c>
      <c r="G42" s="30" t="s">
        <v>117</v>
      </c>
      <c r="H42" s="84" t="s">
        <v>118</v>
      </c>
      <c r="I42" s="79" t="s">
        <v>124</v>
      </c>
      <c r="J42" s="62"/>
      <c r="K42" s="74"/>
      <c r="L42" s="75"/>
      <c r="M42" s="78"/>
      <c r="N42" s="60"/>
      <c r="O42" s="76"/>
      <c r="P42" s="77"/>
      <c r="Q42" s="4" t="str">
        <f t="shared" si="4"/>
        <v/>
      </c>
      <c r="R42" s="8" t="str">
        <f t="shared" si="5"/>
        <v/>
      </c>
      <c r="S42" s="5"/>
      <c r="T42" s="15"/>
      <c r="U42" s="15"/>
      <c r="V42" s="15"/>
      <c r="W42" s="46">
        <f t="shared" si="6"/>
        <v>1</v>
      </c>
    </row>
    <row r="43" spans="3:23" ht="48" x14ac:dyDescent="0.3">
      <c r="C43" s="28" t="s">
        <v>125</v>
      </c>
      <c r="D43" s="4">
        <v>1</v>
      </c>
      <c r="E43" s="4" t="s">
        <v>87</v>
      </c>
      <c r="F43" s="69" t="s">
        <v>53</v>
      </c>
      <c r="G43" s="30" t="s">
        <v>117</v>
      </c>
      <c r="H43" s="84" t="s">
        <v>126</v>
      </c>
      <c r="I43" s="79" t="s">
        <v>127</v>
      </c>
      <c r="J43" s="62"/>
      <c r="K43" s="74" t="s">
        <v>128</v>
      </c>
      <c r="L43" s="75"/>
      <c r="M43" s="78"/>
      <c r="N43" s="60"/>
      <c r="O43" s="76"/>
      <c r="P43" s="77"/>
      <c r="Q43" s="4" t="str">
        <f t="shared" si="4"/>
        <v/>
      </c>
      <c r="R43" s="8" t="str">
        <f t="shared" si="5"/>
        <v/>
      </c>
      <c r="S43" s="5"/>
      <c r="T43" s="15"/>
      <c r="U43" s="15"/>
      <c r="V43" s="15"/>
      <c r="W43" s="46">
        <f t="shared" si="6"/>
        <v>1</v>
      </c>
    </row>
    <row r="44" spans="3:23" ht="48" x14ac:dyDescent="0.3">
      <c r="C44" s="28" t="s">
        <v>129</v>
      </c>
      <c r="D44" s="4">
        <v>1</v>
      </c>
      <c r="E44" s="4" t="s">
        <v>64</v>
      </c>
      <c r="F44" s="69" t="s">
        <v>53</v>
      </c>
      <c r="G44" s="30" t="s">
        <v>117</v>
      </c>
      <c r="H44" s="84" t="s">
        <v>130</v>
      </c>
      <c r="I44" s="79" t="s">
        <v>131</v>
      </c>
      <c r="J44" s="62"/>
      <c r="K44" s="74" t="s">
        <v>132</v>
      </c>
      <c r="L44" s="75"/>
      <c r="M44" s="78"/>
      <c r="N44" s="60"/>
      <c r="O44" s="76"/>
      <c r="P44" s="77"/>
      <c r="Q44" s="4" t="str">
        <f t="shared" si="4"/>
        <v/>
      </c>
      <c r="R44" s="8" t="str">
        <f t="shared" si="5"/>
        <v/>
      </c>
      <c r="S44" s="5"/>
      <c r="T44" s="15"/>
      <c r="U44" s="15"/>
      <c r="V44" s="15"/>
      <c r="W44" s="46">
        <f t="shared" si="6"/>
        <v>1</v>
      </c>
    </row>
    <row r="45" spans="3:23" ht="48" x14ac:dyDescent="0.3">
      <c r="C45" s="28" t="s">
        <v>133</v>
      </c>
      <c r="D45" s="4">
        <v>1</v>
      </c>
      <c r="E45" s="4" t="s">
        <v>59</v>
      </c>
      <c r="F45" s="69" t="s">
        <v>53</v>
      </c>
      <c r="G45" s="30" t="s">
        <v>117</v>
      </c>
      <c r="H45" s="84" t="s">
        <v>134</v>
      </c>
      <c r="I45" s="79" t="s">
        <v>135</v>
      </c>
      <c r="J45" s="62"/>
      <c r="K45" s="74" t="s">
        <v>136</v>
      </c>
      <c r="L45" s="75"/>
      <c r="M45" s="78"/>
      <c r="N45" s="60"/>
      <c r="O45" s="76"/>
      <c r="P45" s="77"/>
      <c r="Q45" s="4" t="str">
        <f t="shared" si="4"/>
        <v/>
      </c>
      <c r="R45" s="8" t="str">
        <f t="shared" si="5"/>
        <v/>
      </c>
      <c r="S45" s="5"/>
      <c r="T45" s="15"/>
      <c r="U45" s="15"/>
      <c r="V45" s="15"/>
      <c r="W45" s="46">
        <f t="shared" si="6"/>
        <v>1</v>
      </c>
    </row>
    <row r="46" spans="3:23" ht="108" x14ac:dyDescent="0.3">
      <c r="C46" s="28" t="s">
        <v>137</v>
      </c>
      <c r="D46" s="4">
        <v>1</v>
      </c>
      <c r="E46" s="4" t="s">
        <v>87</v>
      </c>
      <c r="F46" s="69" t="s">
        <v>53</v>
      </c>
      <c r="G46" s="30" t="s">
        <v>117</v>
      </c>
      <c r="H46" s="84" t="s">
        <v>138</v>
      </c>
      <c r="I46" s="79" t="s">
        <v>139</v>
      </c>
      <c r="J46" s="62"/>
      <c r="K46" s="74" t="s">
        <v>140</v>
      </c>
      <c r="L46" s="75"/>
      <c r="M46" s="78"/>
      <c r="N46" s="60"/>
      <c r="O46" s="76"/>
      <c r="P46" s="77"/>
      <c r="Q46" s="4" t="str">
        <f t="shared" si="4"/>
        <v/>
      </c>
      <c r="R46" s="8" t="str">
        <f t="shared" si="5"/>
        <v/>
      </c>
      <c r="S46" s="5"/>
      <c r="T46" s="15"/>
      <c r="U46" s="15"/>
      <c r="V46" s="15"/>
      <c r="W46" s="46">
        <f t="shared" si="6"/>
        <v>1</v>
      </c>
    </row>
    <row r="47" spans="3:23" ht="24" x14ac:dyDescent="0.3">
      <c r="C47" s="28" t="s">
        <v>141</v>
      </c>
      <c r="D47" s="4">
        <v>1</v>
      </c>
      <c r="E47" s="4" t="s">
        <v>52</v>
      </c>
      <c r="F47" s="69" t="s">
        <v>53</v>
      </c>
      <c r="G47" s="30" t="s">
        <v>117</v>
      </c>
      <c r="H47" s="84" t="s">
        <v>142</v>
      </c>
      <c r="I47" s="79" t="s">
        <v>143</v>
      </c>
      <c r="J47" s="62"/>
      <c r="K47" s="74" t="s">
        <v>144</v>
      </c>
      <c r="L47" s="75"/>
      <c r="M47" s="78"/>
      <c r="N47" s="60"/>
      <c r="O47" s="76"/>
      <c r="P47" s="77"/>
      <c r="Q47" s="4" t="str">
        <f t="shared" si="4"/>
        <v/>
      </c>
      <c r="R47" s="8" t="str">
        <f t="shared" si="5"/>
        <v/>
      </c>
      <c r="S47" s="5"/>
      <c r="T47" s="15"/>
      <c r="U47" s="15"/>
      <c r="V47" s="15"/>
      <c r="W47" s="46">
        <f t="shared" si="6"/>
        <v>1</v>
      </c>
    </row>
    <row r="48" spans="3:23" x14ac:dyDescent="0.3">
      <c r="C48" s="12"/>
      <c r="D48" s="15"/>
      <c r="E48" s="12"/>
      <c r="F48" s="12"/>
      <c r="G48" s="12"/>
      <c r="H48" s="5"/>
      <c r="I48" s="12"/>
      <c r="J48" s="12"/>
      <c r="K48" s="12"/>
      <c r="L48" s="12"/>
      <c r="M48" s="5"/>
      <c r="N48" s="61"/>
      <c r="O48" s="15"/>
      <c r="P48" s="15"/>
      <c r="Q48" s="15"/>
      <c r="R48" s="91" t="str">
        <f>IF(SUM(R40:R47)=0,"-",IFERROR(SUM(R40:R47),""))</f>
        <v>-</v>
      </c>
      <c r="S48" s="5"/>
      <c r="T48" s="15"/>
      <c r="U48" s="15"/>
      <c r="V48" s="15"/>
      <c r="W48" s="15"/>
    </row>
    <row r="49" spans="3:23" x14ac:dyDescent="0.3">
      <c r="C49" s="12"/>
      <c r="D49" s="15"/>
      <c r="E49" s="12"/>
      <c r="F49" s="12"/>
      <c r="G49" s="12"/>
      <c r="H49" s="5"/>
      <c r="I49" s="12"/>
      <c r="J49" s="12"/>
      <c r="K49" s="12"/>
      <c r="L49" s="12"/>
      <c r="M49" s="5"/>
      <c r="N49" s="61"/>
      <c r="O49" s="92" t="str">
        <f>IF(O40="N/A",IF(O41="N/A",IF(O42="N/A",IF(O43="N/A",IF(O44="N/A",IF(O45="N/A",IF(O46="N/A",IF(O47="N/A","N/A","-"),"-"),"-"),"-"),"-"),"-"),"-"),"-")</f>
        <v>-</v>
      </c>
      <c r="P49" s="93" t="str">
        <f>IF(O49="N/A","N/A",$R49)</f>
        <v>-</v>
      </c>
      <c r="Q49" s="92"/>
      <c r="R49" s="91" t="str">
        <f>IF(R48="-","-",IFERROR(($P40*W40+$P41*W41+$P42*W42+$P43*W43+$P44*W44+$P45*W45+$P46*W46+$P47*W47)/(SUM(W40:W47)),""))</f>
        <v>-</v>
      </c>
      <c r="S49" s="5"/>
      <c r="T49" s="15"/>
      <c r="U49" s="15"/>
      <c r="V49" s="15"/>
      <c r="W49" s="15"/>
    </row>
    <row r="50" spans="3:23" ht="3.75" customHeight="1" x14ac:dyDescent="0.3">
      <c r="C50" s="12"/>
      <c r="E50" s="12"/>
      <c r="F50" s="12"/>
      <c r="G50" s="12"/>
      <c r="H50" s="5"/>
      <c r="I50" s="12"/>
      <c r="J50" s="12"/>
      <c r="K50" s="12"/>
      <c r="L50" s="12"/>
      <c r="M50" s="5"/>
      <c r="N50" s="61"/>
      <c r="O50" s="12"/>
      <c r="P50" s="12"/>
      <c r="Q50" s="12"/>
      <c r="R50" s="12"/>
      <c r="S50" s="5"/>
    </row>
    <row r="51" spans="3:23" ht="14.25" customHeight="1" x14ac:dyDescent="0.3">
      <c r="C51" s="12"/>
      <c r="D51" s="29">
        <v>5</v>
      </c>
      <c r="E51" s="1"/>
      <c r="F51" s="1"/>
      <c r="G51" s="1"/>
      <c r="H51" s="3"/>
      <c r="I51" s="7" t="s">
        <v>285</v>
      </c>
      <c r="J51" s="13"/>
      <c r="K51" s="13"/>
      <c r="L51" s="13"/>
      <c r="M51" s="5"/>
      <c r="N51" s="59"/>
      <c r="O51" s="5"/>
      <c r="P51" s="5"/>
      <c r="Q51" s="5"/>
      <c r="R51" s="14"/>
      <c r="S51" s="5"/>
      <c r="T51" s="15"/>
      <c r="U51" s="15"/>
      <c r="V51" s="15"/>
      <c r="W51" s="57" t="s">
        <v>49</v>
      </c>
    </row>
    <row r="52" spans="3:23" ht="36" x14ac:dyDescent="0.3">
      <c r="C52" s="28" t="s">
        <v>145</v>
      </c>
      <c r="D52" s="4">
        <v>5</v>
      </c>
      <c r="E52" s="4" t="s">
        <v>52</v>
      </c>
      <c r="F52" s="69" t="s">
        <v>53</v>
      </c>
      <c r="G52" s="30" t="s">
        <v>146</v>
      </c>
      <c r="H52" s="84" t="s">
        <v>286</v>
      </c>
      <c r="I52" s="79" t="s">
        <v>147</v>
      </c>
      <c r="J52" s="62"/>
      <c r="K52" s="74" t="s">
        <v>148</v>
      </c>
      <c r="L52" s="75"/>
      <c r="M52" s="78"/>
      <c r="N52" s="60"/>
      <c r="O52" s="76"/>
      <c r="P52" s="77"/>
      <c r="Q52" s="67" t="str">
        <f t="shared" ref="Q52:Q70" si="7">IF($O52="N/A","",IF($P52="","",IF($P52&gt;=85%,"C","NC")))</f>
        <v/>
      </c>
      <c r="R52" s="8" t="str">
        <f t="shared" ref="R52:R70" si="8">IF($O52="N/A","",IF($P52="","",$P52*$W52))</f>
        <v/>
      </c>
      <c r="S52" s="5"/>
      <c r="T52" s="15"/>
      <c r="U52" s="15"/>
      <c r="V52" s="15"/>
      <c r="W52" s="46">
        <f t="shared" ref="W52:W70" si="9">IF(O52="N/A",0,D52)</f>
        <v>5</v>
      </c>
    </row>
    <row r="53" spans="3:23" ht="48" x14ac:dyDescent="0.3">
      <c r="C53" s="28" t="s">
        <v>149</v>
      </c>
      <c r="D53" s="4">
        <v>5</v>
      </c>
      <c r="E53" s="4" t="s">
        <v>59</v>
      </c>
      <c r="F53" s="69" t="s">
        <v>53</v>
      </c>
      <c r="G53" s="30"/>
      <c r="H53" s="84" t="s">
        <v>420</v>
      </c>
      <c r="I53" s="79" t="s">
        <v>150</v>
      </c>
      <c r="J53" s="62"/>
      <c r="K53" s="74" t="s">
        <v>151</v>
      </c>
      <c r="L53" s="75"/>
      <c r="M53" s="78"/>
      <c r="N53" s="60"/>
      <c r="O53" s="76"/>
      <c r="P53" s="77"/>
      <c r="Q53" s="67" t="str">
        <f t="shared" si="7"/>
        <v/>
      </c>
      <c r="R53" s="8" t="str">
        <f t="shared" si="8"/>
        <v/>
      </c>
      <c r="S53" s="5"/>
      <c r="T53" s="15"/>
      <c r="U53" s="15"/>
      <c r="V53" s="15"/>
      <c r="W53" s="46">
        <f t="shared" si="9"/>
        <v>5</v>
      </c>
    </row>
    <row r="54" spans="3:23" ht="48" x14ac:dyDescent="0.3">
      <c r="C54" s="28" t="s">
        <v>152</v>
      </c>
      <c r="D54" s="4">
        <v>5</v>
      </c>
      <c r="E54" s="4" t="s">
        <v>52</v>
      </c>
      <c r="F54" s="69" t="s">
        <v>53</v>
      </c>
      <c r="G54" s="30" t="s">
        <v>153</v>
      </c>
      <c r="H54" s="84" t="s">
        <v>287</v>
      </c>
      <c r="I54" s="79" t="s">
        <v>154</v>
      </c>
      <c r="J54" s="62"/>
      <c r="K54" s="74" t="s">
        <v>155</v>
      </c>
      <c r="L54" s="75"/>
      <c r="M54" s="78"/>
      <c r="N54" s="60"/>
      <c r="O54" s="76"/>
      <c r="P54" s="77"/>
      <c r="Q54" s="67" t="str">
        <f t="shared" si="7"/>
        <v/>
      </c>
      <c r="R54" s="8" t="str">
        <f t="shared" si="8"/>
        <v/>
      </c>
      <c r="S54" s="5"/>
      <c r="T54" s="15"/>
      <c r="U54" s="15"/>
      <c r="V54" s="15"/>
      <c r="W54" s="46">
        <f t="shared" si="9"/>
        <v>5</v>
      </c>
    </row>
    <row r="55" spans="3:23" ht="48" x14ac:dyDescent="0.3">
      <c r="C55" s="28" t="s">
        <v>156</v>
      </c>
      <c r="D55" s="4">
        <v>5</v>
      </c>
      <c r="E55" s="4" t="s">
        <v>52</v>
      </c>
      <c r="F55" s="69" t="s">
        <v>53</v>
      </c>
      <c r="G55" s="30" t="s">
        <v>157</v>
      </c>
      <c r="H55" s="84" t="s">
        <v>288</v>
      </c>
      <c r="I55" s="79" t="s">
        <v>158</v>
      </c>
      <c r="J55" s="62"/>
      <c r="K55" s="74" t="s">
        <v>289</v>
      </c>
      <c r="L55" s="75"/>
      <c r="M55" s="78"/>
      <c r="N55" s="60"/>
      <c r="O55" s="76"/>
      <c r="P55" s="77"/>
      <c r="Q55" s="67" t="str">
        <f t="shared" si="7"/>
        <v/>
      </c>
      <c r="R55" s="8" t="str">
        <f t="shared" si="8"/>
        <v/>
      </c>
      <c r="S55" s="5"/>
      <c r="T55" s="15"/>
      <c r="U55" s="15"/>
      <c r="V55" s="15"/>
      <c r="W55" s="46">
        <f t="shared" si="9"/>
        <v>5</v>
      </c>
    </row>
    <row r="56" spans="3:23" ht="36" x14ac:dyDescent="0.3">
      <c r="C56" s="28" t="s">
        <v>435</v>
      </c>
      <c r="D56" s="4">
        <v>5</v>
      </c>
      <c r="E56" s="4" t="s">
        <v>52</v>
      </c>
      <c r="F56" s="69" t="s">
        <v>53</v>
      </c>
      <c r="G56" s="30"/>
      <c r="H56" s="84" t="s">
        <v>290</v>
      </c>
      <c r="I56" s="79" t="s">
        <v>160</v>
      </c>
      <c r="J56" s="62"/>
      <c r="K56" s="74" t="s">
        <v>161</v>
      </c>
      <c r="L56" s="75"/>
      <c r="M56" s="78"/>
      <c r="N56" s="60"/>
      <c r="O56" s="76"/>
      <c r="P56" s="77"/>
      <c r="Q56" s="67" t="str">
        <f t="shared" si="7"/>
        <v/>
      </c>
      <c r="R56" s="8" t="str">
        <f t="shared" si="8"/>
        <v/>
      </c>
      <c r="S56" s="5"/>
      <c r="T56" s="15"/>
      <c r="U56" s="15"/>
      <c r="V56" s="15"/>
      <c r="W56" s="46">
        <f t="shared" si="9"/>
        <v>5</v>
      </c>
    </row>
    <row r="57" spans="3:23" ht="36" x14ac:dyDescent="0.3">
      <c r="C57" s="28" t="s">
        <v>159</v>
      </c>
      <c r="D57" s="4">
        <v>5</v>
      </c>
      <c r="E57" s="4" t="s">
        <v>52</v>
      </c>
      <c r="F57" s="69" t="s">
        <v>53</v>
      </c>
      <c r="G57" s="30" t="s">
        <v>157</v>
      </c>
      <c r="H57" s="84" t="s">
        <v>291</v>
      </c>
      <c r="I57" s="79" t="s">
        <v>163</v>
      </c>
      <c r="J57" s="62"/>
      <c r="K57" s="74" t="s">
        <v>164</v>
      </c>
      <c r="L57" s="75"/>
      <c r="M57" s="78"/>
      <c r="N57" s="60"/>
      <c r="O57" s="76"/>
      <c r="P57" s="77"/>
      <c r="Q57" s="67" t="str">
        <f t="shared" si="7"/>
        <v/>
      </c>
      <c r="R57" s="8" t="str">
        <f t="shared" si="8"/>
        <v/>
      </c>
      <c r="S57" s="5"/>
      <c r="T57" s="15"/>
      <c r="U57" s="15"/>
      <c r="V57" s="15"/>
      <c r="W57" s="46">
        <f t="shared" si="9"/>
        <v>5</v>
      </c>
    </row>
    <row r="58" spans="3:23" ht="48" x14ac:dyDescent="0.3">
      <c r="C58" s="28" t="s">
        <v>162</v>
      </c>
      <c r="D58" s="4">
        <v>5</v>
      </c>
      <c r="E58" s="4" t="s">
        <v>87</v>
      </c>
      <c r="F58" s="69" t="s">
        <v>53</v>
      </c>
      <c r="G58" s="30"/>
      <c r="H58" s="84" t="s">
        <v>292</v>
      </c>
      <c r="I58" s="79" t="s">
        <v>166</v>
      </c>
      <c r="J58" s="62"/>
      <c r="K58" s="74" t="s">
        <v>167</v>
      </c>
      <c r="L58" s="75"/>
      <c r="M58" s="78"/>
      <c r="N58" s="60"/>
      <c r="O58" s="76"/>
      <c r="P58" s="77"/>
      <c r="Q58" s="67" t="str">
        <f t="shared" si="7"/>
        <v/>
      </c>
      <c r="R58" s="8" t="str">
        <f t="shared" si="8"/>
        <v/>
      </c>
      <c r="S58" s="5"/>
      <c r="T58" s="15"/>
      <c r="U58" s="15"/>
      <c r="V58" s="15"/>
      <c r="W58" s="46">
        <f t="shared" si="9"/>
        <v>5</v>
      </c>
    </row>
    <row r="59" spans="3:23" ht="60" x14ac:dyDescent="0.3">
      <c r="C59" s="28" t="s">
        <v>165</v>
      </c>
      <c r="D59" s="4">
        <v>5</v>
      </c>
      <c r="E59" s="4" t="s">
        <v>87</v>
      </c>
      <c r="F59" s="69" t="s">
        <v>53</v>
      </c>
      <c r="G59" s="30"/>
      <c r="H59" s="84" t="s">
        <v>293</v>
      </c>
      <c r="I59" s="79" t="s">
        <v>169</v>
      </c>
      <c r="J59" s="62"/>
      <c r="K59" s="74" t="s">
        <v>170</v>
      </c>
      <c r="L59" s="75"/>
      <c r="M59" s="78"/>
      <c r="N59" s="60"/>
      <c r="O59" s="76"/>
      <c r="P59" s="77"/>
      <c r="Q59" s="67" t="str">
        <f t="shared" si="7"/>
        <v/>
      </c>
      <c r="R59" s="8" t="str">
        <f t="shared" si="8"/>
        <v/>
      </c>
      <c r="S59" s="5"/>
      <c r="T59" s="15"/>
      <c r="U59" s="15"/>
      <c r="V59" s="15"/>
      <c r="W59" s="46">
        <f t="shared" si="9"/>
        <v>5</v>
      </c>
    </row>
    <row r="60" spans="3:23" ht="36" x14ac:dyDescent="0.3">
      <c r="C60" s="28" t="s">
        <v>168</v>
      </c>
      <c r="D60" s="4">
        <v>5</v>
      </c>
      <c r="E60" s="4" t="s">
        <v>87</v>
      </c>
      <c r="F60" s="69" t="s">
        <v>53</v>
      </c>
      <c r="G60" s="30" t="s">
        <v>172</v>
      </c>
      <c r="H60" s="84" t="s">
        <v>294</v>
      </c>
      <c r="I60" s="79" t="s">
        <v>173</v>
      </c>
      <c r="J60" s="62"/>
      <c r="K60" s="74" t="s">
        <v>174</v>
      </c>
      <c r="L60" s="75"/>
      <c r="M60" s="78"/>
      <c r="N60" s="60"/>
      <c r="O60" s="76"/>
      <c r="P60" s="77"/>
      <c r="Q60" s="67" t="str">
        <f t="shared" si="7"/>
        <v/>
      </c>
      <c r="R60" s="8" t="str">
        <f t="shared" si="8"/>
        <v/>
      </c>
      <c r="S60" s="5"/>
      <c r="T60" s="15"/>
      <c r="U60" s="15"/>
      <c r="V60" s="15"/>
      <c r="W60" s="46">
        <f t="shared" si="9"/>
        <v>5</v>
      </c>
    </row>
    <row r="61" spans="3:23" ht="36" x14ac:dyDescent="0.3">
      <c r="C61" s="28" t="s">
        <v>171</v>
      </c>
      <c r="D61" s="4">
        <v>5</v>
      </c>
      <c r="E61" s="4" t="s">
        <v>52</v>
      </c>
      <c r="F61" s="69" t="s">
        <v>53</v>
      </c>
      <c r="G61" s="30" t="s">
        <v>54</v>
      </c>
      <c r="H61" s="84" t="s">
        <v>295</v>
      </c>
      <c r="I61" s="79" t="s">
        <v>176</v>
      </c>
      <c r="J61" s="62"/>
      <c r="K61" s="74" t="s">
        <v>177</v>
      </c>
      <c r="L61" s="75"/>
      <c r="M61" s="78"/>
      <c r="N61" s="60"/>
      <c r="O61" s="76"/>
      <c r="P61" s="77"/>
      <c r="Q61" s="67" t="str">
        <f t="shared" si="7"/>
        <v/>
      </c>
      <c r="R61" s="8" t="str">
        <f t="shared" si="8"/>
        <v/>
      </c>
      <c r="S61" s="5"/>
      <c r="T61" s="15"/>
      <c r="U61" s="15"/>
      <c r="V61" s="15"/>
      <c r="W61" s="46">
        <f t="shared" si="9"/>
        <v>5</v>
      </c>
    </row>
    <row r="62" spans="3:23" ht="48" x14ac:dyDescent="0.3">
      <c r="C62" s="28" t="s">
        <v>436</v>
      </c>
      <c r="D62" s="4">
        <v>5</v>
      </c>
      <c r="E62" s="4" t="s">
        <v>59</v>
      </c>
      <c r="F62" s="69" t="s">
        <v>53</v>
      </c>
      <c r="G62" s="30"/>
      <c r="H62" s="84" t="s">
        <v>420</v>
      </c>
      <c r="I62" s="79" t="s">
        <v>179</v>
      </c>
      <c r="J62" s="62"/>
      <c r="K62" s="74" t="s">
        <v>180</v>
      </c>
      <c r="L62" s="75"/>
      <c r="M62" s="78"/>
      <c r="N62" s="60"/>
      <c r="O62" s="76"/>
      <c r="P62" s="77"/>
      <c r="Q62" s="67" t="str">
        <f t="shared" si="7"/>
        <v/>
      </c>
      <c r="R62" s="8" t="str">
        <f t="shared" si="8"/>
        <v/>
      </c>
      <c r="S62" s="5"/>
      <c r="T62" s="15"/>
      <c r="U62" s="15"/>
      <c r="V62" s="15"/>
      <c r="W62" s="46">
        <f t="shared" si="9"/>
        <v>5</v>
      </c>
    </row>
    <row r="63" spans="3:23" ht="60" x14ac:dyDescent="0.3">
      <c r="C63" s="28" t="s">
        <v>175</v>
      </c>
      <c r="D63" s="4">
        <v>5</v>
      </c>
      <c r="E63" s="4" t="s">
        <v>87</v>
      </c>
      <c r="F63" s="69" t="s">
        <v>53</v>
      </c>
      <c r="G63" s="30"/>
      <c r="H63" s="84" t="s">
        <v>296</v>
      </c>
      <c r="I63" s="79" t="s">
        <v>182</v>
      </c>
      <c r="J63" s="62"/>
      <c r="K63" s="74" t="s">
        <v>183</v>
      </c>
      <c r="L63" s="75"/>
      <c r="M63" s="78"/>
      <c r="N63" s="60"/>
      <c r="O63" s="76"/>
      <c r="P63" s="77"/>
      <c r="Q63" s="67" t="str">
        <f t="shared" si="7"/>
        <v/>
      </c>
      <c r="R63" s="8" t="str">
        <f t="shared" si="8"/>
        <v/>
      </c>
      <c r="S63" s="5"/>
      <c r="T63" s="15"/>
      <c r="U63" s="15"/>
      <c r="V63" s="15"/>
      <c r="W63" s="46">
        <f t="shared" si="9"/>
        <v>5</v>
      </c>
    </row>
    <row r="64" spans="3:23" ht="48" x14ac:dyDescent="0.3">
      <c r="C64" s="28" t="s">
        <v>178</v>
      </c>
      <c r="D64" s="4">
        <v>5</v>
      </c>
      <c r="E64" s="4" t="s">
        <v>87</v>
      </c>
      <c r="F64" s="69" t="s">
        <v>53</v>
      </c>
      <c r="G64" s="30"/>
      <c r="H64" s="84" t="s">
        <v>296</v>
      </c>
      <c r="I64" s="79" t="s">
        <v>185</v>
      </c>
      <c r="J64" s="62"/>
      <c r="K64" s="74" t="s">
        <v>186</v>
      </c>
      <c r="L64" s="75"/>
      <c r="M64" s="78"/>
      <c r="N64" s="60"/>
      <c r="O64" s="76"/>
      <c r="P64" s="77"/>
      <c r="Q64" s="67" t="str">
        <f t="shared" si="7"/>
        <v/>
      </c>
      <c r="R64" s="8" t="str">
        <f t="shared" si="8"/>
        <v/>
      </c>
      <c r="S64" s="5"/>
      <c r="T64" s="15"/>
      <c r="U64" s="15"/>
      <c r="V64" s="15"/>
      <c r="W64" s="46">
        <f t="shared" si="9"/>
        <v>5</v>
      </c>
    </row>
    <row r="65" spans="3:23" ht="179.25" customHeight="1" x14ac:dyDescent="0.3">
      <c r="C65" s="28" t="s">
        <v>181</v>
      </c>
      <c r="D65" s="4">
        <v>5</v>
      </c>
      <c r="E65" s="4" t="s">
        <v>52</v>
      </c>
      <c r="F65" s="69" t="s">
        <v>53</v>
      </c>
      <c r="G65" s="30"/>
      <c r="H65" s="84" t="s">
        <v>297</v>
      </c>
      <c r="I65" s="79" t="s">
        <v>188</v>
      </c>
      <c r="J65" s="62"/>
      <c r="K65" s="74" t="s">
        <v>298</v>
      </c>
      <c r="L65" s="75"/>
      <c r="M65" s="78"/>
      <c r="N65" s="60"/>
      <c r="O65" s="76"/>
      <c r="P65" s="77"/>
      <c r="Q65" s="67" t="str">
        <f t="shared" si="7"/>
        <v/>
      </c>
      <c r="R65" s="8" t="str">
        <f t="shared" si="8"/>
        <v/>
      </c>
      <c r="S65" s="5"/>
      <c r="T65" s="15"/>
      <c r="U65" s="15"/>
      <c r="V65" s="15"/>
      <c r="W65" s="46">
        <f t="shared" si="9"/>
        <v>5</v>
      </c>
    </row>
    <row r="66" spans="3:23" ht="36" x14ac:dyDescent="0.3">
      <c r="C66" s="28" t="s">
        <v>184</v>
      </c>
      <c r="D66" s="4">
        <v>5</v>
      </c>
      <c r="E66" s="4" t="s">
        <v>52</v>
      </c>
      <c r="F66" s="69" t="s">
        <v>53</v>
      </c>
      <c r="G66" s="30"/>
      <c r="H66" s="84" t="s">
        <v>190</v>
      </c>
      <c r="I66" s="79" t="s">
        <v>191</v>
      </c>
      <c r="J66" s="62"/>
      <c r="K66" s="74" t="s">
        <v>192</v>
      </c>
      <c r="L66" s="75"/>
      <c r="M66" s="78"/>
      <c r="N66" s="60"/>
      <c r="O66" s="76"/>
      <c r="P66" s="77"/>
      <c r="Q66" s="67" t="str">
        <f t="shared" si="7"/>
        <v/>
      </c>
      <c r="R66" s="8" t="str">
        <f t="shared" si="8"/>
        <v/>
      </c>
      <c r="S66" s="5"/>
      <c r="T66" s="15"/>
      <c r="U66" s="15"/>
      <c r="V66" s="15"/>
      <c r="W66" s="46">
        <f t="shared" si="9"/>
        <v>5</v>
      </c>
    </row>
    <row r="67" spans="3:23" ht="72" x14ac:dyDescent="0.3">
      <c r="C67" s="28" t="s">
        <v>187</v>
      </c>
      <c r="D67" s="4">
        <v>5</v>
      </c>
      <c r="E67" s="4" t="s">
        <v>52</v>
      </c>
      <c r="F67" s="69" t="s">
        <v>53</v>
      </c>
      <c r="G67" s="30"/>
      <c r="H67" s="84" t="s">
        <v>299</v>
      </c>
      <c r="I67" s="79" t="s">
        <v>194</v>
      </c>
      <c r="J67" s="62"/>
      <c r="K67" s="74" t="s">
        <v>195</v>
      </c>
      <c r="L67" s="75"/>
      <c r="M67" s="78"/>
      <c r="N67" s="60"/>
      <c r="O67" s="76"/>
      <c r="P67" s="77"/>
      <c r="Q67" s="67" t="str">
        <f t="shared" si="7"/>
        <v/>
      </c>
      <c r="R67" s="8" t="str">
        <f t="shared" si="8"/>
        <v/>
      </c>
      <c r="S67" s="5"/>
      <c r="T67" s="15"/>
      <c r="U67" s="15"/>
      <c r="V67" s="15"/>
      <c r="W67" s="46">
        <f t="shared" si="9"/>
        <v>5</v>
      </c>
    </row>
    <row r="68" spans="3:23" ht="36" x14ac:dyDescent="0.3">
      <c r="C68" s="28" t="s">
        <v>189</v>
      </c>
      <c r="D68" s="4">
        <v>5</v>
      </c>
      <c r="E68" s="4" t="s">
        <v>64</v>
      </c>
      <c r="F68" s="69" t="s">
        <v>53</v>
      </c>
      <c r="G68" s="30"/>
      <c r="H68" s="84" t="s">
        <v>300</v>
      </c>
      <c r="I68" s="79" t="s">
        <v>196</v>
      </c>
      <c r="J68" s="62"/>
      <c r="K68" s="74" t="s">
        <v>197</v>
      </c>
      <c r="L68" s="75"/>
      <c r="M68" s="78"/>
      <c r="N68" s="60"/>
      <c r="O68" s="76"/>
      <c r="P68" s="77"/>
      <c r="Q68" s="67" t="str">
        <f t="shared" si="7"/>
        <v/>
      </c>
      <c r="R68" s="8" t="str">
        <f t="shared" si="8"/>
        <v/>
      </c>
      <c r="S68" s="5"/>
      <c r="T68" s="15"/>
      <c r="U68" s="15"/>
      <c r="V68" s="15"/>
      <c r="W68" s="46">
        <f t="shared" si="9"/>
        <v>5</v>
      </c>
    </row>
    <row r="69" spans="3:23" ht="36" x14ac:dyDescent="0.3">
      <c r="C69" s="28" t="s">
        <v>193</v>
      </c>
      <c r="D69" s="4">
        <v>5</v>
      </c>
      <c r="E69" s="4" t="s">
        <v>87</v>
      </c>
      <c r="F69" s="69" t="s">
        <v>53</v>
      </c>
      <c r="G69" s="30"/>
      <c r="H69" s="84" t="s">
        <v>198</v>
      </c>
      <c r="I69" s="79" t="s">
        <v>301</v>
      </c>
      <c r="J69" s="62"/>
      <c r="K69" s="74" t="s">
        <v>302</v>
      </c>
      <c r="L69" s="75"/>
      <c r="M69" s="78"/>
      <c r="N69" s="60"/>
      <c r="O69" s="76"/>
      <c r="P69" s="77"/>
      <c r="Q69" s="67" t="str">
        <f t="shared" si="7"/>
        <v/>
      </c>
      <c r="R69" s="8" t="str">
        <f t="shared" si="8"/>
        <v/>
      </c>
      <c r="S69" s="5"/>
      <c r="T69" s="15"/>
      <c r="U69" s="15"/>
      <c r="V69" s="15"/>
      <c r="W69" s="46">
        <f t="shared" si="9"/>
        <v>5</v>
      </c>
    </row>
    <row r="70" spans="3:23" ht="72" x14ac:dyDescent="0.3">
      <c r="C70" s="28" t="s">
        <v>437</v>
      </c>
      <c r="D70" s="4">
        <v>5</v>
      </c>
      <c r="E70" s="4" t="s">
        <v>52</v>
      </c>
      <c r="F70" s="69" t="s">
        <v>53</v>
      </c>
      <c r="G70" s="4"/>
      <c r="H70" s="84" t="s">
        <v>199</v>
      </c>
      <c r="I70" s="79" t="s">
        <v>303</v>
      </c>
      <c r="J70" s="62"/>
      <c r="K70" s="74" t="s">
        <v>304</v>
      </c>
      <c r="L70" s="75"/>
      <c r="M70" s="78"/>
      <c r="N70" s="60"/>
      <c r="O70" s="76"/>
      <c r="P70" s="77"/>
      <c r="Q70" s="67" t="str">
        <f t="shared" si="7"/>
        <v/>
      </c>
      <c r="R70" s="8" t="str">
        <f t="shared" si="8"/>
        <v/>
      </c>
      <c r="S70" s="5"/>
      <c r="T70" s="15"/>
      <c r="U70" s="15"/>
      <c r="V70" s="15"/>
      <c r="W70" s="46">
        <f t="shared" si="9"/>
        <v>5</v>
      </c>
    </row>
    <row r="71" spans="3:23" x14ac:dyDescent="0.3">
      <c r="C71" s="12"/>
      <c r="D71" s="15"/>
      <c r="E71" s="12"/>
      <c r="F71" s="12"/>
      <c r="G71" s="12"/>
      <c r="H71" s="5"/>
      <c r="I71" s="12"/>
      <c r="J71" s="12"/>
      <c r="K71" s="12"/>
      <c r="L71" s="12"/>
      <c r="M71" s="5"/>
      <c r="N71" s="61"/>
      <c r="O71" s="15"/>
      <c r="P71" s="15"/>
      <c r="Q71" s="15"/>
      <c r="R71" s="91" t="str">
        <f>IF(SUM(R52:R70)=0,"-",IFERROR(SUM(R52:R70),""))</f>
        <v>-</v>
      </c>
      <c r="S71" s="5"/>
      <c r="T71" s="15"/>
      <c r="U71" s="15"/>
      <c r="V71" s="15"/>
      <c r="W71" s="15"/>
    </row>
    <row r="72" spans="3:23" x14ac:dyDescent="0.3">
      <c r="C72" s="12"/>
      <c r="D72" s="15"/>
      <c r="E72" s="12"/>
      <c r="F72" s="12"/>
      <c r="G72" s="12"/>
      <c r="H72" s="5"/>
      <c r="I72" s="12"/>
      <c r="J72" s="12"/>
      <c r="K72" s="12"/>
      <c r="L72" s="12"/>
      <c r="M72" s="5"/>
      <c r="N72" s="61"/>
      <c r="O72" s="92" t="str">
        <f>IF(O52="N/A",IF(O53="N/A",IF(O54="N/A",IF(O55="N/A",IF(O56="N/A",IF(O57="N/A",IF(O58="N/A",IF(O59="N/A",IF(O60="N/A",IF(O61="N/A",IF(O62="N/A",IF(O63="N/A",IF(O64="N/A",IF(O65="N/A",IF(O66="N/A",IF(O67="N/A",IF(O68="N/A",IF(O69="N/A",IF(O70="N/A","N/A","-"),"-"),"-"),"-"),"-"),"-"),"-"),"-"),"-"),"-"),"-"),"-"),"-"),"-"),"-"),"-"),"-"),"-"),"-")</f>
        <v>-</v>
      </c>
      <c r="P72" s="93" t="str">
        <f>IF(O72="N/A","N/A",$R72)</f>
        <v>-</v>
      </c>
      <c r="Q72" s="92"/>
      <c r="R72" s="91" t="str">
        <f>IF(R71="-","-",IFERROR(($P52*W52+$P53*W53+$P54*W54+$P55*W55+$P56*W56+$P57*W57+$P58*W58+$P59*W59+$P60*W60+$P61*W61+$P62*W62+$P63*W63+$P64*W64+$P65*W65+$P66*W66+$P67*W67+$P68*W68+$P69*W69+$P70*W70)/(SUM(W52:W70)),""))</f>
        <v>-</v>
      </c>
      <c r="S72" s="5"/>
      <c r="T72" s="15"/>
      <c r="U72" s="15"/>
      <c r="V72" s="15"/>
      <c r="W72" s="15"/>
    </row>
    <row r="73" spans="3:23" ht="3.75" customHeight="1" x14ac:dyDescent="0.3">
      <c r="C73" s="12"/>
      <c r="E73" s="12"/>
      <c r="F73" s="12"/>
      <c r="G73" s="12"/>
      <c r="H73" s="5"/>
      <c r="I73" s="12"/>
      <c r="J73" s="12"/>
      <c r="K73" s="12"/>
      <c r="L73" s="12"/>
      <c r="M73" s="5"/>
      <c r="N73" s="61"/>
      <c r="O73" s="12"/>
      <c r="P73" s="12"/>
      <c r="Q73" s="12"/>
      <c r="R73" s="12"/>
      <c r="S73" s="5"/>
    </row>
    <row r="74" spans="3:23" ht="14.25" customHeight="1" x14ac:dyDescent="0.3">
      <c r="C74" s="12"/>
      <c r="D74" s="29">
        <v>1</v>
      </c>
      <c r="E74" s="1"/>
      <c r="F74" s="1"/>
      <c r="G74" s="1"/>
      <c r="H74" s="3"/>
      <c r="I74" s="7" t="s">
        <v>200</v>
      </c>
      <c r="J74" s="13"/>
      <c r="K74" s="13"/>
      <c r="L74" s="13"/>
      <c r="M74" s="5"/>
      <c r="N74" s="59"/>
      <c r="O74" s="5"/>
      <c r="P74" s="5"/>
      <c r="Q74" s="5"/>
      <c r="R74" s="14"/>
      <c r="S74" s="5"/>
      <c r="T74" s="15"/>
      <c r="U74" s="15"/>
      <c r="V74" s="15"/>
      <c r="W74" s="57" t="s">
        <v>49</v>
      </c>
    </row>
    <row r="75" spans="3:23" ht="36" x14ac:dyDescent="0.3">
      <c r="C75" s="28" t="s">
        <v>201</v>
      </c>
      <c r="D75" s="4">
        <v>5</v>
      </c>
      <c r="E75" s="4" t="s">
        <v>52</v>
      </c>
      <c r="F75" s="69" t="s">
        <v>53</v>
      </c>
      <c r="G75" s="4"/>
      <c r="H75" s="84" t="s">
        <v>305</v>
      </c>
      <c r="I75" s="79" t="s">
        <v>202</v>
      </c>
      <c r="J75" s="62"/>
      <c r="K75" s="74" t="s">
        <v>203</v>
      </c>
      <c r="L75" s="75"/>
      <c r="M75" s="78"/>
      <c r="N75" s="60"/>
      <c r="O75" s="76"/>
      <c r="P75" s="77"/>
      <c r="Q75" s="67" t="str">
        <f>IF($O75="N/A","",IF($P75="","",IF($P75&gt;=85%,"C","NC")))</f>
        <v/>
      </c>
      <c r="R75" s="8" t="str">
        <f>IF($O75="N/A","",IF($P75="","",$P75*$W75))</f>
        <v/>
      </c>
      <c r="S75" s="5"/>
      <c r="T75" s="15"/>
      <c r="U75" s="15"/>
      <c r="V75" s="15"/>
      <c r="W75" s="46">
        <f>IF(O75="N/A",0,D75)</f>
        <v>5</v>
      </c>
    </row>
    <row r="76" spans="3:23" ht="36" x14ac:dyDescent="0.3">
      <c r="C76" s="28" t="s">
        <v>204</v>
      </c>
      <c r="D76" s="4">
        <v>1</v>
      </c>
      <c r="E76" s="4" t="s">
        <v>59</v>
      </c>
      <c r="F76" s="69" t="s">
        <v>306</v>
      </c>
      <c r="G76" s="30"/>
      <c r="H76" s="84" t="s">
        <v>307</v>
      </c>
      <c r="I76" s="79" t="s">
        <v>205</v>
      </c>
      <c r="J76" s="62"/>
      <c r="K76" s="74" t="s">
        <v>206</v>
      </c>
      <c r="L76" s="75"/>
      <c r="M76" s="78"/>
      <c r="N76" s="60"/>
      <c r="O76" s="76"/>
      <c r="P76" s="77"/>
      <c r="Q76" s="67" t="str">
        <f>IF($O76="N/A","",IF($P76="","",IF($P76&gt;=85%,"C","NC")))</f>
        <v/>
      </c>
      <c r="R76" s="8" t="str">
        <f>IF($O76="N/A","",IF($P76="","",$P76*$W76))</f>
        <v/>
      </c>
      <c r="S76" s="5"/>
      <c r="T76" s="15"/>
      <c r="U76" s="15"/>
      <c r="V76" s="15"/>
      <c r="W76" s="46">
        <f>IF(O76="N/A",0,D76)</f>
        <v>1</v>
      </c>
    </row>
    <row r="77" spans="3:23" ht="48" x14ac:dyDescent="0.3">
      <c r="C77" s="28" t="s">
        <v>207</v>
      </c>
      <c r="D77" s="4">
        <v>1</v>
      </c>
      <c r="E77" s="4" t="s">
        <v>59</v>
      </c>
      <c r="F77" s="69" t="s">
        <v>306</v>
      </c>
      <c r="G77" s="4"/>
      <c r="H77" s="84" t="s">
        <v>307</v>
      </c>
      <c r="I77" s="79" t="s">
        <v>208</v>
      </c>
      <c r="J77" s="62"/>
      <c r="K77" s="74" t="s">
        <v>209</v>
      </c>
      <c r="L77" s="75"/>
      <c r="M77" s="78"/>
      <c r="N77" s="60"/>
      <c r="O77" s="76"/>
      <c r="P77" s="77"/>
      <c r="Q77" s="67" t="str">
        <f>IF($O77="N/A","",IF($P77="","",IF($P77&gt;=85%,"C","NC")))</f>
        <v/>
      </c>
      <c r="R77" s="8" t="str">
        <f>IF($O77="N/A","",IF($P77="","",$P77*$W77))</f>
        <v/>
      </c>
      <c r="S77" s="5"/>
      <c r="T77" s="15"/>
      <c r="U77" s="15"/>
      <c r="V77" s="15"/>
      <c r="W77" s="46">
        <f>IF(O77="N/A",0,D77)</f>
        <v>1</v>
      </c>
    </row>
    <row r="78" spans="3:23" ht="36" x14ac:dyDescent="0.3">
      <c r="C78" s="28" t="s">
        <v>210</v>
      </c>
      <c r="D78" s="4">
        <v>5</v>
      </c>
      <c r="E78" s="4" t="s">
        <v>64</v>
      </c>
      <c r="F78" s="69" t="s">
        <v>53</v>
      </c>
      <c r="G78" s="30"/>
      <c r="H78" s="84" t="s">
        <v>307</v>
      </c>
      <c r="I78" s="79" t="s">
        <v>211</v>
      </c>
      <c r="J78" s="62"/>
      <c r="K78" s="74" t="s">
        <v>212</v>
      </c>
      <c r="L78" s="75"/>
      <c r="M78" s="78"/>
      <c r="N78" s="60"/>
      <c r="O78" s="76"/>
      <c r="P78" s="77"/>
      <c r="Q78" s="67" t="str">
        <f>IF($O78="N/A","",IF($P78="","",IF($P78&gt;=85%,"C","NC")))</f>
        <v/>
      </c>
      <c r="R78" s="8" t="str">
        <f>IF($O78="N/A","",IF($P78="","",$P78*$W78))</f>
        <v/>
      </c>
      <c r="S78" s="5"/>
      <c r="T78" s="15"/>
      <c r="U78" s="15"/>
      <c r="V78" s="15"/>
      <c r="W78" s="46">
        <f>IF(O78="N/A",0,D78)</f>
        <v>5</v>
      </c>
    </row>
    <row r="79" spans="3:23" x14ac:dyDescent="0.3">
      <c r="C79" s="12"/>
      <c r="D79" s="15"/>
      <c r="E79" s="12"/>
      <c r="F79" s="12"/>
      <c r="G79" s="12"/>
      <c r="H79" s="5"/>
      <c r="I79" s="12"/>
      <c r="J79" s="12"/>
      <c r="K79" s="12"/>
      <c r="L79" s="12"/>
      <c r="M79" s="5"/>
      <c r="N79" s="61"/>
      <c r="O79" s="15"/>
      <c r="P79" s="15"/>
      <c r="Q79" s="15"/>
      <c r="R79" s="91" t="str">
        <f>IF(SUM(R75:R78)=0,"-",IFERROR(SUM(R75:R78),""))</f>
        <v>-</v>
      </c>
      <c r="S79" s="5"/>
      <c r="T79" s="15"/>
      <c r="U79" s="15"/>
      <c r="V79" s="15"/>
      <c r="W79" s="15"/>
    </row>
    <row r="80" spans="3:23" x14ac:dyDescent="0.3">
      <c r="C80" s="12"/>
      <c r="D80" s="15"/>
      <c r="E80" s="12"/>
      <c r="F80" s="12"/>
      <c r="G80" s="12"/>
      <c r="H80" s="5"/>
      <c r="I80" s="12"/>
      <c r="J80" s="12"/>
      <c r="K80" s="12"/>
      <c r="L80" s="12"/>
      <c r="M80" s="5"/>
      <c r="N80" s="61"/>
      <c r="O80" s="92" t="str">
        <f>IF(O75="N/A",IF(O76="N/A",IF(O77="N/A",IF(O78="N/A","N/A","-"),"-"),"-"),"-")</f>
        <v>-</v>
      </c>
      <c r="P80" s="93" t="str">
        <f>IF(O80="N/A","N/A",$R80)</f>
        <v>-</v>
      </c>
      <c r="Q80" s="92"/>
      <c r="R80" s="91" t="str">
        <f>IF(R79="-","-",IFERROR(($P75*W75+$P76*W76+$P77*W77+$P78*W78)/(SUM(W75:W78)),""))</f>
        <v>-</v>
      </c>
      <c r="S80" s="5"/>
      <c r="T80" s="15"/>
      <c r="U80" s="15"/>
      <c r="V80" s="15"/>
      <c r="W80" s="15"/>
    </row>
    <row r="81" spans="3:23" ht="3.75" customHeight="1" x14ac:dyDescent="0.3">
      <c r="C81" s="12"/>
      <c r="E81" s="12"/>
      <c r="F81" s="12"/>
      <c r="G81" s="12"/>
      <c r="H81" s="5"/>
      <c r="I81" s="12"/>
      <c r="J81" s="12"/>
      <c r="K81" s="12"/>
      <c r="L81" s="12"/>
      <c r="M81" s="5"/>
      <c r="N81" s="61"/>
      <c r="O81" s="12"/>
      <c r="P81" s="12"/>
      <c r="Q81" s="12"/>
      <c r="R81" s="12"/>
      <c r="S81" s="5"/>
    </row>
    <row r="82" spans="3:23" ht="13.5" customHeight="1" x14ac:dyDescent="0.3">
      <c r="C82" s="12"/>
      <c r="D82" s="4">
        <v>2</v>
      </c>
      <c r="E82" s="12"/>
      <c r="F82" s="12"/>
      <c r="G82" s="12"/>
      <c r="H82" s="5"/>
      <c r="I82" s="7" t="s">
        <v>308</v>
      </c>
      <c r="J82" s="5"/>
      <c r="K82" s="5"/>
      <c r="L82" s="5"/>
      <c r="N82" s="60"/>
      <c r="O82" s="15"/>
      <c r="P82" s="15"/>
      <c r="Q82" s="15"/>
      <c r="R82" s="15"/>
      <c r="S82" s="5"/>
      <c r="W82" s="57" t="s">
        <v>49</v>
      </c>
    </row>
    <row r="83" spans="3:23" ht="60" x14ac:dyDescent="0.3">
      <c r="C83" s="28" t="s">
        <v>213</v>
      </c>
      <c r="D83" s="4">
        <v>1</v>
      </c>
      <c r="E83" s="4" t="s">
        <v>52</v>
      </c>
      <c r="F83" s="69" t="s">
        <v>53</v>
      </c>
      <c r="G83" s="69"/>
      <c r="H83" s="81" t="s">
        <v>312</v>
      </c>
      <c r="I83" s="72" t="s">
        <v>309</v>
      </c>
      <c r="J83" s="73"/>
      <c r="K83" s="86" t="s">
        <v>316</v>
      </c>
      <c r="L83" s="75"/>
      <c r="M83" s="78"/>
      <c r="N83" s="60"/>
      <c r="O83" s="76"/>
      <c r="P83" s="77"/>
      <c r="Q83" s="67" t="str">
        <f t="shared" ref="Q83:Q87" si="10">IF($O83="N/A","",IF($P83="","",IF($P83&gt;=85%,"C","NC")))</f>
        <v/>
      </c>
      <c r="R83" s="8" t="str">
        <f>IF($O83="N/A","",IF($P83="","",$P83*$W83))</f>
        <v/>
      </c>
      <c r="S83" s="5"/>
      <c r="T83" s="15"/>
      <c r="U83" s="15"/>
      <c r="V83" s="15"/>
      <c r="W83" s="46">
        <f>IF(O83="N/A",0,D83)</f>
        <v>1</v>
      </c>
    </row>
    <row r="84" spans="3:23" ht="36" x14ac:dyDescent="0.3">
      <c r="C84" s="28" t="s">
        <v>215</v>
      </c>
      <c r="D84" s="4">
        <v>1</v>
      </c>
      <c r="E84" s="4" t="s">
        <v>64</v>
      </c>
      <c r="F84" s="69" t="s">
        <v>53</v>
      </c>
      <c r="G84" s="69"/>
      <c r="H84" s="81" t="s">
        <v>313</v>
      </c>
      <c r="I84" s="79" t="s">
        <v>310</v>
      </c>
      <c r="J84" s="80"/>
      <c r="K84" s="86" t="s">
        <v>317</v>
      </c>
      <c r="L84" s="75"/>
      <c r="M84" s="78"/>
      <c r="N84" s="60"/>
      <c r="O84" s="76"/>
      <c r="P84" s="77"/>
      <c r="Q84" s="67" t="str">
        <f t="shared" si="10"/>
        <v/>
      </c>
      <c r="R84" s="8" t="str">
        <f>IF($O84="N/A","",IF($P84="","",$P84*$W84))</f>
        <v/>
      </c>
      <c r="S84" s="5"/>
      <c r="T84" s="15"/>
      <c r="U84" s="15"/>
      <c r="V84" s="15"/>
      <c r="W84" s="46">
        <f>IF(O84="N/A",0,D84)</f>
        <v>1</v>
      </c>
    </row>
    <row r="85" spans="3:23" ht="36" x14ac:dyDescent="0.3">
      <c r="C85" s="28" t="s">
        <v>216</v>
      </c>
      <c r="D85" s="4">
        <v>5</v>
      </c>
      <c r="E85" s="4" t="s">
        <v>52</v>
      </c>
      <c r="F85" s="69" t="s">
        <v>53</v>
      </c>
      <c r="G85" s="69"/>
      <c r="H85" s="81" t="s">
        <v>297</v>
      </c>
      <c r="I85" s="79" t="s">
        <v>311</v>
      </c>
      <c r="J85" s="80"/>
      <c r="K85" s="86" t="s">
        <v>318</v>
      </c>
      <c r="L85" s="75"/>
      <c r="M85" s="78"/>
      <c r="N85" s="60"/>
      <c r="O85" s="76"/>
      <c r="P85" s="77"/>
      <c r="Q85" s="67" t="str">
        <f t="shared" si="10"/>
        <v/>
      </c>
      <c r="R85" s="8" t="str">
        <f>IF($O85="N/A","",IF($P85="","",$P85*$W85))</f>
        <v/>
      </c>
      <c r="S85" s="5"/>
      <c r="T85" s="15"/>
      <c r="U85" s="15"/>
      <c r="V85" s="15"/>
      <c r="W85" s="46">
        <f>IF(O85="N/A",0,D85)</f>
        <v>5</v>
      </c>
    </row>
    <row r="86" spans="3:23" ht="48" x14ac:dyDescent="0.3">
      <c r="C86" s="28" t="s">
        <v>217</v>
      </c>
      <c r="D86" s="4">
        <v>1</v>
      </c>
      <c r="E86" s="4" t="s">
        <v>64</v>
      </c>
      <c r="F86" s="69" t="s">
        <v>53</v>
      </c>
      <c r="G86" s="69"/>
      <c r="H86" s="87" t="s">
        <v>314</v>
      </c>
      <c r="I86" s="79" t="s">
        <v>173</v>
      </c>
      <c r="J86" s="80"/>
      <c r="K86" s="86" t="s">
        <v>319</v>
      </c>
      <c r="L86" s="75"/>
      <c r="M86" s="78"/>
      <c r="N86" s="60"/>
      <c r="O86" s="76"/>
      <c r="P86" s="77"/>
      <c r="Q86" s="67" t="str">
        <f t="shared" si="10"/>
        <v/>
      </c>
      <c r="R86" s="8" t="str">
        <f>IF($O86="N/A","",IF($P86="","",$P86*$W86))</f>
        <v/>
      </c>
      <c r="S86" s="5"/>
      <c r="T86" s="15"/>
      <c r="U86" s="15"/>
      <c r="V86" s="15"/>
      <c r="W86" s="46">
        <f>IF(O86="N/A",0,D86)</f>
        <v>1</v>
      </c>
    </row>
    <row r="87" spans="3:23" ht="36" x14ac:dyDescent="0.3">
      <c r="C87" s="28" t="s">
        <v>218</v>
      </c>
      <c r="D87" s="4">
        <v>5</v>
      </c>
      <c r="E87" s="4" t="s">
        <v>64</v>
      </c>
      <c r="F87" s="69" t="s">
        <v>53</v>
      </c>
      <c r="G87" s="69"/>
      <c r="H87" s="81" t="s">
        <v>315</v>
      </c>
      <c r="I87" s="79" t="s">
        <v>196</v>
      </c>
      <c r="J87" s="73"/>
      <c r="K87" s="86" t="s">
        <v>320</v>
      </c>
      <c r="L87" s="75"/>
      <c r="M87" s="78"/>
      <c r="N87" s="60"/>
      <c r="O87" s="76"/>
      <c r="P87" s="77"/>
      <c r="Q87" s="67" t="str">
        <f t="shared" si="10"/>
        <v/>
      </c>
      <c r="R87" s="8" t="str">
        <f>IF($O87="N/A","",IF($P87="","",$P87*$W87))</f>
        <v/>
      </c>
      <c r="S87" s="5"/>
      <c r="T87" s="15"/>
      <c r="U87" s="15"/>
      <c r="V87" s="15"/>
      <c r="W87" s="46">
        <f>IF(O87="N/A",0,D87)</f>
        <v>5</v>
      </c>
    </row>
    <row r="88" spans="3:23" x14ac:dyDescent="0.3">
      <c r="C88" s="52"/>
      <c r="D88" s="42"/>
      <c r="E88" s="52"/>
      <c r="F88" s="52"/>
      <c r="G88" s="52"/>
      <c r="H88" s="14"/>
      <c r="I88" s="52"/>
      <c r="J88" s="52"/>
      <c r="K88" s="68"/>
      <c r="L88" s="68"/>
      <c r="M88" s="59"/>
      <c r="N88" s="61"/>
      <c r="O88" s="15"/>
      <c r="P88" s="15"/>
      <c r="Q88" s="15"/>
      <c r="R88" s="91" t="str">
        <f>IF(SUM(R83:R87)=0,"-",IFERROR(SUM(R83:R87),""))</f>
        <v>-</v>
      </c>
      <c r="S88" s="5"/>
      <c r="T88" s="15"/>
      <c r="U88" s="15"/>
      <c r="V88" s="15"/>
      <c r="W88" s="15"/>
    </row>
    <row r="89" spans="3:23" x14ac:dyDescent="0.3">
      <c r="C89" s="52"/>
      <c r="D89" s="42"/>
      <c r="E89" s="52"/>
      <c r="F89" s="52"/>
      <c r="G89" s="52"/>
      <c r="H89" s="14"/>
      <c r="I89" s="52"/>
      <c r="J89" s="52"/>
      <c r="K89" s="68"/>
      <c r="L89" s="68"/>
      <c r="M89" s="59"/>
      <c r="N89" s="61"/>
      <c r="O89" s="92" t="str">
        <f>IF(O83="N/A",IF(O84="N/A",IF(O85="N/A",IF(O86="N/A",IF(O87="N/A","N/A","-"),"-"),"-"),"-"),"-")</f>
        <v>-</v>
      </c>
      <c r="P89" s="93" t="str">
        <f>IF(O89="N/A","N/A",$R89)</f>
        <v>-</v>
      </c>
      <c r="Q89" s="92"/>
      <c r="R89" s="91" t="str">
        <f>IF(R88="-","-",IFERROR(($P83*W83+$P84*W84+$P85*W85+$P86*W86+$P87*W87)/(SUM(W83:W87)),""))</f>
        <v>-</v>
      </c>
      <c r="S89" s="5"/>
      <c r="T89" s="15"/>
      <c r="U89" s="15"/>
      <c r="V89" s="15"/>
      <c r="W89" s="15"/>
    </row>
    <row r="90" spans="3:23" ht="3.75" customHeight="1" x14ac:dyDescent="0.3">
      <c r="C90" s="12"/>
      <c r="E90" s="12"/>
      <c r="F90" s="12"/>
      <c r="G90" s="12"/>
      <c r="H90" s="5"/>
      <c r="I90" s="12"/>
      <c r="J90" s="12"/>
      <c r="K90" s="61"/>
      <c r="L90" s="61"/>
      <c r="M90" s="59"/>
      <c r="N90" s="61"/>
      <c r="O90" s="12"/>
      <c r="P90" s="12"/>
      <c r="Q90" s="12"/>
      <c r="R90" s="12"/>
      <c r="S90" s="5"/>
    </row>
    <row r="91" spans="3:23" ht="14.25" customHeight="1" x14ac:dyDescent="0.3">
      <c r="C91" s="12"/>
      <c r="D91" s="29">
        <v>5</v>
      </c>
      <c r="E91" s="1"/>
      <c r="F91" s="1"/>
      <c r="G91" s="1"/>
      <c r="H91" s="3"/>
      <c r="I91" s="7" t="s">
        <v>321</v>
      </c>
      <c r="J91" s="13"/>
      <c r="K91" s="62"/>
      <c r="L91" s="62"/>
      <c r="M91" s="59"/>
      <c r="N91" s="59"/>
      <c r="O91" s="5"/>
      <c r="P91" s="5"/>
      <c r="Q91" s="5"/>
      <c r="R91" s="14"/>
      <c r="S91" s="5"/>
      <c r="T91" s="15"/>
      <c r="U91" s="15"/>
      <c r="V91" s="15"/>
      <c r="W91" s="57" t="s">
        <v>49</v>
      </c>
    </row>
    <row r="92" spans="3:23" ht="36" x14ac:dyDescent="0.3">
      <c r="C92" s="28" t="s">
        <v>224</v>
      </c>
      <c r="D92" s="4">
        <v>5</v>
      </c>
      <c r="E92" s="4" t="s">
        <v>52</v>
      </c>
      <c r="F92" s="69" t="s">
        <v>306</v>
      </c>
      <c r="G92" s="30"/>
      <c r="H92" s="84" t="s">
        <v>329</v>
      </c>
      <c r="I92" s="79" t="s">
        <v>322</v>
      </c>
      <c r="J92" s="62"/>
      <c r="K92" s="74" t="s">
        <v>333</v>
      </c>
      <c r="L92" s="75"/>
      <c r="M92" s="78"/>
      <c r="N92" s="60"/>
      <c r="O92" s="76"/>
      <c r="P92" s="77"/>
      <c r="Q92" s="4" t="str">
        <f t="shared" ref="Q92:Q98" si="11">IF($O92="N/A","",IF($P92="","",IF($P92&gt;=85%,"C","NC")))</f>
        <v/>
      </c>
      <c r="R92" s="8" t="str">
        <f t="shared" ref="R92:R98" si="12">IF($O92="N/A","",IF($P92="","",$P92*$W92))</f>
        <v/>
      </c>
      <c r="S92" s="5"/>
      <c r="T92" s="15"/>
      <c r="U92" s="15"/>
      <c r="V92" s="15"/>
      <c r="W92" s="46">
        <f t="shared" ref="W92:W98" si="13">IF(O92="N/A",0,D92)</f>
        <v>5</v>
      </c>
    </row>
    <row r="93" spans="3:23" ht="36" x14ac:dyDescent="0.3">
      <c r="C93" s="28" t="s">
        <v>226</v>
      </c>
      <c r="D93" s="4">
        <v>1</v>
      </c>
      <c r="E93" s="4" t="s">
        <v>52</v>
      </c>
      <c r="F93" s="69" t="s">
        <v>306</v>
      </c>
      <c r="G93" s="30"/>
      <c r="H93" s="84" t="s">
        <v>329</v>
      </c>
      <c r="I93" s="79" t="s">
        <v>323</v>
      </c>
      <c r="J93" s="62"/>
      <c r="K93" s="74" t="s">
        <v>334</v>
      </c>
      <c r="L93" s="75"/>
      <c r="M93" s="78"/>
      <c r="N93" s="60"/>
      <c r="O93" s="76"/>
      <c r="P93" s="77"/>
      <c r="Q93" s="4" t="str">
        <f t="shared" si="11"/>
        <v/>
      </c>
      <c r="R93" s="8" t="str">
        <f t="shared" si="12"/>
        <v/>
      </c>
      <c r="S93" s="5"/>
      <c r="T93" s="15"/>
      <c r="U93" s="15"/>
      <c r="V93" s="15"/>
      <c r="W93" s="46">
        <f t="shared" si="13"/>
        <v>1</v>
      </c>
    </row>
    <row r="94" spans="3:23" ht="24" x14ac:dyDescent="0.3">
      <c r="C94" s="28" t="s">
        <v>227</v>
      </c>
      <c r="D94" s="4">
        <v>1</v>
      </c>
      <c r="E94" s="4" t="s">
        <v>64</v>
      </c>
      <c r="F94" s="69" t="s">
        <v>306</v>
      </c>
      <c r="G94" s="30"/>
      <c r="H94" s="84" t="s">
        <v>330</v>
      </c>
      <c r="I94" s="79" t="s">
        <v>324</v>
      </c>
      <c r="J94" s="62"/>
      <c r="K94" s="74"/>
      <c r="L94" s="75"/>
      <c r="M94" s="78"/>
      <c r="N94" s="60"/>
      <c r="O94" s="76"/>
      <c r="P94" s="77"/>
      <c r="Q94" s="4" t="str">
        <f t="shared" si="11"/>
        <v/>
      </c>
      <c r="R94" s="8" t="str">
        <f t="shared" si="12"/>
        <v/>
      </c>
      <c r="S94" s="5"/>
      <c r="T94" s="15"/>
      <c r="U94" s="15"/>
      <c r="V94" s="15"/>
      <c r="W94" s="46">
        <f t="shared" si="13"/>
        <v>1</v>
      </c>
    </row>
    <row r="95" spans="3:23" ht="24" x14ac:dyDescent="0.3">
      <c r="C95" s="28" t="s">
        <v>229</v>
      </c>
      <c r="D95" s="4">
        <v>1</v>
      </c>
      <c r="E95" s="4" t="s">
        <v>59</v>
      </c>
      <c r="F95" s="69" t="s">
        <v>306</v>
      </c>
      <c r="G95" s="30"/>
      <c r="H95" s="84" t="s">
        <v>330</v>
      </c>
      <c r="I95" s="79" t="s">
        <v>325</v>
      </c>
      <c r="J95" s="62"/>
      <c r="K95" s="74"/>
      <c r="L95" s="75"/>
      <c r="M95" s="78"/>
      <c r="N95" s="60"/>
      <c r="O95" s="76"/>
      <c r="P95" s="77"/>
      <c r="Q95" s="4" t="str">
        <f t="shared" si="11"/>
        <v/>
      </c>
      <c r="R95" s="8" t="str">
        <f t="shared" si="12"/>
        <v/>
      </c>
      <c r="S95" s="5"/>
      <c r="T95" s="15"/>
      <c r="U95" s="15"/>
      <c r="V95" s="15"/>
      <c r="W95" s="46">
        <f t="shared" si="13"/>
        <v>1</v>
      </c>
    </row>
    <row r="96" spans="3:23" ht="48" x14ac:dyDescent="0.3">
      <c r="C96" s="28" t="s">
        <v>232</v>
      </c>
      <c r="D96" s="4">
        <v>5</v>
      </c>
      <c r="E96" s="4" t="s">
        <v>52</v>
      </c>
      <c r="F96" s="69" t="s">
        <v>306</v>
      </c>
      <c r="G96" s="30"/>
      <c r="H96" s="84" t="s">
        <v>331</v>
      </c>
      <c r="I96" s="79" t="s">
        <v>326</v>
      </c>
      <c r="J96" s="62"/>
      <c r="K96" s="74" t="s">
        <v>335</v>
      </c>
      <c r="L96" s="75"/>
      <c r="M96" s="78"/>
      <c r="N96" s="60"/>
      <c r="O96" s="76"/>
      <c r="P96" s="77"/>
      <c r="Q96" s="4" t="str">
        <f t="shared" si="11"/>
        <v/>
      </c>
      <c r="R96" s="8" t="str">
        <f t="shared" si="12"/>
        <v/>
      </c>
      <c r="S96" s="5"/>
      <c r="T96" s="15"/>
      <c r="U96" s="15"/>
      <c r="V96" s="15"/>
      <c r="W96" s="46">
        <f t="shared" si="13"/>
        <v>5</v>
      </c>
    </row>
    <row r="97" spans="3:23" ht="36" x14ac:dyDescent="0.3">
      <c r="C97" s="28" t="s">
        <v>233</v>
      </c>
      <c r="D97" s="4">
        <v>5</v>
      </c>
      <c r="E97" s="4" t="s">
        <v>52</v>
      </c>
      <c r="F97" s="69" t="s">
        <v>306</v>
      </c>
      <c r="G97" s="30"/>
      <c r="H97" s="84" t="s">
        <v>329</v>
      </c>
      <c r="I97" s="79" t="s">
        <v>327</v>
      </c>
      <c r="J97" s="62"/>
      <c r="K97" s="74" t="s">
        <v>336</v>
      </c>
      <c r="L97" s="75"/>
      <c r="M97" s="78"/>
      <c r="N97" s="60"/>
      <c r="O97" s="76"/>
      <c r="P97" s="77"/>
      <c r="Q97" s="4" t="str">
        <f t="shared" si="11"/>
        <v/>
      </c>
      <c r="R97" s="8" t="str">
        <f t="shared" si="12"/>
        <v/>
      </c>
      <c r="S97" s="5"/>
      <c r="T97" s="15"/>
      <c r="U97" s="15"/>
      <c r="V97" s="15"/>
      <c r="W97" s="46">
        <f t="shared" si="13"/>
        <v>5</v>
      </c>
    </row>
    <row r="98" spans="3:23" ht="72" x14ac:dyDescent="0.3">
      <c r="C98" s="28" t="s">
        <v>234</v>
      </c>
      <c r="D98" s="4">
        <v>5</v>
      </c>
      <c r="E98" s="4" t="s">
        <v>52</v>
      </c>
      <c r="F98" s="69" t="s">
        <v>306</v>
      </c>
      <c r="G98" s="30"/>
      <c r="H98" s="84" t="s">
        <v>332</v>
      </c>
      <c r="I98" s="79" t="s">
        <v>328</v>
      </c>
      <c r="J98" s="62"/>
      <c r="K98" s="74" t="s">
        <v>337</v>
      </c>
      <c r="L98" s="75"/>
      <c r="M98" s="78"/>
      <c r="N98" s="60"/>
      <c r="O98" s="76"/>
      <c r="P98" s="77"/>
      <c r="Q98" s="4" t="str">
        <f t="shared" si="11"/>
        <v/>
      </c>
      <c r="R98" s="8" t="str">
        <f t="shared" si="12"/>
        <v/>
      </c>
      <c r="S98" s="5"/>
      <c r="T98" s="15"/>
      <c r="U98" s="15"/>
      <c r="V98" s="15"/>
      <c r="W98" s="46">
        <f t="shared" si="13"/>
        <v>5</v>
      </c>
    </row>
    <row r="99" spans="3:23" x14ac:dyDescent="0.3">
      <c r="C99" s="12"/>
      <c r="D99" s="15"/>
      <c r="E99" s="12"/>
      <c r="F99" s="12"/>
      <c r="G99" s="12"/>
      <c r="H99" s="5"/>
      <c r="I99" s="12"/>
      <c r="J99" s="12"/>
      <c r="K99" s="12"/>
      <c r="L99" s="12"/>
      <c r="M99" s="5"/>
      <c r="N99" s="61"/>
      <c r="O99" s="15"/>
      <c r="P99" s="15"/>
      <c r="Q99" s="15"/>
      <c r="R99" s="91" t="str">
        <f>IF(SUM(R92:R98)=0,"-",IFERROR(SUM(R92:R98),""))</f>
        <v>-</v>
      </c>
      <c r="S99" s="5"/>
      <c r="T99" s="15"/>
      <c r="U99" s="15"/>
      <c r="V99" s="15"/>
      <c r="W99" s="15"/>
    </row>
    <row r="100" spans="3:23" x14ac:dyDescent="0.3">
      <c r="C100" s="12"/>
      <c r="D100" s="15"/>
      <c r="E100" s="12"/>
      <c r="F100" s="12"/>
      <c r="G100" s="12"/>
      <c r="H100" s="5"/>
      <c r="I100" s="12"/>
      <c r="J100" s="12"/>
      <c r="K100" s="12"/>
      <c r="L100" s="12"/>
      <c r="M100" s="5"/>
      <c r="N100" s="61"/>
      <c r="O100" s="92" t="str">
        <f>IF(O92="N/A",IF(O93="N/A",IF(O94="N/A",IF(O95="N/A",IF(O96="N/A",IF(O97="N/A",IF(O98="N/A","N/A","-"),"-"),"-"),"-"),"-"),"-"),"-")</f>
        <v>-</v>
      </c>
      <c r="P100" s="93" t="str">
        <f>IF(O100="N/A","N/A",$R100)</f>
        <v>-</v>
      </c>
      <c r="Q100" s="92"/>
      <c r="R100" s="91" t="str">
        <f>IF(R99="-","-",IFERROR(($P92*W92+$P93*W93+$P94*W94+$P95*W95+$P96*W96+$P97*W97+$P98*W98)/(SUM(W92:W98)),""))</f>
        <v>-</v>
      </c>
      <c r="S100" s="5"/>
      <c r="T100" s="15"/>
      <c r="U100" s="15"/>
      <c r="V100" s="15"/>
      <c r="W100" s="15"/>
    </row>
    <row r="101" spans="3:23" ht="3.75" customHeight="1" x14ac:dyDescent="0.3">
      <c r="C101" s="12"/>
      <c r="E101" s="12"/>
      <c r="F101" s="12"/>
      <c r="G101" s="12"/>
      <c r="H101" s="5"/>
      <c r="I101" s="12"/>
      <c r="J101" s="12"/>
      <c r="K101" s="12"/>
      <c r="L101" s="12"/>
      <c r="M101" s="5"/>
      <c r="N101" s="61"/>
      <c r="O101" s="12"/>
      <c r="P101" s="12"/>
      <c r="Q101" s="12"/>
      <c r="R101" s="12"/>
      <c r="S101" s="5"/>
    </row>
    <row r="102" spans="3:23" ht="14.25" customHeight="1" x14ac:dyDescent="0.3">
      <c r="C102" s="12"/>
      <c r="D102" s="29">
        <v>3</v>
      </c>
      <c r="E102" s="1"/>
      <c r="F102" s="1"/>
      <c r="G102" s="1"/>
      <c r="H102" s="3"/>
      <c r="I102" s="88" t="s">
        <v>363</v>
      </c>
      <c r="J102" s="13"/>
      <c r="K102" s="13"/>
      <c r="L102" s="13"/>
      <c r="M102" s="5"/>
      <c r="N102" s="59"/>
      <c r="O102" s="5"/>
      <c r="P102" s="5"/>
      <c r="Q102" s="5"/>
      <c r="R102" s="14"/>
      <c r="S102" s="5"/>
      <c r="T102" s="15"/>
      <c r="U102" s="15"/>
      <c r="V102" s="15"/>
      <c r="W102" s="57" t="s">
        <v>49</v>
      </c>
    </row>
    <row r="103" spans="3:23" ht="72.75" customHeight="1" x14ac:dyDescent="0.3">
      <c r="C103" s="28" t="s">
        <v>255</v>
      </c>
      <c r="D103" s="4">
        <v>1</v>
      </c>
      <c r="E103" s="4" t="s">
        <v>52</v>
      </c>
      <c r="F103" s="89" t="s">
        <v>53</v>
      </c>
      <c r="G103" s="67" t="s">
        <v>214</v>
      </c>
      <c r="H103" s="84" t="s">
        <v>338</v>
      </c>
      <c r="I103" s="79" t="s">
        <v>339</v>
      </c>
      <c r="J103" s="62"/>
      <c r="K103" s="74" t="s">
        <v>340</v>
      </c>
      <c r="L103" s="75"/>
      <c r="M103" s="78"/>
      <c r="N103" s="60"/>
      <c r="O103" s="76"/>
      <c r="P103" s="77"/>
      <c r="Q103" s="67" t="str">
        <f t="shared" ref="Q103:Q111" si="14">IF($O103="N/A","",IF($P103="","",IF($P103&gt;=85%,"C","NC")))</f>
        <v/>
      </c>
      <c r="R103" s="8" t="str">
        <f t="shared" ref="R103:R111" si="15">IF($O103="N/A","",IF($P103="","",$P103*$W103))</f>
        <v/>
      </c>
      <c r="S103" s="5"/>
      <c r="T103" s="15"/>
      <c r="U103" s="15"/>
      <c r="V103" s="15"/>
      <c r="W103" s="46">
        <f t="shared" ref="W103:W111" si="16">IF(O103="N/A",0,D103)</f>
        <v>1</v>
      </c>
    </row>
    <row r="104" spans="3:23" ht="24" x14ac:dyDescent="0.3">
      <c r="C104" s="28" t="s">
        <v>261</v>
      </c>
      <c r="D104" s="4">
        <v>1</v>
      </c>
      <c r="E104" s="4" t="s">
        <v>52</v>
      </c>
      <c r="F104" s="89" t="s">
        <v>53</v>
      </c>
      <c r="G104" s="67" t="s">
        <v>214</v>
      </c>
      <c r="H104" s="84" t="s">
        <v>341</v>
      </c>
      <c r="I104" s="79" t="s">
        <v>342</v>
      </c>
      <c r="J104" s="62"/>
      <c r="K104" s="74" t="s">
        <v>343</v>
      </c>
      <c r="L104" s="75"/>
      <c r="M104" s="78"/>
      <c r="N104" s="60"/>
      <c r="O104" s="76"/>
      <c r="P104" s="77"/>
      <c r="Q104" s="67" t="str">
        <f t="shared" si="14"/>
        <v/>
      </c>
      <c r="R104" s="8" t="str">
        <f t="shared" si="15"/>
        <v/>
      </c>
      <c r="S104" s="5"/>
      <c r="T104" s="15"/>
      <c r="U104" s="15"/>
      <c r="V104" s="15"/>
      <c r="W104" s="46">
        <f t="shared" si="16"/>
        <v>1</v>
      </c>
    </row>
    <row r="105" spans="3:23" ht="194.25" customHeight="1" x14ac:dyDescent="0.3">
      <c r="C105" s="28" t="s">
        <v>265</v>
      </c>
      <c r="D105" s="4">
        <v>1</v>
      </c>
      <c r="E105" s="4" t="s">
        <v>52</v>
      </c>
      <c r="F105" s="89" t="s">
        <v>53</v>
      </c>
      <c r="G105" s="67"/>
      <c r="H105" s="84" t="s">
        <v>344</v>
      </c>
      <c r="I105" s="79" t="s">
        <v>345</v>
      </c>
      <c r="J105" s="62"/>
      <c r="K105" s="74" t="s">
        <v>346</v>
      </c>
      <c r="L105" s="75"/>
      <c r="M105" s="78"/>
      <c r="N105" s="60"/>
      <c r="O105" s="76"/>
      <c r="P105" s="77"/>
      <c r="Q105" s="67" t="str">
        <f t="shared" si="14"/>
        <v/>
      </c>
      <c r="R105" s="8" t="str">
        <f t="shared" si="15"/>
        <v/>
      </c>
      <c r="S105" s="5"/>
      <c r="T105" s="15"/>
      <c r="U105" s="15"/>
      <c r="V105" s="15"/>
      <c r="W105" s="46">
        <f t="shared" si="16"/>
        <v>1</v>
      </c>
    </row>
    <row r="106" spans="3:23" ht="36" x14ac:dyDescent="0.3">
      <c r="C106" s="28" t="s">
        <v>270</v>
      </c>
      <c r="D106" s="4">
        <v>1</v>
      </c>
      <c r="E106" s="4" t="s">
        <v>52</v>
      </c>
      <c r="F106" s="89" t="s">
        <v>53</v>
      </c>
      <c r="G106" s="67" t="s">
        <v>219</v>
      </c>
      <c r="H106" s="84" t="s">
        <v>347</v>
      </c>
      <c r="I106" s="79" t="s">
        <v>348</v>
      </c>
      <c r="J106" s="62"/>
      <c r="K106" s="74" t="s">
        <v>349</v>
      </c>
      <c r="L106" s="75"/>
      <c r="M106" s="78"/>
      <c r="N106" s="60"/>
      <c r="O106" s="76"/>
      <c r="P106" s="77"/>
      <c r="Q106" s="67" t="str">
        <f t="shared" si="14"/>
        <v/>
      </c>
      <c r="R106" s="8" t="str">
        <f t="shared" si="15"/>
        <v/>
      </c>
      <c r="S106" s="5"/>
      <c r="T106" s="15"/>
      <c r="U106" s="15"/>
      <c r="V106" s="15"/>
      <c r="W106" s="46">
        <f t="shared" si="16"/>
        <v>1</v>
      </c>
    </row>
    <row r="107" spans="3:23" ht="36" x14ac:dyDescent="0.3">
      <c r="C107" s="28" t="s">
        <v>364</v>
      </c>
      <c r="D107" s="4">
        <v>1</v>
      </c>
      <c r="E107" s="4" t="s">
        <v>52</v>
      </c>
      <c r="F107" s="89" t="s">
        <v>53</v>
      </c>
      <c r="G107" s="67" t="s">
        <v>220</v>
      </c>
      <c r="H107" s="84" t="s">
        <v>350</v>
      </c>
      <c r="I107" s="79" t="s">
        <v>351</v>
      </c>
      <c r="J107" s="62"/>
      <c r="K107" s="74" t="s">
        <v>352</v>
      </c>
      <c r="L107" s="75"/>
      <c r="M107" s="78"/>
      <c r="N107" s="60"/>
      <c r="O107" s="76"/>
      <c r="P107" s="77"/>
      <c r="Q107" s="67" t="str">
        <f t="shared" si="14"/>
        <v/>
      </c>
      <c r="R107" s="8" t="str">
        <f t="shared" si="15"/>
        <v/>
      </c>
      <c r="S107" s="5"/>
      <c r="T107" s="15"/>
      <c r="U107" s="15"/>
      <c r="V107" s="15"/>
      <c r="W107" s="46">
        <f t="shared" si="16"/>
        <v>1</v>
      </c>
    </row>
    <row r="108" spans="3:23" ht="72.75" customHeight="1" x14ac:dyDescent="0.3">
      <c r="C108" s="28" t="s">
        <v>365</v>
      </c>
      <c r="D108" s="4">
        <v>1</v>
      </c>
      <c r="E108" s="4" t="s">
        <v>52</v>
      </c>
      <c r="F108" s="89" t="s">
        <v>53</v>
      </c>
      <c r="G108" s="67" t="s">
        <v>221</v>
      </c>
      <c r="H108" s="94" t="s">
        <v>446</v>
      </c>
      <c r="I108" s="79" t="s">
        <v>445</v>
      </c>
      <c r="J108" s="62"/>
      <c r="K108" s="74" t="s">
        <v>353</v>
      </c>
      <c r="L108" s="75"/>
      <c r="M108" s="78"/>
      <c r="N108" s="60"/>
      <c r="O108" s="76"/>
      <c r="P108" s="77"/>
      <c r="Q108" s="67" t="str">
        <f t="shared" si="14"/>
        <v/>
      </c>
      <c r="R108" s="8" t="str">
        <f t="shared" si="15"/>
        <v/>
      </c>
      <c r="S108" s="5"/>
      <c r="T108" s="15"/>
      <c r="U108" s="15"/>
      <c r="V108" s="15"/>
      <c r="W108" s="46">
        <f t="shared" si="16"/>
        <v>1</v>
      </c>
    </row>
    <row r="109" spans="3:23" ht="156.75" customHeight="1" x14ac:dyDescent="0.3">
      <c r="C109" s="28" t="s">
        <v>366</v>
      </c>
      <c r="D109" s="4">
        <v>1</v>
      </c>
      <c r="E109" s="4" t="s">
        <v>52</v>
      </c>
      <c r="F109" s="69" t="s">
        <v>53</v>
      </c>
      <c r="G109" s="4" t="s">
        <v>222</v>
      </c>
      <c r="H109" s="30" t="s">
        <v>354</v>
      </c>
      <c r="I109" s="70" t="s">
        <v>355</v>
      </c>
      <c r="J109" s="13"/>
      <c r="K109" s="74" t="s">
        <v>356</v>
      </c>
      <c r="L109" s="75"/>
      <c r="M109" s="78"/>
      <c r="N109" s="60"/>
      <c r="O109" s="76"/>
      <c r="P109" s="77"/>
      <c r="Q109" s="67" t="str">
        <f t="shared" si="14"/>
        <v/>
      </c>
      <c r="R109" s="8" t="str">
        <f t="shared" si="15"/>
        <v/>
      </c>
      <c r="S109" s="5"/>
      <c r="T109" s="15"/>
      <c r="U109" s="15"/>
      <c r="V109" s="15"/>
      <c r="W109" s="46">
        <f t="shared" si="16"/>
        <v>1</v>
      </c>
    </row>
    <row r="110" spans="3:23" ht="50.25" customHeight="1" x14ac:dyDescent="0.3">
      <c r="C110" s="28" t="s">
        <v>367</v>
      </c>
      <c r="D110" s="4">
        <v>1</v>
      </c>
      <c r="E110" s="4" t="s">
        <v>52</v>
      </c>
      <c r="F110" s="89" t="s">
        <v>53</v>
      </c>
      <c r="G110" s="84" t="s">
        <v>223</v>
      </c>
      <c r="H110" s="84" t="s">
        <v>357</v>
      </c>
      <c r="I110" s="79" t="s">
        <v>358</v>
      </c>
      <c r="J110" s="62"/>
      <c r="K110" s="74" t="s">
        <v>359</v>
      </c>
      <c r="L110" s="75"/>
      <c r="M110" s="78"/>
      <c r="N110" s="60"/>
      <c r="O110" s="76"/>
      <c r="P110" s="77"/>
      <c r="Q110" s="67" t="str">
        <f t="shared" si="14"/>
        <v/>
      </c>
      <c r="R110" s="8" t="str">
        <f t="shared" si="15"/>
        <v/>
      </c>
      <c r="S110" s="5"/>
      <c r="T110" s="15"/>
      <c r="U110" s="15"/>
      <c r="V110" s="15"/>
      <c r="W110" s="46">
        <f t="shared" si="16"/>
        <v>1</v>
      </c>
    </row>
    <row r="111" spans="3:23" ht="36" x14ac:dyDescent="0.3">
      <c r="C111" s="28" t="s">
        <v>368</v>
      </c>
      <c r="D111" s="4">
        <v>1</v>
      </c>
      <c r="E111" s="4" t="s">
        <v>87</v>
      </c>
      <c r="F111" s="89" t="s">
        <v>53</v>
      </c>
      <c r="G111" s="67" t="s">
        <v>223</v>
      </c>
      <c r="H111" s="84" t="s">
        <v>360</v>
      </c>
      <c r="I111" s="79" t="s">
        <v>361</v>
      </c>
      <c r="J111" s="62"/>
      <c r="K111" s="74" t="s">
        <v>362</v>
      </c>
      <c r="L111" s="75"/>
      <c r="M111" s="78"/>
      <c r="N111" s="60"/>
      <c r="O111" s="76"/>
      <c r="P111" s="77"/>
      <c r="Q111" s="67" t="str">
        <f t="shared" si="14"/>
        <v/>
      </c>
      <c r="R111" s="8" t="str">
        <f t="shared" si="15"/>
        <v/>
      </c>
      <c r="S111" s="5"/>
      <c r="T111" s="15"/>
      <c r="U111" s="15"/>
      <c r="V111" s="15"/>
      <c r="W111" s="46">
        <f t="shared" si="16"/>
        <v>1</v>
      </c>
    </row>
    <row r="112" spans="3:23" x14ac:dyDescent="0.3">
      <c r="C112" s="12"/>
      <c r="D112" s="15"/>
      <c r="E112" s="12"/>
      <c r="F112" s="12"/>
      <c r="G112" s="12"/>
      <c r="H112" s="5"/>
      <c r="I112" s="12"/>
      <c r="J112" s="12"/>
      <c r="K112" s="12"/>
      <c r="L112" s="12"/>
      <c r="M112" s="5"/>
      <c r="N112" s="61"/>
      <c r="O112" s="15"/>
      <c r="P112" s="15"/>
      <c r="Q112" s="15"/>
      <c r="R112" s="91" t="str">
        <f>IF(SUM(R103:R111)=0,"-",IFERROR(SUM(R103:R111),""))</f>
        <v>-</v>
      </c>
      <c r="S112" s="5"/>
      <c r="T112" s="15"/>
      <c r="U112" s="15"/>
      <c r="V112" s="15"/>
      <c r="W112" s="15"/>
    </row>
    <row r="113" spans="3:23" x14ac:dyDescent="0.3">
      <c r="C113" s="12"/>
      <c r="D113" s="15"/>
      <c r="E113" s="12"/>
      <c r="F113" s="12"/>
      <c r="G113" s="12"/>
      <c r="H113" s="5"/>
      <c r="I113" s="12"/>
      <c r="J113" s="12"/>
      <c r="K113" s="12"/>
      <c r="L113" s="12"/>
      <c r="M113" s="5"/>
      <c r="N113" s="61"/>
      <c r="O113" s="92" t="str">
        <f>IF(O103="N/A",IF(O104="N/A",IF(O105="N/A",IF(O106="N/A",IF(O107="N/A",IF(O108="N/A",IF(O109="N/A",IF(O110="N/A",IF(O111="N/A","N/A","-"),"-"),"-"),"-"),"-"),"-"),"-"),"-"),"-")</f>
        <v>-</v>
      </c>
      <c r="P113" s="93" t="str">
        <f>IF(O113="N/A","N/A",$R113)</f>
        <v>-</v>
      </c>
      <c r="Q113" s="92"/>
      <c r="R113" s="91" t="str">
        <f>IF(R112="-","-",IFERROR(($P103*W103+$P104*W104+$P105*W105+$P106*W106+$P107*W107+$P108*W108+$P109*W109+$P110*W110+$P111*W111)/(SUM(W103:W111)),""))</f>
        <v>-</v>
      </c>
      <c r="S113" s="5"/>
      <c r="T113" s="15"/>
      <c r="U113" s="15"/>
      <c r="V113" s="15"/>
      <c r="W113" s="15"/>
    </row>
    <row r="114" spans="3:23" ht="3.75" customHeight="1" x14ac:dyDescent="0.3">
      <c r="C114" s="12"/>
      <c r="E114" s="12"/>
      <c r="F114" s="12"/>
      <c r="G114" s="12"/>
      <c r="H114" s="5"/>
      <c r="I114" s="12"/>
      <c r="J114" s="12"/>
      <c r="K114" s="12"/>
      <c r="L114" s="12"/>
      <c r="M114" s="5"/>
      <c r="N114" s="61"/>
      <c r="O114" s="12"/>
      <c r="P114" s="12"/>
      <c r="Q114" s="12"/>
      <c r="R114" s="12"/>
      <c r="S114" s="5"/>
    </row>
    <row r="115" spans="3:23" ht="24.75" customHeight="1" x14ac:dyDescent="0.3">
      <c r="C115" s="12"/>
      <c r="D115" s="29">
        <v>1</v>
      </c>
      <c r="E115" s="1"/>
      <c r="F115" s="1"/>
      <c r="G115" s="1"/>
      <c r="H115" s="3"/>
      <c r="I115" s="88" t="s">
        <v>369</v>
      </c>
      <c r="J115" s="13"/>
      <c r="K115" s="13"/>
      <c r="L115" s="13"/>
      <c r="M115" s="5"/>
      <c r="N115" s="59"/>
      <c r="O115" s="5"/>
      <c r="P115" s="5"/>
      <c r="Q115" s="5"/>
      <c r="R115" s="14"/>
      <c r="S115" s="5"/>
      <c r="T115" s="15"/>
      <c r="U115" s="15"/>
      <c r="V115" s="15"/>
      <c r="W115" s="57" t="s">
        <v>49</v>
      </c>
    </row>
    <row r="116" spans="3:23" ht="87" customHeight="1" x14ac:dyDescent="0.3">
      <c r="C116" s="28" t="s">
        <v>407</v>
      </c>
      <c r="D116" s="4">
        <v>1</v>
      </c>
      <c r="E116" s="4" t="s">
        <v>52</v>
      </c>
      <c r="F116" s="69" t="s">
        <v>53</v>
      </c>
      <c r="G116" s="4" t="s">
        <v>225</v>
      </c>
      <c r="H116" s="30" t="s">
        <v>370</v>
      </c>
      <c r="I116" s="70" t="s">
        <v>371</v>
      </c>
      <c r="J116" s="13"/>
      <c r="K116" s="74" t="s">
        <v>372</v>
      </c>
      <c r="L116" s="75"/>
      <c r="M116" s="78"/>
      <c r="N116" s="60"/>
      <c r="O116" s="76"/>
      <c r="P116" s="77"/>
      <c r="Q116" s="67" t="str">
        <f t="shared" ref="Q116:Q132" si="17">IF($O116="N/A","",IF($P116="","",IF($P116&gt;=85%,"C","NC")))</f>
        <v/>
      </c>
      <c r="R116" s="8" t="str">
        <f t="shared" ref="R116:R132" si="18">IF($O116="N/A","",IF($P116="","",$P116*$W116))</f>
        <v/>
      </c>
      <c r="S116" s="5"/>
      <c r="T116" s="15"/>
      <c r="U116" s="15"/>
      <c r="V116" s="15"/>
      <c r="W116" s="46">
        <f t="shared" ref="W116:W132" si="19">IF(O116="N/A",0,D116)</f>
        <v>1</v>
      </c>
    </row>
    <row r="117" spans="3:23" ht="36" x14ac:dyDescent="0.3">
      <c r="C117" s="28" t="s">
        <v>410</v>
      </c>
      <c r="D117" s="4">
        <v>1</v>
      </c>
      <c r="E117" s="4" t="s">
        <v>52</v>
      </c>
      <c r="F117" s="69" t="s">
        <v>53</v>
      </c>
      <c r="G117" s="4" t="s">
        <v>228</v>
      </c>
      <c r="H117" s="30" t="s">
        <v>373</v>
      </c>
      <c r="I117" s="70" t="s">
        <v>374</v>
      </c>
      <c r="J117" s="13"/>
      <c r="K117" s="74" t="s">
        <v>375</v>
      </c>
      <c r="L117" s="75"/>
      <c r="M117" s="78"/>
      <c r="N117" s="60"/>
      <c r="O117" s="76"/>
      <c r="P117" s="77"/>
      <c r="Q117" s="67" t="str">
        <f t="shared" si="17"/>
        <v/>
      </c>
      <c r="R117" s="8" t="str">
        <f t="shared" si="18"/>
        <v/>
      </c>
      <c r="S117" s="5"/>
      <c r="T117" s="15"/>
      <c r="U117" s="15"/>
      <c r="V117" s="15"/>
      <c r="W117" s="46">
        <f t="shared" si="19"/>
        <v>1</v>
      </c>
    </row>
    <row r="118" spans="3:23" x14ac:dyDescent="0.3">
      <c r="C118" s="28" t="s">
        <v>413</v>
      </c>
      <c r="D118" s="4">
        <v>1</v>
      </c>
      <c r="E118" s="4" t="s">
        <v>59</v>
      </c>
      <c r="F118" s="69" t="s">
        <v>376</v>
      </c>
      <c r="G118" s="4" t="s">
        <v>221</v>
      </c>
      <c r="H118" s="30"/>
      <c r="I118" s="70" t="s">
        <v>230</v>
      </c>
      <c r="J118" s="13"/>
      <c r="K118" s="74" t="s">
        <v>231</v>
      </c>
      <c r="L118" s="75"/>
      <c r="M118" s="78"/>
      <c r="N118" s="60"/>
      <c r="O118" s="76"/>
      <c r="P118" s="77"/>
      <c r="Q118" s="67" t="str">
        <f t="shared" si="17"/>
        <v/>
      </c>
      <c r="R118" s="8" t="str">
        <f t="shared" si="18"/>
        <v/>
      </c>
      <c r="S118" s="5"/>
      <c r="T118" s="15"/>
      <c r="U118" s="15"/>
      <c r="V118" s="15"/>
      <c r="W118" s="46">
        <f t="shared" si="19"/>
        <v>1</v>
      </c>
    </row>
    <row r="119" spans="3:23" ht="48" x14ac:dyDescent="0.3">
      <c r="C119" s="28" t="s">
        <v>421</v>
      </c>
      <c r="D119" s="4">
        <v>1</v>
      </c>
      <c r="E119" s="4" t="s">
        <v>52</v>
      </c>
      <c r="F119" s="69" t="s">
        <v>53</v>
      </c>
      <c r="G119" s="4"/>
      <c r="H119" s="30" t="s">
        <v>377</v>
      </c>
      <c r="I119" s="70" t="s">
        <v>235</v>
      </c>
      <c r="J119" s="13"/>
      <c r="K119" s="74" t="s">
        <v>236</v>
      </c>
      <c r="L119" s="75"/>
      <c r="M119" s="78"/>
      <c r="N119" s="60"/>
      <c r="O119" s="76"/>
      <c r="P119" s="77"/>
      <c r="Q119" s="67" t="str">
        <f t="shared" si="17"/>
        <v/>
      </c>
      <c r="R119" s="8" t="str">
        <f t="shared" si="18"/>
        <v/>
      </c>
      <c r="S119" s="5"/>
      <c r="T119" s="15"/>
      <c r="U119" s="15"/>
      <c r="V119" s="15"/>
      <c r="W119" s="46">
        <f t="shared" si="19"/>
        <v>1</v>
      </c>
    </row>
    <row r="120" spans="3:23" ht="48" x14ac:dyDescent="0.3">
      <c r="C120" s="28" t="s">
        <v>422</v>
      </c>
      <c r="D120" s="4">
        <v>1</v>
      </c>
      <c r="E120" s="4" t="s">
        <v>52</v>
      </c>
      <c r="F120" s="69" t="s">
        <v>53</v>
      </c>
      <c r="G120" s="4"/>
      <c r="H120" s="30" t="s">
        <v>378</v>
      </c>
      <c r="I120" s="70" t="s">
        <v>379</v>
      </c>
      <c r="J120" s="13"/>
      <c r="K120" s="74" t="s">
        <v>380</v>
      </c>
      <c r="L120" s="75"/>
      <c r="M120" s="78"/>
      <c r="N120" s="60"/>
      <c r="O120" s="76"/>
      <c r="P120" s="77"/>
      <c r="Q120" s="67" t="str">
        <f t="shared" si="17"/>
        <v/>
      </c>
      <c r="R120" s="8" t="str">
        <f t="shared" si="18"/>
        <v/>
      </c>
      <c r="S120" s="5"/>
      <c r="T120" s="15"/>
      <c r="U120" s="15"/>
      <c r="V120" s="15"/>
      <c r="W120" s="46">
        <f t="shared" si="19"/>
        <v>1</v>
      </c>
    </row>
    <row r="121" spans="3:23" x14ac:dyDescent="0.3">
      <c r="C121" s="28" t="s">
        <v>423</v>
      </c>
      <c r="D121" s="4">
        <v>1</v>
      </c>
      <c r="E121" s="4" t="s">
        <v>59</v>
      </c>
      <c r="F121" s="69" t="s">
        <v>53</v>
      </c>
      <c r="G121" s="4"/>
      <c r="H121" s="30"/>
      <c r="I121" s="70" t="s">
        <v>237</v>
      </c>
      <c r="J121" s="13"/>
      <c r="K121" s="74" t="s">
        <v>238</v>
      </c>
      <c r="L121" s="75"/>
      <c r="M121" s="78"/>
      <c r="N121" s="60"/>
      <c r="O121" s="76"/>
      <c r="P121" s="77"/>
      <c r="Q121" s="67" t="str">
        <f t="shared" si="17"/>
        <v/>
      </c>
      <c r="R121" s="8" t="str">
        <f t="shared" si="18"/>
        <v/>
      </c>
      <c r="S121" s="5"/>
      <c r="T121" s="15"/>
      <c r="U121" s="15"/>
      <c r="V121" s="15"/>
      <c r="W121" s="46">
        <f t="shared" si="19"/>
        <v>1</v>
      </c>
    </row>
    <row r="122" spans="3:23" ht="72" x14ac:dyDescent="0.3">
      <c r="C122" s="28" t="s">
        <v>424</v>
      </c>
      <c r="D122" s="4">
        <v>1</v>
      </c>
      <c r="E122" s="4" t="s">
        <v>52</v>
      </c>
      <c r="F122" s="69" t="s">
        <v>53</v>
      </c>
      <c r="G122" s="4"/>
      <c r="H122" s="30" t="s">
        <v>381</v>
      </c>
      <c r="I122" s="70" t="s">
        <v>382</v>
      </c>
      <c r="J122" s="13"/>
      <c r="K122" s="74" t="s">
        <v>383</v>
      </c>
      <c r="L122" s="75"/>
      <c r="M122" s="78"/>
      <c r="N122" s="60"/>
      <c r="O122" s="76"/>
      <c r="P122" s="77"/>
      <c r="Q122" s="67" t="str">
        <f t="shared" si="17"/>
        <v/>
      </c>
      <c r="R122" s="8" t="str">
        <f t="shared" si="18"/>
        <v/>
      </c>
      <c r="S122" s="5"/>
      <c r="T122" s="15"/>
      <c r="U122" s="15"/>
      <c r="V122" s="15"/>
      <c r="W122" s="46">
        <f t="shared" si="19"/>
        <v>1</v>
      </c>
    </row>
    <row r="123" spans="3:23" ht="136.5" customHeight="1" x14ac:dyDescent="0.3">
      <c r="C123" s="28" t="s">
        <v>425</v>
      </c>
      <c r="D123" s="4">
        <v>1</v>
      </c>
      <c r="E123" s="4" t="s">
        <v>52</v>
      </c>
      <c r="F123" s="69" t="s">
        <v>53</v>
      </c>
      <c r="G123" s="4"/>
      <c r="H123" s="30" t="s">
        <v>384</v>
      </c>
      <c r="I123" s="70" t="s">
        <v>385</v>
      </c>
      <c r="J123" s="13"/>
      <c r="K123" s="74" t="s">
        <v>386</v>
      </c>
      <c r="L123" s="75"/>
      <c r="M123" s="78"/>
      <c r="N123" s="60"/>
      <c r="O123" s="76"/>
      <c r="P123" s="77"/>
      <c r="Q123" s="67" t="str">
        <f t="shared" si="17"/>
        <v/>
      </c>
      <c r="R123" s="8" t="str">
        <f t="shared" si="18"/>
        <v/>
      </c>
      <c r="S123" s="5"/>
      <c r="T123" s="15"/>
      <c r="U123" s="15"/>
      <c r="V123" s="15"/>
      <c r="W123" s="46">
        <f t="shared" si="19"/>
        <v>1</v>
      </c>
    </row>
    <row r="124" spans="3:23" ht="93" customHeight="1" x14ac:dyDescent="0.3">
      <c r="C124" s="28" t="s">
        <v>426</v>
      </c>
      <c r="D124" s="4">
        <v>1</v>
      </c>
      <c r="E124" s="4" t="s">
        <v>52</v>
      </c>
      <c r="F124" s="69" t="s">
        <v>53</v>
      </c>
      <c r="G124" s="4" t="s">
        <v>239</v>
      </c>
      <c r="H124" s="30" t="s">
        <v>387</v>
      </c>
      <c r="I124" s="70" t="s">
        <v>388</v>
      </c>
      <c r="J124" s="13"/>
      <c r="K124" s="74" t="s">
        <v>389</v>
      </c>
      <c r="L124" s="75"/>
      <c r="M124" s="78"/>
      <c r="N124" s="60"/>
      <c r="O124" s="76"/>
      <c r="P124" s="77"/>
      <c r="Q124" s="67" t="str">
        <f t="shared" si="17"/>
        <v/>
      </c>
      <c r="R124" s="8" t="str">
        <f t="shared" si="18"/>
        <v/>
      </c>
      <c r="S124" s="5"/>
      <c r="T124" s="15"/>
      <c r="U124" s="15"/>
      <c r="V124" s="15"/>
      <c r="W124" s="46">
        <f t="shared" si="19"/>
        <v>1</v>
      </c>
    </row>
    <row r="125" spans="3:23" ht="102.75" customHeight="1" x14ac:dyDescent="0.3">
      <c r="C125" s="28" t="s">
        <v>427</v>
      </c>
      <c r="D125" s="4">
        <v>1</v>
      </c>
      <c r="E125" s="4" t="s">
        <v>52</v>
      </c>
      <c r="F125" s="69" t="s">
        <v>53</v>
      </c>
      <c r="G125" s="4"/>
      <c r="H125" s="30" t="s">
        <v>390</v>
      </c>
      <c r="I125" s="70" t="s">
        <v>391</v>
      </c>
      <c r="J125" s="13"/>
      <c r="K125" s="74" t="s">
        <v>392</v>
      </c>
      <c r="L125" s="75"/>
      <c r="M125" s="78"/>
      <c r="N125" s="60"/>
      <c r="O125" s="76"/>
      <c r="P125" s="77"/>
      <c r="Q125" s="67" t="str">
        <f t="shared" si="17"/>
        <v/>
      </c>
      <c r="R125" s="8" t="str">
        <f t="shared" si="18"/>
        <v/>
      </c>
      <c r="S125" s="5"/>
      <c r="T125" s="15"/>
      <c r="U125" s="15"/>
      <c r="V125" s="15"/>
      <c r="W125" s="46">
        <f t="shared" si="19"/>
        <v>1</v>
      </c>
    </row>
    <row r="126" spans="3:23" ht="226.5" customHeight="1" x14ac:dyDescent="0.3">
      <c r="C126" s="28" t="s">
        <v>428</v>
      </c>
      <c r="D126" s="4">
        <v>1</v>
      </c>
      <c r="E126" s="4" t="s">
        <v>52</v>
      </c>
      <c r="F126" s="69" t="s">
        <v>53</v>
      </c>
      <c r="G126" s="4" t="s">
        <v>240</v>
      </c>
      <c r="H126" s="30" t="s">
        <v>393</v>
      </c>
      <c r="I126" s="70" t="s">
        <v>394</v>
      </c>
      <c r="J126" s="13"/>
      <c r="K126" s="74" t="s">
        <v>395</v>
      </c>
      <c r="L126" s="75"/>
      <c r="M126" s="78"/>
      <c r="N126" s="60"/>
      <c r="O126" s="76"/>
      <c r="P126" s="77"/>
      <c r="Q126" s="67" t="str">
        <f t="shared" si="17"/>
        <v/>
      </c>
      <c r="R126" s="8" t="str">
        <f t="shared" si="18"/>
        <v/>
      </c>
      <c r="S126" s="5"/>
      <c r="T126" s="15"/>
      <c r="U126" s="15"/>
      <c r="V126" s="15"/>
      <c r="W126" s="46">
        <f t="shared" si="19"/>
        <v>1</v>
      </c>
    </row>
    <row r="127" spans="3:23" ht="36" x14ac:dyDescent="0.3">
      <c r="C127" s="28" t="s">
        <v>429</v>
      </c>
      <c r="D127" s="4">
        <v>1</v>
      </c>
      <c r="E127" s="4" t="s">
        <v>52</v>
      </c>
      <c r="F127" s="69" t="s">
        <v>53</v>
      </c>
      <c r="G127" s="4" t="s">
        <v>241</v>
      </c>
      <c r="H127" s="30" t="s">
        <v>396</v>
      </c>
      <c r="I127" s="70" t="s">
        <v>242</v>
      </c>
      <c r="J127" s="13"/>
      <c r="K127" s="74" t="s">
        <v>397</v>
      </c>
      <c r="L127" s="75"/>
      <c r="M127" s="78"/>
      <c r="N127" s="60"/>
      <c r="O127" s="76"/>
      <c r="P127" s="77"/>
      <c r="Q127" s="67" t="str">
        <f t="shared" si="17"/>
        <v/>
      </c>
      <c r="R127" s="8" t="str">
        <f t="shared" si="18"/>
        <v/>
      </c>
      <c r="S127" s="5"/>
      <c r="T127" s="15"/>
      <c r="U127" s="15"/>
      <c r="V127" s="15"/>
      <c r="W127" s="46">
        <f t="shared" si="19"/>
        <v>1</v>
      </c>
    </row>
    <row r="128" spans="3:23" ht="24" x14ac:dyDescent="0.3">
      <c r="C128" s="28" t="s">
        <v>430</v>
      </c>
      <c r="D128" s="4">
        <v>1</v>
      </c>
      <c r="E128" s="4" t="s">
        <v>52</v>
      </c>
      <c r="F128" s="69" t="s">
        <v>53</v>
      </c>
      <c r="G128" s="4" t="s">
        <v>243</v>
      </c>
      <c r="H128" s="30" t="s">
        <v>398</v>
      </c>
      <c r="I128" s="70" t="s">
        <v>244</v>
      </c>
      <c r="J128" s="13"/>
      <c r="K128" s="74" t="s">
        <v>245</v>
      </c>
      <c r="L128" s="75"/>
      <c r="M128" s="78"/>
      <c r="N128" s="60"/>
      <c r="O128" s="76"/>
      <c r="P128" s="77"/>
      <c r="Q128" s="67" t="str">
        <f t="shared" si="17"/>
        <v/>
      </c>
      <c r="R128" s="8" t="str">
        <f t="shared" si="18"/>
        <v/>
      </c>
      <c r="S128" s="5"/>
      <c r="T128" s="15"/>
      <c r="U128" s="15"/>
      <c r="V128" s="15"/>
      <c r="W128" s="46">
        <f t="shared" si="19"/>
        <v>1</v>
      </c>
    </row>
    <row r="129" spans="3:23" ht="48" x14ac:dyDescent="0.3">
      <c r="C129" s="28" t="s">
        <v>431</v>
      </c>
      <c r="D129" s="4">
        <v>1</v>
      </c>
      <c r="E129" s="4" t="s">
        <v>52</v>
      </c>
      <c r="F129" s="69" t="s">
        <v>53</v>
      </c>
      <c r="G129" s="4" t="s">
        <v>246</v>
      </c>
      <c r="H129" s="30" t="s">
        <v>399</v>
      </c>
      <c r="I129" s="70" t="s">
        <v>247</v>
      </c>
      <c r="J129" s="13"/>
      <c r="K129" s="74" t="s">
        <v>248</v>
      </c>
      <c r="L129" s="75"/>
      <c r="M129" s="78"/>
      <c r="N129" s="60"/>
      <c r="O129" s="76"/>
      <c r="P129" s="77"/>
      <c r="Q129" s="67" t="str">
        <f t="shared" si="17"/>
        <v/>
      </c>
      <c r="R129" s="8" t="str">
        <f t="shared" si="18"/>
        <v/>
      </c>
      <c r="S129" s="5"/>
      <c r="T129" s="15"/>
      <c r="U129" s="15"/>
      <c r="V129" s="15"/>
      <c r="W129" s="46">
        <f t="shared" si="19"/>
        <v>1</v>
      </c>
    </row>
    <row r="130" spans="3:23" ht="36" x14ac:dyDescent="0.3">
      <c r="C130" s="28" t="s">
        <v>432</v>
      </c>
      <c r="D130" s="4">
        <v>1</v>
      </c>
      <c r="E130" s="4" t="s">
        <v>52</v>
      </c>
      <c r="F130" s="69" t="s">
        <v>53</v>
      </c>
      <c r="G130" s="4" t="s">
        <v>249</v>
      </c>
      <c r="H130" s="30" t="s">
        <v>400</v>
      </c>
      <c r="I130" s="70" t="s">
        <v>250</v>
      </c>
      <c r="J130" s="13"/>
      <c r="K130" s="74" t="s">
        <v>251</v>
      </c>
      <c r="L130" s="75"/>
      <c r="M130" s="78"/>
      <c r="N130" s="60"/>
      <c r="O130" s="76"/>
      <c r="P130" s="77"/>
      <c r="Q130" s="67" t="str">
        <f t="shared" si="17"/>
        <v/>
      </c>
      <c r="R130" s="8" t="str">
        <f t="shared" si="18"/>
        <v/>
      </c>
      <c r="S130" s="5"/>
      <c r="T130" s="15"/>
      <c r="U130" s="15"/>
      <c r="V130" s="15"/>
      <c r="W130" s="46">
        <f t="shared" si="19"/>
        <v>1</v>
      </c>
    </row>
    <row r="131" spans="3:23" ht="60" x14ac:dyDescent="0.3">
      <c r="C131" s="28" t="s">
        <v>433</v>
      </c>
      <c r="D131" s="4">
        <v>1</v>
      </c>
      <c r="E131" s="4" t="s">
        <v>52</v>
      </c>
      <c r="F131" s="69" t="s">
        <v>53</v>
      </c>
      <c r="G131" s="4" t="s">
        <v>252</v>
      </c>
      <c r="H131" s="30" t="s">
        <v>401</v>
      </c>
      <c r="I131" s="70" t="s">
        <v>402</v>
      </c>
      <c r="J131" s="13"/>
      <c r="K131" s="74" t="s">
        <v>253</v>
      </c>
      <c r="L131" s="75"/>
      <c r="M131" s="78"/>
      <c r="N131" s="60"/>
      <c r="O131" s="76"/>
      <c r="P131" s="77"/>
      <c r="Q131" s="67" t="str">
        <f t="shared" si="17"/>
        <v/>
      </c>
      <c r="R131" s="8" t="str">
        <f t="shared" si="18"/>
        <v/>
      </c>
      <c r="S131" s="5"/>
      <c r="T131" s="15"/>
      <c r="U131" s="15"/>
      <c r="V131" s="15"/>
      <c r="W131" s="46">
        <f t="shared" si="19"/>
        <v>1</v>
      </c>
    </row>
    <row r="132" spans="3:23" ht="128.25" customHeight="1" x14ac:dyDescent="0.3">
      <c r="C132" s="28" t="s">
        <v>434</v>
      </c>
      <c r="D132" s="4">
        <v>1</v>
      </c>
      <c r="E132" s="4" t="s">
        <v>52</v>
      </c>
      <c r="F132" s="69" t="s">
        <v>53</v>
      </c>
      <c r="G132" s="4" t="s">
        <v>254</v>
      </c>
      <c r="H132" s="30" t="s">
        <v>403</v>
      </c>
      <c r="I132" s="70" t="s">
        <v>404</v>
      </c>
      <c r="J132" s="13"/>
      <c r="K132" s="74" t="s">
        <v>405</v>
      </c>
      <c r="L132" s="75"/>
      <c r="M132" s="78"/>
      <c r="N132" s="60"/>
      <c r="O132" s="76"/>
      <c r="P132" s="77"/>
      <c r="Q132" s="67" t="str">
        <f t="shared" si="17"/>
        <v/>
      </c>
      <c r="R132" s="8" t="str">
        <f t="shared" si="18"/>
        <v/>
      </c>
      <c r="S132" s="5"/>
      <c r="T132" s="15"/>
      <c r="U132" s="15"/>
      <c r="V132" s="15"/>
      <c r="W132" s="46">
        <f t="shared" si="19"/>
        <v>1</v>
      </c>
    </row>
    <row r="133" spans="3:23" x14ac:dyDescent="0.3">
      <c r="C133" s="12"/>
      <c r="D133" s="15"/>
      <c r="E133" s="12"/>
      <c r="F133" s="12"/>
      <c r="G133" s="12"/>
      <c r="H133" s="5"/>
      <c r="I133" s="12"/>
      <c r="J133" s="12"/>
      <c r="K133" s="12"/>
      <c r="L133" s="12"/>
      <c r="M133" s="5"/>
      <c r="N133" s="61"/>
      <c r="O133" s="15"/>
      <c r="P133" s="15"/>
      <c r="Q133" s="15"/>
      <c r="R133" s="91" t="str">
        <f>IF(SUM(R116:R132)=0,"-",IFERROR(SUM(R116:R132),""))</f>
        <v>-</v>
      </c>
      <c r="S133" s="5"/>
      <c r="T133" s="15"/>
      <c r="U133" s="15"/>
      <c r="V133" s="15"/>
      <c r="W133" s="15"/>
    </row>
    <row r="134" spans="3:23" x14ac:dyDescent="0.3">
      <c r="C134" s="12"/>
      <c r="D134" s="15"/>
      <c r="E134" s="12"/>
      <c r="F134" s="12"/>
      <c r="G134" s="12"/>
      <c r="H134" s="5"/>
      <c r="I134" s="12"/>
      <c r="J134" s="12"/>
      <c r="K134" s="12"/>
      <c r="L134" s="12"/>
      <c r="M134" s="5"/>
      <c r="N134" s="61"/>
      <c r="O134" s="92" t="str">
        <f>IF(O116="N/A",IF(O117="N/A",IF(O118="N/A",IF(O119="N/A",IF(O120="N/A",IF(O121="N/A",IF(O122="N/A",IF(O123="N/A",IF(O124="N/A",IF(O125="N/A",IF(O126="N/A",IF(O127="N/A",IF(O128="N/A",IF(O129="N/A",IF(O130="N/A",IF(O131="N/A",IF(O132="N/A","N/A","-"),"-"),"-"),"-"),"-"),"-"),"-"),"-"),"-"),"-"),"-"),"-"),"-"),"-"),"-"),"-"),"-")</f>
        <v>-</v>
      </c>
      <c r="P134" s="93" t="str">
        <f>IF(O134="N/A","N/A",$R134)</f>
        <v>-</v>
      </c>
      <c r="Q134" s="92"/>
      <c r="R134" s="91" t="str">
        <f>IF(R133="-","-",IFERROR(($P116*W116+$P117*W117+$P118*W118+$P119*W119+$P120*W120+$P121*W121+$P122*W122+$P123*W123+$P124*W124+$P125*W125+$P126*W126+$P127*W127+$P128*W128+$P129*W129+$P130*W130+$P131*W131+$P132*W132)/(SUM(W116:W132)),""))</f>
        <v>-</v>
      </c>
      <c r="S134" s="53" t="str">
        <f>IF(S133="-","-",IFERROR(($P116*X116+#REF!*#REF!+$P117*X117+$P118*X118+#REF!*#REF!+#REF!*#REF!+#REF!*#REF!+$P119*X119+#REF!*#REF!+$P120*X120+$P121*X121+$P122*X122+#REF!*#REF!+#REF!*#REF!+$P123*X123+#REF!*#REF!+#REF!*#REF!+#REF!*#REF!+$P124*X124+#REF!*#REF!+#REF!*#REF!+$P125*X125+$P126*X126+#REF!*#REF!+#REF!*#REF!+#REF!*#REF!+#REF!*#REF!+#REF!*#REF!+#REF!*#REF!+#REF!*#REF!+$P127*X127+$P128*X128+$P129*X129+$P130*X130+#REF!*#REF!+$P131*X131+$P132*X132+#REF!*#REF!)/(SUM(X116:X132)),""))</f>
        <v/>
      </c>
      <c r="T134" s="53" t="str">
        <f>IF(T133="-","-",IFERROR(($P116*Y116+#REF!*#REF!+$P117*Y117+$P118*Y118+#REF!*#REF!+#REF!*#REF!+#REF!*#REF!+$P119*Y119+#REF!*#REF!+$P120*Y120+$P121*Y121+$P122*Y122+#REF!*#REF!+#REF!*#REF!+$P123*Y123+#REF!*#REF!+#REF!*#REF!+#REF!*#REF!+$P124*Y124+#REF!*#REF!+#REF!*#REF!+$P125*Y125+$P126*Y126+#REF!*#REF!+#REF!*#REF!+#REF!*#REF!+#REF!*#REF!+#REF!*#REF!+#REF!*#REF!+#REF!*#REF!+$P127*Y127+$P128*Y128+$P129*Y129+$P130*Y130+#REF!*#REF!+$P131*Y131+$P132*Y132+#REF!*#REF!)/(SUM(Y116:Y132)),""))</f>
        <v/>
      </c>
      <c r="U134" s="15"/>
      <c r="V134" s="15"/>
      <c r="W134" s="15"/>
    </row>
    <row r="135" spans="3:23" ht="3.75" customHeight="1" x14ac:dyDescent="0.3">
      <c r="C135" s="12"/>
      <c r="E135" s="12"/>
      <c r="F135" s="12"/>
      <c r="G135" s="12"/>
      <c r="H135" s="5"/>
      <c r="I135" s="12"/>
      <c r="J135" s="12"/>
      <c r="K135" s="12"/>
      <c r="L135" s="12"/>
      <c r="M135" s="5"/>
      <c r="N135" s="61"/>
      <c r="O135" s="12"/>
      <c r="P135" s="12"/>
      <c r="Q135" s="12"/>
      <c r="R135" s="12"/>
      <c r="S135" s="5"/>
    </row>
    <row r="136" spans="3:23" ht="14.25" customHeight="1" x14ac:dyDescent="0.3">
      <c r="C136" s="12"/>
      <c r="D136" s="29">
        <v>1</v>
      </c>
      <c r="E136" s="1"/>
      <c r="F136" s="1"/>
      <c r="G136" s="1"/>
      <c r="H136" s="3"/>
      <c r="I136" s="7" t="s">
        <v>406</v>
      </c>
      <c r="J136" s="13"/>
      <c r="K136" s="13"/>
      <c r="L136" s="13"/>
      <c r="M136" s="5"/>
      <c r="N136" s="59"/>
      <c r="O136" s="5"/>
      <c r="P136" s="5"/>
      <c r="Q136" s="5"/>
      <c r="R136" s="14"/>
      <c r="S136" s="5"/>
      <c r="T136" s="15"/>
      <c r="U136" s="15"/>
      <c r="V136" s="15"/>
      <c r="W136" s="57" t="s">
        <v>49</v>
      </c>
    </row>
    <row r="137" spans="3:23" ht="120" x14ac:dyDescent="0.3">
      <c r="C137" s="28" t="s">
        <v>438</v>
      </c>
      <c r="D137" s="4">
        <v>1</v>
      </c>
      <c r="E137" s="4" t="s">
        <v>52</v>
      </c>
      <c r="F137" s="89" t="s">
        <v>256</v>
      </c>
      <c r="G137" s="67" t="s">
        <v>257</v>
      </c>
      <c r="H137" s="84" t="s">
        <v>258</v>
      </c>
      <c r="I137" s="79" t="s">
        <v>259</v>
      </c>
      <c r="J137" s="62"/>
      <c r="K137" s="74" t="s">
        <v>260</v>
      </c>
      <c r="L137" s="75"/>
      <c r="M137" s="78"/>
      <c r="N137" s="60"/>
      <c r="O137" s="76"/>
      <c r="P137" s="77"/>
      <c r="Q137" s="67" t="str">
        <f>IF($O137="N/A","",IF($P137="","",IF($P137&gt;=85%,"C","NC")))</f>
        <v/>
      </c>
      <c r="R137" s="8" t="str">
        <f>IF($O137="N/A","",IF($P137="","",$P137*$W137))</f>
        <v/>
      </c>
      <c r="S137" s="5"/>
      <c r="T137" s="15"/>
      <c r="U137" s="15"/>
      <c r="V137" s="15"/>
      <c r="W137" s="46">
        <f>IF(O137="N/A",0,D137)</f>
        <v>1</v>
      </c>
    </row>
    <row r="138" spans="3:23" ht="60" x14ac:dyDescent="0.3">
      <c r="C138" s="28" t="s">
        <v>439</v>
      </c>
      <c r="D138" s="4">
        <v>1</v>
      </c>
      <c r="E138" s="4" t="s">
        <v>52</v>
      </c>
      <c r="F138" s="89" t="s">
        <v>256</v>
      </c>
      <c r="G138" s="67"/>
      <c r="H138" s="84" t="s">
        <v>262</v>
      </c>
      <c r="I138" s="79" t="s">
        <v>263</v>
      </c>
      <c r="J138" s="62"/>
      <c r="K138" s="90" t="s">
        <v>264</v>
      </c>
      <c r="L138" s="75"/>
      <c r="M138" s="78"/>
      <c r="N138" s="60"/>
      <c r="O138" s="76"/>
      <c r="P138" s="77"/>
      <c r="Q138" s="67" t="str">
        <f>IF($O138="N/A","",IF($P138="","",IF($P138&gt;=85%,"C","NC")))</f>
        <v/>
      </c>
      <c r="R138" s="8" t="str">
        <f>IF($O138="N/A","",IF($P138="","",$P138*$W138))</f>
        <v/>
      </c>
      <c r="S138" s="5"/>
      <c r="T138" s="15"/>
      <c r="U138" s="15"/>
      <c r="V138" s="15"/>
      <c r="W138" s="46">
        <f>IF(O138="N/A",0,D138)</f>
        <v>1</v>
      </c>
    </row>
    <row r="139" spans="3:23" ht="24" x14ac:dyDescent="0.3">
      <c r="C139" s="28" t="s">
        <v>440</v>
      </c>
      <c r="D139" s="4">
        <v>1</v>
      </c>
      <c r="E139" s="4" t="s">
        <v>59</v>
      </c>
      <c r="F139" s="89" t="s">
        <v>256</v>
      </c>
      <c r="G139" s="67" t="s">
        <v>266</v>
      </c>
      <c r="H139" s="84" t="s">
        <v>267</v>
      </c>
      <c r="I139" s="79" t="s">
        <v>268</v>
      </c>
      <c r="J139" s="62"/>
      <c r="K139" s="90" t="s">
        <v>269</v>
      </c>
      <c r="L139" s="75"/>
      <c r="M139" s="78"/>
      <c r="N139" s="60"/>
      <c r="O139" s="76"/>
      <c r="P139" s="77"/>
      <c r="Q139" s="67" t="str">
        <f>IF($O139="N/A","",IF($P139="","",IF($P139&gt;=85%,"C","NC")))</f>
        <v/>
      </c>
      <c r="R139" s="8" t="str">
        <f>IF($O139="N/A","",IF($P139="","",$P139*$W139))</f>
        <v/>
      </c>
      <c r="S139" s="5"/>
      <c r="T139" s="15"/>
      <c r="U139" s="15"/>
      <c r="V139" s="15"/>
      <c r="W139" s="46">
        <f>IF(O139="N/A",0,D139)</f>
        <v>1</v>
      </c>
    </row>
    <row r="140" spans="3:23" x14ac:dyDescent="0.3">
      <c r="C140" s="28" t="s">
        <v>441</v>
      </c>
      <c r="D140" s="4">
        <v>1</v>
      </c>
      <c r="E140" s="4" t="s">
        <v>59</v>
      </c>
      <c r="F140" s="89" t="s">
        <v>256</v>
      </c>
      <c r="G140" s="67" t="s">
        <v>266</v>
      </c>
      <c r="H140" s="84" t="s">
        <v>271</v>
      </c>
      <c r="I140" s="79" t="s">
        <v>272</v>
      </c>
      <c r="J140" s="62"/>
      <c r="K140" s="90" t="s">
        <v>273</v>
      </c>
      <c r="L140" s="75"/>
      <c r="M140" s="78"/>
      <c r="N140" s="60"/>
      <c r="O140" s="76"/>
      <c r="P140" s="77"/>
      <c r="Q140" s="67" t="str">
        <f>IF($O140="N/A","",IF($P140="","",IF($P140&gt;=85%,"C","NC")))</f>
        <v/>
      </c>
      <c r="R140" s="8" t="str">
        <f>IF($O140="N/A","",IF($P140="","",$P140*$W140))</f>
        <v/>
      </c>
      <c r="S140" s="5"/>
      <c r="T140" s="15"/>
      <c r="U140" s="15"/>
      <c r="V140" s="15"/>
      <c r="W140" s="46">
        <f>IF(O140="N/A",0,D140)</f>
        <v>1</v>
      </c>
    </row>
    <row r="141" spans="3:23" x14ac:dyDescent="0.3">
      <c r="C141" s="12"/>
      <c r="D141" s="15"/>
      <c r="E141" s="12"/>
      <c r="F141" s="12"/>
      <c r="G141" s="12"/>
      <c r="H141" s="5"/>
      <c r="I141" s="12"/>
      <c r="J141" s="12"/>
      <c r="K141" s="12"/>
      <c r="L141" s="12"/>
      <c r="M141" s="5"/>
      <c r="N141" s="61"/>
      <c r="O141" s="15"/>
      <c r="P141" s="15"/>
      <c r="Q141" s="15"/>
      <c r="R141" s="91" t="str">
        <f>IF(SUM(R137:R140)=0,"-",IFERROR(SUM(R137:R140),""))</f>
        <v>-</v>
      </c>
      <c r="S141" s="5"/>
      <c r="T141" s="15"/>
      <c r="U141" s="15"/>
      <c r="V141" s="15"/>
      <c r="W141" s="15"/>
    </row>
    <row r="142" spans="3:23" x14ac:dyDescent="0.3">
      <c r="C142" s="12"/>
      <c r="D142" s="15"/>
      <c r="E142" s="12"/>
      <c r="F142" s="12"/>
      <c r="G142" s="12"/>
      <c r="H142" s="5"/>
      <c r="I142" s="12"/>
      <c r="J142" s="12"/>
      <c r="K142" s="12"/>
      <c r="L142" s="12"/>
      <c r="M142" s="5"/>
      <c r="N142" s="61"/>
      <c r="O142" s="92" t="str">
        <f>IF(O137="N/A",IF(O138="N/A",IF(O139="N/A",IF(O140="N/A","N/A","-"),"-"),"-"),"-")</f>
        <v>-</v>
      </c>
      <c r="P142" s="93" t="str">
        <f>IF(O142="N/A","N/A",$R142)</f>
        <v>-</v>
      </c>
      <c r="Q142" s="92"/>
      <c r="R142" s="91" t="str">
        <f>IF(R141="-","-",IFERROR(($P137*W137+$P138*W138+$P139*W139+$P140*W140)/(SUM(W137:W140)),""))</f>
        <v>-</v>
      </c>
      <c r="S142" s="5"/>
      <c r="T142" s="15"/>
      <c r="U142" s="15"/>
      <c r="V142" s="15"/>
      <c r="W142" s="15"/>
    </row>
    <row r="143" spans="3:23" ht="3.75" customHeight="1" x14ac:dyDescent="0.3">
      <c r="C143" s="12"/>
      <c r="E143" s="12"/>
      <c r="F143" s="12"/>
      <c r="G143" s="12"/>
      <c r="H143" s="5"/>
      <c r="I143" s="12"/>
      <c r="J143" s="12"/>
      <c r="K143" s="12"/>
      <c r="L143" s="12"/>
      <c r="M143" s="5"/>
      <c r="N143" s="61"/>
      <c r="O143" s="12"/>
      <c r="P143" s="12"/>
      <c r="Q143" s="12"/>
      <c r="R143" s="12"/>
      <c r="S143" s="5"/>
    </row>
    <row r="144" spans="3:23" ht="14.25" customHeight="1" x14ac:dyDescent="0.3">
      <c r="C144" s="12"/>
      <c r="D144" s="29">
        <v>1</v>
      </c>
      <c r="E144" s="1"/>
      <c r="F144" s="1"/>
      <c r="G144" s="1"/>
      <c r="H144" s="3"/>
      <c r="I144" s="7" t="s">
        <v>419</v>
      </c>
      <c r="J144" s="13"/>
      <c r="K144" s="13"/>
      <c r="L144" s="13"/>
      <c r="M144" s="5"/>
      <c r="N144" s="59"/>
      <c r="O144" s="5"/>
      <c r="P144" s="5"/>
      <c r="Q144" s="5"/>
      <c r="R144" s="14"/>
      <c r="S144" s="5"/>
      <c r="T144" s="15"/>
      <c r="U144" s="15"/>
      <c r="V144" s="15"/>
      <c r="W144" s="57" t="s">
        <v>49</v>
      </c>
    </row>
    <row r="145" spans="3:23" ht="72" x14ac:dyDescent="0.3">
      <c r="C145" s="28" t="s">
        <v>442</v>
      </c>
      <c r="D145" s="4">
        <v>1</v>
      </c>
      <c r="E145" s="4" t="s">
        <v>52</v>
      </c>
      <c r="F145" s="89" t="s">
        <v>53</v>
      </c>
      <c r="G145" s="67"/>
      <c r="H145" s="84" t="s">
        <v>408</v>
      </c>
      <c r="I145" s="79" t="s">
        <v>409</v>
      </c>
      <c r="J145" s="62"/>
      <c r="K145" s="74" t="s">
        <v>416</v>
      </c>
      <c r="L145" s="75"/>
      <c r="M145" s="78"/>
      <c r="N145" s="60"/>
      <c r="O145" s="76"/>
      <c r="P145" s="77"/>
      <c r="Q145" s="67" t="str">
        <f>IF($O145="N/A","",IF($P145="","",IF($P145&gt;=85%,"C","NC")))</f>
        <v/>
      </c>
      <c r="R145" s="8" t="str">
        <f>IF($O145="N/A","",IF($P145="","",$P145*$W145))</f>
        <v/>
      </c>
      <c r="S145" s="5"/>
      <c r="T145" s="15"/>
      <c r="U145" s="15"/>
      <c r="V145" s="15"/>
      <c r="W145" s="46">
        <f>IF(O145="N/A",0,D145)</f>
        <v>1</v>
      </c>
    </row>
    <row r="146" spans="3:23" ht="48" x14ac:dyDescent="0.3">
      <c r="C146" s="28" t="s">
        <v>443</v>
      </c>
      <c r="D146" s="4">
        <v>1</v>
      </c>
      <c r="E146" s="4" t="s">
        <v>64</v>
      </c>
      <c r="F146" s="89" t="s">
        <v>53</v>
      </c>
      <c r="G146" s="67"/>
      <c r="H146" s="84" t="s">
        <v>411</v>
      </c>
      <c r="I146" s="79" t="s">
        <v>412</v>
      </c>
      <c r="J146" s="62"/>
      <c r="K146" s="90" t="s">
        <v>417</v>
      </c>
      <c r="L146" s="75"/>
      <c r="M146" s="78"/>
      <c r="N146" s="60"/>
      <c r="O146" s="76"/>
      <c r="P146" s="77"/>
      <c r="Q146" s="67" t="str">
        <f>IF($O146="N/A","",IF($P146="","",IF($P146&gt;=85%,"C","NC")))</f>
        <v/>
      </c>
      <c r="R146" s="8" t="str">
        <f>IF($O146="N/A","",IF($P146="","",$P146*$W146))</f>
        <v/>
      </c>
      <c r="S146" s="5"/>
      <c r="T146" s="15"/>
      <c r="U146" s="15"/>
      <c r="V146" s="15"/>
      <c r="W146" s="46">
        <f>IF(O146="N/A",0,D146)</f>
        <v>1</v>
      </c>
    </row>
    <row r="147" spans="3:23" ht="84" x14ac:dyDescent="0.3">
      <c r="C147" s="28" t="s">
        <v>444</v>
      </c>
      <c r="D147" s="4">
        <v>1</v>
      </c>
      <c r="E147" s="4" t="s">
        <v>64</v>
      </c>
      <c r="F147" s="89" t="s">
        <v>53</v>
      </c>
      <c r="G147" s="67"/>
      <c r="H147" s="84" t="s">
        <v>414</v>
      </c>
      <c r="I147" s="79" t="s">
        <v>415</v>
      </c>
      <c r="J147" s="62"/>
      <c r="K147" s="90" t="s">
        <v>418</v>
      </c>
      <c r="L147" s="75"/>
      <c r="M147" s="78"/>
      <c r="N147" s="60"/>
      <c r="O147" s="76"/>
      <c r="P147" s="77"/>
      <c r="Q147" s="67" t="str">
        <f>IF($O147="N/A","",IF($P147="","",IF($P147&gt;=85%,"C","NC")))</f>
        <v/>
      </c>
      <c r="R147" s="8" t="str">
        <f>IF($O147="N/A","",IF($P147="","",$P147*$W147))</f>
        <v/>
      </c>
      <c r="S147" s="5"/>
      <c r="T147" s="15"/>
      <c r="U147" s="15"/>
      <c r="V147" s="15"/>
      <c r="W147" s="46">
        <f>IF(O147="N/A",0,D147)</f>
        <v>1</v>
      </c>
    </row>
    <row r="148" spans="3:23" x14ac:dyDescent="0.3">
      <c r="C148" s="12"/>
      <c r="D148" s="15"/>
      <c r="E148" s="12"/>
      <c r="F148" s="12"/>
      <c r="G148" s="12"/>
      <c r="H148" s="5"/>
      <c r="I148" s="12"/>
      <c r="J148" s="12"/>
      <c r="K148" s="12"/>
      <c r="L148" s="12"/>
      <c r="M148" s="5"/>
      <c r="N148" s="61"/>
      <c r="O148" s="15"/>
      <c r="P148" s="15"/>
      <c r="Q148" s="15"/>
      <c r="R148" s="91" t="str">
        <f>IF(SUM(R145:R147)=0,"-",IFERROR(SUM(R145:R147),""))</f>
        <v>-</v>
      </c>
      <c r="S148" s="5"/>
      <c r="T148" s="15"/>
      <c r="U148" s="15"/>
      <c r="V148" s="15"/>
      <c r="W148" s="15"/>
    </row>
    <row r="149" spans="3:23" x14ac:dyDescent="0.3">
      <c r="C149" s="12"/>
      <c r="D149" s="15"/>
      <c r="E149" s="12"/>
      <c r="F149" s="12"/>
      <c r="G149" s="12"/>
      <c r="H149" s="5"/>
      <c r="I149" s="12"/>
      <c r="J149" s="12"/>
      <c r="K149" s="12"/>
      <c r="L149" s="12"/>
      <c r="M149" s="5"/>
      <c r="N149" s="61"/>
      <c r="O149" s="92" t="str">
        <f>IF(O145="N/A",IF(O146="N/A",IF(O147="N/A","N/A","-"),"-"),"-")</f>
        <v>-</v>
      </c>
      <c r="P149" s="93" t="str">
        <f>IF(O149="N/A","N/A",$R149)</f>
        <v>-</v>
      </c>
      <c r="Q149" s="92"/>
      <c r="R149" s="91" t="str">
        <f>IF(R148="-","-",IFERROR(($P145*W145+$P146*W146+$P147*W147)/(SUM(W145:W147)),""))</f>
        <v>-</v>
      </c>
      <c r="S149" s="5"/>
      <c r="T149" s="15"/>
      <c r="U149" s="15"/>
      <c r="V149" s="15"/>
      <c r="W149" s="15"/>
    </row>
    <row r="150" spans="3:23" ht="3.75" customHeight="1" x14ac:dyDescent="0.3">
      <c r="C150" s="12"/>
      <c r="E150" s="12"/>
      <c r="F150" s="12"/>
      <c r="G150" s="12"/>
      <c r="H150" s="5"/>
      <c r="I150" s="12"/>
      <c r="J150" s="12"/>
      <c r="K150" s="12"/>
      <c r="L150" s="12"/>
      <c r="M150" s="5"/>
      <c r="N150" s="61"/>
      <c r="O150" s="12"/>
      <c r="P150" s="12"/>
      <c r="Q150" s="12"/>
      <c r="R150" s="12"/>
      <c r="S150" s="5"/>
    </row>
  </sheetData>
  <sheetProtection algorithmName="SHA-512" hashValue="oNVETfqt8h2+3vUeknGFHHU1D2k0sXlrLv+bB2rBDd1OfQ4gdnFBV+NgJe38F4zvuKumCLM8qDYiDHVQ0B5O1A==" saltValue="be93zXAHrKbcPiBmboTRDw==" spinCount="100000" sheet="1" formatRows="0" selectLockedCells="1"/>
  <mergeCells count="19">
    <mergeCell ref="C2:F2"/>
    <mergeCell ref="H2:I2"/>
    <mergeCell ref="K2:Q9"/>
    <mergeCell ref="C3:F3"/>
    <mergeCell ref="H3:I3"/>
    <mergeCell ref="C4:F4"/>
    <mergeCell ref="H4:I4"/>
    <mergeCell ref="C5:F5"/>
    <mergeCell ref="H5:I5"/>
    <mergeCell ref="C6:F6"/>
    <mergeCell ref="H6:I6"/>
    <mergeCell ref="C7:F7"/>
    <mergeCell ref="H7:I7"/>
    <mergeCell ref="C8:F8"/>
    <mergeCell ref="H8:I8"/>
    <mergeCell ref="C9:F9"/>
    <mergeCell ref="H9:I9"/>
    <mergeCell ref="O11:Q11"/>
    <mergeCell ref="K11:M11"/>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rowBreaks count="3" manualBreakCount="3">
    <brk id="38" max="19" man="1"/>
    <brk id="73" max="19" man="1"/>
    <brk id="114"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0B6E695-15B3-478B-B534-24481349F6A5}">
          <x14:formula1>
            <xm:f>Listas!$A$2:$A$3</xm:f>
          </x14:formula1>
          <xm:sqref>O31:O35 O92:O98 O40:O47 O75:O78 O16:O26 O52:O70 O83:O87 O145:O147 O103:O111 O116:O132 O137:O140</xm:sqref>
        </x14:dataValidation>
        <x14:dataValidation type="list" allowBlank="1" showInputMessage="1" showErrorMessage="1" xr:uid="{4C1F0B21-58C5-47C2-92A5-4797587826B5}">
          <x14:formula1>
            <xm:f>Listas!$B$2:$B$23</xm:f>
          </x14:formula1>
          <xm:sqref>P52:P70 P137:P140 P31:P35 P116:P132 P145:P147 P16:P26 P75:P78 P92:P98 P40:P47 P83:P87 P103:P111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B038E-C4B4-4D3E-BC84-50EDBA3BCCFB}">
  <sheetPr>
    <tabColor theme="4" tint="0.39997558519241921"/>
  </sheetPr>
  <dimension ref="B1:N51"/>
  <sheetViews>
    <sheetView showGridLines="0" zoomScaleNormal="100" zoomScaleSheetLayoutView="100" workbookViewId="0">
      <selection activeCell="H26" sqref="H26"/>
    </sheetView>
  </sheetViews>
  <sheetFormatPr defaultColWidth="9.1796875" defaultRowHeight="12" x14ac:dyDescent="0.3"/>
  <cols>
    <col min="1" max="1" width="1.453125" style="9" customWidth="1"/>
    <col min="2" max="2" width="4.453125" style="9" customWidth="1"/>
    <col min="3" max="4" width="3" style="9" hidden="1" customWidth="1"/>
    <col min="5" max="5" width="4.453125" style="11" customWidth="1"/>
    <col min="6" max="6" width="4.26953125" style="11" hidden="1" customWidth="1"/>
    <col min="7" max="7" width="63.54296875" style="11" bestFit="1" customWidth="1"/>
    <col min="8" max="8" width="16.7265625" style="11" customWidth="1"/>
    <col min="9" max="9" width="4.453125" style="9" customWidth="1"/>
    <col min="10" max="12" width="4.453125" style="9" hidden="1" customWidth="1"/>
    <col min="13" max="13" width="1.453125" style="9" hidden="1" customWidth="1"/>
    <col min="14" max="14" width="2" style="9" hidden="1" customWidth="1"/>
    <col min="15" max="16384" width="9.1796875" style="9"/>
  </cols>
  <sheetData>
    <row r="1" spans="2:14" ht="5.25" customHeight="1" x14ac:dyDescent="0.3"/>
    <row r="2" spans="2:14" ht="16.5" customHeight="1" x14ac:dyDescent="0.3">
      <c r="B2" s="108" t="s">
        <v>274</v>
      </c>
      <c r="C2" s="108"/>
      <c r="D2" s="108"/>
      <c r="E2" s="108"/>
      <c r="F2" s="108"/>
      <c r="G2" s="108"/>
      <c r="H2" s="108"/>
      <c r="I2" s="108"/>
      <c r="J2" s="108"/>
      <c r="K2" s="108"/>
      <c r="L2" s="108"/>
      <c r="M2" s="20"/>
      <c r="N2" s="20"/>
    </row>
    <row r="4" spans="2:14" x14ac:dyDescent="0.3">
      <c r="F4" s="109" t="s">
        <v>34</v>
      </c>
      <c r="G4" s="111" t="s">
        <v>39</v>
      </c>
      <c r="H4" s="31" t="s">
        <v>47</v>
      </c>
      <c r="N4" s="31" t="s">
        <v>34</v>
      </c>
    </row>
    <row r="5" spans="2:14" ht="13.5" hidden="1" customHeight="1" x14ac:dyDescent="0.3">
      <c r="E5" s="21"/>
      <c r="F5" s="110"/>
      <c r="G5" s="112"/>
      <c r="H5" s="24">
        <v>5</v>
      </c>
      <c r="N5" s="33"/>
    </row>
    <row r="6" spans="2:14" ht="13.5" customHeight="1" x14ac:dyDescent="0.3">
      <c r="E6" s="9"/>
      <c r="F6" s="24">
        <f>'TOPS OPS'!D13</f>
        <v>5</v>
      </c>
      <c r="G6" s="32" t="str">
        <f>'TOPS OPS'!I13</f>
        <v>T1. Operações Aeroportuárias - OPS</v>
      </c>
      <c r="H6" s="47">
        <f>IFERROR((H7*N7+H8*N8+H9*N9+H10*N10+H11*N11+H12*N12+H13*N13+H14*N14+H15*N15+H16*N16+H17*N17)/SUM(N7:N17),0)</f>
        <v>0</v>
      </c>
      <c r="N6" s="19">
        <f>IF('TOPS OPS'!$O$28="N/A",0,$F6)</f>
        <v>5</v>
      </c>
    </row>
    <row r="7" spans="2:14" ht="13.5" customHeight="1" x14ac:dyDescent="0.3">
      <c r="E7" s="9"/>
      <c r="F7" s="19">
        <f>'TOPS OPS'!D15</f>
        <v>5</v>
      </c>
      <c r="G7" s="23" t="str">
        <f>'TOPS OPS'!I15</f>
        <v>T1.1. Auxílios visuais - RWY e TWY</v>
      </c>
      <c r="H7" s="51">
        <f>IF('TOPS OPS'!$P$28="-",0,IF('TOPS OPS'!$P$28="N/A",0,IF('TOPS OPS'!$P$28=0,"0",'TOPS OPS'!$P$28)))</f>
        <v>0</v>
      </c>
      <c r="N7" s="19">
        <f>IF('TOPS OPS'!$O$28="N/A",0,$F7)</f>
        <v>5</v>
      </c>
    </row>
    <row r="8" spans="2:14" ht="13.5" customHeight="1" x14ac:dyDescent="0.3">
      <c r="E8" s="9"/>
      <c r="F8" s="19">
        <f>'TOPS OPS'!D30</f>
        <v>2</v>
      </c>
      <c r="G8" s="23" t="str">
        <f>'TOPS OPS'!I30</f>
        <v>T1.2. Auxílios visuais - Pátios e Vias de Serviço</v>
      </c>
      <c r="H8" s="51">
        <f>IF('TOPS OPS'!$P$37="-",0,IF('TOPS OPS'!$P$37="N/A",0,IF('TOPS OPS'!$P$37=0,"0",'TOPS OPS'!$P$37)))</f>
        <v>0</v>
      </c>
      <c r="N8" s="19">
        <f>IF('TOPS OPS'!$O$37="N/A",0,$F8)</f>
        <v>2</v>
      </c>
    </row>
    <row r="9" spans="2:14" ht="13.5" customHeight="1" x14ac:dyDescent="0.3">
      <c r="E9" s="9"/>
      <c r="F9" s="19">
        <f>'TOPS OPS'!D39</f>
        <v>5</v>
      </c>
      <c r="G9" s="23" t="str">
        <f>'TOPS OPS'!I39</f>
        <v>T1.3. Proteção da Área Operacional</v>
      </c>
      <c r="H9" s="51">
        <f>IF('TOPS OPS'!$P$49="-",0,IF('TOPS OPS'!$P$49="N/A",0,IF('TOPS OPS'!$P$49=0,"0",'TOPS OPS'!$P$49)))</f>
        <v>0</v>
      </c>
      <c r="N9" s="19">
        <f>IF('TOPS OPS'!$O$49="N/A",0,$F9)</f>
        <v>5</v>
      </c>
    </row>
    <row r="10" spans="2:14" ht="13.5" customHeight="1" x14ac:dyDescent="0.3">
      <c r="E10" s="9"/>
      <c r="F10" s="19">
        <f>'TOPS OPS'!D51</f>
        <v>5</v>
      </c>
      <c r="G10" s="23" t="str">
        <f>'TOPS OPS'!I51</f>
        <v>T1.4. Monitoramento da Área de Movimento</v>
      </c>
      <c r="H10" s="51">
        <f>IF('TOPS OPS'!$P$72="-",0,IF('TOPS OPS'!$P$72="N/A",0,IF('TOPS OPS'!$P$72=0,"0",'TOPS OPS'!$P$72)))</f>
        <v>0</v>
      </c>
      <c r="N10" s="19">
        <f>IF('TOPS OPS'!$O$72="N/A",0,$F10)</f>
        <v>5</v>
      </c>
    </row>
    <row r="11" spans="2:14" ht="13.5" customHeight="1" x14ac:dyDescent="0.3">
      <c r="E11" s="9"/>
      <c r="F11" s="19">
        <f>'TOPS OPS'!D74</f>
        <v>1</v>
      </c>
      <c r="G11" s="23" t="str">
        <f>'TOPS OPS'!I74</f>
        <v>T1.5. Comunicações</v>
      </c>
      <c r="H11" s="51">
        <f>IF('TOPS OPS'!$P$80="-",0,IF('TOPS OPS'!$P$80="N/A",0,IF('TOPS OPS'!$P$80=0,"0",'TOPS OPS'!$P$80)))</f>
        <v>0</v>
      </c>
      <c r="N11" s="19">
        <f>IF('TOPS OPS'!$O$80="N/A",0,$F11)</f>
        <v>1</v>
      </c>
    </row>
    <row r="12" spans="2:14" ht="13.5" customHeight="1" x14ac:dyDescent="0.3">
      <c r="E12" s="9"/>
      <c r="F12" s="19">
        <f>'TOPS OPS'!D82</f>
        <v>2</v>
      </c>
      <c r="G12" s="23" t="str">
        <f>'TOPS OPS'!I82</f>
        <v>T1.6. Monitoramento de obstáculos</v>
      </c>
      <c r="H12" s="51">
        <f>IF('TOPS OPS'!$P$89="-",0,IF('TOPS OPS'!$P$89="N/A",0,IF('TOPS OPS'!$P$89=0,"0",'TOPS OPS'!$P$89)))</f>
        <v>0</v>
      </c>
      <c r="N12" s="19">
        <f>IF('TOPS OPS'!$O$89="N/A",0,$F12)</f>
        <v>2</v>
      </c>
    </row>
    <row r="13" spans="2:14" ht="13.5" customHeight="1" x14ac:dyDescent="0.3">
      <c r="E13" s="9"/>
      <c r="F13" s="19">
        <f>'TOPS OPS'!D91</f>
        <v>5</v>
      </c>
      <c r="G13" s="23" t="str">
        <f>'TOPS OPS'!I91</f>
        <v>T1.7. Avaliação e Reporte Padronizado de Condição de Pista</v>
      </c>
      <c r="H13" s="51">
        <f>IF('TOPS OPS'!$P$100="-",0,IF('TOPS OPS'!$P$100="N/A",0,IF('TOPS OPS'!$P$100=0,"0",'TOPS OPS'!$P$100)))</f>
        <v>0</v>
      </c>
      <c r="N13" s="19">
        <f>IF('TOPS OPS'!$O$100="N/A",0,$F13)</f>
        <v>5</v>
      </c>
    </row>
    <row r="14" spans="2:14" ht="13.5" customHeight="1" x14ac:dyDescent="0.3">
      <c r="E14" s="9"/>
      <c r="F14" s="19">
        <f>'TOPS OPS'!D102</f>
        <v>3</v>
      </c>
      <c r="G14" s="23" t="str">
        <f>'TOPS OPS'!I102</f>
        <v>T1.8. Supervisão do pátio</v>
      </c>
      <c r="H14" s="51">
        <f>IF('TOPS OPS'!$P$113="-",0,IF('TOPS OPS'!$P$113="N/A",0,IF('TOPS OPS'!$P$113=0,"0",'TOPS OPS'!$P$113)))</f>
        <v>0</v>
      </c>
      <c r="N14" s="19">
        <f>IF('TOPS OPS'!$O$113="N/A",0,$F14)</f>
        <v>3</v>
      </c>
    </row>
    <row r="15" spans="2:14" ht="13.5" customHeight="1" x14ac:dyDescent="0.3">
      <c r="E15" s="9"/>
      <c r="F15" s="19">
        <f>'TOPS OPS'!D115</f>
        <v>1</v>
      </c>
      <c r="G15" s="23" t="str">
        <f>'TOPS OPS'!I115</f>
        <v>T1.9.  Estacionamento, abordagem e abastecimento de aeronaves no pátio</v>
      </c>
      <c r="H15" s="51">
        <f>IF('TOPS OPS'!$P$134="-",0,IF('TOPS OPS'!$P$134="N/A",0,IF('TOPS OPS'!$P$134=0,"0",'TOPS OPS'!$P$134)))</f>
        <v>0</v>
      </c>
      <c r="N15" s="19">
        <f>IF('TOPS OPS'!$O$134="N/A",0,$F15)</f>
        <v>1</v>
      </c>
    </row>
    <row r="16" spans="2:14" ht="13.5" customHeight="1" x14ac:dyDescent="0.3">
      <c r="E16" s="9"/>
      <c r="F16" s="19">
        <f>'TOPS OPS'!D136</f>
        <v>1</v>
      </c>
      <c r="G16" s="23" t="str">
        <f>'TOPS OPS'!I136</f>
        <v>T1.10. Operações em baixa visibilidade</v>
      </c>
      <c r="H16" s="51">
        <f>IF('TOPS OPS'!$P$142="-",0,IF('TOPS OPS'!$P$142="N/A",0,IF('TOPS OPS'!$P$142=0,"0",'TOPS OPS'!$P$142)))</f>
        <v>0</v>
      </c>
      <c r="N16" s="19">
        <f>IF('TOPS OPS'!$O$142="N/A",0,$F16)</f>
        <v>1</v>
      </c>
    </row>
    <row r="17" spans="4:14" ht="13.5" customHeight="1" x14ac:dyDescent="0.3">
      <c r="E17" s="9"/>
      <c r="F17" s="19">
        <f>'TOPS OPS'!D144</f>
        <v>1</v>
      </c>
      <c r="G17" s="23" t="str">
        <f>'TOPS OPS'!I144</f>
        <v>T1.11. Proteção das áreas de segurança e dos auxílios à navegação</v>
      </c>
      <c r="H17" s="51">
        <f>IF('TOPS OPS'!$P$149="-",0,IF('TOPS OPS'!$P$149="N/A",0,IF('TOPS OPS'!$P$149=0,"0",'TOPS OPS'!$P$149)))</f>
        <v>0</v>
      </c>
      <c r="N17" s="19">
        <f>IF('TOPS OPS'!$O$149="N/A",0,$F17)</f>
        <v>1</v>
      </c>
    </row>
    <row r="18" spans="4:14" ht="13.5" customHeight="1" x14ac:dyDescent="0.3">
      <c r="E18" s="9"/>
      <c r="F18" s="19"/>
      <c r="G18" s="48" t="s">
        <v>275</v>
      </c>
      <c r="H18" s="47">
        <f>IFERROR(H6,0)</f>
        <v>0</v>
      </c>
      <c r="N18" s="19"/>
    </row>
    <row r="19" spans="4:14" ht="13.5" customHeight="1" x14ac:dyDescent="0.3">
      <c r="E19" s="9"/>
      <c r="F19" s="19"/>
      <c r="G19" s="49" t="s">
        <v>276</v>
      </c>
      <c r="H19" s="50" t="str">
        <f>IF(H18=0,"",IF(H18&lt;=0.799,"ACOP não concedido",IF(AND(H18&gt;=0.8,H18&lt;=0.8499),"ACOP D",IF(AND(H18&gt;=0.85,H18&lt;=0.8999),"ACOP C",IF(AND(H18&gt;=0.9,H18&lt;=0.9499),"ACOP B", "ACOP A")))))</f>
        <v/>
      </c>
      <c r="N19" s="19"/>
    </row>
    <row r="20" spans="4:14" ht="13.5" customHeight="1" x14ac:dyDescent="0.3">
      <c r="E20" s="9"/>
      <c r="F20" s="9"/>
      <c r="G20" s="9"/>
      <c r="H20" s="9"/>
    </row>
    <row r="21" spans="4:14" ht="13.5" customHeight="1" x14ac:dyDescent="0.3">
      <c r="E21" s="9"/>
      <c r="F21" s="9"/>
      <c r="G21" s="9"/>
      <c r="H21" s="9"/>
    </row>
    <row r="22" spans="4:14" x14ac:dyDescent="0.3">
      <c r="E22" s="9"/>
      <c r="F22" s="9"/>
      <c r="G22" s="9"/>
      <c r="H22" s="9"/>
    </row>
    <row r="23" spans="4:14" x14ac:dyDescent="0.3">
      <c r="D23" s="18"/>
      <c r="G23" s="9"/>
      <c r="H23" s="9"/>
    </row>
    <row r="24" spans="4:14" x14ac:dyDescent="0.3">
      <c r="D24" s="18"/>
    </row>
    <row r="25" spans="4:14" x14ac:dyDescent="0.3">
      <c r="D25" s="18"/>
    </row>
    <row r="29" spans="4:14" x14ac:dyDescent="0.3">
      <c r="E29" s="9"/>
    </row>
    <row r="51" ht="4.5" customHeight="1" x14ac:dyDescent="0.3"/>
  </sheetData>
  <sheetProtection algorithmName="SHA-512" hashValue="8dh7jDK7Sc9c0GEMa7A+gjyfgt4MU+rfhGPJrBOowj6FDTUDlrW9wDdCejSJ5DKpEPu4UQendw6sdm9E26M8EA==" saltValue="Bj6s2LLbxnAiznOb9bHnsQ==" spinCount="100000" sheet="1" selectLockedCells="1"/>
  <mergeCells count="3">
    <mergeCell ref="B2:L2"/>
    <mergeCell ref="F4:F5"/>
    <mergeCell ref="G4:G5"/>
  </mergeCells>
  <conditionalFormatting sqref="H6:H18">
    <cfRule type="cellIs" dxfId="0" priority="1" operator="equal">
      <formula>0</formula>
    </cfRule>
  </conditionalFormatting>
  <pageMargins left="0.511811024" right="0.511811024" top="0.8075" bottom="0.78740157499999996" header="0.31496062000000002" footer="0.31496062000000002"/>
  <pageSetup paperSize="9" scale="6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4.5" x14ac:dyDescent="0.35"/>
  <cols>
    <col min="3" max="3" width="12.81640625" bestFit="1" customWidth="1"/>
  </cols>
  <sheetData>
    <row r="1" spans="1:4" x14ac:dyDescent="0.35">
      <c r="A1" s="16" t="s">
        <v>277</v>
      </c>
      <c r="B1" s="17"/>
      <c r="C1" s="17"/>
    </row>
    <row r="2" spans="1:4" x14ac:dyDescent="0.35">
      <c r="A2" s="4" t="s">
        <v>46</v>
      </c>
      <c r="B2" s="4"/>
      <c r="D2" s="4"/>
    </row>
    <row r="3" spans="1:4" x14ac:dyDescent="0.35">
      <c r="A3" s="4"/>
      <c r="B3" s="6">
        <v>1E-4</v>
      </c>
      <c r="C3" s="4" t="s">
        <v>278</v>
      </c>
      <c r="D3" s="27">
        <v>0.01</v>
      </c>
    </row>
    <row r="4" spans="1:4" x14ac:dyDescent="0.35">
      <c r="A4" s="4"/>
      <c r="B4" s="6">
        <v>1</v>
      </c>
      <c r="C4" s="4" t="s">
        <v>279</v>
      </c>
      <c r="D4" s="4">
        <v>1</v>
      </c>
    </row>
    <row r="5" spans="1:4" x14ac:dyDescent="0.35">
      <c r="A5" s="4"/>
      <c r="B5" s="6">
        <v>0.95</v>
      </c>
      <c r="C5" s="4" t="s">
        <v>280</v>
      </c>
      <c r="D5" s="4">
        <v>3</v>
      </c>
    </row>
    <row r="6" spans="1:4" x14ac:dyDescent="0.35">
      <c r="A6" s="4"/>
      <c r="B6" s="6">
        <v>0.9</v>
      </c>
      <c r="C6" s="4" t="s">
        <v>281</v>
      </c>
      <c r="D6" s="4">
        <v>7</v>
      </c>
    </row>
    <row r="7" spans="1:4" x14ac:dyDescent="0.35">
      <c r="A7" s="4"/>
      <c r="B7" s="6">
        <v>0.85</v>
      </c>
      <c r="C7" s="4" t="s">
        <v>282</v>
      </c>
      <c r="D7" s="27">
        <v>10</v>
      </c>
    </row>
    <row r="8" spans="1:4" x14ac:dyDescent="0.35">
      <c r="A8" s="4"/>
      <c r="B8" s="6">
        <v>0.8</v>
      </c>
    </row>
    <row r="9" spans="1:4" x14ac:dyDescent="0.35">
      <c r="A9" s="4"/>
      <c r="B9" s="6">
        <v>0.75</v>
      </c>
    </row>
    <row r="10" spans="1:4" x14ac:dyDescent="0.35">
      <c r="A10" s="4"/>
      <c r="B10" s="6">
        <v>0.7</v>
      </c>
    </row>
    <row r="11" spans="1:4" x14ac:dyDescent="0.35">
      <c r="A11" s="4"/>
      <c r="B11" s="6">
        <v>0.65</v>
      </c>
    </row>
    <row r="12" spans="1:4" x14ac:dyDescent="0.35">
      <c r="A12" s="4"/>
      <c r="B12" s="6">
        <v>0.6</v>
      </c>
    </row>
    <row r="13" spans="1:4" x14ac:dyDescent="0.35">
      <c r="A13" s="4"/>
      <c r="B13" s="6">
        <v>0.55000000000000004</v>
      </c>
    </row>
    <row r="14" spans="1:4" x14ac:dyDescent="0.35">
      <c r="A14" s="4"/>
      <c r="B14" s="6">
        <v>0.5</v>
      </c>
    </row>
    <row r="15" spans="1:4" x14ac:dyDescent="0.35">
      <c r="A15" s="4"/>
      <c r="B15" s="6">
        <v>0.45</v>
      </c>
    </row>
    <row r="16" spans="1:4" x14ac:dyDescent="0.35">
      <c r="A16" s="4"/>
      <c r="B16" s="6">
        <v>0.39999999999999902</v>
      </c>
    </row>
    <row r="17" spans="1:2" x14ac:dyDescent="0.35">
      <c r="A17" s="4"/>
      <c r="B17" s="6">
        <v>0.34999999999999898</v>
      </c>
    </row>
    <row r="18" spans="1:2" x14ac:dyDescent="0.35">
      <c r="A18" s="4"/>
      <c r="B18" s="6">
        <v>0.29999999999999899</v>
      </c>
    </row>
    <row r="19" spans="1:2" x14ac:dyDescent="0.35">
      <c r="A19" s="4"/>
      <c r="B19" s="6">
        <v>0.249999999999999</v>
      </c>
    </row>
    <row r="20" spans="1:2" x14ac:dyDescent="0.35">
      <c r="A20" s="4"/>
      <c r="B20" s="6">
        <v>0.19999999999999901</v>
      </c>
    </row>
    <row r="21" spans="1:2" x14ac:dyDescent="0.35">
      <c r="A21" s="4"/>
      <c r="B21" s="6">
        <v>0.149999999999999</v>
      </c>
    </row>
    <row r="22" spans="1:2" x14ac:dyDescent="0.35">
      <c r="A22" s="1"/>
      <c r="B22" s="6">
        <v>9.9999999999999006E-2</v>
      </c>
    </row>
    <row r="23" spans="1:2" x14ac:dyDescent="0.35">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Props1.xml><?xml version="1.0" encoding="utf-8"?>
<ds:datastoreItem xmlns:ds="http://schemas.openxmlformats.org/officeDocument/2006/customXml" ds:itemID="{1CBD3CFC-E1B9-4FD1-A5ED-9C0D1475AE3E}">
  <ds:schemaRefs>
    <ds:schemaRef ds:uri="http://schemas.microsoft.com/sharepoint/v3/contenttype/forms"/>
  </ds:schemaRefs>
</ds:datastoreItem>
</file>

<file path=customXml/itemProps2.xml><?xml version="1.0" encoding="utf-8"?>
<ds:datastoreItem xmlns:ds="http://schemas.openxmlformats.org/officeDocument/2006/customXml" ds:itemID="{96D24803-A567-4334-92EF-2F9A216E9B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71581B-6D8A-4CB2-A849-CF0EE40CA554}">
  <ds:schemaRefs>
    <ds:schemaRef ds:uri="http://purl.org/dc/dcmitype/"/>
    <ds:schemaRef ds:uri="http://purl.org/dc/elements/1.1/"/>
    <ds:schemaRef ds:uri="858fbe19-3582-43df-8e84-fb58b8207311"/>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daaa9464-4424-40fe-be37-0a216c42574f"/>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TOPS OPS</vt:lpstr>
      <vt:lpstr>TOPS OPS Final</vt:lpstr>
      <vt:lpstr>Listas</vt:lpstr>
      <vt:lpstr>Orientações!Area_de_impressao</vt:lpstr>
      <vt:lpstr>'TOPS OPS'!Area_de_impressao</vt:lpstr>
      <vt:lpstr>'TOPS OPS Final'!Area_de_impressao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Javã Atayde Pedreira da Silva</cp:lastModifiedBy>
  <cp:revision/>
  <dcterms:created xsi:type="dcterms:W3CDTF">2023-02-25T22:08:42Z</dcterms:created>
  <dcterms:modified xsi:type="dcterms:W3CDTF">2024-06-22T16:05:09Z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