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66925"/>
  <mc:AlternateContent xmlns:mc="http://schemas.openxmlformats.org/markup-compatibility/2006">
    <mc:Choice Requires="x15">
      <x15ac:absPath xmlns:x15ac="http://schemas.microsoft.com/office/spreadsheetml/2010/11/ac" url="C:\Users\daniel.cunha\Desktop\ANAC\Projeto X\Projeto checklists\Checklist finais\"/>
    </mc:Choice>
  </mc:AlternateContent>
  <xr:revisionPtr revIDLastSave="0" documentId="13_ncr:1_{683F33AA-1FB9-4AEC-ACE4-44027967FF5D}" xr6:coauthVersionLast="47" xr6:coauthVersionMax="47" xr10:uidLastSave="{00000000-0000-0000-0000-000000000000}"/>
  <bookViews>
    <workbookView xWindow="-120" yWindow="-120" windowWidth="38640" windowHeight="15720" tabRatio="856" firstSheet="1" activeTab="2" xr2:uid="{4DC82708-FA27-4BD8-84DB-B9A698C0140E}"/>
  </bookViews>
  <sheets>
    <sheet name="Orientações" sheetId="8" r:id="rId1"/>
    <sheet name="DOCS REA" sheetId="21" r:id="rId2"/>
    <sheet name="DOCS REA Final" sheetId="22" r:id="rId3"/>
    <sheet name="Listas" sheetId="6" state="hidden" r:id="rId4"/>
  </sheets>
  <definedNames>
    <definedName name="_xlnm._FilterDatabase" localSheetId="1" hidden="1">'DOCS REA'!$Q$13:$Q$165</definedName>
    <definedName name="_Hlk85077714" localSheetId="1">'DOCS REA'!#REF!</definedName>
    <definedName name="_xlnm.Print_Area" localSheetId="1">'DOCS REA'!$A$1:$T$166</definedName>
    <definedName name="_xlnm.Print_Area" localSheetId="2">'DOCS REA Final'!$A$1:$K$47</definedName>
    <definedName name="_xlnm.Print_Area" localSheetId="0">Orientações!$A$1:$D$36</definedName>
    <definedName name="Z_D37F1B69_6CE7_4A90_8559_8AE519A5C1EC_.wvu.Cols" localSheetId="1" hidden="1">'DOCS REA'!$D:$D,'DOCS REA'!$G:$G,'DOCS REA'!$W:$W</definedName>
    <definedName name="Z_D37F1B69_6CE7_4A90_8559_8AE519A5C1EC_.wvu.Cols" localSheetId="2" hidden="1">'DOCS REA Final'!#REF!</definedName>
    <definedName name="Z_D37F1B69_6CE7_4A90_8559_8AE519A5C1EC_.wvu.FilterData" localSheetId="1" hidden="1">'DOCS REA'!$C$15:$S$32</definedName>
    <definedName name="Z_D37F1B69_6CE7_4A90_8559_8AE519A5C1EC_.wvu.PrintArea" localSheetId="1" hidden="1">'DOCS REA'!$A$10:$T$166</definedName>
    <definedName name="Z_D37F1B69_6CE7_4A90_8559_8AE519A5C1EC_.wvu.PrintArea" localSheetId="2" hidden="1">'DOCS REA Final'!$A$1:$M$54</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22" l="1"/>
  <c r="H11" i="22"/>
  <c r="H6" i="22"/>
  <c r="W17" i="21"/>
  <c r="R17" i="21"/>
  <c r="Q17" i="21"/>
  <c r="O122" i="21"/>
  <c r="W116" i="21"/>
  <c r="R116" i="21"/>
  <c r="Q116" i="21"/>
  <c r="W163" i="21" l="1"/>
  <c r="R163" i="21" s="1"/>
  <c r="W158" i="21"/>
  <c r="R158" i="21"/>
  <c r="W157" i="21"/>
  <c r="R157" i="21"/>
  <c r="W156" i="21"/>
  <c r="R156" i="21"/>
  <c r="W155" i="21"/>
  <c r="R155" i="21"/>
  <c r="W150" i="21"/>
  <c r="R150" i="21"/>
  <c r="W145" i="21"/>
  <c r="R145" i="21" s="1"/>
  <c r="W144" i="21"/>
  <c r="R144" i="21"/>
  <c r="W143" i="21"/>
  <c r="R143" i="21"/>
  <c r="W142" i="21"/>
  <c r="R142" i="21"/>
  <c r="W141" i="21"/>
  <c r="R141" i="21"/>
  <c r="W140" i="21"/>
  <c r="R140" i="21"/>
  <c r="W139" i="21"/>
  <c r="R139" i="21"/>
  <c r="W134" i="21"/>
  <c r="R134" i="21"/>
  <c r="W129" i="21"/>
  <c r="R129" i="21" s="1"/>
  <c r="W128" i="21"/>
  <c r="R128" i="21" s="1"/>
  <c r="W127" i="21"/>
  <c r="R127" i="21"/>
  <c r="W126" i="21"/>
  <c r="R126" i="21"/>
  <c r="W125" i="21"/>
  <c r="R125" i="21" s="1"/>
  <c r="W120" i="21"/>
  <c r="R120" i="21"/>
  <c r="W119" i="21"/>
  <c r="R119" i="21" s="1"/>
  <c r="W118" i="21"/>
  <c r="R118" i="21"/>
  <c r="W117" i="21"/>
  <c r="R117" i="21"/>
  <c r="W115" i="21"/>
  <c r="R115" i="21"/>
  <c r="W110" i="21"/>
  <c r="R110" i="21"/>
  <c r="W109" i="21"/>
  <c r="R109" i="21"/>
  <c r="W108" i="21"/>
  <c r="R108" i="21"/>
  <c r="W107" i="21"/>
  <c r="R107" i="21"/>
  <c r="W106" i="21"/>
  <c r="R106" i="21"/>
  <c r="W105" i="21"/>
  <c r="R105" i="21"/>
  <c r="W104" i="21"/>
  <c r="R104" i="21"/>
  <c r="W103" i="21"/>
  <c r="R103" i="21"/>
  <c r="W98" i="21"/>
  <c r="R98" i="21"/>
  <c r="W97" i="21"/>
  <c r="R97" i="21"/>
  <c r="W96" i="21"/>
  <c r="R96" i="21"/>
  <c r="W95" i="21"/>
  <c r="R95" i="21"/>
  <c r="W94" i="21"/>
  <c r="R94" i="21"/>
  <c r="W93" i="21"/>
  <c r="R93" i="21"/>
  <c r="W92" i="21"/>
  <c r="R92" i="21"/>
  <c r="W91" i="21"/>
  <c r="R91" i="21"/>
  <c r="W86" i="21"/>
  <c r="R86" i="21"/>
  <c r="W85" i="21"/>
  <c r="R85" i="21"/>
  <c r="W84" i="21"/>
  <c r="R84" i="21"/>
  <c r="W83" i="21"/>
  <c r="R83" i="21"/>
  <c r="W82" i="21"/>
  <c r="R82" i="21"/>
  <c r="W81" i="21"/>
  <c r="R81" i="21"/>
  <c r="W80" i="21"/>
  <c r="R80" i="21"/>
  <c r="W75" i="21"/>
  <c r="R75" i="21"/>
  <c r="W74" i="21"/>
  <c r="R74" i="21"/>
  <c r="W73" i="21"/>
  <c r="R73" i="21"/>
  <c r="W72" i="21"/>
  <c r="R72" i="21"/>
  <c r="W71" i="21"/>
  <c r="R71" i="21"/>
  <c r="W70" i="21"/>
  <c r="R70" i="21"/>
  <c r="W69" i="21"/>
  <c r="R69" i="21"/>
  <c r="W68" i="21"/>
  <c r="R68" i="21"/>
  <c r="W67" i="21"/>
  <c r="R67" i="21"/>
  <c r="W66" i="21"/>
  <c r="R66" i="21"/>
  <c r="W65" i="21"/>
  <c r="R65" i="21"/>
  <c r="W60" i="21"/>
  <c r="R60" i="21"/>
  <c r="W59" i="21"/>
  <c r="R59" i="21"/>
  <c r="W58" i="21"/>
  <c r="R58" i="21"/>
  <c r="W57" i="21"/>
  <c r="R57" i="21"/>
  <c r="W56" i="21"/>
  <c r="R56" i="21"/>
  <c r="W51" i="21"/>
  <c r="R51" i="21"/>
  <c r="W50" i="21"/>
  <c r="R50" i="21"/>
  <c r="W49" i="21"/>
  <c r="R49" i="21"/>
  <c r="W48" i="21"/>
  <c r="R48" i="21"/>
  <c r="W41" i="21"/>
  <c r="R41" i="21"/>
  <c r="W40" i="21"/>
  <c r="R40" i="21"/>
  <c r="W39" i="21"/>
  <c r="R39" i="21" s="1"/>
  <c r="W34" i="21"/>
  <c r="R34" i="21" s="1"/>
  <c r="W33" i="21"/>
  <c r="R33" i="21"/>
  <c r="W24" i="21"/>
  <c r="R24" i="21" s="1"/>
  <c r="W23" i="21"/>
  <c r="R23" i="21"/>
  <c r="W28" i="21"/>
  <c r="R28" i="21" s="1"/>
  <c r="W27" i="21"/>
  <c r="R27" i="21"/>
  <c r="W26" i="21"/>
  <c r="R26" i="21" s="1"/>
  <c r="W25" i="21"/>
  <c r="R25" i="21"/>
  <c r="W18" i="21"/>
  <c r="R18" i="21" s="1"/>
  <c r="W16" i="21"/>
  <c r="R16" i="21" s="1"/>
  <c r="R19" i="21" l="1"/>
  <c r="R20" i="21" s="1"/>
  <c r="O53" i="21"/>
  <c r="Q50" i="21"/>
  <c r="Q49" i="21"/>
  <c r="Q48" i="21"/>
  <c r="O88" i="21"/>
  <c r="O100" i="21"/>
  <c r="Q86" i="21"/>
  <c r="Q85" i="21"/>
  <c r="Q84" i="21"/>
  <c r="O62" i="21"/>
  <c r="Q57" i="21"/>
  <c r="O43" i="21"/>
  <c r="Q40" i="21"/>
  <c r="G24" i="22"/>
  <c r="G23" i="22"/>
  <c r="G22" i="22"/>
  <c r="G21" i="22"/>
  <c r="G20" i="22"/>
  <c r="G19" i="22"/>
  <c r="G18" i="22"/>
  <c r="G17" i="22"/>
  <c r="G16" i="22"/>
  <c r="G15" i="22"/>
  <c r="G14" i="22"/>
  <c r="G13" i="22"/>
  <c r="G12" i="22"/>
  <c r="G11" i="22"/>
  <c r="G10" i="22"/>
  <c r="G9" i="22"/>
  <c r="G8" i="22"/>
  <c r="G7" i="22"/>
  <c r="G6" i="22"/>
  <c r="Q39" i="21" l="1"/>
  <c r="F24" i="22" l="1"/>
  <c r="F23" i="22"/>
  <c r="F22" i="22"/>
  <c r="F21" i="22"/>
  <c r="F20" i="22"/>
  <c r="F19" i="22"/>
  <c r="F18" i="22"/>
  <c r="F17" i="22"/>
  <c r="F16" i="22"/>
  <c r="F15" i="22"/>
  <c r="F14" i="22"/>
  <c r="F13" i="22"/>
  <c r="F12" i="22"/>
  <c r="N12" i="22" s="1"/>
  <c r="F11" i="22"/>
  <c r="N11" i="22" s="1"/>
  <c r="F10" i="22"/>
  <c r="N10" i="22" s="1"/>
  <c r="F9" i="22"/>
  <c r="F8" i="22"/>
  <c r="F7" i="22"/>
  <c r="F6" i="22"/>
  <c r="O165" i="21"/>
  <c r="R164" i="21"/>
  <c r="R165" i="21" s="1"/>
  <c r="Q163" i="21"/>
  <c r="O160" i="21"/>
  <c r="Q158" i="21"/>
  <c r="Q157" i="21"/>
  <c r="Q156" i="21"/>
  <c r="Q155" i="21"/>
  <c r="O152" i="21"/>
  <c r="R151" i="21"/>
  <c r="R152" i="21" s="1"/>
  <c r="Q150" i="21"/>
  <c r="O147" i="21"/>
  <c r="Q145" i="21"/>
  <c r="Q144" i="21"/>
  <c r="Q143" i="21"/>
  <c r="Q142" i="21"/>
  <c r="Q141" i="21"/>
  <c r="Q140" i="21"/>
  <c r="Q139" i="21"/>
  <c r="O136" i="21"/>
  <c r="R135" i="21"/>
  <c r="R136" i="21" s="1"/>
  <c r="Q134" i="21"/>
  <c r="O131" i="21"/>
  <c r="Q129" i="21"/>
  <c r="Q128" i="21"/>
  <c r="Q127" i="21"/>
  <c r="Q126" i="21"/>
  <c r="Q125" i="21"/>
  <c r="Q120" i="21"/>
  <c r="Q119" i="21"/>
  <c r="Q118" i="21"/>
  <c r="Q117" i="21"/>
  <c r="Q115" i="21"/>
  <c r="O112" i="21"/>
  <c r="Q110" i="21"/>
  <c r="Q109" i="21"/>
  <c r="H109" i="21"/>
  <c r="Q108" i="21"/>
  <c r="Q107" i="21"/>
  <c r="Q106" i="21"/>
  <c r="Q105" i="21"/>
  <c r="Q104" i="21"/>
  <c r="Q103" i="21"/>
  <c r="Q98" i="21"/>
  <c r="Q97" i="21"/>
  <c r="Q96" i="21"/>
  <c r="Q95" i="21"/>
  <c r="Q94" i="21"/>
  <c r="Q93" i="21"/>
  <c r="Q92" i="21"/>
  <c r="Q91" i="21"/>
  <c r="Q83" i="21"/>
  <c r="Q82" i="21"/>
  <c r="Q81" i="21"/>
  <c r="Q80" i="21"/>
  <c r="O77" i="21"/>
  <c r="Q75" i="21"/>
  <c r="Q74" i="21"/>
  <c r="Q73" i="21"/>
  <c r="Q72" i="21"/>
  <c r="Q71" i="21"/>
  <c r="Q70" i="21"/>
  <c r="Q69" i="21"/>
  <c r="Q68" i="21"/>
  <c r="Q67" i="21"/>
  <c r="Q66" i="21"/>
  <c r="Q65" i="21"/>
  <c r="Q60" i="21"/>
  <c r="Q59" i="21"/>
  <c r="Q58" i="21"/>
  <c r="Q56" i="21"/>
  <c r="R52" i="21"/>
  <c r="R53" i="21" s="1"/>
  <c r="Q51" i="21"/>
  <c r="Q41" i="21"/>
  <c r="O36" i="21"/>
  <c r="Q34" i="21"/>
  <c r="Q33" i="21"/>
  <c r="O30" i="21"/>
  <c r="Q28" i="21"/>
  <c r="Q27" i="21"/>
  <c r="Q26" i="21"/>
  <c r="Q25" i="21"/>
  <c r="Q24" i="21"/>
  <c r="Q23" i="21"/>
  <c r="O20" i="21"/>
  <c r="P20" i="21" s="1"/>
  <c r="H7" i="22" s="1"/>
  <c r="Q18" i="21"/>
  <c r="Q16" i="21"/>
  <c r="P165" i="21" l="1"/>
  <c r="H24" i="22" s="1"/>
  <c r="P136" i="21"/>
  <c r="H20" i="22" s="1"/>
  <c r="P152" i="21"/>
  <c r="H22" i="22" s="1"/>
  <c r="P53" i="21"/>
  <c r="H12" i="22" s="1"/>
  <c r="N6" i="22"/>
  <c r="R99" i="21"/>
  <c r="R100" i="21" s="1"/>
  <c r="N9" i="22"/>
  <c r="N17" i="22"/>
  <c r="N21" i="22"/>
  <c r="R42" i="21"/>
  <c r="R43" i="21" s="1"/>
  <c r="R35" i="21"/>
  <c r="R36" i="21" s="1"/>
  <c r="P36" i="21" s="1"/>
  <c r="R61" i="21"/>
  <c r="R76" i="21"/>
  <c r="R77" i="21" s="1"/>
  <c r="R159" i="21"/>
  <c r="R160" i="21" s="1"/>
  <c r="P160" i="21" s="1"/>
  <c r="N23" i="22"/>
  <c r="R146" i="21"/>
  <c r="R147" i="21" s="1"/>
  <c r="P147" i="21" s="1"/>
  <c r="R130" i="21"/>
  <c r="R131" i="21" s="1"/>
  <c r="R121" i="21"/>
  <c r="R122" i="21" s="1"/>
  <c r="R111" i="21"/>
  <c r="R112" i="21" s="1"/>
  <c r="P112" i="21" s="1"/>
  <c r="R87" i="21"/>
  <c r="R29" i="21"/>
  <c r="R30" i="21" s="1"/>
  <c r="P30" i="21" s="1"/>
  <c r="H8" i="22" s="1"/>
  <c r="N7" i="22"/>
  <c r="N8" i="22"/>
  <c r="N22" i="22"/>
  <c r="N14" i="22"/>
  <c r="N15" i="22"/>
  <c r="N16" i="22"/>
  <c r="N24" i="22"/>
  <c r="N13" i="22"/>
  <c r="N18" i="22"/>
  <c r="N19" i="22"/>
  <c r="N20" i="22"/>
  <c r="H23" i="22" l="1"/>
  <c r="H17" i="22"/>
  <c r="P100" i="21"/>
  <c r="H16" i="22" s="1"/>
  <c r="P131" i="21"/>
  <c r="H19" i="22" s="1"/>
  <c r="H21" i="22"/>
  <c r="P43" i="21"/>
  <c r="H10" i="22" s="1"/>
  <c r="P77" i="21"/>
  <c r="H14" i="22" s="1"/>
  <c r="P122" i="21"/>
  <c r="H18" i="22" s="1"/>
  <c r="H9" i="22"/>
  <c r="R88" i="21"/>
  <c r="R62" i="21"/>
  <c r="P62" i="21" l="1"/>
  <c r="H13" i="22" s="1"/>
  <c r="P88" i="21"/>
  <c r="H15" i="22" s="1"/>
  <c r="H26" i="22" l="1"/>
</calcChain>
</file>

<file path=xl/sharedStrings.xml><?xml version="1.0" encoding="utf-8"?>
<sst xmlns="http://schemas.openxmlformats.org/spreadsheetml/2006/main" count="672" uniqueCount="351">
  <si>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</si>
  <si>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</si>
  <si>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</si>
  <si>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ACOP D:</t>
    </r>
    <r>
      <rPr>
        <sz val="11"/>
        <color theme="1"/>
        <rFont val="Calibri"/>
        <family val="2"/>
        <scheme val="minor"/>
      </rPr>
      <t xml:space="preserve"> Performance final entre 80% e 84%
</t>
    </r>
    <r>
      <rPr>
        <b/>
        <sz val="11"/>
        <color theme="1"/>
        <rFont val="Calibri"/>
        <family val="2"/>
        <scheme val="minor"/>
      </rPr>
      <t xml:space="preserve">ACOP C: </t>
    </r>
    <r>
      <rPr>
        <sz val="11"/>
        <color theme="1"/>
        <rFont val="Calibri"/>
        <family val="2"/>
        <scheme val="minor"/>
      </rPr>
      <t xml:space="preserve">Performance final entre 85% e 89%
</t>
    </r>
    <r>
      <rPr>
        <b/>
        <sz val="11"/>
        <color theme="1"/>
        <rFont val="Calibri"/>
        <family val="2"/>
        <scheme val="minor"/>
      </rPr>
      <t xml:space="preserve">ACOP B: </t>
    </r>
    <r>
      <rPr>
        <sz val="11"/>
        <color theme="1"/>
        <rFont val="Calibri"/>
        <family val="2"/>
        <scheme val="minor"/>
      </rPr>
      <t xml:space="preserve">Performance final entre 90% e 94%
</t>
    </r>
    <r>
      <rPr>
        <b/>
        <sz val="11"/>
        <color theme="1"/>
        <rFont val="Calibri"/>
        <family val="2"/>
        <scheme val="minor"/>
      </rPr>
      <t xml:space="preserve">ACOP A: </t>
    </r>
    <r>
      <rPr>
        <sz val="11"/>
        <color theme="1"/>
        <rFont val="Calibri"/>
        <family val="2"/>
        <scheme val="minor"/>
      </rPr>
      <t xml:space="preserve">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</si>
  <si>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</si>
  <si>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</si>
  <si>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</si>
  <si>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</si>
  <si>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</si>
  <si>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</si>
  <si>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</si>
  <si>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</si>
  <si>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</si>
  <si>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</si>
  <si>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</si>
  <si>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</si>
  <si>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</si>
  <si>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DOCS REA</t>
  </si>
  <si>
    <t>Superintendência de Infraestrutura Aeroportuária - SIA
Gerência de Certificação e Segurança Operacional - GCOP
Gerência Técnica de Infraestrutura e Operações Aeroportuárias - GTOP</t>
  </si>
  <si>
    <t>Aeroporto:</t>
  </si>
  <si>
    <t>Aeroporto XXX</t>
  </si>
  <si>
    <t>Classe 153:</t>
  </si>
  <si>
    <t>Classe XX</t>
  </si>
  <si>
    <t>CAT RFFS:</t>
  </si>
  <si>
    <t>CAT 1 a CAT 10</t>
  </si>
  <si>
    <t>Cod. 154:</t>
  </si>
  <si>
    <t>1A a 4E</t>
  </si>
  <si>
    <t>Tipo de operação:</t>
  </si>
  <si>
    <t>VFR DIU a IFR CAT III NOT</t>
  </si>
  <si>
    <t>Auditores:</t>
  </si>
  <si>
    <t>Auditor 1 / Auditor 2</t>
  </si>
  <si>
    <t>Data:</t>
  </si>
  <si>
    <t>XX/XX/20XX</t>
  </si>
  <si>
    <t>Nº</t>
  </si>
  <si>
    <t>Peso</t>
  </si>
  <si>
    <t>Tipo</t>
  </si>
  <si>
    <t>Aplicab.</t>
  </si>
  <si>
    <t>EF</t>
  </si>
  <si>
    <t>Referência</t>
  </si>
  <si>
    <t>Item avaliado</t>
  </si>
  <si>
    <t>ANAC/Operador</t>
  </si>
  <si>
    <t>ANAC</t>
  </si>
  <si>
    <t>Desempenho esperado/Verificação</t>
  </si>
  <si>
    <t>Ref. MOPS</t>
  </si>
  <si>
    <t>Comentários</t>
  </si>
  <si>
    <t>N/A</t>
  </si>
  <si>
    <t>Score</t>
  </si>
  <si>
    <t>C/NC</t>
  </si>
  <si>
    <t>Peso c</t>
  </si>
  <si>
    <t>Peso C</t>
  </si>
  <si>
    <t>D1.1.1</t>
  </si>
  <si>
    <t>D</t>
  </si>
  <si>
    <t>Todas</t>
  </si>
  <si>
    <t>153186.01</t>
  </si>
  <si>
    <t>153.323(e)</t>
  </si>
  <si>
    <t>Disponibilização do PLEM aos envolvidos no SREA</t>
  </si>
  <si>
    <t>ATS/COE/Sala de Observação SCI/demais internos e externos/ANAC (Nº Processo). Observar versão em uso</t>
  </si>
  <si>
    <t>D1.1.2</t>
  </si>
  <si>
    <t>B</t>
  </si>
  <si>
    <t>Disponibilização do PCINC aos envolvidos no SREA</t>
  </si>
  <si>
    <t>COE/Sala de Observação SCI. Observar versão em uso</t>
  </si>
  <si>
    <t>Atualização de documentos PLEM e PCINC (Fluxogramas com telefones, listas de contatos, fichas utilizadas, mapas, etc)</t>
  </si>
  <si>
    <t>Recomendação aos aeroportos/verificar:
   (1) Unificar as listas de acionamentos do PLEM, PRAI e PCINC
   (2) A ordem dos acionamentos nos fluxogramas deve condizer com a prioridade do recurso para determinada emergencia
   (3) Nao replicar os telefones dos recursos nos fluxogramas. Ao invés disso, é melhor informar o item das listas que aquele contato se encontra
   (4) O operador pode criar um checklist estilo QRH contendo os fluxogramas com abas por tipo de emergencia e a lista com os acionamentos, de maneira que o operador do COE tenha em mãos de maneira rapida para consulta qual a sequencia de acionaemntos e os contatos para as emergencias previstas
   (5) O operador do aeroporto deve ter uma escala de aferição das listas de acionamentos, de maneira que toda a lista unificada seja aferida 1x ao mês</t>
  </si>
  <si>
    <t>D1.2.1</t>
  </si>
  <si>
    <t>II, III, IV</t>
  </si>
  <si>
    <t>153190.01</t>
  </si>
  <si>
    <t>153.331(a)</t>
  </si>
  <si>
    <t>Ciclo e planejamento não superior a três anos</t>
  </si>
  <si>
    <t>Registros do planejamento trimestral</t>
  </si>
  <si>
    <t>D1.2.2</t>
  </si>
  <si>
    <t>153.331(b)</t>
  </si>
  <si>
    <t>Planejamento dos 12 módulos regulamentares</t>
  </si>
  <si>
    <t>D1.2.3</t>
  </si>
  <si>
    <t>Execução dos 4 módulos previstos nos últimos 12 meses</t>
  </si>
  <si>
    <t>D1.2.4</t>
  </si>
  <si>
    <t>C</t>
  </si>
  <si>
    <t>153193.02</t>
  </si>
  <si>
    <t>153.331(d)</t>
  </si>
  <si>
    <t>Realização do ESEA com variação de local, horário e tipo de emergência</t>
  </si>
  <si>
    <t>Relatório do último ESEA do módulo - Comparar dois relatórios do mesmo módulo</t>
  </si>
  <si>
    <t>D1.2.5</t>
  </si>
  <si>
    <t>153193.01</t>
  </si>
  <si>
    <t>153.331(g)</t>
  </si>
  <si>
    <t>Procedimento padronizado para execução e avaliação do ESEA</t>
  </si>
  <si>
    <t>Previsão do procedimento no MOPS ou outra documentação / Verificar se confere com o modelo de avaliação padronizado</t>
  </si>
  <si>
    <t>D1.2.6</t>
  </si>
  <si>
    <t>A</t>
  </si>
  <si>
    <t>Avaliação crítica dos ESEAs realizados</t>
  </si>
  <si>
    <t>Relatório do último ESEA do módulo</t>
  </si>
  <si>
    <t>D1.3.1</t>
  </si>
  <si>
    <t>-</t>
  </si>
  <si>
    <t>153.303(a)(2)(i)
153.311(a)</t>
  </si>
  <si>
    <t>Existência ou previsão de ativação do COE</t>
  </si>
  <si>
    <t>Registro do procedimento no MOPS/PLEM</t>
  </si>
  <si>
    <t>D1.3.2</t>
  </si>
  <si>
    <t>153.311(a)(2)</t>
  </si>
  <si>
    <t>Composição previamente definida</t>
  </si>
  <si>
    <t>D1.4.1</t>
  </si>
  <si>
    <t>153175.01</t>
  </si>
  <si>
    <t>153.303(a)(2)(ii)</t>
  </si>
  <si>
    <t xml:space="preserve">Existência de PCM </t>
  </si>
  <si>
    <t>Registro do procedimento no MOPS/PLEM + Registro documental de sua existência (foto, documento, etc)</t>
  </si>
  <si>
    <t>D1.4.2</t>
  </si>
  <si>
    <t>153.313(a)</t>
  </si>
  <si>
    <t>Internado no aeródromo e disponível em local de fácil acesso</t>
  </si>
  <si>
    <t>Disponibilizado na área operacional, próximo ao local de trabalho do responsável pela utilização.</t>
  </si>
  <si>
    <t>D1.4.3</t>
  </si>
  <si>
    <t>Designação do responsável</t>
  </si>
  <si>
    <t>Score D</t>
  </si>
  <si>
    <t>D2.1.1</t>
  </si>
  <si>
    <t>153206.01</t>
  </si>
  <si>
    <t>153.403(c)</t>
  </si>
  <si>
    <t>Publicação da CAT no AIS</t>
  </si>
  <si>
    <t>AISWEB + Seção AD2 da AIP</t>
  </si>
  <si>
    <t>D2.1.2</t>
  </si>
  <si>
    <t>153.403(c)(2)</t>
  </si>
  <si>
    <t>Publicação de redução de CAT, se aplicável no AIS</t>
  </si>
  <si>
    <t>Registro do procedimento no MOPS/PLEM + Evidências da adoção de procedimento de publicação no caso de redução de CAT</t>
  </si>
  <si>
    <t>D2.1.3</t>
  </si>
  <si>
    <t>153.325(b)(1)</t>
  </si>
  <si>
    <t>Publicação das capacidades de remoção do PRAI no AIS</t>
  </si>
  <si>
    <t>Publicação no AISWEB + Seção AD2 da AIP da capacidade de remoção do aeródromo extressa em terrmos do modelo e peso da maior aeronave que o aeródromo está equipado para remover
Procedimento de atualização via SDIA</t>
  </si>
  <si>
    <t>153.325(b)(2)</t>
  </si>
  <si>
    <t>Publicação dos contatos do responsável do aeródromo para as ações do PRAI no AIS</t>
  </si>
  <si>
    <t>Publicação no AISWEB + Seção AD2 da AIP dos contatos para a coordenação das ações do PRAI
Procedimento de atualização via SDIA</t>
  </si>
  <si>
    <t>D2.2.1</t>
  </si>
  <si>
    <t>153209.01</t>
  </si>
  <si>
    <t>153.409(c)</t>
  </si>
  <si>
    <t xml:space="preserve">Aferição trimestral </t>
  </si>
  <si>
    <t>Registro documental</t>
  </si>
  <si>
    <t>Aferição mensal por equipe</t>
  </si>
  <si>
    <t>Registro documental de aferição mensal por equipe</t>
  </si>
  <si>
    <t>D2.2.2</t>
  </si>
  <si>
    <t>Registro com, no mínimo as seguintes informações: Data, horário, equipe, veículos utilizados e tempo de chegada de cada veículo em minutos e segundos</t>
  </si>
  <si>
    <t>D2.2.3</t>
  </si>
  <si>
    <t>IS 153.409-001-6.4.8</t>
  </si>
  <si>
    <t>Registro do tempo entre o acionamento e início da movimentação dos veículos</t>
  </si>
  <si>
    <t>D2.2.4</t>
  </si>
  <si>
    <t>IS 153.409-001-6.4.10</t>
  </si>
  <si>
    <t>Controle de desempenho da execução</t>
  </si>
  <si>
    <t>Registro documental + Planilha de controle</t>
  </si>
  <si>
    <t>D2.3.1</t>
  </si>
  <si>
    <t>153203.01</t>
  </si>
  <si>
    <t>153.37(e)(6)</t>
  </si>
  <si>
    <t>Existência de evidências da efetiva execução do PTR-BA - Atendimento à tabela de conteúdos mínimos da IS 153.37</t>
  </si>
  <si>
    <t>Apresentar o PTR adequado à tabela da IS, com a progrmação mensal evidenciando as 16h, evidencias dos treinamentos sendo realizados (fichas, imagens, vídeos, documentos, etc)</t>
  </si>
  <si>
    <t>D2.3.2</t>
  </si>
  <si>
    <t>IS 153.37-001</t>
  </si>
  <si>
    <t>Treinamentos mínimos realizados para cada função</t>
  </si>
  <si>
    <t>Registro documental + PTR-BA - Planejamento</t>
  </si>
  <si>
    <t>D2.3.3</t>
  </si>
  <si>
    <t>Realização de, no mínimo, 16 horas de treinamento mensal</t>
  </si>
  <si>
    <t>D2.3.4</t>
  </si>
  <si>
    <t>153.37(e)(6)
153.417(b)</t>
  </si>
  <si>
    <t>Treinamento prático com fogo (CAT I e II -  4 anos / CAT III e IV - 2 anos + 1 fogo anual cfe. IS 153.37 - 6.8.3.c)</t>
  </si>
  <si>
    <t>Registro documental: fotos, vídeos, e-mails / Treinamento anual específico de fogo APENAS para os Classe IV. Os demais são realizados no curso de atualização</t>
  </si>
  <si>
    <t>D2.3.5</t>
  </si>
  <si>
    <t>Registro completo (data, tema, carga horária, instrutor, assinaturas)</t>
  </si>
  <si>
    <t>D2.3.6</t>
  </si>
  <si>
    <t>Visistas orientadas durante treinamentos de familiarização com aeronaves</t>
  </si>
  <si>
    <t>Registro documental: fotos, vídeos, e-mails informando a realização com empresas aéreas, ...</t>
  </si>
  <si>
    <t>D2.3.7</t>
  </si>
  <si>
    <t>Utilização de mangueiras, mangotes esguichos, canhões monitores, além de equipamentos necessários para a montagem das linhas, como chaves e conectores nos treinamentos de sistemas de combate a incêndios</t>
  </si>
  <si>
    <t>Registro documental: fotos, vídeos, e-mails</t>
  </si>
  <si>
    <t>D2.3.8</t>
  </si>
  <si>
    <t>Utilização de fontes alternativas (quando aplicável) nos treinamentos de reabastecimento do CCI</t>
  </si>
  <si>
    <t>D2.3.9</t>
  </si>
  <si>
    <t>Avaliação de desempenho dos treinamentos e procedimentos para melhoria</t>
  </si>
  <si>
    <t>D2.3.10</t>
  </si>
  <si>
    <t>Procedimentos para encaminhamento psicológico</t>
  </si>
  <si>
    <t>Registro documental do procedimento</t>
  </si>
  <si>
    <t>D2.3.11</t>
  </si>
  <si>
    <t>Controle de desempenho da execução dos treinamentos</t>
  </si>
  <si>
    <t>D2.4.1</t>
  </si>
  <si>
    <t>IS 153.37-001 (6.8.7)</t>
  </si>
  <si>
    <t>Avaliação física dos BA</t>
  </si>
  <si>
    <t>Registro documental + Planilha de controle identificando o atendimento ao item 6.8.7 da IS 153.37</t>
  </si>
  <si>
    <t>D2.4.2</t>
  </si>
  <si>
    <t>Existencia de um programa de treinamento físico</t>
  </si>
  <si>
    <t>D2.4.3</t>
  </si>
  <si>
    <t>Exercícios para melhora da flexibilidade</t>
  </si>
  <si>
    <t>D2.4.4</t>
  </si>
  <si>
    <t>Avaliação física conforme recomendação da IS</t>
  </si>
  <si>
    <t>D2.4.5</t>
  </si>
  <si>
    <t>Controle de desempenho físico dos B.A. conf. resultado do TAF</t>
  </si>
  <si>
    <t>D2.4.6</t>
  </si>
  <si>
    <t>Avaliação médica periódica dos BA</t>
  </si>
  <si>
    <t>Registro documental da avialiação realizada por profissional habilitado</t>
  </si>
  <si>
    <t>D2.4.7</t>
  </si>
  <si>
    <t>Controle de resultados médicos dos B.A.</t>
  </si>
  <si>
    <t>D2.5.1</t>
  </si>
  <si>
    <t>153.417(a)(1)
153.419</t>
  </si>
  <si>
    <t>Quantidade mínima de BA habilitados, conforme CAT do aeródromo</t>
  </si>
  <si>
    <t xml:space="preserve">Registro documental da ESCALA DE SERVIÇO e da LISTA DO EFETIVO (planilha), identificando a formação de cada profissional, as datas de realização dos treinamentos, atualizações e etc. Organizar os certificados </t>
  </si>
  <si>
    <t>D2.5.2</t>
  </si>
  <si>
    <t>153.417(a)(2)
153.419</t>
  </si>
  <si>
    <t>Quantidade mínima de BA-MC especializados, conforme CAT do aeródromo</t>
  </si>
  <si>
    <t>D2.5.3</t>
  </si>
  <si>
    <t>153214.01</t>
  </si>
  <si>
    <t>153.417(a)(3)
153.419</t>
  </si>
  <si>
    <t>Quantidade mínima de BA-CE especializados, conforme escala do SESCINC</t>
  </si>
  <si>
    <t>D2.5.4</t>
  </si>
  <si>
    <t>153215.01</t>
  </si>
  <si>
    <t>153.417(a)(2)(iii)
153.419</t>
  </si>
  <si>
    <t>Quantidade mínima de BA-RE e BA-LR com curso de primeiros socorros, conforme escala do SESCINC</t>
  </si>
  <si>
    <t>D2.5.5</t>
  </si>
  <si>
    <t>153212.01</t>
  </si>
  <si>
    <t>153.417(b)
153.419</t>
  </si>
  <si>
    <t>Quantidade mínima de BA atualizados, conforme CAT do aeródromo</t>
  </si>
  <si>
    <t>D2.5.6</t>
  </si>
  <si>
    <t>153.419(b)
153.419</t>
  </si>
  <si>
    <t>Quantidade mínima de OC</t>
  </si>
  <si>
    <t>D2.5.7</t>
  </si>
  <si>
    <t>Existência de GS habilitado (um profissional para o SESCINC)</t>
  </si>
  <si>
    <t>D2.5.8</t>
  </si>
  <si>
    <t>IS 153.417-001-6.1.4</t>
  </si>
  <si>
    <t>Quantidade de motoristas com CNH válida, compatível com os veículos (CNH C, D ou E)</t>
  </si>
  <si>
    <t>D2.6.1</t>
  </si>
  <si>
    <t>153225.02</t>
  </si>
  <si>
    <t>IS 153.425-001-6.5.2</t>
  </si>
  <si>
    <r>
      <rPr>
        <b/>
        <sz val="9"/>
        <color theme="1"/>
        <rFont val="Calibri"/>
        <family val="2"/>
        <scheme val="minor"/>
      </rPr>
      <t>Agua:</t>
    </r>
    <r>
      <rPr>
        <sz val="9"/>
        <color theme="1"/>
        <rFont val="Calibri"/>
        <family val="2"/>
        <scheme val="minor"/>
      </rPr>
      <t xml:space="preserve"> Reservatório elevado equivalente a 100% do transportado nos CCI ou procedimento alternativo aprovado </t>
    </r>
  </si>
  <si>
    <t>Registro documental + Planilha de controle + imagens</t>
  </si>
  <si>
    <t>D2.6.2</t>
  </si>
  <si>
    <t>IS 153.405 - 6.1.5</t>
  </si>
  <si>
    <r>
      <rPr>
        <b/>
        <sz val="9"/>
        <color theme="1"/>
        <rFont val="Calibri"/>
        <family val="2"/>
        <scheme val="minor"/>
      </rPr>
      <t xml:space="preserve">LGE: </t>
    </r>
    <r>
      <rPr>
        <sz val="9"/>
        <color theme="1"/>
        <rFont val="Calibri"/>
        <family val="2"/>
        <scheme val="minor"/>
      </rPr>
      <t>Estoque para testes e treinamentos</t>
    </r>
  </si>
  <si>
    <t>D2.6.3</t>
  </si>
  <si>
    <r>
      <rPr>
        <b/>
        <sz val="9"/>
        <color theme="1"/>
        <rFont val="Calibri"/>
        <family val="2"/>
        <scheme val="minor"/>
      </rPr>
      <t xml:space="preserve">PQ: </t>
    </r>
    <r>
      <rPr>
        <sz val="9"/>
        <color theme="1"/>
        <rFont val="Calibri"/>
        <family val="2"/>
        <scheme val="minor"/>
      </rPr>
      <t>Estoque para testes e treinamentos</t>
    </r>
  </si>
  <si>
    <t>D2.6.4</t>
  </si>
  <si>
    <t>IS 153.405 - 6.1.2</t>
  </si>
  <si>
    <r>
      <rPr>
        <b/>
        <sz val="9"/>
        <color theme="1"/>
        <rFont val="Calibri"/>
        <family val="2"/>
        <scheme val="minor"/>
      </rPr>
      <t xml:space="preserve">LGE: </t>
    </r>
    <r>
      <rPr>
        <sz val="9"/>
        <color theme="1"/>
        <rFont val="Calibri"/>
        <family val="2"/>
        <scheme val="minor"/>
      </rPr>
      <t>Segue recomendações do fabricante em relação ao LGE (testes periódicos de validade: Teste de fogo e/ou teste laboratorial de eficácia LGEs com fabricação superior a 5 anos)</t>
    </r>
  </si>
  <si>
    <t>D2.6.5</t>
  </si>
  <si>
    <t>IS 153.405 - 6.1.4</t>
  </si>
  <si>
    <r>
      <rPr>
        <b/>
        <sz val="9"/>
        <color theme="1"/>
        <rFont val="Calibri"/>
        <family val="2"/>
        <scheme val="minor"/>
      </rPr>
      <t xml:space="preserve">LGE: </t>
    </r>
    <r>
      <rPr>
        <sz val="9"/>
        <color theme="1"/>
        <rFont val="Calibri"/>
        <family val="2"/>
        <scheme val="minor"/>
      </rPr>
      <t>Estoque mínimo de 100% das quantidades efetivamente transportadas pelos CCI em linha</t>
    </r>
  </si>
  <si>
    <t>D2.6.6</t>
  </si>
  <si>
    <r>
      <rPr>
        <b/>
        <sz val="9"/>
        <color theme="1"/>
        <rFont val="Calibri"/>
        <family val="2"/>
        <scheme val="minor"/>
      </rPr>
      <t xml:space="preserve">PQ: </t>
    </r>
    <r>
      <rPr>
        <sz val="9"/>
        <color theme="1"/>
        <rFont val="Calibri"/>
        <family val="2"/>
        <scheme val="minor"/>
      </rPr>
      <t>Estoque mínimo de 100% das quantidades efetivamente transportadas pelos CCI em linha</t>
    </r>
  </si>
  <si>
    <t>D2.6.7</t>
  </si>
  <si>
    <r>
      <rPr>
        <b/>
        <sz val="9"/>
        <color theme="1"/>
        <rFont val="Calibri"/>
        <family val="2"/>
        <scheme val="minor"/>
      </rPr>
      <t>N</t>
    </r>
    <r>
      <rPr>
        <b/>
        <vertAlign val="subscript"/>
        <sz val="9"/>
        <color theme="1"/>
        <rFont val="Calibri"/>
        <family val="2"/>
        <scheme val="minor"/>
      </rPr>
      <t>2</t>
    </r>
    <r>
      <rPr>
        <b/>
        <sz val="9"/>
        <color theme="1"/>
        <rFont val="Calibri"/>
        <family val="2"/>
        <scheme val="minor"/>
      </rPr>
      <t xml:space="preserve">: </t>
    </r>
    <r>
      <rPr>
        <sz val="9"/>
        <color theme="1"/>
        <rFont val="Calibri"/>
        <family val="2"/>
        <scheme val="minor"/>
      </rPr>
      <t>1 ou 2 cilindros reserva por CCI em linha (conforme o tipo de CCI) [IS 153.405 - 6.1.4]</t>
    </r>
  </si>
  <si>
    <t>D2.6.8</t>
  </si>
  <si>
    <t>Controle de estoque com lotes, datas, laudo de miscibilidade, laudos de qualidade, controle de abastecimento em cada CCI</t>
  </si>
  <si>
    <t>D2.7.1</t>
  </si>
  <si>
    <t>153.421(a)(1)</t>
  </si>
  <si>
    <r>
      <t>Quantidade suficiente para a equipe de serviço (</t>
    </r>
    <r>
      <rPr>
        <u/>
        <sz val="9"/>
        <color theme="1"/>
        <rFont val="Calibri"/>
        <family val="2"/>
        <scheme val="minor"/>
      </rPr>
      <t>conjunto completo</t>
    </r>
    <r>
      <rPr>
        <sz val="9"/>
        <color theme="1"/>
        <rFont val="Calibri"/>
        <family val="2"/>
        <scheme val="minor"/>
      </rPr>
      <t>: capacete, balaclava, traje de aproximação, luvas, botas)</t>
    </r>
  </si>
  <si>
    <t>Registro documental + Planilha de controle + imagens
Conforme itens 6.5.1, 6.9.2.1.1 e 6.9.3 da NR6 do MTE, o operador deverá comprovar que todos os EPIs do traje de proteção, descritos no parágrafo 153.421(a)(1) do RBAC nº 153, Emenda 07, encontram-se dentro da validade estabelecida pelos seus respectivos fabricantes.
Operador deverá apresentar: declaração/controle documental contendo (1) quantidade, (2) tipo, (3) numeração, (4) fabricante, (5) C.A. válido na data da aquisição, (6) data de fabricação e (7) data de validade, conforme estabelecido pelo fabricante de cada item de proteção individual requerido pelo RBAC 153.421. No documento deve haver o evidenciamento de quantitativo suficiente de equipamentos, conforme 153.421(a) e (b).</t>
  </si>
  <si>
    <t>D2.7.2</t>
  </si>
  <si>
    <t>TP disponibilizados dentro do prazo de validade</t>
  </si>
  <si>
    <t>Operador deve apresentar uma declaração e controle de todos os TPs constando claramente  a quantidade de TP e a validade. A validade dos TPs deve estar claramente identificada com declaração das validades emitidas pelos fabricantes ou outra forma de comprovação</t>
  </si>
  <si>
    <t>D2.7.3</t>
  </si>
  <si>
    <t>153217.01</t>
  </si>
  <si>
    <t>153.421(a)(2)</t>
  </si>
  <si>
    <r>
      <t>Quantidade suficiente para todo o efetivo operacional (</t>
    </r>
    <r>
      <rPr>
        <u/>
        <sz val="9"/>
        <color theme="1"/>
        <rFont val="Calibri"/>
        <family val="2"/>
        <scheme val="minor"/>
      </rPr>
      <t>conjunto completo</t>
    </r>
    <r>
      <rPr>
        <sz val="9"/>
        <color theme="1"/>
        <rFont val="Calibri"/>
        <family val="2"/>
        <scheme val="minor"/>
      </rPr>
      <t>: capacete, balaclava, traje de aproximação, luvas, botas)</t>
    </r>
  </si>
  <si>
    <t>D2.7.4</t>
  </si>
  <si>
    <t>IS 153.421-001-6.1.2</t>
  </si>
  <si>
    <t>Procedimentos de higienização e verificação dos TP/EPR</t>
  </si>
  <si>
    <t>Registro documental do procedimento + registro de cumprimento do procedimento</t>
  </si>
  <si>
    <t>D2.7.5</t>
  </si>
  <si>
    <r>
      <rPr>
        <b/>
        <sz val="9"/>
        <color theme="1"/>
        <rFont val="Calibri"/>
        <family val="2"/>
        <scheme val="minor"/>
      </rPr>
      <t>Capacetes:</t>
    </r>
    <r>
      <rPr>
        <sz val="9"/>
        <color theme="1"/>
        <rFont val="Calibri"/>
        <family val="2"/>
        <scheme val="minor"/>
      </rPr>
      <t xml:space="preserve"> Tipo fechado aprovado pela EN 443:2008</t>
    </r>
  </si>
  <si>
    <t>Registro documental + imagens</t>
  </si>
  <si>
    <t>D2.7.6</t>
  </si>
  <si>
    <t>IS 153.37-001-6.2.10</t>
  </si>
  <si>
    <t>Controle de desempenho do tempo de colocação de TP/EPR</t>
  </si>
  <si>
    <t>D2.8.1</t>
  </si>
  <si>
    <t>153.421(b)</t>
  </si>
  <si>
    <t>1 EPR por BA nas equipagens, exceto exclusivamente motoristas</t>
  </si>
  <si>
    <t>Abastecido com 1600L de ar (Volume em L x Pressão em BAR)</t>
  </si>
  <si>
    <t>D2.8.2</t>
  </si>
  <si>
    <t>153218.01</t>
  </si>
  <si>
    <t>153.421(c)</t>
  </si>
  <si>
    <t>1 EPR extra para cada 2 BA nas equipagens, exceto exclusivamente motoristas</t>
  </si>
  <si>
    <t>D2.8.3</t>
  </si>
  <si>
    <t>D2.8.4</t>
  </si>
  <si>
    <t>IS 153.421-001-6.3.7</t>
  </si>
  <si>
    <t>Cilindros em estoque para todos os BA das equipagens dos veículos em um turno</t>
  </si>
  <si>
    <t>D2.8.5</t>
  </si>
  <si>
    <t>D2.9.1</t>
  </si>
  <si>
    <t>Previsão no MOPS/PLEM/PCINC do uso de fichas de registro de emergências padronizadas para a Sala de Observação do SESCINC e COE</t>
  </si>
  <si>
    <t>Registro documental do procedimento + imagens</t>
  </si>
  <si>
    <t>D2.10.1</t>
  </si>
  <si>
    <t>Todos</t>
  </si>
  <si>
    <t>153.403(a)(2)</t>
  </si>
  <si>
    <t>Quantidade mínima de CCI em linha, conforme CAT do aeródromo 
(CAT&lt;=5 - 1 CCI / CAT 6 e 7 - 2 CCI / CAT &gt;= 8 - 3 CCI)</t>
  </si>
  <si>
    <t>Registro documental + Tabela de apoio + imagens</t>
  </si>
  <si>
    <t>D2.10.2</t>
  </si>
  <si>
    <t>IS 153.407-001-6.1.8</t>
  </si>
  <si>
    <t>1 CCI RT</t>
  </si>
  <si>
    <t>D2.10.3</t>
  </si>
  <si>
    <t>2+ CCI RT</t>
  </si>
  <si>
    <t>D2.10.4</t>
  </si>
  <si>
    <t>IS 153.407-001-6.3.5</t>
  </si>
  <si>
    <t>Disponibilização de CRS</t>
  </si>
  <si>
    <t>D2.10.5</t>
  </si>
  <si>
    <t>IS 153.407-001-6.3.2</t>
  </si>
  <si>
    <t>Disponibilização de CACE</t>
  </si>
  <si>
    <t>D2.10.6</t>
  </si>
  <si>
    <t>153.223(a)(1)(i)</t>
  </si>
  <si>
    <t>Previsão de procedimentos para manutenção dos veículos e equipamentos no sistema de manutenção do aeroporto</t>
  </si>
  <si>
    <t>D2.10.7</t>
  </si>
  <si>
    <t>IS 153.407-001-6.1.7</t>
  </si>
  <si>
    <t>Previsão do uso de fichas de verificação diária de CCI no PCINC</t>
  </si>
  <si>
    <t>D2.11.3</t>
  </si>
  <si>
    <t>153.423-001-6.1.3</t>
  </si>
  <si>
    <t>Previsão do uso de fichas de verificação diária ou semanal dos equipamentos de apoio</t>
  </si>
  <si>
    <t>Apresentação de checklist de verificação dos equipamentos, conforme listagem mínima da tabela 153.423-1 e  IS 153.423. Checklist deve estar previsto no MOPS/PLEM/PCINC</t>
  </si>
  <si>
    <t>D2.12.1</t>
  </si>
  <si>
    <t>&lt;1km de água</t>
  </si>
  <si>
    <t>IS 153.433-001-6.6.2</t>
  </si>
  <si>
    <t>Instrumento formal com órgãos externos</t>
  </si>
  <si>
    <t>Registro documental (Acordo formal para prestação do serviço especializado)</t>
  </si>
  <si>
    <t>D2.12.2</t>
  </si>
  <si>
    <t>IS 153.433-001-6.1.7</t>
  </si>
  <si>
    <t xml:space="preserve">Realização de exercícios "table top" de atendimento a emergências para o SESAQ </t>
  </si>
  <si>
    <t>Relatórios dos exercícios + imagens</t>
  </si>
  <si>
    <t>D2.12.3</t>
  </si>
  <si>
    <t>IS 153.433-001-6.3.6</t>
  </si>
  <si>
    <t xml:space="preserve">Equipamentos para o SESAQ (cobertores, ganchos, cordas, equipamentos de iluminação) </t>
  </si>
  <si>
    <t>D2.12.4</t>
  </si>
  <si>
    <t>IS 153.433-001-6.4</t>
  </si>
  <si>
    <t>Treinamento dos recursos humanos do SESAQ</t>
  </si>
  <si>
    <t>Registro documental + Planilha de controle + Registros de treinamento assinados</t>
  </si>
  <si>
    <t>D2.13.1</t>
  </si>
  <si>
    <t>II, III e IV</t>
  </si>
  <si>
    <t>153.174.01</t>
  </si>
  <si>
    <t>Operação por pessoal capacitado</t>
  </si>
  <si>
    <t>Escala e certificados dos profissionais
Classe II e III - Mínimo 1
Classe IV - Mínimo 2 (1 Tipo D - UTI)</t>
  </si>
  <si>
    <t xml:space="preserve">Resultado final DOCS REA
</t>
  </si>
  <si>
    <t>Desempenho final</t>
  </si>
  <si>
    <t>Menção final</t>
  </si>
  <si>
    <t>Listas suspensas</t>
  </si>
  <si>
    <t>Inexistente</t>
  </si>
  <si>
    <t>Presente</t>
  </si>
  <si>
    <t>Adequado</t>
  </si>
  <si>
    <t>Operacional</t>
  </si>
  <si>
    <t>Efetivo</t>
  </si>
  <si>
    <t>D3.1. Planejamento de Emergências</t>
  </si>
  <si>
    <t>D3.1.1 Planos</t>
  </si>
  <si>
    <t>D3.1.2 Ex. Sim. Emerg. AD - ESEA</t>
  </si>
  <si>
    <t>D3.1.3 Centro de Operações de Emergências - COE</t>
  </si>
  <si>
    <t>D3.1.4 Posto de Comando Móvel - PCM</t>
  </si>
  <si>
    <t>D3.2. Serviços</t>
  </si>
  <si>
    <t>D3.2.1 SESCINC: Geral</t>
  </si>
  <si>
    <t>D3.2.2 SESCINC: Aferição do Tempo-Resposta</t>
  </si>
  <si>
    <t>D3.2.3 SESCINC: PTR-BA</t>
  </si>
  <si>
    <t>D3.2.4 SESCINC: Programa de Treinamento Físico + Avaliação Médica</t>
  </si>
  <si>
    <t>D3.2.5 SESCINC: Equipe de Serviço</t>
  </si>
  <si>
    <t>D3.2.6 SESCINC: Agentes Extintores</t>
  </si>
  <si>
    <t>D3.2.7 SESCINC: Trajes de Proteção</t>
  </si>
  <si>
    <t>D3.2.8 SESCINC: Equipamentos de Proteção Respiratória - EPR</t>
  </si>
  <si>
    <t>D3.2.9 SESCINC: Sistemas de Comunicação</t>
  </si>
  <si>
    <t>D3.2.10 SESCINC: Veículos</t>
  </si>
  <si>
    <t>D3.2.11 SESCINC: Equip. Ap. às Operações de Resgate</t>
  </si>
  <si>
    <t>D3.2.12 SESAQ</t>
  </si>
  <si>
    <t>D3.2.13 Ambulâncias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</si>
</sst>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vertAlign val="subscript"/>
      <sz val="9"/>
      <color theme="1"/>
      <name val="Calibri"/>
      <family val="2"/>
      <scheme val="minor"/>
    </font>
    <font>
      <u/>
      <sz val="9"/>
      <color theme="1"/>
      <name val="Calibri"/>
      <family val="2"/>
      <scheme val="minor"/>
    </font>
    <font>
      <b/>
      <sz val="12"/>
      <name val="Calibri"/>
      <family val="2"/>
      <scheme val="minor"/>
    </font>
    <font>
      <sz val="9"/>
      <color theme="2" tint="-0.499984740745262"/>
      <name val="Calibri"/>
      <family val="2"/>
      <scheme val="minor"/>
    </font>
    <font>
      <b/>
      <sz val="9"/>
      <color rgb="FF333333"/>
      <name val="Calibri"/>
      <family val="2"/>
      <scheme val="minor"/>
    </font>
    <font>
      <b/>
      <sz val="9"/>
      <color theme="2" tint="-0.499984740745262"/>
      <name val="Calibri"/>
      <family val="2"/>
      <scheme val="minor"/>
    </font>
    <font>
      <b/>
      <sz val="11"/>
      <color theme="1"/>
      <name val="Calibri"/>
      <family val="2"/>
      <scheme val="minor"/>
    </font>
    <font>
      <b/>
      <i/>
      <sz val="11"/>
      <color theme="1"/>
      <name val="Calibri"/>
      <family val="2"/>
      <scheme val="minor"/>
    </font>
    <font>
      <sz val="11"/>
      <color theme="1"/>
      <name val="Calibri"/>
      <family val="2"/>
    </font>
  </fonts>
  <fills count="7">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s>
  <cellStyleXfs count="2">
    <xf numFmtId="0" fontId="0" fillId="0" borderId="0"/>
    <xf numFmtId="9" fontId="1" fillId="0" borderId="0" applyFont="0" applyFill="0" applyBorder="0" applyAlignment="0" applyProtection="0"/>
  </cellStyleXfs>
  <cellXfs count="95">
    <xf numFmtId="0" fontId="0" fillId="0" borderId="0" xfId="0"/>
    <xf numFmtId="0" fontId="2"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2" fillId="3" borderId="1" xfId="0" applyFont="1" applyFill="1" applyBorder="1" applyAlignment="1" applyProtection="1">
      <alignment horizontal="center" vertical="center"/>
      <protection locked="0"/>
    </xf>
    <xf numFmtId="9" fontId="2" fillId="3" borderId="1" xfId="1"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3" fillId="0" borderId="1" xfId="0" applyFont="1" applyBorder="1" applyAlignment="1">
      <alignment horizontal="center" vertical="center" wrapText="1"/>
    </xf>
    <xf numFmtId="0" fontId="3" fillId="4" borderId="1" xfId="0" applyFont="1" applyFill="1" applyBorder="1" applyAlignment="1">
      <alignment vertical="center" wrapText="1"/>
    </xf>
    <xf numFmtId="0" fontId="2"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vertical="center"/>
    </xf>
    <xf numFmtId="0" fontId="3" fillId="2" borderId="1" xfId="0" applyFont="1" applyFill="1" applyBorder="1" applyAlignment="1">
      <alignment horizontal="left" vertical="center" wrapText="1"/>
    </xf>
    <xf numFmtId="0" fontId="3" fillId="0" borderId="0" xfId="0" applyFont="1" applyAlignment="1">
      <alignment horizontal="left" vertical="center" wrapText="1"/>
    </xf>
    <xf numFmtId="0" fontId="2" fillId="0" borderId="8"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vertical="center"/>
    </xf>
    <xf numFmtId="0" fontId="5" fillId="0" borderId="0" xfId="0" applyFont="1" applyAlignment="1">
      <alignment horizontal="left" vertical="center"/>
    </xf>
    <xf numFmtId="0" fontId="6" fillId="0" borderId="1" xfId="0" applyFont="1" applyBorder="1" applyAlignment="1">
      <alignment horizontal="center" vertical="center"/>
    </xf>
    <xf numFmtId="0" fontId="10" fillId="0" borderId="0" xfId="0" applyFont="1"/>
    <xf numFmtId="0" fontId="12" fillId="0" borderId="6" xfId="0" applyFont="1" applyBorder="1" applyAlignment="1">
      <alignment horizontal="center" vertical="center"/>
    </xf>
    <xf numFmtId="0" fontId="3" fillId="0" borderId="7" xfId="0" applyFont="1" applyBorder="1" applyAlignment="1">
      <alignment horizontal="center" vertical="center"/>
    </xf>
    <xf numFmtId="0" fontId="10" fillId="0" borderId="7" xfId="0" applyFont="1" applyBorder="1" applyAlignment="1">
      <alignment horizontal="center" vertical="center"/>
    </xf>
    <xf numFmtId="0" fontId="2" fillId="0" borderId="7" xfId="0" applyFont="1" applyBorder="1" applyAlignment="1">
      <alignment horizontal="center" vertical="center"/>
    </xf>
    <xf numFmtId="0" fontId="2" fillId="0" borderId="7" xfId="0" applyFont="1" applyBorder="1" applyAlignment="1">
      <alignment horizontal="left" vertical="center" indent="2"/>
    </xf>
    <xf numFmtId="0" fontId="2" fillId="0" borderId="7" xfId="0" applyFont="1" applyBorder="1" applyAlignment="1">
      <alignment horizontal="center"/>
    </xf>
    <xf numFmtId="0" fontId="3" fillId="0" borderId="7" xfId="0" applyFont="1" applyBorder="1" applyAlignment="1">
      <alignment vertical="center"/>
    </xf>
    <xf numFmtId="0" fontId="3" fillId="0" borderId="7" xfId="0" applyFont="1" applyBorder="1" applyAlignment="1">
      <alignment horizontal="left" vertical="center" indent="1"/>
    </xf>
    <xf numFmtId="0" fontId="9" fillId="0" borderId="0" xfId="0" applyFont="1" applyAlignment="1">
      <alignment horizontal="center" vertical="top" wrapText="1"/>
    </xf>
    <xf numFmtId="0" fontId="6" fillId="0" borderId="0" xfId="0" applyFont="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xf>
    <xf numFmtId="0" fontId="2" fillId="0" borderId="0" xfId="0" applyFont="1" applyAlignment="1">
      <alignment horizontal="center"/>
    </xf>
    <xf numFmtId="1" fontId="2" fillId="0" borderId="1" xfId="0" applyNumberFormat="1" applyFont="1" applyBorder="1" applyAlignment="1">
      <alignment horizontal="center" vertical="center"/>
    </xf>
    <xf numFmtId="0" fontId="0" fillId="0" borderId="1" xfId="0" applyBorder="1" applyAlignment="1">
      <alignment horizontal="left" vertical="center" wrapText="1" indent="1"/>
    </xf>
    <xf numFmtId="9" fontId="0" fillId="0" borderId="1" xfId="0" applyNumberFormat="1" applyBorder="1" applyAlignment="1">
      <alignment horizontal="left" vertical="center" wrapText="1" indent="1"/>
    </xf>
    <xf numFmtId="0" fontId="13" fillId="0" borderId="1" xfId="0" applyFont="1" applyBorder="1" applyAlignment="1">
      <alignment horizontal="left" vertical="center"/>
    </xf>
    <xf numFmtId="0" fontId="13" fillId="0" borderId="1" xfId="0" applyFont="1" applyBorder="1" applyAlignment="1">
      <alignment vertical="center"/>
    </xf>
    <xf numFmtId="9" fontId="0" fillId="0" borderId="4"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0" fillId="3" borderId="2" xfId="0" applyFill="1" applyBorder="1" applyAlignment="1">
      <alignment horizontal="left" vertical="center" wrapText="1" indent="1"/>
    </xf>
    <xf numFmtId="0" fontId="2" fillId="3" borderId="1" xfId="0" applyFont="1" applyFill="1" applyBorder="1" applyAlignment="1" applyProtection="1">
      <alignment horizontal="left" vertical="center" wrapText="1"/>
      <protection locked="0"/>
    </xf>
    <xf numFmtId="0" fontId="5" fillId="0" borderId="1" xfId="0" applyFont="1" applyBorder="1" applyAlignment="1">
      <alignment horizontal="left" vertical="center"/>
    </xf>
    <xf numFmtId="0" fontId="2" fillId="0" borderId="1" xfId="0" applyFont="1" applyBorder="1" applyAlignment="1">
      <alignment horizontal="center" vertical="center" wrapText="1"/>
    </xf>
    <xf numFmtId="0" fontId="6" fillId="0" borderId="0" xfId="0" applyFont="1" applyAlignment="1">
      <alignment horizontal="left" vertical="center"/>
    </xf>
    <xf numFmtId="0" fontId="3" fillId="0" borderId="6" xfId="0" applyFont="1" applyBorder="1" applyAlignment="1">
      <alignment horizontal="left" vertical="center" indent="1"/>
    </xf>
    <xf numFmtId="0" fontId="5"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11" fillId="0" borderId="0" xfId="0" applyFont="1" applyAlignment="1" applyProtection="1">
      <alignment vertical="center" wrapText="1"/>
      <protection locked="0"/>
    </xf>
    <xf numFmtId="0" fontId="13" fillId="3" borderId="2" xfId="0" applyFont="1" applyFill="1" applyBorder="1" applyAlignment="1">
      <alignment vertical="center" wrapText="1"/>
    </xf>
    <xf numFmtId="3" fontId="2" fillId="0" borderId="1" xfId="0" applyNumberFormat="1" applyFont="1" applyBorder="1" applyAlignment="1">
      <alignment horizontal="center" vertical="center"/>
    </xf>
    <xf numFmtId="0" fontId="5" fillId="0" borderId="0" xfId="0" applyFont="1" applyAlignment="1">
      <alignment horizontal="center" vertical="center" wrapText="1"/>
    </xf>
    <xf numFmtId="0" fontId="6" fillId="0" borderId="0" xfId="0" applyFont="1" applyAlignment="1">
      <alignment vertical="top" wrapText="1"/>
    </xf>
    <xf numFmtId="0" fontId="5" fillId="6" borderId="0" xfId="0" applyFont="1" applyFill="1" applyAlignment="1">
      <alignment horizontal="center" vertical="center"/>
    </xf>
    <xf numFmtId="164" fontId="3" fillId="0" borderId="0" xfId="0" applyNumberFormat="1" applyFont="1" applyAlignment="1">
      <alignment horizontal="center" vertical="center"/>
    </xf>
    <xf numFmtId="164" fontId="5" fillId="0" borderId="1" xfId="0" applyNumberFormat="1" applyFont="1" applyBorder="1" applyAlignment="1">
      <alignment horizontal="center" vertical="center"/>
    </xf>
    <xf numFmtId="165" fontId="3" fillId="0" borderId="0" xfId="1" applyNumberFormat="1" applyFont="1" applyFill="1" applyBorder="1" applyAlignment="1">
      <alignment horizontal="center" vertical="center"/>
    </xf>
    <xf numFmtId="9" fontId="5" fillId="0" borderId="0" xfId="1" applyFont="1" applyFill="1" applyBorder="1" applyAlignment="1">
      <alignment horizontal="center" vertical="center"/>
    </xf>
    <xf numFmtId="165" fontId="6" fillId="0" borderId="6" xfId="1" applyNumberFormat="1" applyFont="1" applyFill="1" applyBorder="1" applyAlignment="1">
      <alignment horizontal="center" vertical="center" wrapText="1"/>
    </xf>
    <xf numFmtId="9" fontId="2" fillId="0" borderId="7" xfId="0" applyNumberFormat="1" applyFont="1" applyBorder="1" applyAlignment="1">
      <alignment horizontal="center" vertical="center"/>
    </xf>
    <xf numFmtId="165" fontId="3" fillId="0" borderId="7" xfId="0" applyNumberFormat="1" applyFont="1" applyBorder="1" applyAlignment="1">
      <alignment horizontal="center" vertical="center"/>
    </xf>
    <xf numFmtId="0" fontId="3" fillId="0" borderId="7" xfId="0" applyFont="1" applyBorder="1" applyAlignment="1">
      <alignment vertical="center" wrapText="1"/>
    </xf>
    <xf numFmtId="0" fontId="6" fillId="0" borderId="0" xfId="0" applyFont="1" applyAlignment="1">
      <alignment horizontal="center" vertical="center"/>
    </xf>
    <xf numFmtId="0" fontId="6" fillId="0" borderId="5" xfId="0" applyFont="1" applyBorder="1" applyAlignment="1">
      <alignment horizontal="center" vertical="center"/>
    </xf>
    <xf numFmtId="9" fontId="3" fillId="0" borderId="0" xfId="1" applyFont="1" applyFill="1" applyAlignment="1">
      <alignment horizontal="center" vertical="center"/>
    </xf>
    <xf numFmtId="0" fontId="5" fillId="0" borderId="1" xfId="0" applyFont="1" applyBorder="1" applyAlignment="1">
      <alignment horizontal="left" vertical="center" wrapText="1"/>
    </xf>
    <xf numFmtId="0" fontId="2" fillId="0" borderId="2" xfId="0" applyFont="1" applyBorder="1" applyAlignment="1">
      <alignment horizontal="left" vertical="center" wrapText="1" indent="1"/>
    </xf>
    <xf numFmtId="0" fontId="13" fillId="0" borderId="4" xfId="0" applyFont="1" applyBorder="1" applyAlignment="1">
      <alignment horizontal="left" vertical="center" wrapText="1"/>
    </xf>
    <xf numFmtId="0" fontId="13" fillId="0" borderId="2" xfId="0" applyFont="1" applyBorder="1" applyAlignment="1">
      <alignment horizontal="left" vertical="center" wrapText="1"/>
    </xf>
    <xf numFmtId="0" fontId="13" fillId="5" borderId="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1" fillId="0" borderId="0" xfId="0" applyFont="1" applyAlignment="1">
      <alignment horizontal="left" vertical="center" wrapText="1" indent="1"/>
    </xf>
    <xf numFmtId="0" fontId="5" fillId="3" borderId="3" xfId="0" applyFont="1" applyFill="1" applyBorder="1" applyAlignment="1" applyProtection="1">
      <alignment horizontal="left" vertical="center" wrapText="1"/>
      <protection locked="0"/>
    </xf>
    <xf numFmtId="0" fontId="5" fillId="3" borderId="9" xfId="0" applyFont="1" applyFill="1" applyBorder="1" applyAlignment="1" applyProtection="1">
      <alignment horizontal="left" vertical="center" wrapText="1"/>
      <protection locked="0"/>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xf>
    <xf numFmtId="0" fontId="5" fillId="0" borderId="7" xfId="0" applyFont="1" applyBorder="1" applyAlignment="1">
      <alignment horizontal="left" vertical="center" wrapText="1"/>
    </xf>
    <xf numFmtId="0" fontId="6" fillId="0" borderId="0" xfId="0" applyFont="1" applyAlignment="1">
      <alignment horizontal="center" vertical="top" wrapText="1"/>
    </xf>
    <xf numFmtId="0" fontId="9" fillId="0" borderId="0" xfId="0" applyFont="1" applyAlignment="1">
      <alignment horizontal="center" vertical="top"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horizontal="left" vertical="center"/>
    </xf>
    <xf numFmtId="0" fontId="6" fillId="0" borderId="0" xfId="0" applyFont="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5" name="Imagem 4">
          <a:extLst>
            <a:ext uri="{FF2B5EF4-FFF2-40B4-BE49-F238E27FC236}">
              <a16:creationId xmlns:a16="http://schemas.microsoft.com/office/drawing/2014/main" id="{1610ABB4-90B2-34BD-F69F-A5E6B5E254A5}"/>
            </a:ext>
          </a:extLst>
        </xdr:cNvPr>
        <xdr:cNvPicPr>
          <a:picLocks noChangeAspect="1"/>
        </xdr:cNvPicPr>
      </xdr:nvPicPr>
      <xdr:blipFill>
        <a:blip xmlns:r="http://schemas.openxmlformats.org/officeDocument/2006/relationships" r:embed="rId1"/>
        <a:stretch>
          <a:fillRect/>
        </a:stretch>
      </xdr:blipFill>
      <xdr:spPr>
        <a:xfrm>
          <a:off x="349250" y="14952138"/>
          <a:ext cx="11763524"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7" name="Imagem 6">
          <a:extLst>
            <a:ext uri="{FF2B5EF4-FFF2-40B4-BE49-F238E27FC236}">
              <a16:creationId xmlns:a16="http://schemas.microsoft.com/office/drawing/2014/main" id="{423FE174-12D0-86CC-9EEB-BAA3BBFF8974}"/>
            </a:ext>
          </a:extLst>
        </xdr:cNvPr>
        <xdr:cNvPicPr>
          <a:picLocks noChangeAspect="1"/>
        </xdr:cNvPicPr>
      </xdr:nvPicPr>
      <xdr:blipFill>
        <a:blip xmlns:r="http://schemas.openxmlformats.org/officeDocument/2006/relationships" r:embed="rId2"/>
        <a:stretch>
          <a:fillRect/>
        </a:stretch>
      </xdr:blipFill>
      <xdr:spPr>
        <a:xfrm>
          <a:off x="7804733" y="11885084"/>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11" name="Imagem 10">
          <a:extLst>
            <a:ext uri="{FF2B5EF4-FFF2-40B4-BE49-F238E27FC236}">
              <a16:creationId xmlns:a16="http://schemas.microsoft.com/office/drawing/2014/main" id="{A421ECD5-67C4-8824-F06A-CFF08CF845D8}"/>
            </a:ext>
          </a:extLst>
        </xdr:cNvPr>
        <xdr:cNvPicPr>
          <a:picLocks noChangeAspect="1"/>
        </xdr:cNvPicPr>
      </xdr:nvPicPr>
      <xdr:blipFill>
        <a:blip xmlns:r="http://schemas.openxmlformats.org/officeDocument/2006/relationships" r:embed="rId3"/>
        <a:stretch>
          <a:fillRect/>
        </a:stretch>
      </xdr:blipFill>
      <xdr:spPr>
        <a:xfrm>
          <a:off x="7804733" y="12170834"/>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12" name="Imagem 11">
          <a:extLst>
            <a:ext uri="{FF2B5EF4-FFF2-40B4-BE49-F238E27FC236}">
              <a16:creationId xmlns:a16="http://schemas.microsoft.com/office/drawing/2014/main" id="{C2C39411-8ECF-89FE-1B52-0C6C435442C8}"/>
            </a:ext>
          </a:extLst>
        </xdr:cNvPr>
        <xdr:cNvPicPr>
          <a:picLocks noChangeAspect="1"/>
        </xdr:cNvPicPr>
      </xdr:nvPicPr>
      <xdr:blipFill>
        <a:blip xmlns:r="http://schemas.openxmlformats.org/officeDocument/2006/relationships" r:embed="rId4"/>
        <a:stretch>
          <a:fillRect/>
        </a:stretch>
      </xdr:blipFill>
      <xdr:spPr>
        <a:xfrm>
          <a:off x="7804733" y="12428009"/>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13" name="Imagem 12">
          <a:extLst>
            <a:ext uri="{FF2B5EF4-FFF2-40B4-BE49-F238E27FC236}">
              <a16:creationId xmlns:a16="http://schemas.microsoft.com/office/drawing/2014/main" id="{79D23071-FCF9-CD36-FCBF-441614C9C844}"/>
            </a:ext>
          </a:extLst>
        </xdr:cNvPr>
        <xdr:cNvPicPr>
          <a:picLocks noChangeAspect="1"/>
        </xdr:cNvPicPr>
      </xdr:nvPicPr>
      <xdr:blipFill>
        <a:blip xmlns:r="http://schemas.openxmlformats.org/officeDocument/2006/relationships" r:embed="rId5"/>
        <a:stretch>
          <a:fillRect/>
        </a:stretch>
      </xdr:blipFill>
      <xdr:spPr>
        <a:xfrm>
          <a:off x="7804733" y="12704234"/>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3" name="Imagem 2">
          <a:extLst>
            <a:ext uri="{FF2B5EF4-FFF2-40B4-BE49-F238E27FC236}">
              <a16:creationId xmlns:a16="http://schemas.microsoft.com/office/drawing/2014/main" id="{1525716A-86FF-6E7B-EE7C-7ECC7D8C17D8}"/>
            </a:ext>
          </a:extLst>
        </xdr:cNvPr>
        <xdr:cNvPicPr>
          <a:picLocks noChangeAspect="1"/>
        </xdr:cNvPicPr>
      </xdr:nvPicPr>
      <xdr:blipFill>
        <a:blip xmlns:r="http://schemas.openxmlformats.org/officeDocument/2006/relationships" r:embed="rId6"/>
        <a:stretch>
          <a:fillRect/>
        </a:stretch>
      </xdr:blipFill>
      <xdr:spPr>
        <a:xfrm>
          <a:off x="7795208" y="11618384"/>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4" name="Imagem 3">
          <a:extLst>
            <a:ext uri="{FF2B5EF4-FFF2-40B4-BE49-F238E27FC236}">
              <a16:creationId xmlns:a16="http://schemas.microsoft.com/office/drawing/2014/main" id="{D67BD60B-7A5B-6CFA-E544-F8BC7EA44598}"/>
            </a:ext>
          </a:extLst>
        </xdr:cNvPr>
        <xdr:cNvPicPr>
          <a:picLocks noChangeAspect="1"/>
        </xdr:cNvPicPr>
      </xdr:nvPicPr>
      <xdr:blipFill>
        <a:blip xmlns:r="http://schemas.openxmlformats.org/officeDocument/2006/relationships" r:embed="rId7"/>
        <a:stretch>
          <a:fillRect/>
        </a:stretch>
      </xdr:blipFill>
      <xdr:spPr>
        <a:xfrm>
          <a:off x="1738913" y="10403417"/>
          <a:ext cx="2822502"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683445E6-78D0-443D-9C07-42BC5235D5B4}"/>
            </a:ext>
          </a:extLst>
        </xdr:cNvPr>
        <xdr:cNvSpPr/>
      </xdr:nvSpPr>
      <xdr:spPr>
        <a:xfrm>
          <a:off x="4686450" y="12174459"/>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F3319B98-1DD6-4BD5-8DDE-C53FAAB1188A}"/>
            </a:ext>
          </a:extLst>
        </xdr:cNvPr>
        <xdr:cNvCxnSpPr>
          <a:stCxn id="16" idx="0"/>
        </xdr:cNvCxnSpPr>
      </xdr:nvCxnSpPr>
      <xdr:spPr>
        <a:xfrm flipV="1">
          <a:off x="593877" y="13684250"/>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5" name="Retângulo 14">
          <a:extLst>
            <a:ext uri="{FF2B5EF4-FFF2-40B4-BE49-F238E27FC236}">
              <a16:creationId xmlns:a16="http://schemas.microsoft.com/office/drawing/2014/main" id="{96E647A5-C232-4821-B7FC-1495B138A83E}"/>
            </a:ext>
          </a:extLst>
        </xdr:cNvPr>
        <xdr:cNvSpPr/>
      </xdr:nvSpPr>
      <xdr:spPr>
        <a:xfrm>
          <a:off x="2808817" y="11783485"/>
          <a:ext cx="715433"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6" name="Retângulo 15">
          <a:extLst>
            <a:ext uri="{FF2B5EF4-FFF2-40B4-BE49-F238E27FC236}">
              <a16:creationId xmlns:a16="http://schemas.microsoft.com/office/drawing/2014/main" id="{C11EEEC4-70F4-4708-9E3F-410E8AB8C24A}"/>
            </a:ext>
          </a:extLst>
        </xdr:cNvPr>
        <xdr:cNvSpPr/>
      </xdr:nvSpPr>
      <xdr:spPr>
        <a:xfrm>
          <a:off x="378884" y="15430500"/>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8" name="Conector de Seta Reta 17">
          <a:extLst>
            <a:ext uri="{FF2B5EF4-FFF2-40B4-BE49-F238E27FC236}">
              <a16:creationId xmlns:a16="http://schemas.microsoft.com/office/drawing/2014/main" id="{62156630-9C2B-422A-915D-F002E8D59714}"/>
            </a:ext>
          </a:extLst>
        </xdr:cNvPr>
        <xdr:cNvCxnSpPr>
          <a:stCxn id="21" idx="0"/>
          <a:endCxn id="27" idx="2"/>
        </xdr:cNvCxnSpPr>
      </xdr:nvCxnSpPr>
      <xdr:spPr>
        <a:xfrm flipH="1" flipV="1">
          <a:off x="9206269" y="12951883"/>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21" name="Retângulo 20">
          <a:extLst>
            <a:ext uri="{FF2B5EF4-FFF2-40B4-BE49-F238E27FC236}">
              <a16:creationId xmlns:a16="http://schemas.microsoft.com/office/drawing/2014/main" id="{F3C1817C-6D0C-4308-99F4-294F8AF0E43C}"/>
            </a:ext>
          </a:extLst>
        </xdr:cNvPr>
        <xdr:cNvSpPr/>
      </xdr:nvSpPr>
      <xdr:spPr>
        <a:xfrm>
          <a:off x="8147050" y="13260916"/>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22" name="Retângulo 21">
          <a:extLst>
            <a:ext uri="{FF2B5EF4-FFF2-40B4-BE49-F238E27FC236}">
              <a16:creationId xmlns:a16="http://schemas.microsoft.com/office/drawing/2014/main" id="{05381EB0-18CC-42DD-9B4A-36ACAE0C8D75}"/>
            </a:ext>
          </a:extLst>
        </xdr:cNvPr>
        <xdr:cNvSpPr/>
      </xdr:nvSpPr>
      <xdr:spPr>
        <a:xfrm>
          <a:off x="8890000" y="14964833"/>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27" name="Retângulo 26">
          <a:extLst>
            <a:ext uri="{FF2B5EF4-FFF2-40B4-BE49-F238E27FC236}">
              <a16:creationId xmlns:a16="http://schemas.microsoft.com/office/drawing/2014/main" id="{0CAE5840-CC80-45B4-9E28-65263914914A}"/>
            </a:ext>
          </a:extLst>
        </xdr:cNvPr>
        <xdr:cNvSpPr/>
      </xdr:nvSpPr>
      <xdr:spPr>
        <a:xfrm>
          <a:off x="8624791" y="11627908"/>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24" name="Conector de Seta Reta 23">
          <a:extLst>
            <a:ext uri="{FF2B5EF4-FFF2-40B4-BE49-F238E27FC236}">
              <a16:creationId xmlns:a16="http://schemas.microsoft.com/office/drawing/2014/main" id="{A637FBB7-7337-4D55-B7CB-C38FB7A9FA12}"/>
            </a:ext>
          </a:extLst>
        </xdr:cNvPr>
        <xdr:cNvCxnSpPr>
          <a:stCxn id="22" idx="0"/>
          <a:endCxn id="21" idx="2"/>
        </xdr:cNvCxnSpPr>
      </xdr:nvCxnSpPr>
      <xdr:spPr>
        <a:xfrm flipH="1" flipV="1">
          <a:off x="9713913" y="14580658"/>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45" name="Conector de Seta Reta 44">
          <a:extLst>
            <a:ext uri="{FF2B5EF4-FFF2-40B4-BE49-F238E27FC236}">
              <a16:creationId xmlns:a16="http://schemas.microsoft.com/office/drawing/2014/main" id="{5E1C7CA6-1BD3-4EBA-8D23-1D56D940120F}"/>
            </a:ext>
          </a:extLst>
        </xdr:cNvPr>
        <xdr:cNvCxnSpPr>
          <a:stCxn id="15" idx="3"/>
          <a:endCxn id="9" idx="1"/>
        </xdr:cNvCxnSpPr>
      </xdr:nvCxnSpPr>
      <xdr:spPr>
        <a:xfrm flipV="1">
          <a:off x="3524250" y="12599646"/>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48" name="Imagem 47">
          <a:extLst>
            <a:ext uri="{FF2B5EF4-FFF2-40B4-BE49-F238E27FC236}">
              <a16:creationId xmlns:a16="http://schemas.microsoft.com/office/drawing/2014/main" id="{A94A89A4-8B96-E290-42D7-EAE140B7749C}"/>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63499</xdr:rowOff>
    </xdr:from>
    <xdr:to>
      <xdr:col>11</xdr:col>
      <xdr:colOff>343356</xdr:colOff>
      <xdr:row>8</xdr:row>
      <xdr:rowOff>137584</xdr:rowOff>
    </xdr:to>
    <xdr:pic>
      <xdr:nvPicPr>
        <xdr:cNvPr id="2" name="Imagem 1">
          <a:extLst>
            <a:ext uri="{FF2B5EF4-FFF2-40B4-BE49-F238E27FC236}">
              <a16:creationId xmlns:a16="http://schemas.microsoft.com/office/drawing/2014/main" id="{296B6176-5A82-4FE7-8FA0-99AF42A64F62}"/>
            </a:ext>
          </a:extLst>
        </xdr:cNvPr>
        <xdr:cNvPicPr>
          <a:picLocks noChangeAspect="1"/>
        </xdr:cNvPicPr>
      </xdr:nvPicPr>
      <xdr:blipFill>
        <a:blip xmlns:r="http://schemas.openxmlformats.org/officeDocument/2006/relationships" r:embed="rId1"/>
        <a:stretch>
          <a:fillRect/>
        </a:stretch>
      </xdr:blipFill>
      <xdr:spPr>
        <a:xfrm>
          <a:off x="9969499" y="687916"/>
          <a:ext cx="883107" cy="793751"/>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5755A-9CA3-49B4-BCB2-4D4F145DB6DF}">
  <sheetPr>
    <tabColor theme="2" tint="-0.499984740745262"/>
  </sheetPr>
  <dimension ref="B1:C11"/>
  <sheetViews>
    <sheetView showGridLines="0" topLeftCell="A2" zoomScale="90" zoomScaleNormal="90" workbookViewId="0">
      <selection activeCell="C5" sqref="C5"/>
    </sheetView>
  </sheetViews>
  <sheetFormatPr defaultRowHeight="15" x14ac:dyDescent="0.25"/>
  <cols>
    <col min="1" max="1" width="2.5703125" customWidth="1"/>
    <col min="2" max="2" width="44.140625" bestFit="1" customWidth="1"/>
    <col min="3" max="3" width="150.28515625" customWidth="1"/>
    <col min="4" max="4" width="3.7109375" customWidth="1"/>
  </cols>
  <sheetData>
    <row r="1" spans="2:3" ht="6.75" customHeight="1" x14ac:dyDescent="0.25"/>
    <row r="2" spans="2:3" ht="79.5" customHeight="1" x14ac:dyDescent="0.25">
      <c r="B2" s="79" t="s">
        <v>0</v>
      </c>
      <c r="C2" s="80"/>
    </row>
    <row r="3" spans="2:3" ht="6.75" customHeight="1" x14ac:dyDescent="0.25"/>
    <row r="4" spans="2:3" ht="285" x14ac:dyDescent="0.25">
      <c r="B4" s="77" t="s">
        <v>1</v>
      </c>
      <c r="C4" s="47" t="s">
        <v>2</v>
      </c>
    </row>
    <row r="5" spans="2:3" ht="225" x14ac:dyDescent="0.25">
      <c r="B5" s="78"/>
      <c r="C5" s="48" t="s">
        <v>3</v>
      </c>
    </row>
    <row r="6" spans="2:3" x14ac:dyDescent="0.25">
      <c r="B6" s="59" t="s">
        <v>4</v>
      </c>
      <c r="C6" s="49" t="s">
        <v>5</v>
      </c>
    </row>
    <row r="7" spans="2:3" x14ac:dyDescent="0.25">
      <c r="B7" s="59" t="s">
        <v>6</v>
      </c>
      <c r="C7" s="49" t="s">
        <v>7</v>
      </c>
    </row>
    <row r="8" spans="2:3" ht="49.5" customHeight="1" x14ac:dyDescent="0.25">
      <c r="B8" s="59" t="s">
        <v>8</v>
      </c>
      <c r="C8" s="49" t="s">
        <v>9</v>
      </c>
    </row>
    <row r="9" spans="2:3" ht="135" x14ac:dyDescent="0.25">
      <c r="B9" s="59" t="s">
        <v>10</v>
      </c>
      <c r="C9" s="49" t="s">
        <v>11</v>
      </c>
    </row>
    <row r="10" spans="2:3" ht="45" x14ac:dyDescent="0.25">
      <c r="B10" s="46" t="s">
        <v>12</v>
      </c>
      <c r="C10" s="44" t="s">
        <v>13</v>
      </c>
    </row>
    <row r="11" spans="2:3" ht="30" customHeight="1" x14ac:dyDescent="0.25">
      <c r="B11" s="45" t="s">
        <v>14</v>
      </c>
      <c r="C11" s="43" t="s">
        <v>15</v>
      </c>
    </row>
  </sheetData>
  <sheetProtection algorithmName="SHA-512" hashValue="bozjg+nZlXd0BBNhyjimrw5iYenGWiZtSEd4yJLlOZAb/U3Dj08HCJGRH+UydfWdXsuVkKfuuyaJn9LcPwFlLA==" saltValue="fzESVPVgLED+4VWddKLIEw==" spinCount="100000" sheet="1" objects="1" scenarios="1" selectLockedCells="1"/>
  <customSheetViews>
    <customSheetView guid="{D37F1B69-6CE7-4A90-8559-8AE519A5C1EC}" showGridLines="0">
      <selection activeCell="I4" sqref="I4"/>
      <pageMargins left="0" right="0" top="0" bottom="0" header="0" footer="0"/>
    </customSheetView>
  </customSheetViews>
  <mergeCells count="2">
    <mergeCell ref="B4:B5"/>
    <mergeCell ref="B2:C2"/>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866BC-F751-42A2-824E-FA555E0DA691}">
  <sheetPr>
    <tabColor theme="4" tint="0.39997558519241921"/>
  </sheetPr>
  <dimension ref="B1:X166"/>
  <sheetViews>
    <sheetView showGridLines="0" topLeftCell="A137" zoomScaleNormal="100" workbookViewId="0">
      <selection activeCell="L163" sqref="L163"/>
    </sheetView>
  </sheetViews>
  <sheetFormatPr defaultColWidth="9.140625" defaultRowHeight="12" x14ac:dyDescent="0.25"/>
  <cols>
    <col min="1" max="1" width="1" style="19" customWidth="1"/>
    <col min="2" max="2" width="0.85546875" style="19" customWidth="1"/>
    <col min="3" max="3" width="6.42578125" style="25" customWidth="1"/>
    <col min="4" max="4" width="3.140625" style="14" hidden="1" customWidth="1"/>
    <col min="5" max="5" width="4" style="14" bestFit="1" customWidth="1"/>
    <col min="6" max="6" width="7.85546875" style="14" customWidth="1"/>
    <col min="7" max="7" width="8.7109375" style="2" hidden="1" customWidth="1"/>
    <col min="8" max="8" width="15" style="2" customWidth="1"/>
    <col min="9" max="9" width="60.7109375" style="16" customWidth="1"/>
    <col min="10" max="10" width="0.7109375" style="16" customWidth="1"/>
    <col min="11" max="11" width="60.7109375" style="16" customWidth="1"/>
    <col min="12" max="12" width="8.7109375" style="16" customWidth="1"/>
    <col min="13" max="13" width="30.7109375" style="16" customWidth="1"/>
    <col min="14" max="14" width="0.5703125" style="16" customWidth="1"/>
    <col min="15" max="15" width="5.7109375" style="16" bestFit="1" customWidth="1"/>
    <col min="16" max="16" width="5.140625" style="16" bestFit="1" customWidth="1"/>
    <col min="17" max="17" width="4.5703125" style="16" bestFit="1" customWidth="1"/>
    <col min="18" max="18" width="7.28515625" style="16" hidden="1" customWidth="1"/>
    <col min="19" max="19" width="0.85546875" style="16" hidden="1" customWidth="1"/>
    <col min="20" max="20" width="1" style="19" hidden="1" customWidth="1"/>
    <col min="21" max="21" width="1.28515625" style="19" hidden="1" customWidth="1"/>
    <col min="22" max="22" width="1.7109375" style="19" hidden="1" customWidth="1"/>
    <col min="23" max="23" width="9.28515625" style="19" hidden="1" customWidth="1"/>
    <col min="24" max="27" width="1.42578125" style="19" customWidth="1"/>
    <col min="28" max="16384" width="9.140625" style="19"/>
  </cols>
  <sheetData>
    <row r="1" spans="2:24" s="24" customFormat="1" ht="6" customHeight="1" x14ac:dyDescent="0.25">
      <c r="C1" s="14"/>
      <c r="D1" s="14"/>
      <c r="E1" s="14"/>
      <c r="F1" s="61"/>
      <c r="G1" s="14"/>
      <c r="H1" s="61"/>
      <c r="I1" s="39"/>
      <c r="J1" s="39"/>
      <c r="K1" s="39"/>
      <c r="L1" s="39"/>
      <c r="M1" s="39"/>
      <c r="N1" s="39"/>
      <c r="O1" s="39"/>
      <c r="P1" s="39"/>
      <c r="Q1" s="39"/>
      <c r="R1" s="39"/>
      <c r="S1" s="39"/>
    </row>
    <row r="2" spans="2:24" s="24" customFormat="1" ht="15" customHeight="1" x14ac:dyDescent="0.25">
      <c r="C2" s="81" t="s">
        <v>16</v>
      </c>
      <c r="D2" s="81"/>
      <c r="E2" s="81"/>
      <c r="F2" s="81"/>
      <c r="G2" s="62"/>
      <c r="H2" s="88" t="s">
        <v>17</v>
      </c>
      <c r="I2" s="88"/>
      <c r="J2" s="39"/>
      <c r="K2" s="89" t="s">
        <v>18</v>
      </c>
      <c r="L2" s="89"/>
      <c r="M2" s="89"/>
      <c r="N2" s="89"/>
      <c r="O2" s="89"/>
      <c r="P2" s="89"/>
      <c r="Q2" s="89"/>
      <c r="R2" s="62"/>
      <c r="S2" s="39"/>
    </row>
    <row r="3" spans="2:24" s="24" customFormat="1" ht="14.25" customHeight="1" x14ac:dyDescent="0.25">
      <c r="C3" s="81" t="s">
        <v>19</v>
      </c>
      <c r="D3" s="81"/>
      <c r="E3" s="81"/>
      <c r="F3" s="81"/>
      <c r="G3" s="37"/>
      <c r="H3" s="82" t="s">
        <v>20</v>
      </c>
      <c r="I3" s="83"/>
      <c r="J3" s="39"/>
      <c r="K3" s="89"/>
      <c r="L3" s="89"/>
      <c r="M3" s="89"/>
      <c r="N3" s="89"/>
      <c r="O3" s="89"/>
      <c r="P3" s="89"/>
      <c r="Q3" s="89"/>
      <c r="R3" s="37"/>
      <c r="S3" s="39"/>
    </row>
    <row r="4" spans="2:24" s="24" customFormat="1" ht="14.25" customHeight="1" x14ac:dyDescent="0.25">
      <c r="C4" s="81" t="s">
        <v>21</v>
      </c>
      <c r="D4" s="81"/>
      <c r="E4" s="81"/>
      <c r="F4" s="81"/>
      <c r="G4" s="37"/>
      <c r="H4" s="82" t="s">
        <v>22</v>
      </c>
      <c r="I4" s="83"/>
      <c r="J4" s="39"/>
      <c r="K4" s="89"/>
      <c r="L4" s="89"/>
      <c r="M4" s="89"/>
      <c r="N4" s="89"/>
      <c r="O4" s="89"/>
      <c r="P4" s="89"/>
      <c r="Q4" s="89"/>
      <c r="R4" s="37"/>
      <c r="S4" s="39"/>
    </row>
    <row r="5" spans="2:24" s="24" customFormat="1" ht="14.25" customHeight="1" x14ac:dyDescent="0.25">
      <c r="C5" s="81" t="s">
        <v>23</v>
      </c>
      <c r="D5" s="81"/>
      <c r="E5" s="81"/>
      <c r="F5" s="81"/>
      <c r="G5" s="37"/>
      <c r="H5" s="82" t="s">
        <v>24</v>
      </c>
      <c r="I5" s="83"/>
      <c r="J5" s="39"/>
      <c r="K5" s="89"/>
      <c r="L5" s="89"/>
      <c r="M5" s="89"/>
      <c r="N5" s="89"/>
      <c r="O5" s="89"/>
      <c r="P5" s="89"/>
      <c r="Q5" s="89"/>
      <c r="R5" s="37"/>
      <c r="S5" s="39"/>
    </row>
    <row r="6" spans="2:24" s="24" customFormat="1" ht="14.25" customHeight="1" x14ac:dyDescent="0.25">
      <c r="C6" s="81" t="s">
        <v>25</v>
      </c>
      <c r="D6" s="81"/>
      <c r="E6" s="81"/>
      <c r="F6" s="81"/>
      <c r="G6" s="58"/>
      <c r="H6" s="82" t="s">
        <v>26</v>
      </c>
      <c r="I6" s="83"/>
      <c r="J6" s="39"/>
      <c r="K6" s="89"/>
      <c r="L6" s="89"/>
      <c r="M6" s="89"/>
      <c r="N6" s="89"/>
      <c r="O6" s="89"/>
      <c r="P6" s="89"/>
      <c r="Q6" s="89"/>
      <c r="R6" s="58"/>
      <c r="S6" s="58"/>
    </row>
    <row r="7" spans="2:24" s="24" customFormat="1" ht="14.25" customHeight="1" x14ac:dyDescent="0.25">
      <c r="C7" s="81" t="s">
        <v>27</v>
      </c>
      <c r="D7" s="81"/>
      <c r="E7" s="81"/>
      <c r="F7" s="81"/>
      <c r="G7" s="58"/>
      <c r="H7" s="82" t="s">
        <v>28</v>
      </c>
      <c r="I7" s="83"/>
      <c r="J7" s="39"/>
      <c r="K7" s="89"/>
      <c r="L7" s="89"/>
      <c r="M7" s="89"/>
      <c r="N7" s="89"/>
      <c r="O7" s="89"/>
      <c r="P7" s="89"/>
      <c r="Q7" s="89"/>
      <c r="R7" s="58"/>
      <c r="S7" s="58"/>
    </row>
    <row r="8" spans="2:24" s="24" customFormat="1" ht="14.25" customHeight="1" x14ac:dyDescent="0.25">
      <c r="C8" s="81" t="s">
        <v>29</v>
      </c>
      <c r="D8" s="81"/>
      <c r="E8" s="81"/>
      <c r="F8" s="81"/>
      <c r="G8" s="58"/>
      <c r="H8" s="82" t="s">
        <v>30</v>
      </c>
      <c r="I8" s="83"/>
      <c r="J8" s="39"/>
      <c r="K8" s="89"/>
      <c r="L8" s="89"/>
      <c r="M8" s="89"/>
      <c r="N8" s="89"/>
      <c r="O8" s="89"/>
      <c r="P8" s="89"/>
      <c r="Q8" s="89"/>
      <c r="R8" s="58"/>
      <c r="S8" s="58"/>
    </row>
    <row r="9" spans="2:24" s="24" customFormat="1" ht="14.25" customHeight="1" x14ac:dyDescent="0.25">
      <c r="C9" s="81" t="s">
        <v>31</v>
      </c>
      <c r="D9" s="81"/>
      <c r="E9" s="81"/>
      <c r="F9" s="81"/>
      <c r="G9" s="58"/>
      <c r="H9" s="82" t="s">
        <v>32</v>
      </c>
      <c r="I9" s="83"/>
      <c r="J9" s="39"/>
      <c r="K9" s="89"/>
      <c r="L9" s="89"/>
      <c r="M9" s="89"/>
      <c r="N9" s="89"/>
      <c r="O9" s="89"/>
      <c r="P9" s="89"/>
      <c r="Q9" s="89"/>
      <c r="R9" s="58"/>
      <c r="S9" s="58"/>
    </row>
    <row r="10" spans="2:24" ht="3.75" customHeight="1" x14ac:dyDescent="0.25">
      <c r="B10" s="16"/>
      <c r="C10" s="38"/>
      <c r="D10" s="39"/>
      <c r="E10" s="39"/>
      <c r="F10" s="39"/>
      <c r="G10" s="16"/>
      <c r="H10" s="16"/>
      <c r="J10" s="5"/>
      <c r="N10" s="5"/>
      <c r="O10" s="5"/>
      <c r="P10" s="5"/>
      <c r="Q10" s="5"/>
      <c r="R10" s="5"/>
      <c r="S10" s="5"/>
    </row>
    <row r="11" spans="2:24" ht="13.5" customHeight="1" x14ac:dyDescent="0.25">
      <c r="C11" s="26" t="s">
        <v>33</v>
      </c>
      <c r="D11" s="26" t="s">
        <v>34</v>
      </c>
      <c r="E11" s="26" t="s">
        <v>35</v>
      </c>
      <c r="F11" s="26" t="s">
        <v>36</v>
      </c>
      <c r="G11" s="4" t="s">
        <v>37</v>
      </c>
      <c r="H11" s="4" t="s">
        <v>38</v>
      </c>
      <c r="I11" s="10" t="s">
        <v>39</v>
      </c>
      <c r="J11" s="19"/>
      <c r="K11" s="84" t="s">
        <v>40</v>
      </c>
      <c r="L11" s="85"/>
      <c r="M11" s="86"/>
      <c r="N11" s="5"/>
      <c r="O11" s="87" t="s">
        <v>41</v>
      </c>
      <c r="P11" s="87"/>
      <c r="Q11" s="87"/>
      <c r="R11" s="5"/>
      <c r="S11" s="5"/>
      <c r="X11" s="5"/>
    </row>
    <row r="12" spans="2:24" ht="3" customHeight="1" x14ac:dyDescent="0.25">
      <c r="D12" s="24"/>
      <c r="E12" s="24"/>
      <c r="F12" s="24"/>
      <c r="G12" s="19"/>
      <c r="H12" s="19"/>
      <c r="J12" s="19"/>
      <c r="N12" s="19"/>
      <c r="O12" s="19"/>
      <c r="P12" s="19"/>
      <c r="Q12" s="19"/>
      <c r="R12" s="19"/>
      <c r="S12" s="19"/>
    </row>
    <row r="13" spans="2:24" ht="13.5" customHeight="1" x14ac:dyDescent="0.25">
      <c r="C13" s="53"/>
      <c r="D13" s="9">
        <v>3.5</v>
      </c>
      <c r="E13" s="40"/>
      <c r="F13" s="40"/>
      <c r="G13" s="15"/>
      <c r="H13" s="15"/>
      <c r="I13" s="11" t="s">
        <v>332</v>
      </c>
      <c r="J13" s="5"/>
      <c r="K13" s="10" t="s">
        <v>42</v>
      </c>
      <c r="L13" s="10" t="s">
        <v>43</v>
      </c>
      <c r="M13" s="10" t="s">
        <v>44</v>
      </c>
      <c r="N13" s="5"/>
      <c r="O13" s="4" t="s">
        <v>45</v>
      </c>
      <c r="P13" s="4" t="s">
        <v>46</v>
      </c>
      <c r="Q13" s="4" t="s">
        <v>47</v>
      </c>
      <c r="R13" s="4" t="s">
        <v>48</v>
      </c>
      <c r="S13" s="5"/>
      <c r="X13" s="5"/>
    </row>
    <row r="14" spans="2:24" ht="3" customHeight="1" x14ac:dyDescent="0.25">
      <c r="D14" s="24"/>
      <c r="E14" s="24"/>
      <c r="F14" s="24"/>
      <c r="G14" s="19"/>
      <c r="H14" s="19"/>
      <c r="J14" s="19"/>
      <c r="N14" s="19"/>
      <c r="O14" s="19"/>
      <c r="P14" s="19"/>
      <c r="Q14" s="19"/>
      <c r="R14" s="19"/>
      <c r="S14" s="19"/>
    </row>
    <row r="15" spans="2:24" ht="13.5" customHeight="1" x14ac:dyDescent="0.25">
      <c r="D15" s="9">
        <v>4</v>
      </c>
      <c r="I15" s="20" t="s">
        <v>333</v>
      </c>
      <c r="J15" s="21"/>
      <c r="N15" s="19"/>
      <c r="O15" s="19"/>
      <c r="P15" s="19"/>
      <c r="Q15" s="19"/>
      <c r="R15" s="19"/>
      <c r="S15" s="5"/>
      <c r="W15" s="13" t="s">
        <v>49</v>
      </c>
      <c r="X15" s="5"/>
    </row>
    <row r="16" spans="2:24" ht="24" x14ac:dyDescent="0.25">
      <c r="C16" s="51" t="s">
        <v>50</v>
      </c>
      <c r="D16" s="9">
        <v>5</v>
      </c>
      <c r="E16" s="9" t="s">
        <v>51</v>
      </c>
      <c r="F16" s="9" t="s">
        <v>52</v>
      </c>
      <c r="G16" s="3" t="s">
        <v>53</v>
      </c>
      <c r="H16" s="3" t="s">
        <v>54</v>
      </c>
      <c r="I16" s="56" t="s">
        <v>55</v>
      </c>
      <c r="J16" s="12"/>
      <c r="K16" s="57" t="s">
        <v>56</v>
      </c>
      <c r="L16" s="50"/>
      <c r="M16" s="50"/>
      <c r="N16" s="5"/>
      <c r="O16" s="7"/>
      <c r="P16" s="8"/>
      <c r="Q16" s="3" t="str">
        <f>IF($O16="N/A","",IF($P16="","",IF($P16&gt;=85%,"C","NC")))</f>
        <v/>
      </c>
      <c r="R16" s="65" t="str">
        <f>IF($O16="N/A","",IF($P16="","",$P16*$W16))</f>
        <v/>
      </c>
      <c r="S16" s="5"/>
      <c r="W16" s="63">
        <f>IF(O16="N/A",0,D16)</f>
        <v>5</v>
      </c>
      <c r="X16" s="5"/>
    </row>
    <row r="17" spans="3:24" x14ac:dyDescent="0.25">
      <c r="C17" s="51" t="s">
        <v>57</v>
      </c>
      <c r="D17" s="9">
        <v>5</v>
      </c>
      <c r="E17" s="9" t="s">
        <v>58</v>
      </c>
      <c r="F17" s="9" t="s">
        <v>52</v>
      </c>
      <c r="G17" s="3" t="s">
        <v>53</v>
      </c>
      <c r="H17" s="3" t="s">
        <v>54</v>
      </c>
      <c r="I17" s="57" t="s">
        <v>59</v>
      </c>
      <c r="K17" s="57" t="s">
        <v>60</v>
      </c>
      <c r="L17" s="50"/>
      <c r="M17" s="50"/>
      <c r="N17" s="5"/>
      <c r="O17" s="7"/>
      <c r="P17" s="8"/>
      <c r="Q17" s="3" t="str">
        <f>IF($O17="N/A","",IF($P17="","",IF($P17&gt;=85%,"C","NC")))</f>
        <v/>
      </c>
      <c r="R17" s="65" t="str">
        <f>IF($O17="N/A","",IF($P17="","",$P17*$W17))</f>
        <v/>
      </c>
      <c r="S17" s="5"/>
      <c r="W17" s="63">
        <f>IF(O17="N/A",0,D17)</f>
        <v>5</v>
      </c>
      <c r="X17" s="5"/>
    </row>
    <row r="18" spans="3:24" ht="160.5" customHeight="1" x14ac:dyDescent="0.25">
      <c r="C18" s="51" t="s">
        <v>57</v>
      </c>
      <c r="D18" s="9">
        <v>3</v>
      </c>
      <c r="E18" s="9" t="s">
        <v>58</v>
      </c>
      <c r="F18" s="9" t="s">
        <v>52</v>
      </c>
      <c r="G18" s="3" t="s">
        <v>53</v>
      </c>
      <c r="H18" s="3" t="s">
        <v>54</v>
      </c>
      <c r="I18" s="57" t="s">
        <v>61</v>
      </c>
      <c r="K18" s="57" t="s">
        <v>62</v>
      </c>
      <c r="L18" s="50"/>
      <c r="M18" s="50"/>
      <c r="N18" s="5"/>
      <c r="O18" s="7"/>
      <c r="P18" s="8"/>
      <c r="Q18" s="3" t="str">
        <f>IF($O18="N/A","",IF($P18="","",IF($P18&gt;=85%,"C","NC")))</f>
        <v/>
      </c>
      <c r="R18" s="65" t="str">
        <f>IF($O18="N/A","",IF($P18="","",$P18*$W18))</f>
        <v/>
      </c>
      <c r="S18" s="5"/>
      <c r="W18" s="63">
        <f>IF(O18="N/A",0,D18)</f>
        <v>3</v>
      </c>
      <c r="X18" s="5"/>
    </row>
    <row r="19" spans="3:24" x14ac:dyDescent="0.25">
      <c r="C19" s="15"/>
      <c r="D19" s="15"/>
      <c r="E19" s="15"/>
      <c r="F19" s="15"/>
      <c r="G19" s="15"/>
      <c r="H19" s="15"/>
      <c r="I19" s="5"/>
      <c r="J19" s="15"/>
      <c r="K19" s="5"/>
      <c r="L19" s="5"/>
      <c r="M19" s="5"/>
      <c r="N19" s="15"/>
      <c r="O19" s="15"/>
      <c r="P19" s="15"/>
      <c r="Q19" s="15"/>
      <c r="R19" s="64" t="str">
        <f>IF(SUM(R16:R18)=0,"-",IFERROR(SUM(R16:R18),""))</f>
        <v>-</v>
      </c>
      <c r="S19" s="5"/>
      <c r="W19" s="64"/>
      <c r="X19" s="5"/>
    </row>
    <row r="20" spans="3:24" x14ac:dyDescent="0.25">
      <c r="C20" s="15"/>
      <c r="D20" s="15"/>
      <c r="E20" s="15"/>
      <c r="F20" s="15"/>
      <c r="G20" s="15"/>
      <c r="H20" s="15"/>
      <c r="I20" s="5"/>
      <c r="J20" s="15"/>
      <c r="K20" s="5"/>
      <c r="L20" s="5"/>
      <c r="M20" s="5"/>
      <c r="N20" s="15"/>
      <c r="O20" s="64" t="str">
        <f>IF(O16="N/A",IF(O18="N/A","N/A","-"),"-")</f>
        <v>-</v>
      </c>
      <c r="P20" s="74" t="str">
        <f>IF(O20="N/A","N/A",$R20)</f>
        <v>-</v>
      </c>
      <c r="Q20" s="15"/>
      <c r="R20" s="66" t="str">
        <f>IF(R19="-","-",IFERROR(($P16*W16+$P17*W17+$P18*W18)/(SUM(W16:W18)),""))</f>
        <v>-</v>
      </c>
      <c r="S20" s="5"/>
      <c r="W20" s="66"/>
      <c r="X20" s="5"/>
    </row>
    <row r="21" spans="3:24" ht="2.25" customHeight="1" x14ac:dyDescent="0.25">
      <c r="I21" s="18"/>
      <c r="J21" s="2"/>
      <c r="K21" s="18"/>
      <c r="L21" s="18"/>
      <c r="M21" s="18"/>
      <c r="N21" s="2"/>
      <c r="O21" s="2"/>
      <c r="P21" s="2"/>
      <c r="Q21" s="2"/>
      <c r="R21" s="2"/>
      <c r="S21" s="5"/>
    </row>
    <row r="22" spans="3:24" x14ac:dyDescent="0.25">
      <c r="D22" s="9">
        <v>5</v>
      </c>
      <c r="E22" s="24"/>
      <c r="F22" s="24"/>
      <c r="G22" s="19"/>
      <c r="H22" s="19"/>
      <c r="I22" s="20" t="s">
        <v>334</v>
      </c>
      <c r="K22" s="5"/>
      <c r="L22" s="5"/>
      <c r="M22" s="5"/>
      <c r="N22" s="5"/>
      <c r="O22" s="5"/>
      <c r="P22" s="5"/>
      <c r="Q22" s="5"/>
      <c r="R22" s="19"/>
      <c r="S22" s="5"/>
      <c r="W22" s="13" t="s">
        <v>49</v>
      </c>
    </row>
    <row r="23" spans="3:24" x14ac:dyDescent="0.25">
      <c r="C23" s="51" t="s">
        <v>63</v>
      </c>
      <c r="D23" s="9">
        <v>6</v>
      </c>
      <c r="E23" s="9" t="s">
        <v>51</v>
      </c>
      <c r="F23" s="9" t="s">
        <v>64</v>
      </c>
      <c r="G23" s="3" t="s">
        <v>65</v>
      </c>
      <c r="H23" s="3" t="s">
        <v>66</v>
      </c>
      <c r="I23" s="56" t="s">
        <v>67</v>
      </c>
      <c r="K23" s="57" t="s">
        <v>68</v>
      </c>
      <c r="L23" s="50"/>
      <c r="M23" s="50"/>
      <c r="N23" s="5"/>
      <c r="O23" s="7"/>
      <c r="P23" s="8"/>
      <c r="Q23" s="3" t="str">
        <f t="shared" ref="Q23:Q28" si="0">IF($O23="N/A","",IF($P23="","",IF($P23&gt;=85%,"C","NC")))</f>
        <v/>
      </c>
      <c r="R23" s="65" t="str">
        <f>IF($O23="N/A","",IF($P23="","",$P23*$W23))</f>
        <v/>
      </c>
      <c r="S23" s="5"/>
      <c r="W23" s="63">
        <f>IF(O23="N/A",0,D23)</f>
        <v>6</v>
      </c>
    </row>
    <row r="24" spans="3:24" x14ac:dyDescent="0.25">
      <c r="C24" s="51" t="s">
        <v>69</v>
      </c>
      <c r="D24" s="9">
        <v>6</v>
      </c>
      <c r="E24" s="9" t="s">
        <v>51</v>
      </c>
      <c r="F24" s="9" t="s">
        <v>64</v>
      </c>
      <c r="G24" s="3" t="s">
        <v>65</v>
      </c>
      <c r="H24" s="3" t="s">
        <v>70</v>
      </c>
      <c r="I24" s="56" t="s">
        <v>71</v>
      </c>
      <c r="K24" s="57" t="s">
        <v>68</v>
      </c>
      <c r="L24" s="50"/>
      <c r="M24" s="50"/>
      <c r="N24" s="5"/>
      <c r="O24" s="7"/>
      <c r="P24" s="8"/>
      <c r="Q24" s="3" t="str">
        <f t="shared" si="0"/>
        <v/>
      </c>
      <c r="R24" s="65" t="str">
        <f>IF($O24="N/A","",IF($P24="","",$P24*$W24))</f>
        <v/>
      </c>
      <c r="S24" s="5"/>
      <c r="W24" s="63">
        <f>IF(O24="N/A",0,D24)</f>
        <v>6</v>
      </c>
    </row>
    <row r="25" spans="3:24" x14ac:dyDescent="0.25">
      <c r="C25" s="51" t="s">
        <v>72</v>
      </c>
      <c r="D25" s="9">
        <v>6</v>
      </c>
      <c r="E25" s="9" t="s">
        <v>51</v>
      </c>
      <c r="F25" s="9" t="s">
        <v>64</v>
      </c>
      <c r="G25" s="3" t="s">
        <v>65</v>
      </c>
      <c r="H25" s="3" t="s">
        <v>70</v>
      </c>
      <c r="I25" s="56" t="s">
        <v>73</v>
      </c>
      <c r="K25" s="57" t="s">
        <v>68</v>
      </c>
      <c r="L25" s="50"/>
      <c r="M25" s="50"/>
      <c r="N25" s="5"/>
      <c r="O25" s="7"/>
      <c r="P25" s="8"/>
      <c r="Q25" s="3" t="str">
        <f t="shared" si="0"/>
        <v/>
      </c>
      <c r="R25" s="65" t="str">
        <f t="shared" ref="R25:R28" si="1">IF($O25="N/A","",IF($P25="","",$P25*$W25))</f>
        <v/>
      </c>
      <c r="S25" s="5"/>
      <c r="W25" s="63">
        <f t="shared" ref="W25:W28" si="2">IF(O25="N/A",0,D25)</f>
        <v>6</v>
      </c>
    </row>
    <row r="26" spans="3:24" ht="24" x14ac:dyDescent="0.25">
      <c r="C26" s="51" t="s">
        <v>74</v>
      </c>
      <c r="D26" s="9">
        <v>6</v>
      </c>
      <c r="E26" s="9" t="s">
        <v>75</v>
      </c>
      <c r="F26" s="9" t="s">
        <v>64</v>
      </c>
      <c r="G26" s="3" t="s">
        <v>76</v>
      </c>
      <c r="H26" s="3" t="s">
        <v>77</v>
      </c>
      <c r="I26" s="56" t="s">
        <v>78</v>
      </c>
      <c r="K26" s="57" t="s">
        <v>79</v>
      </c>
      <c r="L26" s="50"/>
      <c r="M26" s="50"/>
      <c r="N26" s="5"/>
      <c r="O26" s="7"/>
      <c r="P26" s="8"/>
      <c r="Q26" s="3" t="str">
        <f t="shared" si="0"/>
        <v/>
      </c>
      <c r="R26" s="65" t="str">
        <f t="shared" si="1"/>
        <v/>
      </c>
      <c r="S26" s="5"/>
      <c r="W26" s="63">
        <f t="shared" si="2"/>
        <v>6</v>
      </c>
    </row>
    <row r="27" spans="3:24" ht="24" x14ac:dyDescent="0.25">
      <c r="C27" s="51" t="s">
        <v>80</v>
      </c>
      <c r="D27" s="9">
        <v>4</v>
      </c>
      <c r="E27" s="9" t="s">
        <v>58</v>
      </c>
      <c r="F27" s="9" t="s">
        <v>64</v>
      </c>
      <c r="G27" s="3" t="s">
        <v>81</v>
      </c>
      <c r="H27" s="3" t="s">
        <v>82</v>
      </c>
      <c r="I27" s="56" t="s">
        <v>83</v>
      </c>
      <c r="K27" s="57" t="s">
        <v>84</v>
      </c>
      <c r="L27" s="50"/>
      <c r="M27" s="50"/>
      <c r="N27" s="5"/>
      <c r="O27" s="7"/>
      <c r="P27" s="8"/>
      <c r="Q27" s="3" t="str">
        <f t="shared" si="0"/>
        <v/>
      </c>
      <c r="R27" s="65" t="str">
        <f t="shared" si="1"/>
        <v/>
      </c>
      <c r="S27" s="5"/>
      <c r="W27" s="63">
        <f t="shared" si="2"/>
        <v>4</v>
      </c>
    </row>
    <row r="28" spans="3:24" x14ac:dyDescent="0.25">
      <c r="C28" s="51" t="s">
        <v>85</v>
      </c>
      <c r="D28" s="9">
        <v>6</v>
      </c>
      <c r="E28" s="9" t="s">
        <v>86</v>
      </c>
      <c r="F28" s="9" t="s">
        <v>64</v>
      </c>
      <c r="G28" s="3" t="s">
        <v>76</v>
      </c>
      <c r="H28" s="3" t="s">
        <v>82</v>
      </c>
      <c r="I28" s="56" t="s">
        <v>87</v>
      </c>
      <c r="K28" s="57" t="s">
        <v>88</v>
      </c>
      <c r="L28" s="50"/>
      <c r="M28" s="50"/>
      <c r="N28" s="5"/>
      <c r="O28" s="7"/>
      <c r="P28" s="8"/>
      <c r="Q28" s="3" t="str">
        <f t="shared" si="0"/>
        <v/>
      </c>
      <c r="R28" s="65" t="str">
        <f t="shared" si="1"/>
        <v/>
      </c>
      <c r="S28" s="5"/>
      <c r="W28" s="63">
        <f t="shared" si="2"/>
        <v>6</v>
      </c>
    </row>
    <row r="29" spans="3:24" x14ac:dyDescent="0.25">
      <c r="C29" s="15"/>
      <c r="D29" s="15"/>
      <c r="E29" s="15"/>
      <c r="F29" s="15"/>
      <c r="G29" s="15"/>
      <c r="H29" s="15"/>
      <c r="I29" s="5"/>
      <c r="J29" s="15"/>
      <c r="K29" s="5"/>
      <c r="L29" s="5"/>
      <c r="M29" s="5"/>
      <c r="N29" s="15"/>
      <c r="O29" s="15"/>
      <c r="P29" s="15"/>
      <c r="Q29" s="15"/>
      <c r="R29" s="64" t="str">
        <f>IF(SUM(R23:R28)=0,"-",IFERROR(SUM(R23:R28),""))</f>
        <v>-</v>
      </c>
      <c r="S29" s="5"/>
    </row>
    <row r="30" spans="3:24" x14ac:dyDescent="0.25">
      <c r="C30" s="15"/>
      <c r="D30" s="15"/>
      <c r="E30" s="15"/>
      <c r="F30" s="15"/>
      <c r="G30" s="15"/>
      <c r="H30" s="15"/>
      <c r="I30" s="5"/>
      <c r="J30" s="15"/>
      <c r="K30" s="5"/>
      <c r="L30" s="5"/>
      <c r="M30" s="5"/>
      <c r="N30" s="15"/>
      <c r="O30" s="64" t="str">
        <f>IF(O23="N/A",IF(O24="N/A",IF(O25="N/A",IF(O26="N/A",IF(O27="N/A",IF(O28="N/A","N/A","-"),"-"),"-"),"-"),"-"),"-")</f>
        <v>-</v>
      </c>
      <c r="P30" s="74" t="str">
        <f>IF(O30="N/A","N/A",$R30)</f>
        <v>-</v>
      </c>
      <c r="Q30" s="64"/>
      <c r="R30" s="66" t="str">
        <f>IF(R29="-","-",IFERROR(($P23*W23+$P24*W24+$P25*W25+$P26*W26+$P27*W27+$P28*W28)/(SUM(W23:W28)),""))</f>
        <v>-</v>
      </c>
      <c r="S30" s="5"/>
    </row>
    <row r="31" spans="3:24" ht="3" customHeight="1" x14ac:dyDescent="0.25">
      <c r="I31" s="18"/>
      <c r="J31" s="2"/>
      <c r="K31" s="18"/>
      <c r="L31" s="18"/>
      <c r="M31" s="18"/>
      <c r="N31" s="2"/>
      <c r="O31" s="15"/>
      <c r="P31" s="2"/>
      <c r="Q31" s="2"/>
      <c r="R31" s="2"/>
      <c r="S31" s="5"/>
    </row>
    <row r="32" spans="3:24" x14ac:dyDescent="0.25">
      <c r="D32" s="9">
        <v>10</v>
      </c>
      <c r="E32" s="24"/>
      <c r="F32" s="24"/>
      <c r="G32" s="19"/>
      <c r="H32" s="19"/>
      <c r="I32" s="20" t="s">
        <v>335</v>
      </c>
      <c r="K32" s="18"/>
      <c r="L32" s="18"/>
      <c r="M32" s="18"/>
      <c r="N32" s="2"/>
      <c r="O32" s="15"/>
      <c r="P32" s="2"/>
      <c r="Q32" s="19"/>
      <c r="R32" s="19"/>
      <c r="S32" s="5"/>
      <c r="W32" s="13" t="s">
        <v>49</v>
      </c>
    </row>
    <row r="33" spans="3:23" ht="24" x14ac:dyDescent="0.25">
      <c r="C33" s="51" t="s">
        <v>89</v>
      </c>
      <c r="D33" s="9">
        <v>4</v>
      </c>
      <c r="E33" s="9" t="s">
        <v>51</v>
      </c>
      <c r="F33" s="9" t="s">
        <v>64</v>
      </c>
      <c r="G33" s="3" t="s">
        <v>90</v>
      </c>
      <c r="H33" s="52" t="s">
        <v>91</v>
      </c>
      <c r="I33" s="56" t="s">
        <v>92</v>
      </c>
      <c r="K33" s="57" t="s">
        <v>93</v>
      </c>
      <c r="L33" s="50"/>
      <c r="M33" s="50"/>
      <c r="N33" s="5"/>
      <c r="O33" s="7"/>
      <c r="P33" s="8"/>
      <c r="Q33" s="3" t="str">
        <f>IF($O33="N/A","",IF($P33="","",IF($P33&gt;=85%,"C","NC")))</f>
        <v/>
      </c>
      <c r="R33" s="65" t="str">
        <f>IF($O33="N/A","",IF($P33="","",$P33*$W33))</f>
        <v/>
      </c>
      <c r="S33" s="5"/>
      <c r="W33" s="63">
        <f>IF(O33="N/A",0,D33)</f>
        <v>4</v>
      </c>
    </row>
    <row r="34" spans="3:23" ht="42" customHeight="1" x14ac:dyDescent="0.25">
      <c r="C34" s="51" t="s">
        <v>94</v>
      </c>
      <c r="D34" s="9">
        <v>2</v>
      </c>
      <c r="E34" s="9" t="s">
        <v>58</v>
      </c>
      <c r="F34" s="9" t="s">
        <v>64</v>
      </c>
      <c r="G34" s="3" t="s">
        <v>90</v>
      </c>
      <c r="H34" s="3" t="s">
        <v>95</v>
      </c>
      <c r="I34" s="56" t="s">
        <v>96</v>
      </c>
      <c r="K34" s="57" t="s">
        <v>93</v>
      </c>
      <c r="L34" s="50"/>
      <c r="M34" s="50"/>
      <c r="N34" s="5"/>
      <c r="O34" s="7"/>
      <c r="P34" s="8"/>
      <c r="Q34" s="3" t="str">
        <f>IF($O34="N/A","",IF($P34="","",IF($P34&gt;=85%,"C","NC")))</f>
        <v/>
      </c>
      <c r="R34" s="65" t="str">
        <f>IF($O34="N/A","",IF($P34="","",$P34*$W34))</f>
        <v/>
      </c>
      <c r="S34" s="5"/>
      <c r="W34" s="63">
        <f>IF(O34="N/A",0,D34)</f>
        <v>2</v>
      </c>
    </row>
    <row r="35" spans="3:23" x14ac:dyDescent="0.25">
      <c r="C35" s="15"/>
      <c r="D35" s="15"/>
      <c r="E35" s="15"/>
      <c r="F35" s="15"/>
      <c r="G35" s="15"/>
      <c r="H35" s="15"/>
      <c r="I35" s="5"/>
      <c r="J35" s="15"/>
      <c r="K35" s="5"/>
      <c r="L35" s="5"/>
      <c r="M35" s="5"/>
      <c r="N35" s="15"/>
      <c r="O35" s="15"/>
      <c r="P35" s="15"/>
      <c r="Q35" s="15"/>
      <c r="R35" s="64" t="str">
        <f>IF(SUM(R33:R34)=0,"-",IFERROR(SUM(R33:R34),""))</f>
        <v>-</v>
      </c>
      <c r="S35" s="5"/>
    </row>
    <row r="36" spans="3:23" x14ac:dyDescent="0.25">
      <c r="C36" s="15"/>
      <c r="D36" s="15"/>
      <c r="E36" s="15"/>
      <c r="F36" s="15"/>
      <c r="G36" s="15"/>
      <c r="H36" s="15"/>
      <c r="I36" s="5"/>
      <c r="J36" s="15"/>
      <c r="K36" s="5"/>
      <c r="L36" s="5"/>
      <c r="M36" s="5"/>
      <c r="N36" s="15"/>
      <c r="O36" s="64" t="str">
        <f>IF(O33="N/A",IF(O34="N/A","N/A","-"),"-")</f>
        <v>-</v>
      </c>
      <c r="P36" s="74" t="str">
        <f>IF(O36="N/A","N/A",$R36)</f>
        <v>-</v>
      </c>
      <c r="Q36" s="15"/>
      <c r="R36" s="66" t="str">
        <f>IF(R35="-","-",IFERROR(($P33*W33+$P34*W34)/(SUM(W33:W34)),""))</f>
        <v>-</v>
      </c>
      <c r="S36" s="5"/>
    </row>
    <row r="37" spans="3:23" ht="2.25" customHeight="1" x14ac:dyDescent="0.25">
      <c r="I37" s="18"/>
      <c r="J37" s="2"/>
      <c r="K37" s="18"/>
      <c r="L37" s="18"/>
      <c r="M37" s="18"/>
      <c r="N37" s="2"/>
      <c r="O37" s="2"/>
      <c r="P37" s="2"/>
      <c r="Q37" s="2"/>
      <c r="R37" s="2"/>
      <c r="S37" s="5"/>
    </row>
    <row r="38" spans="3:23" x14ac:dyDescent="0.25">
      <c r="D38" s="9">
        <v>8</v>
      </c>
      <c r="E38" s="24"/>
      <c r="F38" s="24"/>
      <c r="G38" s="19"/>
      <c r="H38" s="19"/>
      <c r="I38" s="20" t="s">
        <v>336</v>
      </c>
      <c r="N38" s="19"/>
      <c r="O38" s="19"/>
      <c r="P38" s="19"/>
      <c r="Q38" s="19"/>
      <c r="R38" s="24"/>
      <c r="S38" s="19"/>
      <c r="W38" s="13" t="s">
        <v>49</v>
      </c>
    </row>
    <row r="39" spans="3:23" ht="24" x14ac:dyDescent="0.25">
      <c r="C39" s="51" t="s">
        <v>97</v>
      </c>
      <c r="D39" s="9">
        <v>2</v>
      </c>
      <c r="E39" s="9" t="s">
        <v>51</v>
      </c>
      <c r="F39" s="9" t="s">
        <v>64</v>
      </c>
      <c r="G39" s="3" t="s">
        <v>98</v>
      </c>
      <c r="H39" s="52" t="s">
        <v>99</v>
      </c>
      <c r="I39" s="56" t="s">
        <v>100</v>
      </c>
      <c r="K39" s="57" t="s">
        <v>101</v>
      </c>
      <c r="L39" s="50"/>
      <c r="M39" s="50"/>
      <c r="N39" s="5"/>
      <c r="O39" s="7"/>
      <c r="P39" s="8"/>
      <c r="Q39" s="3" t="str">
        <f>IF($O39="N/A","",IF($P39="","",IF($P39&gt;=85%,"C","NC")))</f>
        <v/>
      </c>
      <c r="R39" s="65" t="str">
        <f t="shared" ref="R39:R41" si="3">IF($O39="N/A","",IF($P39="","",$P39*$W39))</f>
        <v/>
      </c>
      <c r="S39" s="5"/>
      <c r="W39" s="63">
        <f t="shared" ref="W39:W41" si="4">IF(O39="N/A",0,D39)</f>
        <v>2</v>
      </c>
    </row>
    <row r="40" spans="3:23" ht="24" x14ac:dyDescent="0.25">
      <c r="C40" s="51" t="s">
        <v>102</v>
      </c>
      <c r="D40" s="9">
        <v>2</v>
      </c>
      <c r="E40" s="9" t="s">
        <v>75</v>
      </c>
      <c r="F40" s="9" t="s">
        <v>64</v>
      </c>
      <c r="G40" s="3" t="s">
        <v>98</v>
      </c>
      <c r="H40" s="3" t="s">
        <v>103</v>
      </c>
      <c r="I40" s="57" t="s">
        <v>104</v>
      </c>
      <c r="K40" s="57" t="s">
        <v>105</v>
      </c>
      <c r="L40" s="50"/>
      <c r="M40" s="50"/>
      <c r="N40" s="5"/>
      <c r="O40" s="7"/>
      <c r="P40" s="8"/>
      <c r="Q40" s="3" t="str">
        <f>IF($O40="N/A","",IF($P40="","",IF($P40&gt;=85%,"C","NC")))</f>
        <v/>
      </c>
      <c r="R40" s="65" t="str">
        <f t="shared" si="3"/>
        <v/>
      </c>
      <c r="S40" s="5"/>
      <c r="W40" s="63">
        <f t="shared" si="4"/>
        <v>2</v>
      </c>
    </row>
    <row r="41" spans="3:23" x14ac:dyDescent="0.25">
      <c r="C41" s="51" t="s">
        <v>106</v>
      </c>
      <c r="D41" s="9">
        <v>2</v>
      </c>
      <c r="E41" s="9" t="s">
        <v>75</v>
      </c>
      <c r="F41" s="9" t="s">
        <v>64</v>
      </c>
      <c r="G41" s="3" t="s">
        <v>98</v>
      </c>
      <c r="H41" s="60">
        <v>153313</v>
      </c>
      <c r="I41" s="57" t="s">
        <v>107</v>
      </c>
      <c r="K41" s="57" t="s">
        <v>93</v>
      </c>
      <c r="L41" s="50"/>
      <c r="M41" s="50"/>
      <c r="N41" s="5"/>
      <c r="O41" s="7"/>
      <c r="P41" s="8"/>
      <c r="Q41" s="3" t="str">
        <f>IF($O41="N/A","",IF($P41="","",IF($P41&gt;=85%,"C","NC")))</f>
        <v/>
      </c>
      <c r="R41" s="65" t="str">
        <f t="shared" si="3"/>
        <v/>
      </c>
      <c r="S41" s="5"/>
      <c r="W41" s="63">
        <f t="shared" si="4"/>
        <v>2</v>
      </c>
    </row>
    <row r="42" spans="3:23" x14ac:dyDescent="0.25">
      <c r="C42" s="15"/>
      <c r="D42" s="15"/>
      <c r="E42" s="15"/>
      <c r="F42" s="15"/>
      <c r="G42" s="15"/>
      <c r="H42" s="15"/>
      <c r="I42" s="5"/>
      <c r="J42" s="15"/>
      <c r="K42" s="5"/>
      <c r="L42" s="5"/>
      <c r="M42" s="5"/>
      <c r="N42" s="15"/>
      <c r="O42" s="15"/>
      <c r="P42" s="15"/>
      <c r="Q42" s="15"/>
      <c r="R42" s="64" t="str">
        <f>IF(SUM(R39:R41)=0,"-",IFERROR(SUM(R39:R41),""))</f>
        <v>-</v>
      </c>
      <c r="S42" s="5"/>
    </row>
    <row r="43" spans="3:23" x14ac:dyDescent="0.25">
      <c r="C43" s="15"/>
      <c r="D43" s="15"/>
      <c r="E43" s="15"/>
      <c r="F43" s="15"/>
      <c r="G43" s="15"/>
      <c r="H43" s="15"/>
      <c r="I43" s="5"/>
      <c r="J43" s="15"/>
      <c r="K43" s="5"/>
      <c r="L43" s="5"/>
      <c r="M43" s="5"/>
      <c r="N43" s="15"/>
      <c r="O43" s="64" t="str">
        <f>IF(O39="N/A",IF(O40="N/A",IF(O41="N/A","N/A","-"),"-"),"-")</f>
        <v>-</v>
      </c>
      <c r="P43" s="74" t="str">
        <f>IF(O43="N/A","N/A",$R43)</f>
        <v>-</v>
      </c>
      <c r="Q43" s="15"/>
      <c r="R43" s="66" t="str">
        <f>IF(R42="-","-",IFERROR(($P39*W39+$P40*W40+$P41*W41)/(SUM(W39:W41)),""))</f>
        <v>-</v>
      </c>
      <c r="S43" s="5"/>
    </row>
    <row r="44" spans="3:23" ht="3.75" customHeight="1" x14ac:dyDescent="0.25">
      <c r="D44" s="24"/>
      <c r="E44" s="24"/>
      <c r="F44" s="24"/>
      <c r="G44" s="19"/>
      <c r="H44" s="19"/>
      <c r="J44" s="19"/>
      <c r="N44" s="19"/>
      <c r="O44" s="19"/>
      <c r="P44" s="19"/>
      <c r="Q44" s="19"/>
      <c r="R44" s="19"/>
      <c r="S44" s="19"/>
    </row>
    <row r="45" spans="3:23" ht="11.25" customHeight="1" x14ac:dyDescent="0.25">
      <c r="C45" s="53"/>
      <c r="D45" s="9">
        <v>6</v>
      </c>
      <c r="E45" s="40"/>
      <c r="F45" s="40"/>
      <c r="G45" s="15"/>
      <c r="H45" s="15"/>
      <c r="I45" s="11" t="s">
        <v>337</v>
      </c>
      <c r="J45" s="5"/>
      <c r="K45" s="10" t="s">
        <v>42</v>
      </c>
      <c r="L45" s="10" t="s">
        <v>43</v>
      </c>
      <c r="M45" s="10" t="s">
        <v>44</v>
      </c>
      <c r="N45" s="5"/>
      <c r="O45" s="4" t="s">
        <v>45</v>
      </c>
      <c r="P45" s="4" t="s">
        <v>46</v>
      </c>
      <c r="Q45" s="4" t="s">
        <v>47</v>
      </c>
      <c r="R45" s="4" t="s">
        <v>108</v>
      </c>
      <c r="S45" s="19"/>
    </row>
    <row r="46" spans="3:23" ht="2.25" customHeight="1" x14ac:dyDescent="0.25">
      <c r="C46" s="53"/>
      <c r="D46" s="40"/>
      <c r="E46" s="40"/>
      <c r="F46" s="40"/>
      <c r="G46" s="15"/>
      <c r="H46" s="15"/>
      <c r="I46" s="5"/>
      <c r="J46" s="15"/>
      <c r="K46" s="5"/>
      <c r="L46" s="5"/>
      <c r="M46" s="5"/>
      <c r="N46" s="5"/>
      <c r="O46" s="13"/>
      <c r="P46" s="13"/>
      <c r="Q46" s="13"/>
      <c r="R46" s="13"/>
      <c r="S46" s="19"/>
    </row>
    <row r="47" spans="3:23" ht="12.75" customHeight="1" x14ac:dyDescent="0.25">
      <c r="D47" s="9">
        <v>4</v>
      </c>
      <c r="E47" s="24"/>
      <c r="F47" s="24"/>
      <c r="G47" s="19"/>
      <c r="H47" s="19"/>
      <c r="I47" s="20" t="s">
        <v>338</v>
      </c>
      <c r="J47" s="12"/>
      <c r="N47" s="19"/>
      <c r="O47" s="19"/>
      <c r="P47" s="19"/>
      <c r="Q47" s="19"/>
      <c r="R47" s="19"/>
      <c r="S47" s="19"/>
      <c r="W47" s="13" t="s">
        <v>49</v>
      </c>
    </row>
    <row r="48" spans="3:23" x14ac:dyDescent="0.25">
      <c r="C48" s="51" t="s">
        <v>109</v>
      </c>
      <c r="D48" s="9">
        <v>10</v>
      </c>
      <c r="E48" s="9" t="s">
        <v>51</v>
      </c>
      <c r="F48" s="9" t="s">
        <v>52</v>
      </c>
      <c r="G48" s="3" t="s">
        <v>110</v>
      </c>
      <c r="H48" s="3" t="s">
        <v>111</v>
      </c>
      <c r="I48" s="56" t="s">
        <v>112</v>
      </c>
      <c r="K48" s="57" t="s">
        <v>113</v>
      </c>
      <c r="L48" s="50"/>
      <c r="M48" s="50"/>
      <c r="N48" s="5"/>
      <c r="O48" s="7"/>
      <c r="P48" s="8"/>
      <c r="Q48" s="3" t="str">
        <f>IF($O48="N/A","",IF($P48="","",IF($P48&gt;=85%,"C","NC")))</f>
        <v/>
      </c>
      <c r="R48" s="65" t="str">
        <f t="shared" ref="R48:R51" si="5">IF($O48="N/A","",IF($P48="","",$P48*$W48))</f>
        <v/>
      </c>
      <c r="S48" s="5"/>
      <c r="W48" s="63">
        <f t="shared" ref="W48:W51" si="6">IF(O48="N/A",0,D48)</f>
        <v>10</v>
      </c>
    </row>
    <row r="49" spans="3:23" ht="24" x14ac:dyDescent="0.25">
      <c r="C49" s="51" t="s">
        <v>114</v>
      </c>
      <c r="D49" s="9">
        <v>10</v>
      </c>
      <c r="E49" s="9" t="s">
        <v>51</v>
      </c>
      <c r="F49" s="9" t="s">
        <v>52</v>
      </c>
      <c r="G49" s="3" t="s">
        <v>110</v>
      </c>
      <c r="H49" s="3" t="s">
        <v>115</v>
      </c>
      <c r="I49" s="56" t="s">
        <v>116</v>
      </c>
      <c r="K49" s="57" t="s">
        <v>117</v>
      </c>
      <c r="L49" s="50"/>
      <c r="M49" s="50"/>
      <c r="N49" s="5"/>
      <c r="O49" s="7"/>
      <c r="P49" s="8"/>
      <c r="Q49" s="3" t="str">
        <f>IF($O49="N/A","",IF($P49="","",IF($P49&gt;=85%,"C","NC")))</f>
        <v/>
      </c>
      <c r="R49" s="65" t="str">
        <f t="shared" si="5"/>
        <v/>
      </c>
      <c r="S49" s="5"/>
      <c r="W49" s="63">
        <f t="shared" si="6"/>
        <v>10</v>
      </c>
    </row>
    <row r="50" spans="3:23" ht="48" x14ac:dyDescent="0.25">
      <c r="C50" s="51" t="s">
        <v>118</v>
      </c>
      <c r="D50" s="9">
        <v>10</v>
      </c>
      <c r="E50" s="9" t="s">
        <v>51</v>
      </c>
      <c r="F50" s="9" t="s">
        <v>52</v>
      </c>
      <c r="G50" s="3" t="s">
        <v>110</v>
      </c>
      <c r="H50" s="3" t="s">
        <v>119</v>
      </c>
      <c r="I50" s="56" t="s">
        <v>120</v>
      </c>
      <c r="K50" s="57" t="s">
        <v>121</v>
      </c>
      <c r="L50" s="50"/>
      <c r="M50" s="50"/>
      <c r="N50" s="5"/>
      <c r="O50" s="7"/>
      <c r="P50" s="8"/>
      <c r="Q50" s="3" t="str">
        <f>IF($O50="N/A","",IF($P50="","",IF($P50&gt;=85%,"C","NC")))</f>
        <v/>
      </c>
      <c r="R50" s="65" t="str">
        <f t="shared" si="5"/>
        <v/>
      </c>
      <c r="S50" s="5"/>
      <c r="W50" s="63">
        <f t="shared" si="6"/>
        <v>10</v>
      </c>
    </row>
    <row r="51" spans="3:23" ht="36" x14ac:dyDescent="0.25">
      <c r="C51" s="51" t="s">
        <v>118</v>
      </c>
      <c r="D51" s="9">
        <v>10</v>
      </c>
      <c r="E51" s="9" t="s">
        <v>51</v>
      </c>
      <c r="F51" s="9" t="s">
        <v>52</v>
      </c>
      <c r="G51" s="3" t="s">
        <v>110</v>
      </c>
      <c r="H51" s="3" t="s">
        <v>122</v>
      </c>
      <c r="I51" s="56" t="s">
        <v>123</v>
      </c>
      <c r="K51" s="57" t="s">
        <v>124</v>
      </c>
      <c r="L51" s="50"/>
      <c r="M51" s="50"/>
      <c r="N51" s="5"/>
      <c r="O51" s="7"/>
      <c r="P51" s="8"/>
      <c r="Q51" s="3" t="str">
        <f>IF($O51="N/A","",IF($P51="","",IF($P51&gt;=85%,"C","NC")))</f>
        <v/>
      </c>
      <c r="R51" s="65" t="str">
        <f t="shared" si="5"/>
        <v/>
      </c>
      <c r="S51" s="5"/>
      <c r="W51" s="63">
        <f t="shared" si="6"/>
        <v>10</v>
      </c>
    </row>
    <row r="52" spans="3:23" x14ac:dyDescent="0.25">
      <c r="C52" s="15"/>
      <c r="D52" s="15"/>
      <c r="E52" s="15"/>
      <c r="F52" s="15"/>
      <c r="G52" s="15"/>
      <c r="H52" s="15"/>
      <c r="I52" s="5"/>
      <c r="J52" s="15"/>
      <c r="K52" s="5"/>
      <c r="L52" s="5"/>
      <c r="M52" s="5"/>
      <c r="N52" s="15"/>
      <c r="O52" s="15"/>
      <c r="P52" s="15"/>
      <c r="Q52" s="15"/>
      <c r="R52" s="64" t="str">
        <f>IF(SUM(R48:R51)=0,"-",IFERROR(SUM(R48:R51),""))</f>
        <v>-</v>
      </c>
      <c r="S52" s="5"/>
    </row>
    <row r="53" spans="3:23" x14ac:dyDescent="0.25">
      <c r="C53" s="15"/>
      <c r="D53" s="15"/>
      <c r="E53" s="15"/>
      <c r="F53" s="15"/>
      <c r="G53" s="15"/>
      <c r="H53" s="15"/>
      <c r="I53" s="5"/>
      <c r="J53" s="15"/>
      <c r="K53" s="5"/>
      <c r="L53" s="5"/>
      <c r="M53" s="5"/>
      <c r="N53" s="15"/>
      <c r="O53" s="64" t="str">
        <f>IF(O48="N/A",IF(O49="N/A",IF(O50="N/A",IF(O51="N/A","N/A","-"),"-"),"-"),"-")</f>
        <v>-</v>
      </c>
      <c r="P53" s="74" t="str">
        <f>IF(O53="N/A","N/A",$R53)</f>
        <v>-</v>
      </c>
      <c r="Q53" s="64"/>
      <c r="R53" s="66" t="str">
        <f>IF(R52="-","-",IFERROR(($P48*W48+$P49*W49+$P50*W50+$P51*W51)/(SUM(W48:W51)),""))</f>
        <v>-</v>
      </c>
      <c r="S53" s="5"/>
    </row>
    <row r="54" spans="3:23" ht="3" customHeight="1" x14ac:dyDescent="0.25">
      <c r="D54" s="24"/>
      <c r="E54" s="24"/>
      <c r="F54" s="24"/>
      <c r="G54" s="19"/>
      <c r="H54" s="19"/>
      <c r="J54" s="19"/>
      <c r="N54" s="19"/>
      <c r="O54" s="19"/>
      <c r="P54" s="19"/>
      <c r="Q54" s="19"/>
      <c r="R54" s="19"/>
      <c r="S54" s="19"/>
    </row>
    <row r="55" spans="3:23" x14ac:dyDescent="0.25">
      <c r="D55" s="9">
        <v>6</v>
      </c>
      <c r="E55" s="24"/>
      <c r="F55" s="24"/>
      <c r="G55" s="19"/>
      <c r="H55" s="19"/>
      <c r="I55" s="20" t="s">
        <v>339</v>
      </c>
      <c r="J55" s="12"/>
      <c r="N55" s="19"/>
      <c r="O55" s="5"/>
      <c r="P55" s="5"/>
      <c r="Q55" s="5"/>
      <c r="R55" s="17"/>
      <c r="S55" s="5"/>
      <c r="W55" s="13" t="s">
        <v>49</v>
      </c>
    </row>
    <row r="56" spans="3:23" x14ac:dyDescent="0.25">
      <c r="C56" s="51" t="s">
        <v>125</v>
      </c>
      <c r="D56" s="9">
        <v>6</v>
      </c>
      <c r="E56" s="9" t="s">
        <v>75</v>
      </c>
      <c r="F56" s="9" t="s">
        <v>52</v>
      </c>
      <c r="G56" s="3" t="s">
        <v>126</v>
      </c>
      <c r="H56" s="3" t="s">
        <v>127</v>
      </c>
      <c r="I56" s="56" t="s">
        <v>128</v>
      </c>
      <c r="K56" s="57" t="s">
        <v>129</v>
      </c>
      <c r="L56" s="50"/>
      <c r="M56" s="50"/>
      <c r="N56" s="5"/>
      <c r="O56" s="7"/>
      <c r="P56" s="8"/>
      <c r="Q56" s="3" t="str">
        <f>IF($O56="N/A","",IF($P56="","",IF($P56&gt;=85%,"C","NC")))</f>
        <v/>
      </c>
      <c r="R56" s="65" t="str">
        <f t="shared" ref="R56:R60" si="7">IF($O56="N/A","",IF($P56="","",$P56*$W56))</f>
        <v/>
      </c>
      <c r="S56" s="5"/>
      <c r="W56" s="63">
        <f t="shared" ref="W56:W60" si="8">IF(O56="N/A",0,D56)</f>
        <v>6</v>
      </c>
    </row>
    <row r="57" spans="3:23" x14ac:dyDescent="0.25">
      <c r="C57" s="51" t="s">
        <v>125</v>
      </c>
      <c r="D57" s="9">
        <v>6</v>
      </c>
      <c r="E57" s="9" t="s">
        <v>58</v>
      </c>
      <c r="F57" s="9" t="s">
        <v>52</v>
      </c>
      <c r="G57" s="3" t="s">
        <v>126</v>
      </c>
      <c r="H57" s="3" t="s">
        <v>127</v>
      </c>
      <c r="I57" s="56" t="s">
        <v>130</v>
      </c>
      <c r="K57" s="57" t="s">
        <v>131</v>
      </c>
      <c r="L57" s="50"/>
      <c r="M57" s="50"/>
      <c r="N57" s="5"/>
      <c r="O57" s="7"/>
      <c r="P57" s="8"/>
      <c r="Q57" s="3" t="str">
        <f>IF($O57="N/A","",IF($P57="","",IF($P57&gt;=85%,"C","NC")))</f>
        <v/>
      </c>
      <c r="R57" s="65" t="str">
        <f t="shared" si="7"/>
        <v/>
      </c>
      <c r="S57" s="5"/>
      <c r="W57" s="63">
        <f t="shared" si="8"/>
        <v>6</v>
      </c>
    </row>
    <row r="58" spans="3:23" ht="36" x14ac:dyDescent="0.25">
      <c r="C58" s="51" t="s">
        <v>132</v>
      </c>
      <c r="D58" s="9">
        <v>2</v>
      </c>
      <c r="E58" s="9" t="s">
        <v>75</v>
      </c>
      <c r="F58" s="9" t="s">
        <v>52</v>
      </c>
      <c r="G58" s="3" t="s">
        <v>126</v>
      </c>
      <c r="H58" s="52" t="s">
        <v>127</v>
      </c>
      <c r="I58" s="56" t="s">
        <v>133</v>
      </c>
      <c r="K58" s="57" t="s">
        <v>129</v>
      </c>
      <c r="L58" s="50"/>
      <c r="M58" s="50"/>
      <c r="N58" s="5"/>
      <c r="O58" s="7"/>
      <c r="P58" s="8"/>
      <c r="Q58" s="3" t="str">
        <f>IF($O58="N/A","",IF($P58="","",IF($P58&gt;=85%,"C","NC")))</f>
        <v/>
      </c>
      <c r="R58" s="65" t="str">
        <f t="shared" si="7"/>
        <v/>
      </c>
      <c r="S58" s="5"/>
      <c r="W58" s="63">
        <f t="shared" si="8"/>
        <v>2</v>
      </c>
    </row>
    <row r="59" spans="3:23" ht="24" x14ac:dyDescent="0.25">
      <c r="C59" s="51" t="s">
        <v>134</v>
      </c>
      <c r="D59" s="9">
        <v>2</v>
      </c>
      <c r="E59" s="9" t="s">
        <v>58</v>
      </c>
      <c r="F59" s="9" t="s">
        <v>52</v>
      </c>
      <c r="G59" s="3" t="s">
        <v>90</v>
      </c>
      <c r="H59" s="3" t="s">
        <v>135</v>
      </c>
      <c r="I59" s="56" t="s">
        <v>136</v>
      </c>
      <c r="K59" s="57" t="s">
        <v>129</v>
      </c>
      <c r="L59" s="50"/>
      <c r="M59" s="50"/>
      <c r="N59" s="5"/>
      <c r="O59" s="7"/>
      <c r="P59" s="8"/>
      <c r="Q59" s="3" t="str">
        <f>IF($O59="N/A","",IF($P59="","",IF($P59&gt;=85%,"C","NC")))</f>
        <v/>
      </c>
      <c r="R59" s="65" t="str">
        <f t="shared" si="7"/>
        <v/>
      </c>
      <c r="S59" s="5"/>
      <c r="W59" s="63">
        <f t="shared" si="8"/>
        <v>2</v>
      </c>
    </row>
    <row r="60" spans="3:23" x14ac:dyDescent="0.25">
      <c r="C60" s="51" t="s">
        <v>137</v>
      </c>
      <c r="D60" s="9">
        <v>6</v>
      </c>
      <c r="E60" s="9" t="s">
        <v>86</v>
      </c>
      <c r="F60" s="9" t="s">
        <v>52</v>
      </c>
      <c r="G60" s="3" t="s">
        <v>90</v>
      </c>
      <c r="H60" s="3" t="s">
        <v>138</v>
      </c>
      <c r="I60" s="56" t="s">
        <v>139</v>
      </c>
      <c r="K60" s="57" t="s">
        <v>140</v>
      </c>
      <c r="L60" s="50"/>
      <c r="M60" s="50"/>
      <c r="N60" s="5"/>
      <c r="O60" s="7"/>
      <c r="P60" s="8"/>
      <c r="Q60" s="3" t="str">
        <f>IF($O60="N/A","",IF($P60="","",IF($P60&gt;=85%,"C","NC")))</f>
        <v/>
      </c>
      <c r="R60" s="65" t="str">
        <f t="shared" si="7"/>
        <v/>
      </c>
      <c r="S60" s="5"/>
      <c r="W60" s="63">
        <f t="shared" si="8"/>
        <v>6</v>
      </c>
    </row>
    <row r="61" spans="3:23" x14ac:dyDescent="0.25">
      <c r="C61" s="15"/>
      <c r="D61" s="15"/>
      <c r="E61" s="15"/>
      <c r="F61" s="15"/>
      <c r="G61" s="15"/>
      <c r="H61" s="15"/>
      <c r="I61" s="5"/>
      <c r="J61" s="15"/>
      <c r="K61" s="5"/>
      <c r="L61" s="5"/>
      <c r="M61" s="5"/>
      <c r="N61" s="15"/>
      <c r="O61" s="15"/>
      <c r="P61" s="15"/>
      <c r="Q61" s="15"/>
      <c r="R61" s="64" t="str">
        <f>IF(SUM(R56:R60)=0,"-",IFERROR(SUM(R56:R60),""))</f>
        <v>-</v>
      </c>
      <c r="S61" s="5"/>
    </row>
    <row r="62" spans="3:23" x14ac:dyDescent="0.25">
      <c r="C62" s="15"/>
      <c r="D62" s="15"/>
      <c r="E62" s="15"/>
      <c r="F62" s="15"/>
      <c r="G62" s="15"/>
      <c r="H62" s="15"/>
      <c r="I62" s="5"/>
      <c r="J62" s="15"/>
      <c r="K62" s="5"/>
      <c r="L62" s="5"/>
      <c r="M62" s="5"/>
      <c r="N62" s="15"/>
      <c r="O62" s="64" t="str">
        <f>IF(O56="N/A",IF(O57="N/A",IF(O58="N/A",IF(O59="N/A",IF(O60="N/A","N/A","-"),"-"),"-"),"-"),"-")</f>
        <v>-</v>
      </c>
      <c r="P62" s="74" t="str">
        <f>IF(O62="N/A","N/A",$R62)</f>
        <v>-</v>
      </c>
      <c r="Q62" s="64"/>
      <c r="R62" s="66" t="str">
        <f>IF(R61="-","-",IFERROR(($P56*W56+$P57*W57+$P58*W58+$P59*W59+$P60*W60)/(SUM(W56:W60)),""))</f>
        <v>-</v>
      </c>
      <c r="S62" s="5"/>
    </row>
    <row r="63" spans="3:23" ht="3" customHeight="1" x14ac:dyDescent="0.25">
      <c r="D63" s="24"/>
      <c r="E63" s="24"/>
      <c r="F63" s="24"/>
      <c r="G63" s="19"/>
      <c r="H63" s="19"/>
      <c r="J63" s="19"/>
      <c r="N63" s="19"/>
      <c r="O63" s="19"/>
      <c r="P63" s="19"/>
      <c r="Q63" s="19"/>
      <c r="R63" s="19"/>
      <c r="S63" s="19"/>
    </row>
    <row r="64" spans="3:23" x14ac:dyDescent="0.25">
      <c r="D64" s="9">
        <v>4</v>
      </c>
      <c r="E64" s="24"/>
      <c r="F64" s="24"/>
      <c r="G64" s="19"/>
      <c r="H64" s="19"/>
      <c r="I64" s="20" t="s">
        <v>340</v>
      </c>
      <c r="N64" s="19"/>
      <c r="O64" s="5"/>
      <c r="P64" s="5"/>
      <c r="Q64" s="5"/>
      <c r="R64" s="17"/>
      <c r="S64" s="5"/>
      <c r="W64" s="13" t="s">
        <v>49</v>
      </c>
    </row>
    <row r="65" spans="3:23" ht="36" x14ac:dyDescent="0.25">
      <c r="C65" s="51" t="s">
        <v>141</v>
      </c>
      <c r="D65" s="9">
        <v>6</v>
      </c>
      <c r="E65" s="9" t="s">
        <v>51</v>
      </c>
      <c r="F65" s="9" t="s">
        <v>52</v>
      </c>
      <c r="G65" s="3" t="s">
        <v>142</v>
      </c>
      <c r="H65" s="3" t="s">
        <v>143</v>
      </c>
      <c r="I65" s="56" t="s">
        <v>144</v>
      </c>
      <c r="K65" s="57" t="s">
        <v>145</v>
      </c>
      <c r="L65" s="50"/>
      <c r="M65" s="50"/>
      <c r="N65" s="5"/>
      <c r="O65" s="7"/>
      <c r="P65" s="8"/>
      <c r="Q65" s="3" t="str">
        <f t="shared" ref="Q65:Q75" si="9">IF($O65="N/A","",IF($P65="","",IF($P65&gt;=85%,"C","NC")))</f>
        <v/>
      </c>
      <c r="R65" s="65" t="str">
        <f t="shared" ref="R65:R75" si="10">IF($O65="N/A","",IF($P65="","",$P65*$W65))</f>
        <v/>
      </c>
      <c r="S65" s="5"/>
      <c r="W65" s="63">
        <f t="shared" ref="W65:W75" si="11">IF(O65="N/A",0,D65)</f>
        <v>6</v>
      </c>
    </row>
    <row r="66" spans="3:23" x14ac:dyDescent="0.25">
      <c r="C66" s="51" t="s">
        <v>146</v>
      </c>
      <c r="D66" s="9">
        <v>6</v>
      </c>
      <c r="E66" s="9" t="s">
        <v>51</v>
      </c>
      <c r="F66" s="9" t="s">
        <v>52</v>
      </c>
      <c r="G66" s="3" t="s">
        <v>142</v>
      </c>
      <c r="H66" s="3" t="s">
        <v>147</v>
      </c>
      <c r="I66" s="56" t="s">
        <v>148</v>
      </c>
      <c r="K66" s="57" t="s">
        <v>149</v>
      </c>
      <c r="L66" s="50"/>
      <c r="M66" s="50"/>
      <c r="N66" s="5"/>
      <c r="O66" s="7"/>
      <c r="P66" s="8"/>
      <c r="Q66" s="3" t="str">
        <f t="shared" si="9"/>
        <v/>
      </c>
      <c r="R66" s="65" t="str">
        <f t="shared" si="10"/>
        <v/>
      </c>
      <c r="S66" s="5"/>
      <c r="W66" s="63">
        <f t="shared" si="11"/>
        <v>6</v>
      </c>
    </row>
    <row r="67" spans="3:23" x14ac:dyDescent="0.25">
      <c r="C67" s="51" t="s">
        <v>150</v>
      </c>
      <c r="D67" s="9">
        <v>6</v>
      </c>
      <c r="E67" s="9" t="s">
        <v>51</v>
      </c>
      <c r="F67" s="9" t="s">
        <v>52</v>
      </c>
      <c r="G67" s="3" t="s">
        <v>142</v>
      </c>
      <c r="H67" s="3" t="s">
        <v>143</v>
      </c>
      <c r="I67" s="56" t="s">
        <v>151</v>
      </c>
      <c r="K67" s="57" t="s">
        <v>140</v>
      </c>
      <c r="L67" s="50"/>
      <c r="M67" s="50"/>
      <c r="N67" s="5"/>
      <c r="O67" s="7"/>
      <c r="P67" s="8"/>
      <c r="Q67" s="3" t="str">
        <f t="shared" si="9"/>
        <v/>
      </c>
      <c r="R67" s="65" t="str">
        <f t="shared" si="10"/>
        <v/>
      </c>
      <c r="S67" s="5"/>
      <c r="W67" s="63">
        <f t="shared" si="11"/>
        <v>6</v>
      </c>
    </row>
    <row r="68" spans="3:23" ht="36" x14ac:dyDescent="0.25">
      <c r="C68" s="51" t="s">
        <v>152</v>
      </c>
      <c r="D68" s="9">
        <v>6</v>
      </c>
      <c r="E68" s="9" t="s">
        <v>51</v>
      </c>
      <c r="F68" s="9" t="s">
        <v>52</v>
      </c>
      <c r="G68" s="3" t="s">
        <v>142</v>
      </c>
      <c r="H68" s="3" t="s">
        <v>153</v>
      </c>
      <c r="I68" s="56" t="s">
        <v>154</v>
      </c>
      <c r="K68" s="57" t="s">
        <v>155</v>
      </c>
      <c r="L68" s="50"/>
      <c r="M68" s="50"/>
      <c r="N68" s="5"/>
      <c r="O68" s="7"/>
      <c r="P68" s="8"/>
      <c r="Q68" s="3" t="str">
        <f t="shared" si="9"/>
        <v/>
      </c>
      <c r="R68" s="65" t="str">
        <f t="shared" si="10"/>
        <v/>
      </c>
      <c r="S68" s="5"/>
      <c r="W68" s="63">
        <f t="shared" si="11"/>
        <v>6</v>
      </c>
    </row>
    <row r="69" spans="3:23" x14ac:dyDescent="0.25">
      <c r="C69" s="51" t="s">
        <v>156</v>
      </c>
      <c r="D69" s="9">
        <v>2</v>
      </c>
      <c r="E69" s="9" t="s">
        <v>75</v>
      </c>
      <c r="F69" s="9" t="s">
        <v>52</v>
      </c>
      <c r="G69" s="3" t="s">
        <v>142</v>
      </c>
      <c r="H69" s="3" t="s">
        <v>147</v>
      </c>
      <c r="I69" s="56" t="s">
        <v>157</v>
      </c>
      <c r="K69" s="57" t="s">
        <v>129</v>
      </c>
      <c r="L69" s="50"/>
      <c r="M69" s="50"/>
      <c r="N69" s="5"/>
      <c r="O69" s="7"/>
      <c r="P69" s="8"/>
      <c r="Q69" s="3" t="str">
        <f t="shared" si="9"/>
        <v/>
      </c>
      <c r="R69" s="65" t="str">
        <f t="shared" si="10"/>
        <v/>
      </c>
      <c r="S69" s="5"/>
      <c r="W69" s="63">
        <f t="shared" si="11"/>
        <v>2</v>
      </c>
    </row>
    <row r="70" spans="3:23" ht="24" x14ac:dyDescent="0.25">
      <c r="C70" s="51" t="s">
        <v>158</v>
      </c>
      <c r="D70" s="9">
        <v>10</v>
      </c>
      <c r="E70" s="9" t="s">
        <v>58</v>
      </c>
      <c r="F70" s="9" t="s">
        <v>52</v>
      </c>
      <c r="G70" s="3" t="s">
        <v>90</v>
      </c>
      <c r="H70" s="3" t="s">
        <v>147</v>
      </c>
      <c r="I70" s="56" t="s">
        <v>159</v>
      </c>
      <c r="K70" s="57" t="s">
        <v>160</v>
      </c>
      <c r="L70" s="50"/>
      <c r="M70" s="50"/>
      <c r="N70" s="5"/>
      <c r="O70" s="7"/>
      <c r="P70" s="8"/>
      <c r="Q70" s="3" t="str">
        <f t="shared" si="9"/>
        <v/>
      </c>
      <c r="R70" s="65" t="str">
        <f t="shared" si="10"/>
        <v/>
      </c>
      <c r="S70" s="5"/>
      <c r="W70" s="63">
        <f t="shared" si="11"/>
        <v>10</v>
      </c>
    </row>
    <row r="71" spans="3:23" ht="36" x14ac:dyDescent="0.25">
      <c r="C71" s="51" t="s">
        <v>161</v>
      </c>
      <c r="D71" s="9">
        <v>6</v>
      </c>
      <c r="E71" s="9" t="s">
        <v>58</v>
      </c>
      <c r="F71" s="9" t="s">
        <v>52</v>
      </c>
      <c r="G71" s="3" t="s">
        <v>90</v>
      </c>
      <c r="H71" s="3" t="s">
        <v>147</v>
      </c>
      <c r="I71" s="56" t="s">
        <v>162</v>
      </c>
      <c r="K71" s="57" t="s">
        <v>163</v>
      </c>
      <c r="L71" s="50"/>
      <c r="M71" s="50"/>
      <c r="N71" s="5"/>
      <c r="O71" s="7"/>
      <c r="P71" s="8"/>
      <c r="Q71" s="3" t="str">
        <f t="shared" si="9"/>
        <v/>
      </c>
      <c r="R71" s="65" t="str">
        <f t="shared" si="10"/>
        <v/>
      </c>
      <c r="S71" s="5"/>
      <c r="W71" s="63">
        <f t="shared" si="11"/>
        <v>6</v>
      </c>
    </row>
    <row r="72" spans="3:23" ht="24" x14ac:dyDescent="0.25">
      <c r="C72" s="51" t="s">
        <v>164</v>
      </c>
      <c r="D72" s="9">
        <v>4</v>
      </c>
      <c r="E72" s="9" t="s">
        <v>58</v>
      </c>
      <c r="F72" s="9" t="s">
        <v>52</v>
      </c>
      <c r="G72" s="3" t="s">
        <v>90</v>
      </c>
      <c r="H72" s="3" t="s">
        <v>147</v>
      </c>
      <c r="I72" s="56" t="s">
        <v>165</v>
      </c>
      <c r="K72" s="57" t="s">
        <v>163</v>
      </c>
      <c r="L72" s="50"/>
      <c r="M72" s="50"/>
      <c r="N72" s="5"/>
      <c r="O72" s="7"/>
      <c r="P72" s="8"/>
      <c r="Q72" s="3" t="str">
        <f t="shared" si="9"/>
        <v/>
      </c>
      <c r="R72" s="65" t="str">
        <f t="shared" si="10"/>
        <v/>
      </c>
      <c r="S72" s="5"/>
      <c r="W72" s="63">
        <f t="shared" si="11"/>
        <v>4</v>
      </c>
    </row>
    <row r="73" spans="3:23" ht="24" x14ac:dyDescent="0.25">
      <c r="C73" s="51" t="s">
        <v>166</v>
      </c>
      <c r="D73" s="9">
        <v>6</v>
      </c>
      <c r="E73" s="9" t="s">
        <v>86</v>
      </c>
      <c r="F73" s="9" t="s">
        <v>52</v>
      </c>
      <c r="G73" s="3" t="s">
        <v>90</v>
      </c>
      <c r="H73" s="3" t="s">
        <v>147</v>
      </c>
      <c r="I73" s="56" t="s">
        <v>167</v>
      </c>
      <c r="K73" s="57" t="s">
        <v>140</v>
      </c>
      <c r="L73" s="50"/>
      <c r="M73" s="50"/>
      <c r="N73" s="5"/>
      <c r="O73" s="7"/>
      <c r="P73" s="8"/>
      <c r="Q73" s="3" t="str">
        <f t="shared" si="9"/>
        <v/>
      </c>
      <c r="R73" s="65" t="str">
        <f t="shared" si="10"/>
        <v/>
      </c>
      <c r="S73" s="5"/>
      <c r="W73" s="63">
        <f t="shared" si="11"/>
        <v>6</v>
      </c>
    </row>
    <row r="74" spans="3:23" x14ac:dyDescent="0.25">
      <c r="C74" s="51" t="s">
        <v>168</v>
      </c>
      <c r="D74" s="9">
        <v>6</v>
      </c>
      <c r="E74" s="9" t="s">
        <v>86</v>
      </c>
      <c r="F74" s="9" t="s">
        <v>52</v>
      </c>
      <c r="G74" s="3" t="s">
        <v>90</v>
      </c>
      <c r="H74" s="3" t="s">
        <v>147</v>
      </c>
      <c r="I74" s="56" t="s">
        <v>169</v>
      </c>
      <c r="K74" s="57" t="s">
        <v>170</v>
      </c>
      <c r="L74" s="50"/>
      <c r="M74" s="50"/>
      <c r="N74" s="5"/>
      <c r="O74" s="7"/>
      <c r="P74" s="8"/>
      <c r="Q74" s="3" t="str">
        <f t="shared" si="9"/>
        <v/>
      </c>
      <c r="R74" s="65" t="str">
        <f t="shared" si="10"/>
        <v/>
      </c>
      <c r="S74" s="5"/>
      <c r="W74" s="63">
        <f t="shared" si="11"/>
        <v>6</v>
      </c>
    </row>
    <row r="75" spans="3:23" x14ac:dyDescent="0.25">
      <c r="C75" s="51" t="s">
        <v>171</v>
      </c>
      <c r="D75" s="9">
        <v>4</v>
      </c>
      <c r="E75" s="9" t="s">
        <v>86</v>
      </c>
      <c r="F75" s="9" t="s">
        <v>52</v>
      </c>
      <c r="G75" s="3" t="s">
        <v>90</v>
      </c>
      <c r="H75" s="3" t="s">
        <v>147</v>
      </c>
      <c r="I75" s="56" t="s">
        <v>172</v>
      </c>
      <c r="K75" s="57" t="s">
        <v>140</v>
      </c>
      <c r="L75" s="50"/>
      <c r="M75" s="50"/>
      <c r="N75" s="5"/>
      <c r="O75" s="7"/>
      <c r="P75" s="8"/>
      <c r="Q75" s="3" t="str">
        <f t="shared" si="9"/>
        <v/>
      </c>
      <c r="R75" s="65" t="str">
        <f t="shared" si="10"/>
        <v/>
      </c>
      <c r="S75" s="5"/>
      <c r="W75" s="63">
        <f t="shared" si="11"/>
        <v>4</v>
      </c>
    </row>
    <row r="76" spans="3:23" x14ac:dyDescent="0.25">
      <c r="C76" s="15"/>
      <c r="D76" s="15"/>
      <c r="E76" s="15"/>
      <c r="F76" s="15"/>
      <c r="G76" s="15"/>
      <c r="H76" s="15"/>
      <c r="I76" s="5"/>
      <c r="J76" s="15"/>
      <c r="K76" s="5"/>
      <c r="L76" s="5"/>
      <c r="M76" s="5"/>
      <c r="N76" s="15"/>
      <c r="O76" s="15"/>
      <c r="P76" s="15"/>
      <c r="Q76" s="15"/>
      <c r="R76" s="64" t="str">
        <f>IF(SUM(R65:R75)=0,"-",IFERROR(SUM(R65:R75),""))</f>
        <v>-</v>
      </c>
      <c r="S76" s="5"/>
    </row>
    <row r="77" spans="3:23" x14ac:dyDescent="0.25">
      <c r="C77" s="15"/>
      <c r="D77" s="15"/>
      <c r="E77" s="15"/>
      <c r="F77" s="15"/>
      <c r="G77" s="15"/>
      <c r="H77" s="15"/>
      <c r="I77" s="5"/>
      <c r="J77" s="15"/>
      <c r="K77" s="5"/>
      <c r="L77" s="5"/>
      <c r="M77" s="5"/>
      <c r="N77" s="15"/>
      <c r="O77" s="64" t="str">
        <f>IF(O65="N/A",IF(O66="N/A",IF(O67="N/A",IF(O68="N/A",IF(O69="N/A",IF(O70="N/A",IF(O71="N/A",IF(O72="N/A",IF(O73="N/A",IF(O74="N/A",IF(O75="N/A","N/A","-"),"-"),"-"),"-"),"-"),"-"),"-"),"-"),"-"),"-"),"-")</f>
        <v>-</v>
      </c>
      <c r="P77" s="74" t="str">
        <f>IF(O77="N/A","N/A",$R77)</f>
        <v>-</v>
      </c>
      <c r="Q77" s="64"/>
      <c r="R77" s="66" t="str">
        <f>IF(R76="-","-",IFERROR(($P65*W65+$P66*W66+$P67*W67+$P68*W68+$P69*W69+$P70*W70+$P71*W71+$P72*W72+$P73*W73+$P74*W74+$P75*W75)/(SUM(W65:W75)),""))</f>
        <v>-</v>
      </c>
      <c r="S77" s="5"/>
    </row>
    <row r="78" spans="3:23" ht="3" customHeight="1" x14ac:dyDescent="0.25">
      <c r="D78" s="24"/>
      <c r="E78" s="24"/>
      <c r="F78" s="24"/>
      <c r="G78" s="19"/>
      <c r="H78" s="19"/>
      <c r="J78" s="19"/>
      <c r="N78" s="19"/>
      <c r="O78" s="19"/>
      <c r="P78" s="19"/>
      <c r="Q78" s="19"/>
      <c r="R78" s="19"/>
      <c r="S78" s="19"/>
    </row>
    <row r="79" spans="3:23" x14ac:dyDescent="0.25">
      <c r="D79" s="9">
        <v>1</v>
      </c>
      <c r="I79" s="20" t="s">
        <v>341</v>
      </c>
      <c r="W79" s="13" t="s">
        <v>49</v>
      </c>
    </row>
    <row r="80" spans="3:23" ht="24" x14ac:dyDescent="0.25">
      <c r="C80" s="51" t="s">
        <v>173</v>
      </c>
      <c r="D80" s="9">
        <v>4</v>
      </c>
      <c r="E80" s="9" t="s">
        <v>75</v>
      </c>
      <c r="F80" s="9" t="s">
        <v>52</v>
      </c>
      <c r="G80" s="3" t="s">
        <v>142</v>
      </c>
      <c r="H80" s="3" t="s">
        <v>174</v>
      </c>
      <c r="I80" s="56" t="s">
        <v>175</v>
      </c>
      <c r="K80" s="57" t="s">
        <v>176</v>
      </c>
      <c r="L80" s="50"/>
      <c r="M80" s="50"/>
      <c r="N80" s="5"/>
      <c r="O80" s="7"/>
      <c r="P80" s="8"/>
      <c r="Q80" s="3" t="str">
        <f>IF($O80="N/A","",IF($P80="","",IF($P80&gt;=85%,"C","NC")))</f>
        <v/>
      </c>
      <c r="R80" s="65" t="str">
        <f t="shared" ref="R80:R86" si="12">IF($O80="N/A","",IF($P80="","",$P80*$W80))</f>
        <v/>
      </c>
      <c r="S80" s="5"/>
      <c r="W80" s="63">
        <f t="shared" ref="W80:W86" si="13">IF(O80="N/A",0,D80)</f>
        <v>4</v>
      </c>
    </row>
    <row r="81" spans="3:23" x14ac:dyDescent="0.25">
      <c r="C81" s="51" t="s">
        <v>177</v>
      </c>
      <c r="D81" s="9">
        <v>10</v>
      </c>
      <c r="E81" s="9" t="s">
        <v>58</v>
      </c>
      <c r="F81" s="9" t="s">
        <v>52</v>
      </c>
      <c r="G81" s="3" t="s">
        <v>90</v>
      </c>
      <c r="H81" s="3" t="s">
        <v>147</v>
      </c>
      <c r="I81" s="56" t="s">
        <v>178</v>
      </c>
      <c r="K81" s="57" t="s">
        <v>129</v>
      </c>
      <c r="L81" s="50"/>
      <c r="M81" s="50"/>
      <c r="N81" s="5"/>
      <c r="O81" s="7"/>
      <c r="P81" s="8"/>
      <c r="Q81" s="3" t="str">
        <f>IF($O81="N/A","",IF($P81="","",IF($P81&gt;=85%,"C","NC")))</f>
        <v/>
      </c>
      <c r="R81" s="65" t="str">
        <f t="shared" si="12"/>
        <v/>
      </c>
      <c r="S81" s="5"/>
      <c r="W81" s="63">
        <f t="shared" si="13"/>
        <v>10</v>
      </c>
    </row>
    <row r="82" spans="3:23" x14ac:dyDescent="0.25">
      <c r="C82" s="51" t="s">
        <v>179</v>
      </c>
      <c r="D82" s="9">
        <v>6</v>
      </c>
      <c r="E82" s="9" t="s">
        <v>58</v>
      </c>
      <c r="F82" s="9" t="s">
        <v>52</v>
      </c>
      <c r="G82" s="3" t="s">
        <v>90</v>
      </c>
      <c r="H82" s="3" t="s">
        <v>147</v>
      </c>
      <c r="I82" s="56" t="s">
        <v>180</v>
      </c>
      <c r="K82" s="57" t="s">
        <v>129</v>
      </c>
      <c r="L82" s="50"/>
      <c r="M82" s="50"/>
      <c r="N82" s="5"/>
      <c r="O82" s="7"/>
      <c r="P82" s="8"/>
      <c r="Q82" s="3" t="str">
        <f>IF($O82="N/A","",IF($P82="","",IF($P82&gt;=85%,"C","NC")))</f>
        <v/>
      </c>
      <c r="R82" s="65" t="str">
        <f t="shared" si="12"/>
        <v/>
      </c>
      <c r="S82" s="5"/>
      <c r="W82" s="63">
        <f t="shared" si="13"/>
        <v>6</v>
      </c>
    </row>
    <row r="83" spans="3:23" x14ac:dyDescent="0.25">
      <c r="C83" s="51" t="s">
        <v>181</v>
      </c>
      <c r="D83" s="9">
        <v>6</v>
      </c>
      <c r="E83" s="9" t="s">
        <v>58</v>
      </c>
      <c r="F83" s="9" t="s">
        <v>52</v>
      </c>
      <c r="G83" s="3" t="s">
        <v>90</v>
      </c>
      <c r="H83" s="3" t="s">
        <v>147</v>
      </c>
      <c r="I83" s="56" t="s">
        <v>182</v>
      </c>
      <c r="K83" s="57" t="s">
        <v>140</v>
      </c>
      <c r="L83" s="50"/>
      <c r="M83" s="50"/>
      <c r="N83" s="5"/>
      <c r="O83" s="7"/>
      <c r="P83" s="8"/>
      <c r="Q83" s="3" t="str">
        <f>IF($O83="N/A","",IF($P83="","",IF($P83&gt;=85%,"C","NC")))</f>
        <v/>
      </c>
      <c r="R83" s="65" t="str">
        <f t="shared" si="12"/>
        <v/>
      </c>
      <c r="S83" s="5"/>
      <c r="W83" s="63">
        <f t="shared" si="13"/>
        <v>6</v>
      </c>
    </row>
    <row r="84" spans="3:23" x14ac:dyDescent="0.25">
      <c r="C84" s="51" t="s">
        <v>183</v>
      </c>
      <c r="D84" s="9">
        <v>6</v>
      </c>
      <c r="E84" s="9" t="s">
        <v>86</v>
      </c>
      <c r="F84" s="9" t="s">
        <v>52</v>
      </c>
      <c r="G84" s="3" t="s">
        <v>90</v>
      </c>
      <c r="H84" s="3" t="s">
        <v>147</v>
      </c>
      <c r="I84" s="56" t="s">
        <v>184</v>
      </c>
      <c r="K84" s="57" t="s">
        <v>140</v>
      </c>
      <c r="L84" s="50"/>
      <c r="M84" s="50"/>
      <c r="N84" s="5"/>
      <c r="O84" s="7"/>
      <c r="P84" s="8"/>
      <c r="Q84" s="3" t="str">
        <f>IF($O84="N/A","",IF($P84="","",IF($P84&gt;=85%,"C","NC")))</f>
        <v/>
      </c>
      <c r="R84" s="65" t="str">
        <f t="shared" si="12"/>
        <v/>
      </c>
      <c r="S84" s="5"/>
      <c r="W84" s="63">
        <f t="shared" si="13"/>
        <v>6</v>
      </c>
    </row>
    <row r="85" spans="3:23" x14ac:dyDescent="0.25">
      <c r="C85" s="51" t="s">
        <v>185</v>
      </c>
      <c r="D85" s="9">
        <v>8</v>
      </c>
      <c r="E85" s="9" t="s">
        <v>86</v>
      </c>
      <c r="F85" s="9" t="s">
        <v>52</v>
      </c>
      <c r="G85" s="3" t="s">
        <v>90</v>
      </c>
      <c r="H85" s="3" t="s">
        <v>147</v>
      </c>
      <c r="I85" s="56" t="s">
        <v>186</v>
      </c>
      <c r="K85" s="57" t="s">
        <v>187</v>
      </c>
      <c r="L85" s="50"/>
      <c r="M85" s="50"/>
      <c r="N85" s="5"/>
      <c r="O85" s="7"/>
      <c r="P85" s="8"/>
      <c r="Q85" s="3" t="str">
        <f t="shared" ref="Q85:Q86" si="14">IF($O85="N/A","",IF($P85="","",IF($P85&gt;=85%,"C","NC")))</f>
        <v/>
      </c>
      <c r="R85" s="65" t="str">
        <f t="shared" si="12"/>
        <v/>
      </c>
      <c r="S85" s="5"/>
      <c r="W85" s="63">
        <f t="shared" si="13"/>
        <v>8</v>
      </c>
    </row>
    <row r="86" spans="3:23" x14ac:dyDescent="0.25">
      <c r="C86" s="51" t="s">
        <v>188</v>
      </c>
      <c r="D86" s="9">
        <v>4</v>
      </c>
      <c r="E86" s="9" t="s">
        <v>86</v>
      </c>
      <c r="F86" s="9" t="s">
        <v>52</v>
      </c>
      <c r="G86" s="3" t="s">
        <v>90</v>
      </c>
      <c r="H86" s="3" t="s">
        <v>147</v>
      </c>
      <c r="I86" s="56" t="s">
        <v>189</v>
      </c>
      <c r="K86" s="57" t="s">
        <v>140</v>
      </c>
      <c r="L86" s="50"/>
      <c r="M86" s="50"/>
      <c r="N86" s="5"/>
      <c r="O86" s="7"/>
      <c r="P86" s="8"/>
      <c r="Q86" s="3" t="str">
        <f t="shared" si="14"/>
        <v/>
      </c>
      <c r="R86" s="65" t="str">
        <f t="shared" si="12"/>
        <v/>
      </c>
      <c r="S86" s="5"/>
      <c r="W86" s="63">
        <f t="shared" si="13"/>
        <v>4</v>
      </c>
    </row>
    <row r="87" spans="3:23" x14ac:dyDescent="0.25">
      <c r="C87" s="15"/>
      <c r="D87" s="15"/>
      <c r="E87" s="15"/>
      <c r="F87" s="15"/>
      <c r="G87" s="15"/>
      <c r="H87" s="15"/>
      <c r="I87" s="5"/>
      <c r="J87" s="15"/>
      <c r="K87" s="5"/>
      <c r="L87" s="5"/>
      <c r="M87" s="5"/>
      <c r="N87" s="15"/>
      <c r="O87" s="15"/>
      <c r="P87" s="15"/>
      <c r="Q87" s="15"/>
      <c r="R87" s="64" t="str">
        <f>IF(SUM(R80:R86)=0,"-",IFERROR(SUM(R80:R86),""))</f>
        <v>-</v>
      </c>
      <c r="S87" s="5"/>
    </row>
    <row r="88" spans="3:23" x14ac:dyDescent="0.25">
      <c r="C88" s="15"/>
      <c r="D88" s="15"/>
      <c r="E88" s="15"/>
      <c r="F88" s="15"/>
      <c r="G88" s="15"/>
      <c r="H88" s="15"/>
      <c r="I88" s="5"/>
      <c r="J88" s="15"/>
      <c r="K88" s="5"/>
      <c r="L88" s="5"/>
      <c r="M88" s="5"/>
      <c r="N88" s="15"/>
      <c r="O88" s="64" t="str">
        <f>IF(O80="N/A",IF(O81="N/A",IF(O82="N/A",IF(O83="N/A",IF(O84="N/A",IF(O85="N/A",IF(O86="N/A","N/A","-"),"-"),"-"),"-"),"-"),"-"),"-")</f>
        <v>-</v>
      </c>
      <c r="P88" s="74" t="str">
        <f>IF(O88="N/A","N/A",$R88)</f>
        <v>-</v>
      </c>
      <c r="Q88" s="64"/>
      <c r="R88" s="66" t="str">
        <f>IF(R87="-","-",IFERROR(($P80*W80+$P81*W81+$P82*W82+$P83*W83+$P84*W84+$P85*W85+$P86*W86)/(SUM(W80:W86)),""))</f>
        <v>-</v>
      </c>
      <c r="S88" s="5"/>
    </row>
    <row r="89" spans="3:23" ht="3" customHeight="1" x14ac:dyDescent="0.25">
      <c r="D89" s="24"/>
      <c r="E89" s="24"/>
      <c r="F89" s="24"/>
      <c r="G89" s="19"/>
      <c r="H89" s="19"/>
      <c r="J89" s="19"/>
      <c r="N89" s="19"/>
      <c r="O89" s="19"/>
      <c r="P89" s="19"/>
      <c r="Q89" s="19"/>
      <c r="R89" s="19"/>
      <c r="S89" s="19"/>
    </row>
    <row r="90" spans="3:23" x14ac:dyDescent="0.25">
      <c r="D90" s="9">
        <v>10</v>
      </c>
      <c r="I90" s="20" t="s">
        <v>342</v>
      </c>
      <c r="W90" s="13" t="s">
        <v>49</v>
      </c>
    </row>
    <row r="91" spans="3:23" ht="36" x14ac:dyDescent="0.25">
      <c r="C91" s="51" t="s">
        <v>190</v>
      </c>
      <c r="D91" s="9">
        <v>10</v>
      </c>
      <c r="E91" s="9" t="s">
        <v>51</v>
      </c>
      <c r="F91" s="9" t="s">
        <v>52</v>
      </c>
      <c r="G91" s="3" t="s">
        <v>110</v>
      </c>
      <c r="H91" s="52" t="s">
        <v>191</v>
      </c>
      <c r="I91" s="56" t="s">
        <v>192</v>
      </c>
      <c r="K91" s="57" t="s">
        <v>193</v>
      </c>
      <c r="L91" s="50"/>
      <c r="M91" s="50"/>
      <c r="N91" s="5"/>
      <c r="O91" s="7"/>
      <c r="P91" s="8"/>
      <c r="Q91" s="3" t="str">
        <f t="shared" ref="Q91:Q98" si="15">IF($O91="N/A","",IF($P91="","",IF($P91&gt;=85%,"C","NC")))</f>
        <v/>
      </c>
      <c r="R91" s="65" t="str">
        <f t="shared" ref="R91:R98" si="16">IF($O91="N/A","",IF($P91="","",$P91*$W91))</f>
        <v/>
      </c>
      <c r="S91" s="5"/>
      <c r="W91" s="63">
        <f t="shared" ref="W91:W98" si="17">IF(O91="N/A",0,D91)</f>
        <v>10</v>
      </c>
    </row>
    <row r="92" spans="3:23" ht="36" x14ac:dyDescent="0.25">
      <c r="C92" s="51" t="s">
        <v>194</v>
      </c>
      <c r="D92" s="9">
        <v>10</v>
      </c>
      <c r="E92" s="9" t="s">
        <v>51</v>
      </c>
      <c r="F92" s="9" t="s">
        <v>52</v>
      </c>
      <c r="G92" s="3" t="s">
        <v>110</v>
      </c>
      <c r="H92" s="52" t="s">
        <v>195</v>
      </c>
      <c r="I92" s="56" t="s">
        <v>196</v>
      </c>
      <c r="K92" s="57" t="s">
        <v>193</v>
      </c>
      <c r="L92" s="50"/>
      <c r="M92" s="50"/>
      <c r="N92" s="5"/>
      <c r="O92" s="7"/>
      <c r="P92" s="8"/>
      <c r="Q92" s="3" t="str">
        <f t="shared" si="15"/>
        <v/>
      </c>
      <c r="R92" s="65" t="str">
        <f t="shared" si="16"/>
        <v/>
      </c>
      <c r="S92" s="5"/>
      <c r="W92" s="63">
        <f t="shared" si="17"/>
        <v>10</v>
      </c>
    </row>
    <row r="93" spans="3:23" ht="36" x14ac:dyDescent="0.25">
      <c r="C93" s="51" t="s">
        <v>197</v>
      </c>
      <c r="D93" s="9">
        <v>10</v>
      </c>
      <c r="E93" s="9" t="s">
        <v>51</v>
      </c>
      <c r="F93" s="9" t="s">
        <v>52</v>
      </c>
      <c r="G93" s="3" t="s">
        <v>198</v>
      </c>
      <c r="H93" s="52" t="s">
        <v>199</v>
      </c>
      <c r="I93" s="56" t="s">
        <v>200</v>
      </c>
      <c r="K93" s="57" t="s">
        <v>193</v>
      </c>
      <c r="L93" s="50"/>
      <c r="M93" s="50"/>
      <c r="N93" s="5"/>
      <c r="O93" s="7"/>
      <c r="P93" s="8"/>
      <c r="Q93" s="3" t="str">
        <f t="shared" si="15"/>
        <v/>
      </c>
      <c r="R93" s="65" t="str">
        <f t="shared" si="16"/>
        <v/>
      </c>
      <c r="S93" s="5"/>
      <c r="W93" s="63">
        <f t="shared" si="17"/>
        <v>10</v>
      </c>
    </row>
    <row r="94" spans="3:23" ht="36" x14ac:dyDescent="0.25">
      <c r="C94" s="51" t="s">
        <v>201</v>
      </c>
      <c r="D94" s="9">
        <v>4</v>
      </c>
      <c r="E94" s="9" t="s">
        <v>51</v>
      </c>
      <c r="F94" s="9" t="s">
        <v>52</v>
      </c>
      <c r="G94" s="3" t="s">
        <v>202</v>
      </c>
      <c r="H94" s="52" t="s">
        <v>203</v>
      </c>
      <c r="I94" s="56" t="s">
        <v>204</v>
      </c>
      <c r="K94" s="57" t="s">
        <v>193</v>
      </c>
      <c r="L94" s="50"/>
      <c r="M94" s="50"/>
      <c r="N94" s="5"/>
      <c r="O94" s="7"/>
      <c r="P94" s="8"/>
      <c r="Q94" s="3" t="str">
        <f t="shared" si="15"/>
        <v/>
      </c>
      <c r="R94" s="65" t="str">
        <f t="shared" si="16"/>
        <v/>
      </c>
      <c r="S94" s="5"/>
      <c r="W94" s="63">
        <f t="shared" si="17"/>
        <v>4</v>
      </c>
    </row>
    <row r="95" spans="3:23" ht="36" x14ac:dyDescent="0.25">
      <c r="C95" s="51" t="s">
        <v>205</v>
      </c>
      <c r="D95" s="9">
        <v>4</v>
      </c>
      <c r="E95" s="9" t="s">
        <v>51</v>
      </c>
      <c r="F95" s="9" t="s">
        <v>52</v>
      </c>
      <c r="G95" s="3" t="s">
        <v>206</v>
      </c>
      <c r="H95" s="52" t="s">
        <v>207</v>
      </c>
      <c r="I95" s="56" t="s">
        <v>208</v>
      </c>
      <c r="K95" s="57" t="s">
        <v>193</v>
      </c>
      <c r="L95" s="50"/>
      <c r="M95" s="50"/>
      <c r="N95" s="5"/>
      <c r="O95" s="7"/>
      <c r="P95" s="8"/>
      <c r="Q95" s="3" t="str">
        <f t="shared" si="15"/>
        <v/>
      </c>
      <c r="R95" s="65" t="str">
        <f t="shared" si="16"/>
        <v/>
      </c>
      <c r="S95" s="5"/>
      <c r="W95" s="63">
        <f t="shared" si="17"/>
        <v>4</v>
      </c>
    </row>
    <row r="96" spans="3:23" ht="36" x14ac:dyDescent="0.25">
      <c r="C96" s="51" t="s">
        <v>209</v>
      </c>
      <c r="D96" s="9">
        <v>6</v>
      </c>
      <c r="E96" s="9" t="s">
        <v>51</v>
      </c>
      <c r="F96" s="9" t="s">
        <v>52</v>
      </c>
      <c r="G96" s="3" t="s">
        <v>198</v>
      </c>
      <c r="H96" s="52" t="s">
        <v>210</v>
      </c>
      <c r="I96" s="56" t="s">
        <v>211</v>
      </c>
      <c r="K96" s="57" t="s">
        <v>193</v>
      </c>
      <c r="L96" s="50"/>
      <c r="M96" s="50"/>
      <c r="N96" s="5"/>
      <c r="O96" s="7"/>
      <c r="P96" s="8"/>
      <c r="Q96" s="3" t="str">
        <f t="shared" si="15"/>
        <v/>
      </c>
      <c r="R96" s="65" t="str">
        <f t="shared" si="16"/>
        <v/>
      </c>
      <c r="S96" s="5"/>
      <c r="W96" s="63">
        <f t="shared" si="17"/>
        <v>6</v>
      </c>
    </row>
    <row r="97" spans="3:23" ht="36" x14ac:dyDescent="0.25">
      <c r="C97" s="51" t="s">
        <v>212</v>
      </c>
      <c r="D97" s="9">
        <v>10</v>
      </c>
      <c r="E97" s="9" t="s">
        <v>75</v>
      </c>
      <c r="F97" s="9" t="s">
        <v>52</v>
      </c>
      <c r="G97" s="3" t="s">
        <v>90</v>
      </c>
      <c r="H97" s="52" t="s">
        <v>191</v>
      </c>
      <c r="I97" s="56" t="s">
        <v>213</v>
      </c>
      <c r="K97" s="57" t="s">
        <v>193</v>
      </c>
      <c r="L97" s="50"/>
      <c r="M97" s="50"/>
      <c r="N97" s="5"/>
      <c r="O97" s="7"/>
      <c r="P97" s="8"/>
      <c r="Q97" s="3" t="str">
        <f t="shared" si="15"/>
        <v/>
      </c>
      <c r="R97" s="65" t="str">
        <f t="shared" si="16"/>
        <v/>
      </c>
      <c r="S97" s="5"/>
      <c r="W97" s="63">
        <f t="shared" si="17"/>
        <v>10</v>
      </c>
    </row>
    <row r="98" spans="3:23" ht="36" x14ac:dyDescent="0.25">
      <c r="C98" s="51" t="s">
        <v>214</v>
      </c>
      <c r="D98" s="9">
        <v>6</v>
      </c>
      <c r="E98" s="9" t="s">
        <v>58</v>
      </c>
      <c r="F98" s="9" t="s">
        <v>52</v>
      </c>
      <c r="G98" s="3" t="s">
        <v>90</v>
      </c>
      <c r="H98" s="3" t="s">
        <v>215</v>
      </c>
      <c r="I98" s="56" t="s">
        <v>216</v>
      </c>
      <c r="K98" s="57" t="s">
        <v>193</v>
      </c>
      <c r="L98" s="50"/>
      <c r="M98" s="50"/>
      <c r="N98" s="5"/>
      <c r="O98" s="7"/>
      <c r="P98" s="8"/>
      <c r="Q98" s="3" t="str">
        <f t="shared" si="15"/>
        <v/>
      </c>
      <c r="R98" s="65" t="str">
        <f t="shared" si="16"/>
        <v/>
      </c>
      <c r="S98" s="5"/>
      <c r="W98" s="63">
        <f t="shared" si="17"/>
        <v>6</v>
      </c>
    </row>
    <row r="99" spans="3:23" s="24" customFormat="1" x14ac:dyDescent="0.25">
      <c r="C99" s="40"/>
      <c r="D99" s="40"/>
      <c r="E99" s="40"/>
      <c r="F99" s="40"/>
      <c r="G99" s="40"/>
      <c r="H99" s="40"/>
      <c r="I99" s="17"/>
      <c r="J99" s="40"/>
      <c r="K99" s="17"/>
      <c r="L99" s="17"/>
      <c r="M99" s="17"/>
      <c r="N99" s="40"/>
      <c r="O99" s="15"/>
      <c r="P99" s="15"/>
      <c r="Q99" s="15"/>
      <c r="R99" s="64" t="str">
        <f>IF(SUM(R91:R98)=0,"-",IFERROR(SUM(R91:R98),""))</f>
        <v>-</v>
      </c>
      <c r="S99" s="5"/>
      <c r="T99" s="19"/>
      <c r="U99" s="19"/>
      <c r="V99" s="19"/>
      <c r="W99" s="19"/>
    </row>
    <row r="100" spans="3:23" s="24" customFormat="1" x14ac:dyDescent="0.25">
      <c r="C100" s="40"/>
      <c r="D100" s="40"/>
      <c r="E100" s="40"/>
      <c r="F100" s="40"/>
      <c r="G100" s="40"/>
      <c r="H100" s="40"/>
      <c r="I100" s="17"/>
      <c r="J100" s="40"/>
      <c r="K100" s="17"/>
      <c r="L100" s="17"/>
      <c r="M100" s="17"/>
      <c r="N100" s="40"/>
      <c r="O100" s="64" t="str">
        <f>IF(O91="N/A",IF(O92="N/A",IF(O93="N/A",IF(O94="N/A",IF(O95="N/A",IF(O96="N/A",IF(O97="N/A",IF(O98="N/A","N/A","-"),"-"),"-"),"-"),"-"),"-"),"-"),"-")</f>
        <v>-</v>
      </c>
      <c r="P100" s="74" t="str">
        <f>IF(O100="N/A","N/A",$R100)</f>
        <v>-</v>
      </c>
      <c r="Q100" s="64"/>
      <c r="R100" s="66" t="str">
        <f>IF(R99="-","-",IFERROR(($P91*W91+$P92*W92+$P93*W93+$P94*W94+$P95*W95+$P96*W96+$P97*W97+$P98*W98)/(SUM(W91:W98)),""))</f>
        <v>-</v>
      </c>
      <c r="S100" s="5"/>
      <c r="T100" s="19"/>
      <c r="U100" s="19"/>
      <c r="V100" s="19"/>
      <c r="W100" s="19"/>
    </row>
    <row r="101" spans="3:23" ht="3" customHeight="1" x14ac:dyDescent="0.25">
      <c r="D101" s="24"/>
      <c r="E101" s="24"/>
      <c r="F101" s="24"/>
      <c r="G101" s="19"/>
      <c r="H101" s="19"/>
      <c r="J101" s="19"/>
      <c r="N101" s="19"/>
      <c r="O101" s="19"/>
      <c r="P101" s="19"/>
      <c r="Q101" s="19"/>
      <c r="R101" s="19"/>
      <c r="S101" s="19"/>
    </row>
    <row r="102" spans="3:23" x14ac:dyDescent="0.25">
      <c r="D102" s="9">
        <v>5</v>
      </c>
      <c r="I102" s="20" t="s">
        <v>343</v>
      </c>
      <c r="W102" s="13" t="s">
        <v>49</v>
      </c>
    </row>
    <row r="103" spans="3:23" ht="24" x14ac:dyDescent="0.25">
      <c r="C103" s="51" t="s">
        <v>217</v>
      </c>
      <c r="D103" s="9">
        <v>8</v>
      </c>
      <c r="E103" s="9" t="s">
        <v>51</v>
      </c>
      <c r="F103" s="9" t="s">
        <v>52</v>
      </c>
      <c r="G103" s="3" t="s">
        <v>218</v>
      </c>
      <c r="H103" s="3" t="s">
        <v>219</v>
      </c>
      <c r="I103" s="56" t="s">
        <v>220</v>
      </c>
      <c r="K103" s="57" t="s">
        <v>221</v>
      </c>
      <c r="L103" s="50"/>
      <c r="M103" s="50"/>
      <c r="N103" s="5"/>
      <c r="O103" s="7"/>
      <c r="P103" s="8"/>
      <c r="Q103" s="3" t="str">
        <f t="shared" ref="Q103:Q110" si="18">IF($O103="N/A","",IF($P103="","",IF($P103&gt;=85%,"C","NC")))</f>
        <v/>
      </c>
      <c r="R103" s="65" t="str">
        <f t="shared" ref="R103:R110" si="19">IF($O103="N/A","",IF($P103="","",$P103*$W103))</f>
        <v/>
      </c>
      <c r="S103" s="5"/>
      <c r="W103" s="63">
        <f t="shared" ref="W103:W110" si="20">IF(O103="N/A",0,D103)</f>
        <v>8</v>
      </c>
    </row>
    <row r="104" spans="3:23" x14ac:dyDescent="0.25">
      <c r="C104" s="51" t="s">
        <v>222</v>
      </c>
      <c r="D104" s="9">
        <v>10</v>
      </c>
      <c r="E104" s="9" t="s">
        <v>58</v>
      </c>
      <c r="F104" s="9" t="s">
        <v>52</v>
      </c>
      <c r="G104" s="3" t="s">
        <v>90</v>
      </c>
      <c r="H104" s="3" t="s">
        <v>223</v>
      </c>
      <c r="I104" s="56" t="s">
        <v>224</v>
      </c>
      <c r="K104" s="57" t="s">
        <v>221</v>
      </c>
      <c r="L104" s="50"/>
      <c r="M104" s="50"/>
      <c r="N104" s="5"/>
      <c r="O104" s="7"/>
      <c r="P104" s="8"/>
      <c r="Q104" s="3" t="str">
        <f t="shared" si="18"/>
        <v/>
      </c>
      <c r="R104" s="65" t="str">
        <f t="shared" si="19"/>
        <v/>
      </c>
      <c r="S104" s="5"/>
      <c r="W104" s="63">
        <f t="shared" si="20"/>
        <v>10</v>
      </c>
    </row>
    <row r="105" spans="3:23" x14ac:dyDescent="0.25">
      <c r="C105" s="51" t="s">
        <v>225</v>
      </c>
      <c r="D105" s="9">
        <v>8</v>
      </c>
      <c r="E105" s="9" t="s">
        <v>58</v>
      </c>
      <c r="F105" s="9" t="s">
        <v>52</v>
      </c>
      <c r="G105" s="3" t="s">
        <v>90</v>
      </c>
      <c r="H105" s="3" t="s">
        <v>223</v>
      </c>
      <c r="I105" s="56" t="s">
        <v>226</v>
      </c>
      <c r="K105" s="57" t="s">
        <v>221</v>
      </c>
      <c r="L105" s="50"/>
      <c r="M105" s="50"/>
      <c r="N105" s="5"/>
      <c r="O105" s="7"/>
      <c r="P105" s="8"/>
      <c r="Q105" s="3" t="str">
        <f t="shared" si="18"/>
        <v/>
      </c>
      <c r="R105" s="65" t="str">
        <f t="shared" si="19"/>
        <v/>
      </c>
      <c r="S105" s="5"/>
      <c r="W105" s="63">
        <f t="shared" si="20"/>
        <v>8</v>
      </c>
    </row>
    <row r="106" spans="3:23" ht="36" x14ac:dyDescent="0.25">
      <c r="C106" s="51" t="s">
        <v>227</v>
      </c>
      <c r="D106" s="9">
        <v>8</v>
      </c>
      <c r="E106" s="9" t="s">
        <v>86</v>
      </c>
      <c r="F106" s="9" t="s">
        <v>52</v>
      </c>
      <c r="G106" s="3" t="s">
        <v>90</v>
      </c>
      <c r="H106" s="3" t="s">
        <v>228</v>
      </c>
      <c r="I106" s="56" t="s">
        <v>229</v>
      </c>
      <c r="K106" s="57" t="s">
        <v>221</v>
      </c>
      <c r="L106" s="50"/>
      <c r="M106" s="50"/>
      <c r="N106" s="5"/>
      <c r="O106" s="7"/>
      <c r="P106" s="8"/>
      <c r="Q106" s="3" t="str">
        <f t="shared" si="18"/>
        <v/>
      </c>
      <c r="R106" s="65" t="str">
        <f t="shared" si="19"/>
        <v/>
      </c>
      <c r="S106" s="5"/>
      <c r="W106" s="63">
        <f t="shared" si="20"/>
        <v>8</v>
      </c>
    </row>
    <row r="107" spans="3:23" ht="24" x14ac:dyDescent="0.25">
      <c r="C107" s="51" t="s">
        <v>230</v>
      </c>
      <c r="D107" s="9">
        <v>8</v>
      </c>
      <c r="E107" s="9" t="s">
        <v>86</v>
      </c>
      <c r="F107" s="9" t="s">
        <v>52</v>
      </c>
      <c r="G107" s="3" t="s">
        <v>90</v>
      </c>
      <c r="H107" s="3" t="s">
        <v>231</v>
      </c>
      <c r="I107" s="56" t="s">
        <v>232</v>
      </c>
      <c r="K107" s="57" t="s">
        <v>221</v>
      </c>
      <c r="L107" s="50"/>
      <c r="M107" s="50"/>
      <c r="N107" s="5"/>
      <c r="O107" s="7"/>
      <c r="P107" s="8"/>
      <c r="Q107" s="3" t="str">
        <f t="shared" si="18"/>
        <v/>
      </c>
      <c r="R107" s="65" t="str">
        <f t="shared" si="19"/>
        <v/>
      </c>
      <c r="S107" s="5"/>
      <c r="W107" s="63">
        <f t="shared" si="20"/>
        <v>8</v>
      </c>
    </row>
    <row r="108" spans="3:23" ht="24" x14ac:dyDescent="0.25">
      <c r="C108" s="51" t="s">
        <v>233</v>
      </c>
      <c r="D108" s="9">
        <v>4</v>
      </c>
      <c r="E108" s="9" t="s">
        <v>86</v>
      </c>
      <c r="F108" s="9" t="s">
        <v>52</v>
      </c>
      <c r="G108" s="3" t="s">
        <v>90</v>
      </c>
      <c r="H108" s="3" t="s">
        <v>231</v>
      </c>
      <c r="I108" s="56" t="s">
        <v>234</v>
      </c>
      <c r="K108" s="57" t="s">
        <v>221</v>
      </c>
      <c r="L108" s="50"/>
      <c r="M108" s="50"/>
      <c r="N108" s="5"/>
      <c r="O108" s="7"/>
      <c r="P108" s="8"/>
      <c r="Q108" s="3" t="str">
        <f t="shared" si="18"/>
        <v/>
      </c>
      <c r="R108" s="65" t="str">
        <f t="shared" si="19"/>
        <v/>
      </c>
      <c r="S108" s="5"/>
      <c r="W108" s="63">
        <f t="shared" si="20"/>
        <v>4</v>
      </c>
    </row>
    <row r="109" spans="3:23" ht="25.5" x14ac:dyDescent="0.25">
      <c r="C109" s="51" t="s">
        <v>235</v>
      </c>
      <c r="D109" s="9">
        <v>4</v>
      </c>
      <c r="E109" s="9" t="s">
        <v>86</v>
      </c>
      <c r="F109" s="9" t="s">
        <v>52</v>
      </c>
      <c r="G109" s="3" t="s">
        <v>90</v>
      </c>
      <c r="H109" s="3" t="str">
        <f>IFERROR(MID(LEFT($I109,FIND("]",$I109)-1),FIND("[",$I109)+1,LEN($I109)),"-")</f>
        <v>IS 153.405 - 6.1.4</v>
      </c>
      <c r="I109" s="56" t="s">
        <v>236</v>
      </c>
      <c r="K109" s="57" t="s">
        <v>221</v>
      </c>
      <c r="L109" s="50"/>
      <c r="M109" s="50"/>
      <c r="N109" s="5"/>
      <c r="O109" s="7"/>
      <c r="P109" s="8"/>
      <c r="Q109" s="3" t="str">
        <f t="shared" si="18"/>
        <v/>
      </c>
      <c r="R109" s="65" t="str">
        <f t="shared" si="19"/>
        <v/>
      </c>
      <c r="S109" s="5"/>
      <c r="W109" s="63">
        <f t="shared" si="20"/>
        <v>4</v>
      </c>
    </row>
    <row r="110" spans="3:23" ht="24" x14ac:dyDescent="0.25">
      <c r="C110" s="51" t="s">
        <v>237</v>
      </c>
      <c r="D110" s="9">
        <v>4</v>
      </c>
      <c r="E110" s="9" t="s">
        <v>86</v>
      </c>
      <c r="F110" s="9" t="s">
        <v>52</v>
      </c>
      <c r="G110" s="3" t="s">
        <v>90</v>
      </c>
      <c r="H110" s="3" t="s">
        <v>90</v>
      </c>
      <c r="I110" s="56" t="s">
        <v>238</v>
      </c>
      <c r="K110" s="57" t="s">
        <v>221</v>
      </c>
      <c r="L110" s="50"/>
      <c r="M110" s="50"/>
      <c r="N110" s="5"/>
      <c r="O110" s="7"/>
      <c r="P110" s="8"/>
      <c r="Q110" s="3" t="str">
        <f t="shared" si="18"/>
        <v/>
      </c>
      <c r="R110" s="65" t="str">
        <f t="shared" si="19"/>
        <v/>
      </c>
      <c r="S110" s="5"/>
      <c r="W110" s="63">
        <f t="shared" si="20"/>
        <v>4</v>
      </c>
    </row>
    <row r="111" spans="3:23" s="24" customFormat="1" x14ac:dyDescent="0.25">
      <c r="C111" s="40"/>
      <c r="D111" s="40"/>
      <c r="E111" s="40"/>
      <c r="F111" s="40"/>
      <c r="G111" s="40"/>
      <c r="H111" s="40"/>
      <c r="I111" s="17"/>
      <c r="J111" s="40"/>
      <c r="K111" s="17"/>
      <c r="L111" s="17"/>
      <c r="M111" s="17"/>
      <c r="N111" s="40"/>
      <c r="O111" s="15"/>
      <c r="P111" s="15"/>
      <c r="Q111" s="15"/>
      <c r="R111" s="64" t="str">
        <f>IF(SUM(R103:R110)=0,"-",IFERROR(SUM(R103:R110),""))</f>
        <v>-</v>
      </c>
      <c r="S111" s="5"/>
      <c r="T111" s="19"/>
      <c r="U111" s="19"/>
      <c r="V111" s="19"/>
      <c r="W111" s="19"/>
    </row>
    <row r="112" spans="3:23" s="24" customFormat="1" x14ac:dyDescent="0.25">
      <c r="C112" s="40"/>
      <c r="D112" s="40"/>
      <c r="E112" s="40"/>
      <c r="F112" s="40"/>
      <c r="G112" s="40"/>
      <c r="H112" s="40"/>
      <c r="I112" s="17"/>
      <c r="J112" s="40"/>
      <c r="K112" s="17"/>
      <c r="L112" s="17"/>
      <c r="M112" s="17"/>
      <c r="N112" s="40"/>
      <c r="O112" s="64" t="str">
        <f>IF(O103="N/A",IF(O104="N/A",IF(O105="N/A",IF(O106="N/A",IF(O107="N/A",IF(O108="N/A",IF(O109="N/A",IF(O110="N/A","N/A","-"),"-"),"-"),"-"),"-"),"-"),"-"),"-")</f>
        <v>-</v>
      </c>
      <c r="P112" s="74" t="str">
        <f>IF(O112="N/A","N/A",$R112)</f>
        <v>-</v>
      </c>
      <c r="Q112" s="64"/>
      <c r="R112" s="66" t="str">
        <f>IF(R111="-","-",IFERROR(($P103*W103+$P104*W104+$P105*W105+$P106*W106+$P107*W107+$P108*W108+$P109*W109+$P110*W110)/(SUM(W103:W110)),""))</f>
        <v>-</v>
      </c>
      <c r="S112" s="5"/>
      <c r="T112" s="19"/>
      <c r="U112" s="19"/>
      <c r="V112" s="19"/>
      <c r="W112" s="19"/>
    </row>
    <row r="113" spans="3:23" s="24" customFormat="1" ht="3" customHeight="1" x14ac:dyDescent="0.25">
      <c r="C113" s="25"/>
      <c r="D113" s="25"/>
      <c r="E113" s="25"/>
      <c r="F113" s="25"/>
      <c r="G113" s="25"/>
      <c r="H113" s="25"/>
      <c r="I113" s="38"/>
      <c r="J113" s="25"/>
      <c r="K113" s="38"/>
      <c r="L113" s="38"/>
      <c r="M113" s="38"/>
      <c r="R113" s="67"/>
      <c r="S113" s="17"/>
    </row>
    <row r="114" spans="3:23" x14ac:dyDescent="0.25">
      <c r="D114" s="9">
        <v>10</v>
      </c>
      <c r="I114" s="20" t="s">
        <v>344</v>
      </c>
      <c r="W114" s="13" t="s">
        <v>49</v>
      </c>
    </row>
    <row r="115" spans="3:23" ht="137.25" customHeight="1" x14ac:dyDescent="0.25">
      <c r="C115" s="51" t="s">
        <v>239</v>
      </c>
      <c r="D115" s="9">
        <v>5</v>
      </c>
      <c r="E115" s="9" t="s">
        <v>51</v>
      </c>
      <c r="F115" s="9" t="s">
        <v>52</v>
      </c>
      <c r="G115" s="3" t="s">
        <v>110</v>
      </c>
      <c r="H115" s="3" t="s">
        <v>240</v>
      </c>
      <c r="I115" s="76" t="s">
        <v>241</v>
      </c>
      <c r="K115" s="57" t="s">
        <v>242</v>
      </c>
      <c r="L115" s="50"/>
      <c r="M115" s="50"/>
      <c r="N115" s="5"/>
      <c r="O115" s="7"/>
      <c r="P115" s="8"/>
      <c r="Q115" s="3" t="str">
        <f t="shared" ref="Q115:Q120" si="21">IF($O115="N/A","",IF($P115="","",IF($P115&gt;=85%,"C","NC")))</f>
        <v/>
      </c>
      <c r="R115" s="65" t="str">
        <f t="shared" ref="R115:R120" si="22">IF($O115="N/A","",IF($P115="","",$P115*$W115))</f>
        <v/>
      </c>
      <c r="S115" s="5"/>
      <c r="W115" s="63">
        <f t="shared" ref="W115:W120" si="23">IF(O115="N/A",0,D115)</f>
        <v>5</v>
      </c>
    </row>
    <row r="116" spans="3:23" ht="48" x14ac:dyDescent="0.25">
      <c r="C116" s="51" t="s">
        <v>243</v>
      </c>
      <c r="D116" s="9">
        <v>5</v>
      </c>
      <c r="E116" s="9" t="s">
        <v>51</v>
      </c>
      <c r="F116" s="9" t="s">
        <v>52</v>
      </c>
      <c r="G116" s="3" t="s">
        <v>110</v>
      </c>
      <c r="H116" s="60">
        <v>153421</v>
      </c>
      <c r="I116" s="76" t="s">
        <v>244</v>
      </c>
      <c r="K116" s="75" t="s">
        <v>245</v>
      </c>
      <c r="L116" s="50"/>
      <c r="M116" s="50"/>
      <c r="N116" s="5"/>
      <c r="O116" s="7"/>
      <c r="P116" s="8"/>
      <c r="Q116" s="3" t="str">
        <f t="shared" si="21"/>
        <v/>
      </c>
      <c r="R116" s="65" t="str">
        <f t="shared" si="22"/>
        <v/>
      </c>
      <c r="S116" s="5"/>
      <c r="W116" s="63">
        <f t="shared" ref="W116" si="24">IF(O116="N/A",0,D116)</f>
        <v>5</v>
      </c>
    </row>
    <row r="117" spans="3:23" ht="24" x14ac:dyDescent="0.25">
      <c r="C117" s="51" t="s">
        <v>246</v>
      </c>
      <c r="D117" s="9">
        <v>5</v>
      </c>
      <c r="E117" s="9" t="s">
        <v>75</v>
      </c>
      <c r="F117" s="9" t="s">
        <v>52</v>
      </c>
      <c r="G117" s="3" t="s">
        <v>247</v>
      </c>
      <c r="H117" s="3" t="s">
        <v>248</v>
      </c>
      <c r="I117" s="76" t="s">
        <v>249</v>
      </c>
      <c r="K117" s="57" t="s">
        <v>221</v>
      </c>
      <c r="L117" s="50"/>
      <c r="M117" s="50"/>
      <c r="N117" s="5"/>
      <c r="O117" s="7"/>
      <c r="P117" s="8"/>
      <c r="Q117" s="3" t="str">
        <f t="shared" si="21"/>
        <v/>
      </c>
      <c r="R117" s="65" t="str">
        <f t="shared" si="22"/>
        <v/>
      </c>
      <c r="S117" s="5"/>
      <c r="W117" s="63">
        <f t="shared" si="23"/>
        <v>5</v>
      </c>
    </row>
    <row r="118" spans="3:23" ht="24" x14ac:dyDescent="0.25">
      <c r="C118" s="51" t="s">
        <v>250</v>
      </c>
      <c r="D118" s="9">
        <v>1</v>
      </c>
      <c r="E118" s="9" t="s">
        <v>58</v>
      </c>
      <c r="F118" s="9" t="s">
        <v>52</v>
      </c>
      <c r="G118" s="3" t="s">
        <v>90</v>
      </c>
      <c r="H118" s="3" t="s">
        <v>251</v>
      </c>
      <c r="I118" s="76" t="s">
        <v>252</v>
      </c>
      <c r="K118" s="57" t="s">
        <v>253</v>
      </c>
      <c r="L118" s="50"/>
      <c r="M118" s="50"/>
      <c r="N118" s="5"/>
      <c r="O118" s="7"/>
      <c r="P118" s="8"/>
      <c r="Q118" s="3" t="str">
        <f t="shared" si="21"/>
        <v/>
      </c>
      <c r="R118" s="65" t="str">
        <f t="shared" si="22"/>
        <v/>
      </c>
      <c r="S118" s="5"/>
      <c r="W118" s="63">
        <f t="shared" si="23"/>
        <v>1</v>
      </c>
    </row>
    <row r="119" spans="3:23" x14ac:dyDescent="0.25">
      <c r="C119" s="51" t="s">
        <v>254</v>
      </c>
      <c r="D119" s="9">
        <v>2</v>
      </c>
      <c r="E119" s="9" t="s">
        <v>86</v>
      </c>
      <c r="F119" s="9" t="s">
        <v>52</v>
      </c>
      <c r="G119" s="3" t="s">
        <v>90</v>
      </c>
      <c r="H119" s="3" t="s">
        <v>90</v>
      </c>
      <c r="I119" s="76" t="s">
        <v>255</v>
      </c>
      <c r="K119" s="57" t="s">
        <v>256</v>
      </c>
      <c r="L119" s="50"/>
      <c r="M119" s="50"/>
      <c r="N119" s="5"/>
      <c r="O119" s="7"/>
      <c r="P119" s="8"/>
      <c r="Q119" s="3" t="str">
        <f t="shared" si="21"/>
        <v/>
      </c>
      <c r="R119" s="65" t="str">
        <f t="shared" si="22"/>
        <v/>
      </c>
      <c r="S119" s="5"/>
      <c r="W119" s="63">
        <f t="shared" si="23"/>
        <v>2</v>
      </c>
    </row>
    <row r="120" spans="3:23" x14ac:dyDescent="0.25">
      <c r="C120" s="51" t="s">
        <v>257</v>
      </c>
      <c r="D120" s="9">
        <v>1</v>
      </c>
      <c r="E120" s="9" t="s">
        <v>86</v>
      </c>
      <c r="F120" s="9" t="s">
        <v>52</v>
      </c>
      <c r="G120" s="3" t="s">
        <v>90</v>
      </c>
      <c r="H120" s="3" t="s">
        <v>258</v>
      </c>
      <c r="I120" s="76" t="s">
        <v>259</v>
      </c>
      <c r="K120" s="57" t="s">
        <v>140</v>
      </c>
      <c r="L120" s="50"/>
      <c r="M120" s="50"/>
      <c r="N120" s="5"/>
      <c r="O120" s="7"/>
      <c r="P120" s="8"/>
      <c r="Q120" s="3" t="str">
        <f t="shared" si="21"/>
        <v/>
      </c>
      <c r="R120" s="65" t="str">
        <f t="shared" si="22"/>
        <v/>
      </c>
      <c r="S120" s="5"/>
      <c r="W120" s="63">
        <f t="shared" si="23"/>
        <v>1</v>
      </c>
    </row>
    <row r="121" spans="3:23" s="24" customFormat="1" x14ac:dyDescent="0.25">
      <c r="C121" s="40"/>
      <c r="D121" s="40"/>
      <c r="E121" s="40"/>
      <c r="F121" s="40"/>
      <c r="G121" s="40"/>
      <c r="H121" s="40"/>
      <c r="I121" s="17"/>
      <c r="J121" s="40"/>
      <c r="K121" s="17"/>
      <c r="L121" s="17"/>
      <c r="M121" s="17"/>
      <c r="N121" s="40"/>
      <c r="O121" s="15"/>
      <c r="P121" s="15"/>
      <c r="Q121" s="15"/>
      <c r="R121" s="64" t="str">
        <f>IF(SUM(R115:R120)=0,"-",IFERROR(SUM(R115:R120),""))</f>
        <v>-</v>
      </c>
      <c r="S121" s="5"/>
      <c r="T121" s="19"/>
      <c r="U121" s="19"/>
      <c r="V121" s="19"/>
      <c r="W121" s="19"/>
    </row>
    <row r="122" spans="3:23" s="24" customFormat="1" x14ac:dyDescent="0.25">
      <c r="C122" s="40"/>
      <c r="D122" s="40"/>
      <c r="E122" s="40"/>
      <c r="F122" s="40"/>
      <c r="G122" s="40"/>
      <c r="H122" s="40"/>
      <c r="I122" s="17"/>
      <c r="J122" s="40"/>
      <c r="K122" s="17"/>
      <c r="L122" s="17"/>
      <c r="M122" s="17"/>
      <c r="N122" s="40"/>
      <c r="O122" s="64" t="str">
        <f>IF(O115="N/A",IF(O117="N/A",IF(O116="N/A",IF(O118="N/A",IF(O119="N/A",IF(O120="N/A","N/A","-"),"-"),"-"),"-"),"-"),"-")</f>
        <v>-</v>
      </c>
      <c r="P122" s="74" t="str">
        <f>IF(O122="N/A","N/A",$R122)</f>
        <v>-</v>
      </c>
      <c r="Q122" s="64"/>
      <c r="R122" s="66" t="str">
        <f>IF(R121="-","-",IFERROR(($P115*W115+$P116*W116+$P117*W117+$P118*W118+$P119*W119+$P120*W120)/(SUM(W115:W120)),""))</f>
        <v>-</v>
      </c>
      <c r="S122" s="5"/>
      <c r="T122" s="19"/>
      <c r="U122" s="19"/>
      <c r="V122" s="19"/>
      <c r="W122" s="19"/>
    </row>
    <row r="123" spans="3:23" s="24" customFormat="1" ht="3" customHeight="1" x14ac:dyDescent="0.25">
      <c r="C123" s="25"/>
      <c r="D123" s="25"/>
      <c r="E123" s="25"/>
      <c r="F123" s="25"/>
      <c r="G123" s="25"/>
      <c r="H123" s="25"/>
      <c r="I123" s="38"/>
      <c r="J123" s="25"/>
      <c r="K123" s="38"/>
      <c r="L123" s="38"/>
      <c r="M123" s="38"/>
      <c r="R123" s="67"/>
      <c r="S123" s="17"/>
    </row>
    <row r="124" spans="3:23" x14ac:dyDescent="0.25">
      <c r="D124" s="9">
        <v>10</v>
      </c>
      <c r="I124" s="20" t="s">
        <v>345</v>
      </c>
      <c r="W124" s="13" t="s">
        <v>49</v>
      </c>
    </row>
    <row r="125" spans="3:23" x14ac:dyDescent="0.25">
      <c r="C125" s="51" t="s">
        <v>260</v>
      </c>
      <c r="D125" s="9">
        <v>5</v>
      </c>
      <c r="E125" s="9" t="s">
        <v>51</v>
      </c>
      <c r="F125" s="9" t="s">
        <v>52</v>
      </c>
      <c r="G125" s="3" t="s">
        <v>110</v>
      </c>
      <c r="H125" s="3" t="s">
        <v>261</v>
      </c>
      <c r="I125" s="76" t="s">
        <v>262</v>
      </c>
      <c r="K125" s="57" t="s">
        <v>263</v>
      </c>
      <c r="L125" s="50"/>
      <c r="M125" s="50"/>
      <c r="N125" s="5"/>
      <c r="O125" s="7"/>
      <c r="P125" s="8"/>
      <c r="Q125" s="3" t="str">
        <f>IF($O125="N/A","",IF($P125="","",IF($P125&gt;=85%,"C","NC")))</f>
        <v/>
      </c>
      <c r="R125" s="65" t="str">
        <f t="shared" ref="R125:R129" si="25">IF($O125="N/A","",IF($P125="","",$P125*$W125))</f>
        <v/>
      </c>
      <c r="S125" s="5"/>
      <c r="W125" s="63">
        <f t="shared" ref="W125:W129" si="26">IF(O125="N/A",0,D125)</f>
        <v>5</v>
      </c>
    </row>
    <row r="126" spans="3:23" ht="24" x14ac:dyDescent="0.25">
      <c r="C126" s="51" t="s">
        <v>264</v>
      </c>
      <c r="D126" s="9">
        <v>4</v>
      </c>
      <c r="E126" s="9" t="s">
        <v>51</v>
      </c>
      <c r="F126" s="9" t="s">
        <v>52</v>
      </c>
      <c r="G126" s="3" t="s">
        <v>265</v>
      </c>
      <c r="H126" s="3" t="s">
        <v>266</v>
      </c>
      <c r="I126" s="76" t="s">
        <v>267</v>
      </c>
      <c r="K126" s="57" t="s">
        <v>263</v>
      </c>
      <c r="L126" s="50"/>
      <c r="M126" s="50"/>
      <c r="N126" s="5"/>
      <c r="O126" s="7"/>
      <c r="P126" s="8"/>
      <c r="Q126" s="3" t="str">
        <f>IF($O126="N/A","",IF($P126="","",IF($P126&gt;=85%,"C","NC")))</f>
        <v/>
      </c>
      <c r="R126" s="65" t="str">
        <f t="shared" si="25"/>
        <v/>
      </c>
      <c r="S126" s="5"/>
      <c r="W126" s="63">
        <f t="shared" si="26"/>
        <v>4</v>
      </c>
    </row>
    <row r="127" spans="3:23" x14ac:dyDescent="0.25">
      <c r="C127" s="51" t="s">
        <v>268</v>
      </c>
      <c r="D127" s="9">
        <v>1</v>
      </c>
      <c r="E127" s="9" t="s">
        <v>58</v>
      </c>
      <c r="F127" s="9" t="s">
        <v>52</v>
      </c>
      <c r="G127" s="3" t="s">
        <v>90</v>
      </c>
      <c r="H127" s="3" t="s">
        <v>251</v>
      </c>
      <c r="I127" s="76" t="s">
        <v>252</v>
      </c>
      <c r="K127" s="57" t="s">
        <v>170</v>
      </c>
      <c r="L127" s="50"/>
      <c r="M127" s="50"/>
      <c r="N127" s="5"/>
      <c r="O127" s="7"/>
      <c r="P127" s="8"/>
      <c r="Q127" s="3" t="str">
        <f>IF($O127="N/A","",IF($P127="","",IF($P127&gt;=85%,"C","NC")))</f>
        <v/>
      </c>
      <c r="R127" s="65" t="str">
        <f t="shared" si="25"/>
        <v/>
      </c>
      <c r="S127" s="5"/>
      <c r="W127" s="63">
        <f t="shared" si="26"/>
        <v>1</v>
      </c>
    </row>
    <row r="128" spans="3:23" ht="24" x14ac:dyDescent="0.25">
      <c r="C128" s="51" t="s">
        <v>269</v>
      </c>
      <c r="D128" s="9">
        <v>1</v>
      </c>
      <c r="E128" s="9" t="s">
        <v>86</v>
      </c>
      <c r="F128" s="9" t="s">
        <v>52</v>
      </c>
      <c r="G128" s="3" t="s">
        <v>90</v>
      </c>
      <c r="H128" s="3" t="s">
        <v>270</v>
      </c>
      <c r="I128" s="76" t="s">
        <v>271</v>
      </c>
      <c r="K128" s="57" t="s">
        <v>221</v>
      </c>
      <c r="L128" s="50"/>
      <c r="M128" s="50"/>
      <c r="N128" s="5"/>
      <c r="O128" s="7"/>
      <c r="P128" s="8"/>
      <c r="Q128" s="3" t="str">
        <f>IF($O128="N/A","",IF($P128="","",IF($P128&gt;=85%,"C","NC")))</f>
        <v/>
      </c>
      <c r="R128" s="65" t="str">
        <f t="shared" si="25"/>
        <v/>
      </c>
      <c r="S128" s="5"/>
      <c r="W128" s="63">
        <f t="shared" si="26"/>
        <v>1</v>
      </c>
    </row>
    <row r="129" spans="3:23" x14ac:dyDescent="0.25">
      <c r="C129" s="51" t="s">
        <v>272</v>
      </c>
      <c r="D129" s="9">
        <v>1</v>
      </c>
      <c r="E129" s="9" t="s">
        <v>86</v>
      </c>
      <c r="F129" s="9" t="s">
        <v>52</v>
      </c>
      <c r="G129" s="3" t="s">
        <v>90</v>
      </c>
      <c r="H129" s="3" t="s">
        <v>258</v>
      </c>
      <c r="I129" s="76" t="s">
        <v>259</v>
      </c>
      <c r="K129" s="57" t="s">
        <v>140</v>
      </c>
      <c r="L129" s="50"/>
      <c r="M129" s="50"/>
      <c r="N129" s="5"/>
      <c r="O129" s="7"/>
      <c r="P129" s="8"/>
      <c r="Q129" s="3" t="str">
        <f>IF($O129="N/A","",IF($P129="","",IF($P129&gt;=85%,"C","NC")))</f>
        <v/>
      </c>
      <c r="R129" s="65" t="str">
        <f t="shared" si="25"/>
        <v/>
      </c>
      <c r="S129" s="5"/>
      <c r="W129" s="63">
        <f t="shared" si="26"/>
        <v>1</v>
      </c>
    </row>
    <row r="130" spans="3:23" s="24" customFormat="1" x14ac:dyDescent="0.25">
      <c r="C130" s="40"/>
      <c r="D130" s="40"/>
      <c r="E130" s="40"/>
      <c r="F130" s="40"/>
      <c r="G130" s="40"/>
      <c r="H130" s="40"/>
      <c r="I130" s="17"/>
      <c r="J130" s="40"/>
      <c r="K130" s="17"/>
      <c r="L130" s="17"/>
      <c r="M130" s="17"/>
      <c r="N130" s="40"/>
      <c r="O130" s="15"/>
      <c r="P130" s="15"/>
      <c r="Q130" s="15"/>
      <c r="R130" s="64" t="str">
        <f>IF(SUM(R125:R129)=0,"-",IFERROR(SUM(R125:R129),""))</f>
        <v>-</v>
      </c>
      <c r="S130" s="5"/>
      <c r="T130" s="19"/>
      <c r="U130" s="19"/>
      <c r="V130" s="19"/>
      <c r="W130" s="19"/>
    </row>
    <row r="131" spans="3:23" s="24" customFormat="1" x14ac:dyDescent="0.25">
      <c r="C131" s="40"/>
      <c r="D131" s="40"/>
      <c r="E131" s="40"/>
      <c r="F131" s="40"/>
      <c r="G131" s="40"/>
      <c r="H131" s="40"/>
      <c r="I131" s="17"/>
      <c r="J131" s="40"/>
      <c r="K131" s="17"/>
      <c r="L131" s="17"/>
      <c r="M131" s="17"/>
      <c r="N131" s="40"/>
      <c r="O131" s="64" t="str">
        <f>IF(O125="N/A",IF(O126="N/A",IF(O127="N/A",IF(O128="N/A",IF(O129="N/A","N/A","-"),"-"),"-"),"-"),"-")</f>
        <v>-</v>
      </c>
      <c r="P131" s="74" t="str">
        <f>IF(O131="N/A","N/A",$R131)</f>
        <v>-</v>
      </c>
      <c r="Q131" s="64"/>
      <c r="R131" s="66" t="str">
        <f>IF(R130="-","-",IFERROR(($P125*W125+$P126*W126+$P127*W127+$P128*W128+$P129*W129)/(SUM(W125:W129)),""))</f>
        <v>-</v>
      </c>
      <c r="S131" s="5"/>
      <c r="T131" s="19"/>
      <c r="U131" s="19"/>
      <c r="V131" s="19"/>
      <c r="W131" s="19"/>
    </row>
    <row r="132" spans="3:23" s="24" customFormat="1" ht="3" customHeight="1" x14ac:dyDescent="0.25">
      <c r="C132" s="25"/>
      <c r="D132" s="14"/>
      <c r="E132" s="25"/>
      <c r="F132" s="25"/>
      <c r="G132" s="25"/>
      <c r="H132" s="25"/>
      <c r="I132" s="38"/>
      <c r="J132" s="25"/>
      <c r="K132" s="38"/>
      <c r="L132" s="38"/>
      <c r="M132" s="38"/>
      <c r="R132" s="67"/>
      <c r="S132" s="17"/>
    </row>
    <row r="133" spans="3:23" x14ac:dyDescent="0.25">
      <c r="D133" s="9">
        <v>4</v>
      </c>
      <c r="I133" s="20" t="s">
        <v>346</v>
      </c>
      <c r="O133" s="19"/>
      <c r="P133" s="19"/>
      <c r="Q133" s="19"/>
      <c r="R133" s="19"/>
      <c r="S133" s="19"/>
      <c r="W133" s="13" t="s">
        <v>49</v>
      </c>
    </row>
    <row r="134" spans="3:23" ht="24" x14ac:dyDescent="0.25">
      <c r="C134" s="51" t="s">
        <v>273</v>
      </c>
      <c r="D134" s="9">
        <v>6</v>
      </c>
      <c r="E134" s="9" t="s">
        <v>58</v>
      </c>
      <c r="F134" s="9" t="s">
        <v>52</v>
      </c>
      <c r="G134" s="3" t="s">
        <v>90</v>
      </c>
      <c r="H134" s="3" t="s">
        <v>90</v>
      </c>
      <c r="I134" s="56" t="s">
        <v>274</v>
      </c>
      <c r="K134" s="57" t="s">
        <v>275</v>
      </c>
      <c r="L134" s="50"/>
      <c r="M134" s="50"/>
      <c r="N134" s="5"/>
      <c r="O134" s="7"/>
      <c r="P134" s="8"/>
      <c r="Q134" s="3" t="str">
        <f>IF($O134="N/A","",IF($P134="","",IF($P134&gt;=85%,"C","NC")))</f>
        <v/>
      </c>
      <c r="R134" s="65" t="str">
        <f>IF($O134="N/A","",IF($P134="","",$P134*$W134))</f>
        <v/>
      </c>
      <c r="S134" s="5"/>
      <c r="W134" s="63">
        <f>IF(O134="N/A",0,D134)</f>
        <v>6</v>
      </c>
    </row>
    <row r="135" spans="3:23" s="24" customFormat="1" x14ac:dyDescent="0.25">
      <c r="C135" s="40"/>
      <c r="D135" s="40"/>
      <c r="E135" s="40"/>
      <c r="F135" s="40"/>
      <c r="G135" s="40"/>
      <c r="H135" s="40"/>
      <c r="I135" s="17"/>
      <c r="J135" s="40"/>
      <c r="K135" s="17"/>
      <c r="L135" s="17"/>
      <c r="M135" s="17"/>
      <c r="N135" s="40"/>
      <c r="O135" s="15"/>
      <c r="P135" s="15"/>
      <c r="Q135" s="15"/>
      <c r="R135" s="64" t="str">
        <f>IF(SUM(R133:R134)=0,"-",IFERROR(SUM(R133:R134),""))</f>
        <v>-</v>
      </c>
      <c r="S135" s="5"/>
      <c r="T135" s="19"/>
      <c r="U135" s="19"/>
      <c r="V135" s="19"/>
      <c r="W135" s="19"/>
    </row>
    <row r="136" spans="3:23" s="24" customFormat="1" x14ac:dyDescent="0.25">
      <c r="C136" s="40"/>
      <c r="D136" s="40"/>
      <c r="E136" s="40"/>
      <c r="F136" s="40"/>
      <c r="G136" s="40"/>
      <c r="H136" s="40"/>
      <c r="I136" s="17"/>
      <c r="J136" s="40"/>
      <c r="K136" s="17"/>
      <c r="L136" s="17"/>
      <c r="M136" s="17"/>
      <c r="N136" s="40"/>
      <c r="O136" s="64" t="str">
        <f>IF(O134="N/A","N/A","-")</f>
        <v>-</v>
      </c>
      <c r="P136" s="74" t="str">
        <f>IF(O136="N/A","N/A",$R136)</f>
        <v>-</v>
      </c>
      <c r="Q136" s="15"/>
      <c r="R136" s="66" t="str">
        <f>IF(R135="-","-",IFERROR($P134,""))</f>
        <v>-</v>
      </c>
      <c r="S136" s="5"/>
      <c r="T136" s="19"/>
      <c r="U136" s="19"/>
      <c r="V136" s="19"/>
      <c r="W136" s="19"/>
    </row>
    <row r="137" spans="3:23" s="24" customFormat="1" ht="3" customHeight="1" x14ac:dyDescent="0.25">
      <c r="C137" s="25"/>
      <c r="D137" s="25"/>
      <c r="E137" s="25"/>
      <c r="F137" s="25"/>
      <c r="G137" s="25"/>
      <c r="H137" s="25"/>
      <c r="I137" s="38"/>
      <c r="J137" s="25"/>
      <c r="K137" s="38"/>
      <c r="L137" s="38"/>
      <c r="M137" s="38"/>
      <c r="R137" s="67"/>
      <c r="S137" s="17"/>
    </row>
    <row r="138" spans="3:23" x14ac:dyDescent="0.25">
      <c r="D138" s="9">
        <v>10</v>
      </c>
      <c r="I138" s="20" t="s">
        <v>347</v>
      </c>
      <c r="O138" s="19"/>
      <c r="P138" s="19"/>
      <c r="Q138" s="19"/>
      <c r="R138" s="24"/>
      <c r="S138" s="19"/>
      <c r="W138" s="13" t="s">
        <v>49</v>
      </c>
    </row>
    <row r="139" spans="3:23" ht="24" x14ac:dyDescent="0.25">
      <c r="C139" s="51" t="s">
        <v>276</v>
      </c>
      <c r="D139" s="9">
        <v>5</v>
      </c>
      <c r="E139" s="9" t="s">
        <v>51</v>
      </c>
      <c r="F139" s="9" t="s">
        <v>277</v>
      </c>
      <c r="G139" s="3" t="s">
        <v>110</v>
      </c>
      <c r="H139" s="3" t="s">
        <v>278</v>
      </c>
      <c r="I139" s="56" t="s">
        <v>279</v>
      </c>
      <c r="K139" s="57" t="s">
        <v>280</v>
      </c>
      <c r="L139" s="50"/>
      <c r="M139" s="50"/>
      <c r="N139" s="5"/>
      <c r="O139" s="7"/>
      <c r="P139" s="8"/>
      <c r="Q139" s="3" t="str">
        <f>IF($O139="N/A","",IF($P139="","",IF($P139&gt;=85%,"C","NC")))</f>
        <v/>
      </c>
      <c r="R139" s="65" t="str">
        <f t="shared" ref="R139:R145" si="27">IF($O139="N/A","",IF($P139="","",$P139*$W139))</f>
        <v/>
      </c>
      <c r="S139" s="5"/>
      <c r="W139" s="63">
        <f t="shared" ref="W139:W145" si="28">IF(O139="N/A",0,D139)</f>
        <v>5</v>
      </c>
    </row>
    <row r="140" spans="3:23" x14ac:dyDescent="0.25">
      <c r="C140" s="51" t="s">
        <v>281</v>
      </c>
      <c r="D140" s="9">
        <v>1.5</v>
      </c>
      <c r="E140" s="9" t="s">
        <v>58</v>
      </c>
      <c r="F140" s="9" t="s">
        <v>277</v>
      </c>
      <c r="G140" s="3"/>
      <c r="H140" s="3" t="s">
        <v>282</v>
      </c>
      <c r="I140" s="56" t="s">
        <v>283</v>
      </c>
      <c r="K140" s="57" t="s">
        <v>280</v>
      </c>
      <c r="L140" s="50"/>
      <c r="M140" s="50"/>
      <c r="N140" s="5"/>
      <c r="O140" s="7"/>
      <c r="P140" s="8"/>
      <c r="Q140" s="3" t="str">
        <f t="shared" ref="Q140:Q145" si="29">IF($O140="N/A","",IF($P140="","",IF($P140&gt;=85%,"C","NC")))</f>
        <v/>
      </c>
      <c r="R140" s="65" t="str">
        <f t="shared" si="27"/>
        <v/>
      </c>
      <c r="S140" s="5"/>
      <c r="W140" s="63">
        <f t="shared" si="28"/>
        <v>1.5</v>
      </c>
    </row>
    <row r="141" spans="3:23" x14ac:dyDescent="0.25">
      <c r="C141" s="51" t="s">
        <v>284</v>
      </c>
      <c r="D141" s="9">
        <v>1</v>
      </c>
      <c r="E141" s="9" t="s">
        <v>86</v>
      </c>
      <c r="F141" s="9" t="s">
        <v>277</v>
      </c>
      <c r="G141" s="3"/>
      <c r="H141" s="3" t="s">
        <v>282</v>
      </c>
      <c r="I141" s="56" t="s">
        <v>285</v>
      </c>
      <c r="K141" s="57" t="s">
        <v>280</v>
      </c>
      <c r="L141" s="50"/>
      <c r="M141" s="50"/>
      <c r="N141" s="5"/>
      <c r="O141" s="7"/>
      <c r="P141" s="8"/>
      <c r="Q141" s="3" t="str">
        <f t="shared" si="29"/>
        <v/>
      </c>
      <c r="R141" s="65" t="str">
        <f t="shared" si="27"/>
        <v/>
      </c>
      <c r="S141" s="5"/>
      <c r="W141" s="63">
        <f t="shared" si="28"/>
        <v>1</v>
      </c>
    </row>
    <row r="142" spans="3:23" x14ac:dyDescent="0.25">
      <c r="C142" s="51" t="s">
        <v>286</v>
      </c>
      <c r="D142" s="9">
        <v>2</v>
      </c>
      <c r="E142" s="9" t="s">
        <v>58</v>
      </c>
      <c r="F142" s="9" t="s">
        <v>277</v>
      </c>
      <c r="G142" s="3"/>
      <c r="H142" s="3" t="s">
        <v>287</v>
      </c>
      <c r="I142" s="56" t="s">
        <v>288</v>
      </c>
      <c r="K142" s="57" t="s">
        <v>280</v>
      </c>
      <c r="L142" s="50"/>
      <c r="M142" s="50"/>
      <c r="N142" s="5"/>
      <c r="O142" s="7"/>
      <c r="P142" s="8"/>
      <c r="Q142" s="3" t="str">
        <f t="shared" si="29"/>
        <v/>
      </c>
      <c r="R142" s="65" t="str">
        <f t="shared" si="27"/>
        <v/>
      </c>
      <c r="S142" s="5"/>
      <c r="W142" s="63">
        <f t="shared" si="28"/>
        <v>2</v>
      </c>
    </row>
    <row r="143" spans="3:23" x14ac:dyDescent="0.25">
      <c r="C143" s="51" t="s">
        <v>289</v>
      </c>
      <c r="D143" s="9">
        <v>1</v>
      </c>
      <c r="E143" s="9" t="s">
        <v>86</v>
      </c>
      <c r="F143" s="9" t="s">
        <v>277</v>
      </c>
      <c r="G143" s="3"/>
      <c r="H143" s="3" t="s">
        <v>290</v>
      </c>
      <c r="I143" s="56" t="s">
        <v>291</v>
      </c>
      <c r="K143" s="57" t="s">
        <v>280</v>
      </c>
      <c r="L143" s="50"/>
      <c r="M143" s="50"/>
      <c r="N143" s="5"/>
      <c r="O143" s="7"/>
      <c r="P143" s="8"/>
      <c r="Q143" s="3" t="str">
        <f t="shared" si="29"/>
        <v/>
      </c>
      <c r="R143" s="65" t="str">
        <f t="shared" si="27"/>
        <v/>
      </c>
      <c r="S143" s="5"/>
      <c r="W143" s="63">
        <f t="shared" si="28"/>
        <v>1</v>
      </c>
    </row>
    <row r="144" spans="3:23" ht="24" x14ac:dyDescent="0.25">
      <c r="C144" s="51" t="s">
        <v>292</v>
      </c>
      <c r="D144" s="9">
        <v>4</v>
      </c>
      <c r="E144" s="9" t="s">
        <v>51</v>
      </c>
      <c r="F144" s="9" t="s">
        <v>52</v>
      </c>
      <c r="G144" s="3" t="s">
        <v>90</v>
      </c>
      <c r="H144" s="3" t="s">
        <v>293</v>
      </c>
      <c r="I144" s="56" t="s">
        <v>294</v>
      </c>
      <c r="K144" s="57" t="s">
        <v>170</v>
      </c>
      <c r="L144" s="50"/>
      <c r="M144" s="50"/>
      <c r="N144" s="5"/>
      <c r="O144" s="7"/>
      <c r="P144" s="8"/>
      <c r="Q144" s="3" t="str">
        <f t="shared" si="29"/>
        <v/>
      </c>
      <c r="R144" s="65" t="str">
        <f t="shared" si="27"/>
        <v/>
      </c>
      <c r="S144" s="5"/>
      <c r="W144" s="63">
        <f t="shared" si="28"/>
        <v>4</v>
      </c>
    </row>
    <row r="145" spans="3:23" x14ac:dyDescent="0.25">
      <c r="C145" s="51" t="s">
        <v>295</v>
      </c>
      <c r="D145" s="9">
        <v>3</v>
      </c>
      <c r="E145" s="9" t="s">
        <v>58</v>
      </c>
      <c r="F145" s="9" t="s">
        <v>52</v>
      </c>
      <c r="G145" s="3" t="s">
        <v>90</v>
      </c>
      <c r="H145" s="3" t="s">
        <v>296</v>
      </c>
      <c r="I145" s="56" t="s">
        <v>297</v>
      </c>
      <c r="K145" s="57" t="s">
        <v>275</v>
      </c>
      <c r="L145" s="50"/>
      <c r="M145" s="50"/>
      <c r="N145" s="5"/>
      <c r="O145" s="7"/>
      <c r="P145" s="8"/>
      <c r="Q145" s="3" t="str">
        <f t="shared" si="29"/>
        <v/>
      </c>
      <c r="R145" s="65" t="str">
        <f t="shared" si="27"/>
        <v/>
      </c>
      <c r="S145" s="5"/>
      <c r="W145" s="63">
        <f t="shared" si="28"/>
        <v>3</v>
      </c>
    </row>
    <row r="146" spans="3:23" s="24" customFormat="1" x14ac:dyDescent="0.25">
      <c r="C146" s="40"/>
      <c r="D146" s="40"/>
      <c r="E146" s="40"/>
      <c r="F146" s="40"/>
      <c r="G146" s="40"/>
      <c r="H146" s="40"/>
      <c r="I146" s="17"/>
      <c r="J146" s="40"/>
      <c r="K146" s="17"/>
      <c r="L146" s="17"/>
      <c r="M146" s="17"/>
      <c r="N146" s="40"/>
      <c r="O146" s="15"/>
      <c r="P146" s="15"/>
      <c r="Q146" s="15"/>
      <c r="R146" s="64" t="str">
        <f>IF(SUM(R139:R145)=0,"-",IFERROR(SUM(R139:R145),""))</f>
        <v>-</v>
      </c>
      <c r="S146" s="5"/>
      <c r="T146" s="19"/>
      <c r="U146" s="19"/>
      <c r="V146" s="19"/>
      <c r="W146" s="19"/>
    </row>
    <row r="147" spans="3:23" s="24" customFormat="1" x14ac:dyDescent="0.25">
      <c r="C147" s="40"/>
      <c r="D147" s="40"/>
      <c r="E147" s="40"/>
      <c r="F147" s="40"/>
      <c r="G147" s="40"/>
      <c r="H147" s="40"/>
      <c r="I147" s="17"/>
      <c r="J147" s="40"/>
      <c r="K147" s="17"/>
      <c r="L147" s="17"/>
      <c r="M147" s="17"/>
      <c r="N147" s="40"/>
      <c r="O147" s="64" t="str">
        <f>IF(O139="N/A",IF(O140="N/A",IF(O144="N/A",IF(O145="N/A","N/A","-"),"-"),"-"),"-")</f>
        <v>-</v>
      </c>
      <c r="P147" s="74" t="str">
        <f>IF(O147="N/A","N/A",$R147)</f>
        <v>-</v>
      </c>
      <c r="Q147" s="15"/>
      <c r="R147" s="66" t="str">
        <f>IF(R146="-","-",IFERROR(($P139*W139+$P141*W141+$P140*W140+$P142*W142+$P143*W143+$P144*W144+$P145*W145)/(SUM(W139:W145)),""))</f>
        <v>-</v>
      </c>
      <c r="S147" s="5"/>
      <c r="T147" s="19"/>
      <c r="U147" s="19"/>
      <c r="V147" s="19"/>
      <c r="W147" s="19"/>
    </row>
    <row r="148" spans="3:23" s="24" customFormat="1" ht="3" customHeight="1" x14ac:dyDescent="0.25">
      <c r="C148" s="25"/>
      <c r="D148" s="25"/>
      <c r="E148" s="25"/>
      <c r="F148" s="25"/>
      <c r="G148" s="25"/>
      <c r="H148" s="25"/>
      <c r="I148" s="38"/>
      <c r="J148" s="25"/>
      <c r="K148" s="38"/>
      <c r="L148" s="38"/>
      <c r="M148" s="38"/>
      <c r="R148" s="67"/>
      <c r="S148" s="17"/>
    </row>
    <row r="149" spans="3:23" x14ac:dyDescent="0.25">
      <c r="D149" s="9">
        <v>2</v>
      </c>
      <c r="I149" s="20" t="s">
        <v>348</v>
      </c>
      <c r="W149" s="13" t="s">
        <v>49</v>
      </c>
    </row>
    <row r="150" spans="3:23" ht="36" x14ac:dyDescent="0.25">
      <c r="C150" s="51" t="s">
        <v>298</v>
      </c>
      <c r="D150" s="9">
        <v>1</v>
      </c>
      <c r="E150" s="9" t="s">
        <v>58</v>
      </c>
      <c r="F150" s="9" t="s">
        <v>64</v>
      </c>
      <c r="G150" s="3" t="s">
        <v>90</v>
      </c>
      <c r="H150" s="52" t="s">
        <v>299</v>
      </c>
      <c r="I150" s="56" t="s">
        <v>300</v>
      </c>
      <c r="K150" s="57" t="s">
        <v>301</v>
      </c>
      <c r="L150" s="50"/>
      <c r="M150" s="50"/>
      <c r="N150" s="5"/>
      <c r="O150" s="7"/>
      <c r="P150" s="8"/>
      <c r="Q150" s="3" t="str">
        <f>IF($O150="N/A","",IF($P150="","",IF($P150&gt;=85%,"C","NC")))</f>
        <v/>
      </c>
      <c r="R150" s="65" t="str">
        <f>IF($O150="N/A","",IF($P150="","",$P150*$W150))</f>
        <v/>
      </c>
      <c r="S150" s="5"/>
      <c r="W150" s="63">
        <f>IF(O150="N/A",0,D150)</f>
        <v>1</v>
      </c>
    </row>
    <row r="151" spans="3:23" s="24" customFormat="1" x14ac:dyDescent="0.25">
      <c r="C151" s="40"/>
      <c r="D151" s="40"/>
      <c r="E151" s="40"/>
      <c r="F151" s="40"/>
      <c r="G151" s="40"/>
      <c r="H151" s="40"/>
      <c r="I151" s="17"/>
      <c r="J151" s="40"/>
      <c r="K151" s="17"/>
      <c r="L151" s="17"/>
      <c r="M151" s="17"/>
      <c r="N151" s="40"/>
      <c r="O151" s="15"/>
      <c r="P151" s="15"/>
      <c r="Q151" s="15"/>
      <c r="R151" s="64" t="str">
        <f>IF(SUM(R150:R150)=0,"-",IFERROR(SUM(R150:R150),""))</f>
        <v>-</v>
      </c>
      <c r="S151" s="5"/>
      <c r="T151" s="19"/>
      <c r="U151" s="19"/>
      <c r="V151" s="19"/>
      <c r="W151" s="19"/>
    </row>
    <row r="152" spans="3:23" s="24" customFormat="1" x14ac:dyDescent="0.25">
      <c r="C152" s="40"/>
      <c r="D152" s="40"/>
      <c r="E152" s="40"/>
      <c r="F152" s="40"/>
      <c r="G152" s="40"/>
      <c r="H152" s="40"/>
      <c r="I152" s="17"/>
      <c r="J152" s="40"/>
      <c r="K152" s="17"/>
      <c r="L152" s="17"/>
      <c r="M152" s="17"/>
      <c r="N152" s="40"/>
      <c r="O152" s="64" t="str">
        <f>IF(O150="N/A","N/A","-")</f>
        <v>-</v>
      </c>
      <c r="P152" s="74" t="str">
        <f>IF(O152="N/A","N/A",$R152)</f>
        <v>-</v>
      </c>
      <c r="Q152" s="64"/>
      <c r="R152" s="66" t="str">
        <f>IF(R151="-","-",IFERROR(($P150*W150)/(SUM(W150:W150)),""))</f>
        <v>-</v>
      </c>
      <c r="S152" s="5"/>
      <c r="T152" s="19"/>
      <c r="U152" s="19"/>
      <c r="V152" s="19"/>
      <c r="W152" s="19"/>
    </row>
    <row r="153" spans="3:23" s="24" customFormat="1" ht="3" customHeight="1" x14ac:dyDescent="0.25">
      <c r="C153" s="25"/>
      <c r="D153" s="25"/>
      <c r="E153" s="25"/>
      <c r="F153" s="25"/>
      <c r="G153" s="25"/>
      <c r="H153" s="25"/>
      <c r="I153" s="38"/>
      <c r="J153" s="25"/>
      <c r="K153" s="38"/>
      <c r="L153" s="38"/>
      <c r="M153" s="38"/>
      <c r="R153" s="67"/>
      <c r="S153" s="17"/>
    </row>
    <row r="154" spans="3:23" x14ac:dyDescent="0.25">
      <c r="D154" s="9">
        <v>1</v>
      </c>
      <c r="I154" s="20" t="s">
        <v>349</v>
      </c>
      <c r="O154" s="5"/>
      <c r="P154" s="5"/>
      <c r="Q154" s="5"/>
      <c r="R154" s="17"/>
      <c r="S154" s="5"/>
      <c r="W154" s="13" t="s">
        <v>49</v>
      </c>
    </row>
    <row r="155" spans="3:23" ht="24" x14ac:dyDescent="0.25">
      <c r="C155" s="51" t="s">
        <v>302</v>
      </c>
      <c r="D155" s="9">
        <v>4</v>
      </c>
      <c r="E155" s="9" t="s">
        <v>58</v>
      </c>
      <c r="F155" s="9" t="s">
        <v>303</v>
      </c>
      <c r="G155" s="3" t="s">
        <v>90</v>
      </c>
      <c r="H155" s="3" t="s">
        <v>304</v>
      </c>
      <c r="I155" s="55" t="s">
        <v>305</v>
      </c>
      <c r="K155" s="57" t="s">
        <v>306</v>
      </c>
      <c r="L155" s="50"/>
      <c r="M155" s="50"/>
      <c r="N155" s="5"/>
      <c r="O155" s="7"/>
      <c r="P155" s="8"/>
      <c r="Q155" s="3" t="str">
        <f>IF($O155="N/A","",IF($P155="","",IF($P155&gt;=85%,"C","NC")))</f>
        <v/>
      </c>
      <c r="R155" s="65" t="str">
        <f t="shared" ref="R155:R158" si="30">IF($O155="N/A","",IF($P155="","",$P155*$W155))</f>
        <v/>
      </c>
      <c r="S155" s="5"/>
      <c r="W155" s="63">
        <f t="shared" ref="W155:W158" si="31">IF(O155="N/A",0,D155)</f>
        <v>4</v>
      </c>
    </row>
    <row r="156" spans="3:23" ht="24" x14ac:dyDescent="0.25">
      <c r="C156" s="51" t="s">
        <v>307</v>
      </c>
      <c r="D156" s="9">
        <v>4</v>
      </c>
      <c r="E156" s="9" t="s">
        <v>58</v>
      </c>
      <c r="F156" s="9" t="s">
        <v>303</v>
      </c>
      <c r="G156" s="3" t="s">
        <v>90</v>
      </c>
      <c r="H156" s="3" t="s">
        <v>308</v>
      </c>
      <c r="I156" s="55" t="s">
        <v>309</v>
      </c>
      <c r="K156" s="57" t="s">
        <v>310</v>
      </c>
      <c r="L156" s="50"/>
      <c r="M156" s="50"/>
      <c r="N156" s="5"/>
      <c r="O156" s="7"/>
      <c r="P156" s="8"/>
      <c r="Q156" s="3" t="str">
        <f>IF($O156="N/A","",IF($P156="","",IF($P156&gt;=85%,"C","NC")))</f>
        <v/>
      </c>
      <c r="R156" s="65" t="str">
        <f t="shared" si="30"/>
        <v/>
      </c>
      <c r="S156" s="5"/>
      <c r="W156" s="63">
        <f t="shared" si="31"/>
        <v>4</v>
      </c>
    </row>
    <row r="157" spans="3:23" ht="24" x14ac:dyDescent="0.25">
      <c r="C157" s="51" t="s">
        <v>311</v>
      </c>
      <c r="D157" s="9">
        <v>4</v>
      </c>
      <c r="E157" s="9" t="s">
        <v>86</v>
      </c>
      <c r="F157" s="9" t="s">
        <v>303</v>
      </c>
      <c r="G157" s="3" t="s">
        <v>90</v>
      </c>
      <c r="H157" s="3" t="s">
        <v>312</v>
      </c>
      <c r="I157" s="55" t="s">
        <v>313</v>
      </c>
      <c r="K157" s="57" t="s">
        <v>280</v>
      </c>
      <c r="L157" s="50"/>
      <c r="M157" s="50"/>
      <c r="N157" s="5"/>
      <c r="O157" s="7"/>
      <c r="P157" s="8"/>
      <c r="Q157" s="3" t="str">
        <f>IF($O157="N/A","",IF($P157="","",IF($P157&gt;=85%,"C","NC")))</f>
        <v/>
      </c>
      <c r="R157" s="65" t="str">
        <f t="shared" si="30"/>
        <v/>
      </c>
      <c r="S157" s="5"/>
      <c r="W157" s="63">
        <f t="shared" si="31"/>
        <v>4</v>
      </c>
    </row>
    <row r="158" spans="3:23" ht="24" x14ac:dyDescent="0.25">
      <c r="C158" s="51" t="s">
        <v>314</v>
      </c>
      <c r="D158" s="9">
        <v>4</v>
      </c>
      <c r="E158" s="9" t="s">
        <v>86</v>
      </c>
      <c r="F158" s="9" t="s">
        <v>303</v>
      </c>
      <c r="G158" s="3" t="s">
        <v>90</v>
      </c>
      <c r="H158" s="3" t="s">
        <v>315</v>
      </c>
      <c r="I158" s="55" t="s">
        <v>316</v>
      </c>
      <c r="K158" s="57" t="s">
        <v>317</v>
      </c>
      <c r="L158" s="50"/>
      <c r="M158" s="50"/>
      <c r="N158" s="5"/>
      <c r="O158" s="7"/>
      <c r="P158" s="8"/>
      <c r="Q158" s="3" t="str">
        <f>IF($O158="N/A","",IF($P158="","",IF($P158&gt;=85%,"C","NC")))</f>
        <v/>
      </c>
      <c r="R158" s="65" t="str">
        <f t="shared" si="30"/>
        <v/>
      </c>
      <c r="S158" s="5"/>
      <c r="W158" s="63">
        <f t="shared" si="31"/>
        <v>4</v>
      </c>
    </row>
    <row r="159" spans="3:23" s="24" customFormat="1" x14ac:dyDescent="0.25">
      <c r="C159" s="40"/>
      <c r="D159" s="40"/>
      <c r="E159" s="40"/>
      <c r="F159" s="40"/>
      <c r="G159" s="40"/>
      <c r="H159" s="40"/>
      <c r="I159" s="17"/>
      <c r="J159" s="40"/>
      <c r="K159" s="17"/>
      <c r="L159" s="17"/>
      <c r="M159" s="17"/>
      <c r="N159" s="40"/>
      <c r="O159" s="15"/>
      <c r="P159" s="15"/>
      <c r="Q159" s="15"/>
      <c r="R159" s="64" t="str">
        <f>IF(SUM(R155:R158)=0,"-",IFERROR(SUM(R155:R158),""))</f>
        <v>-</v>
      </c>
      <c r="S159" s="5"/>
      <c r="T159" s="19"/>
      <c r="U159" s="19"/>
      <c r="V159" s="19"/>
      <c r="W159" s="19"/>
    </row>
    <row r="160" spans="3:23" s="24" customFormat="1" x14ac:dyDescent="0.25">
      <c r="C160" s="40"/>
      <c r="D160" s="40"/>
      <c r="E160" s="40"/>
      <c r="F160" s="40"/>
      <c r="G160" s="40"/>
      <c r="H160" s="40"/>
      <c r="I160" s="17"/>
      <c r="J160" s="40"/>
      <c r="K160" s="17"/>
      <c r="L160" s="17"/>
      <c r="M160" s="17"/>
      <c r="N160" s="40"/>
      <c r="O160" s="64" t="str">
        <f>IF(O155="N/A",IF(O156="N/A",IF(O157="N/A",IF(O158="N/A","N/A","-"),"-"),"-"),"-")</f>
        <v>-</v>
      </c>
      <c r="P160" s="74" t="str">
        <f>IF(O160="N/A","N/A",$R160)</f>
        <v>-</v>
      </c>
      <c r="Q160" s="64"/>
      <c r="R160" s="66" t="str">
        <f>IF(R159="-","-",IFERROR(($P155*W155+$P156*W156+$P157*W157+$P158*W158)/(SUM(W155:W158)),""))</f>
        <v>-</v>
      </c>
      <c r="S160" s="5"/>
      <c r="T160" s="19"/>
      <c r="U160" s="19"/>
      <c r="V160" s="19"/>
      <c r="W160" s="19"/>
    </row>
    <row r="161" spans="3:23" s="24" customFormat="1" ht="3" customHeight="1" x14ac:dyDescent="0.25">
      <c r="C161" s="25"/>
      <c r="D161" s="25"/>
      <c r="E161" s="25"/>
      <c r="F161" s="25"/>
      <c r="G161" s="25"/>
      <c r="H161" s="25"/>
      <c r="I161" s="38"/>
      <c r="J161" s="25"/>
      <c r="K161" s="38"/>
      <c r="L161" s="38"/>
      <c r="M161" s="38"/>
      <c r="R161" s="67"/>
      <c r="S161" s="17"/>
    </row>
    <row r="162" spans="3:23" x14ac:dyDescent="0.25">
      <c r="D162" s="9">
        <v>5</v>
      </c>
      <c r="I162" s="20" t="s">
        <v>350</v>
      </c>
      <c r="O162" s="19"/>
      <c r="P162" s="19"/>
      <c r="Q162" s="19"/>
      <c r="R162" s="19"/>
      <c r="S162" s="19"/>
      <c r="W162" s="13" t="s">
        <v>49</v>
      </c>
    </row>
    <row r="163" spans="3:23" ht="36" x14ac:dyDescent="0.25">
      <c r="C163" s="51" t="s">
        <v>318</v>
      </c>
      <c r="D163" s="9">
        <v>4</v>
      </c>
      <c r="E163" s="9" t="s">
        <v>58</v>
      </c>
      <c r="F163" s="9" t="s">
        <v>319</v>
      </c>
      <c r="G163" s="3" t="s">
        <v>320</v>
      </c>
      <c r="H163" s="60">
        <v>153309</v>
      </c>
      <c r="I163" s="56" t="s">
        <v>321</v>
      </c>
      <c r="K163" s="57" t="s">
        <v>322</v>
      </c>
      <c r="L163" s="50"/>
      <c r="M163" s="50"/>
      <c r="N163" s="5"/>
      <c r="O163" s="7"/>
      <c r="P163" s="8"/>
      <c r="Q163" s="3" t="str">
        <f>IF($O163="N/A","",IF($P163="","",IF($P163&gt;=85%,"C","NC")))</f>
        <v/>
      </c>
      <c r="R163" s="65" t="str">
        <f>IF($O163="N/A","",IF($P163="","",$P163*$W163))</f>
        <v/>
      </c>
      <c r="S163" s="5"/>
      <c r="W163" s="63">
        <f>IF(O163="N/A",0,D163)</f>
        <v>4</v>
      </c>
    </row>
    <row r="164" spans="3:23" s="24" customFormat="1" x14ac:dyDescent="0.25">
      <c r="C164" s="40"/>
      <c r="D164" s="40"/>
      <c r="E164" s="40"/>
      <c r="F164" s="40"/>
      <c r="G164" s="40"/>
      <c r="H164" s="40"/>
      <c r="I164" s="17"/>
      <c r="J164" s="40"/>
      <c r="K164" s="17"/>
      <c r="L164" s="17"/>
      <c r="M164" s="17"/>
      <c r="N164" s="40"/>
      <c r="O164" s="15"/>
      <c r="P164" s="15"/>
      <c r="Q164" s="15"/>
      <c r="R164" s="64" t="str">
        <f>IF(SUM(R162:R163)=0,"-",IFERROR(SUM(R162:R163),""))</f>
        <v>-</v>
      </c>
      <c r="S164" s="5"/>
      <c r="T164" s="19"/>
      <c r="U164" s="19"/>
      <c r="V164" s="19"/>
      <c r="W164" s="19"/>
    </row>
    <row r="165" spans="3:23" s="24" customFormat="1" x14ac:dyDescent="0.25">
      <c r="C165" s="40"/>
      <c r="D165" s="40"/>
      <c r="E165" s="40"/>
      <c r="F165" s="40"/>
      <c r="G165" s="40"/>
      <c r="H165" s="40"/>
      <c r="I165" s="17"/>
      <c r="J165" s="40"/>
      <c r="K165" s="17"/>
      <c r="L165" s="17"/>
      <c r="M165" s="17"/>
      <c r="N165" s="40"/>
      <c r="O165" s="64" t="str">
        <f>IF(O163="N/A","N/A","-")</f>
        <v>-</v>
      </c>
      <c r="P165" s="74" t="str">
        <f>IF(O165="N/A","N/A",$R165)</f>
        <v>-</v>
      </c>
      <c r="Q165" s="15"/>
      <c r="R165" s="66" t="str">
        <f>IF(R164="-","-",IFERROR($P163,""))</f>
        <v>-</v>
      </c>
      <c r="S165" s="5"/>
      <c r="T165" s="19"/>
      <c r="U165" s="19"/>
      <c r="V165" s="19"/>
      <c r="W165" s="19"/>
    </row>
    <row r="166" spans="3:23" s="24" customFormat="1" ht="3" customHeight="1" x14ac:dyDescent="0.25">
      <c r="C166" s="25"/>
      <c r="D166" s="25"/>
      <c r="E166" s="25"/>
      <c r="F166" s="25"/>
      <c r="G166" s="25"/>
      <c r="H166" s="25"/>
      <c r="I166" s="38"/>
      <c r="J166" s="25"/>
      <c r="K166" s="38"/>
      <c r="L166" s="38"/>
      <c r="M166" s="38"/>
      <c r="N166" s="25"/>
      <c r="O166" s="25"/>
      <c r="P166" s="25"/>
      <c r="Q166" s="25"/>
      <c r="R166" s="25"/>
      <c r="S166" s="17"/>
    </row>
  </sheetData>
  <sheetProtection algorithmName="SHA-512" hashValue="fYmXnTk3hh6cLRFyrF+B7o2gBjAHfJtQhnz8H+WW1e2L6PrSKQy3gQYW+Pk0S6PVt0Q2J/9oKAmdQwerUrUyWw==" saltValue="VuJse9RsQAc9ba2b/Y4whw==" spinCount="100000" sheet="1" objects="1" scenarios="1" formatRows="0" selectLockedCells="1"/>
  <mergeCells count="19">
    <mergeCell ref="H7:I7"/>
    <mergeCell ref="C8:F8"/>
    <mergeCell ref="H8:I8"/>
    <mergeCell ref="C9:F9"/>
    <mergeCell ref="H9:I9"/>
    <mergeCell ref="K11:M11"/>
    <mergeCell ref="O11:Q11"/>
    <mergeCell ref="C2:F2"/>
    <mergeCell ref="H2:I2"/>
    <mergeCell ref="K2:Q9"/>
    <mergeCell ref="C3:F3"/>
    <mergeCell ref="H3:I3"/>
    <mergeCell ref="C4:F4"/>
    <mergeCell ref="H4:I4"/>
    <mergeCell ref="C5:F5"/>
    <mergeCell ref="H5:I5"/>
    <mergeCell ref="C6:F6"/>
    <mergeCell ref="H6:I6"/>
    <mergeCell ref="C7:F7"/>
  </mergeCells>
  <phoneticPr fontId="4" type="noConversion"/>
  <printOptions horizontalCentered="1"/>
  <pageMargins left="0.25" right="0.25" top="0.75" bottom="0.75" header="0.3" footer="0.3"/>
  <pageSetup paperSize="9" scale="44"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rowBreaks count="2" manualBreakCount="2">
    <brk id="101" max="19" man="1"/>
    <brk id="167" max="20"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9C488F-EF94-404A-ADFF-BA169E8856A2}">
          <x14:formula1>
            <xm:f>Listas!$A$2:$A$3</xm:f>
          </x14:formula1>
          <xm:sqref>O115:O120 O23:O28 O33:O34 O163 O80:O86 O39:O41 O65:O75 O56:O60 O91:O98 O103:O110 O48:O51 O125:O129 O134 O139:O145 O150 O155:O158 O16:O18</xm:sqref>
        </x14:dataValidation>
        <x14:dataValidation type="list" allowBlank="1" showInputMessage="1" showErrorMessage="1" xr:uid="{393717CF-C867-476F-B330-BE63D1C09242}">
          <x14:formula1>
            <xm:f>Listas!$B$2:$B$23</xm:f>
          </x14:formula1>
          <xm:sqref>P103:P110 P48:P51 P33:P34 P163 P80:P86 P39:P41 P65:P75 P56:P60 P115:P120 P91:P98 P23:P28 P125:P129 P134 P139:P145 P150 P155:P158 P16:P18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43C95-4DB8-42D9-AC97-56D1F9BC5DC2}">
  <sheetPr>
    <tabColor theme="4" tint="0.39997558519241921"/>
  </sheetPr>
  <dimension ref="B1:N54"/>
  <sheetViews>
    <sheetView showGridLines="0" tabSelected="1" zoomScale="115" zoomScaleNormal="115" workbookViewId="0">
      <selection activeCell="H26" sqref="H26"/>
    </sheetView>
  </sheetViews>
  <sheetFormatPr defaultColWidth="9.140625" defaultRowHeight="12" x14ac:dyDescent="0.2"/>
  <cols>
    <col min="1" max="1" width="1.42578125" style="1" customWidth="1"/>
    <col min="2" max="2" width="4.42578125" style="1" customWidth="1"/>
    <col min="3" max="4" width="4.42578125" style="1" hidden="1" customWidth="1"/>
    <col min="5" max="5" width="4.42578125" style="2" customWidth="1"/>
    <col min="6" max="6" width="4.28515625" style="2" hidden="1" customWidth="1"/>
    <col min="7" max="7" width="49.42578125" style="2" customWidth="1"/>
    <col min="8" max="8" width="17.85546875" style="2" customWidth="1"/>
    <col min="9" max="11" width="4.42578125" style="27" customWidth="1"/>
    <col min="12" max="12" width="4.42578125" style="1" customWidth="1"/>
    <col min="13" max="13" width="1.42578125" style="1" customWidth="1"/>
    <col min="14" max="14" width="7.7109375" style="41" hidden="1" customWidth="1"/>
    <col min="15" max="16384" width="9.140625" style="1"/>
  </cols>
  <sheetData>
    <row r="1" spans="2:14" ht="5.25" customHeight="1" x14ac:dyDescent="0.2"/>
    <row r="2" spans="2:14" ht="16.5" customHeight="1" x14ac:dyDescent="0.2">
      <c r="B2" s="90" t="s">
        <v>323</v>
      </c>
      <c r="C2" s="90"/>
      <c r="D2" s="90"/>
      <c r="E2" s="90"/>
      <c r="F2" s="90"/>
      <c r="G2" s="90"/>
      <c r="H2" s="90"/>
      <c r="I2" s="90"/>
      <c r="J2" s="90"/>
      <c r="K2" s="90"/>
      <c r="L2" s="90"/>
      <c r="M2" s="36"/>
    </row>
    <row r="4" spans="2:14" x14ac:dyDescent="0.2">
      <c r="F4" s="91" t="s">
        <v>34</v>
      </c>
      <c r="G4" s="93" t="s">
        <v>39</v>
      </c>
      <c r="H4" s="73" t="s">
        <v>46</v>
      </c>
      <c r="N4" s="28" t="s">
        <v>34</v>
      </c>
    </row>
    <row r="5" spans="2:14" ht="12" hidden="1" customHeight="1" x14ac:dyDescent="0.2">
      <c r="E5" s="37"/>
      <c r="F5" s="92"/>
      <c r="G5" s="94"/>
      <c r="H5" s="72">
        <v>5</v>
      </c>
    </row>
    <row r="6" spans="2:14" x14ac:dyDescent="0.2">
      <c r="E6" s="1"/>
      <c r="F6" s="29">
        <f>'DOCS REA'!D13</f>
        <v>3.5</v>
      </c>
      <c r="G6" s="54" t="str">
        <f>'DOCS REA'!I13</f>
        <v>D3.1. Planejamento de Emergências</v>
      </c>
      <c r="H6" s="68">
        <f>IFERROR((H7*N7+H8*N8+H9*N9+H10*N10)/SUM(N7:N10),0)</f>
        <v>0</v>
      </c>
      <c r="I6" s="1"/>
      <c r="J6" s="1"/>
      <c r="N6" s="30">
        <f>IF('DOCS REA'!$O$20="N/A",0,$F6)</f>
        <v>3.5</v>
      </c>
    </row>
    <row r="7" spans="2:14" ht="13.5" customHeight="1" x14ac:dyDescent="0.2">
      <c r="E7" s="1"/>
      <c r="F7" s="31">
        <f>'DOCS REA'!D15</f>
        <v>4</v>
      </c>
      <c r="G7" s="32" t="str">
        <f>'DOCS REA'!I15</f>
        <v>D3.1.1 Planos</v>
      </c>
      <c r="H7" s="69">
        <f>IF('DOCS REA'!P20="-",0,IF('DOCS REA'!P20="N/A",0,IF('DOCS REA'!P20=0,"0",'DOCS REA'!P20)))</f>
        <v>0</v>
      </c>
      <c r="I7" s="1"/>
      <c r="J7" s="1"/>
      <c r="K7" s="1"/>
      <c r="N7" s="30">
        <f>IF('DOCS REA'!$O$20="N/A",0,$F7)</f>
        <v>4</v>
      </c>
    </row>
    <row r="8" spans="2:14" x14ac:dyDescent="0.2">
      <c r="E8" s="1"/>
      <c r="F8" s="33">
        <f>'DOCS REA'!D22</f>
        <v>5</v>
      </c>
      <c r="G8" s="32" t="str">
        <f>'DOCS REA'!I22</f>
        <v>D3.1.2 Ex. Sim. Emerg. AD - ESEA</v>
      </c>
      <c r="H8" s="69">
        <f>IF('DOCS REA'!P30="-",0,IF('DOCS REA'!P30="N/A",0,IF('DOCS REA'!P30=0,"0",'DOCS REA'!P30)))</f>
        <v>0</v>
      </c>
      <c r="I8" s="1"/>
      <c r="J8" s="1"/>
      <c r="K8" s="1"/>
      <c r="N8" s="30">
        <f>IF('DOCS REA'!$O$30="N/A",0,$F8)</f>
        <v>5</v>
      </c>
    </row>
    <row r="9" spans="2:14" x14ac:dyDescent="0.2">
      <c r="E9" s="1"/>
      <c r="F9" s="33">
        <f>'DOCS REA'!D32</f>
        <v>10</v>
      </c>
      <c r="G9" s="32" t="str">
        <f>'DOCS REA'!I32</f>
        <v>D3.1.3 Centro de Operações de Emergências - COE</v>
      </c>
      <c r="H9" s="69">
        <f>IF('DOCS REA'!P36="-",0,IF('DOCS REA'!P36="N/A",0,IF('DOCS REA'!P36=0,"0",'DOCS REA'!P36)))</f>
        <v>0</v>
      </c>
      <c r="I9" s="1"/>
      <c r="J9" s="1"/>
      <c r="K9" s="1"/>
      <c r="N9" s="30">
        <f>IF('DOCS REA'!$O$36="N/A",0,$F9)</f>
        <v>10</v>
      </c>
    </row>
    <row r="10" spans="2:14" x14ac:dyDescent="0.2">
      <c r="E10" s="1"/>
      <c r="F10" s="33">
        <f>'DOCS REA'!D38</f>
        <v>8</v>
      </c>
      <c r="G10" s="32" t="str">
        <f>'DOCS REA'!I38</f>
        <v>D3.1.4 Posto de Comando Móvel - PCM</v>
      </c>
      <c r="H10" s="69">
        <f>IF('DOCS REA'!P43="-",0,IF('DOCS REA'!P43="N/A",0,IF('DOCS REA'!P43=0,"0",'DOCS REA'!P43)))</f>
        <v>0</v>
      </c>
      <c r="I10" s="1"/>
      <c r="J10" s="1"/>
      <c r="K10" s="1"/>
      <c r="N10" s="30">
        <f>IF('DOCS REA'!$O$43="N/A",0,$F10)</f>
        <v>8</v>
      </c>
    </row>
    <row r="11" spans="2:14" x14ac:dyDescent="0.2">
      <c r="E11" s="1"/>
      <c r="F11" s="29">
        <f>'DOCS REA'!D45</f>
        <v>6</v>
      </c>
      <c r="G11" s="35" t="str">
        <f>'DOCS REA'!I45</f>
        <v>D3.2. Serviços</v>
      </c>
      <c r="H11" s="68">
        <f>IFERROR((H12*N12+H13*N13+H14*N14+H15*N15+H16*N16+H17*N17+H18*N18+H19*N19+H20*N20+H21*N21+H22*N22+H23*N23+H24*N24)/SUM(N12:N24),0)</f>
        <v>0</v>
      </c>
      <c r="I11" s="1"/>
      <c r="J11" s="1"/>
      <c r="K11" s="1"/>
      <c r="N11" s="30">
        <f>IF('DOCS REA'!$O$53="N/A",0,$F11)</f>
        <v>6</v>
      </c>
    </row>
    <row r="12" spans="2:14" x14ac:dyDescent="0.2">
      <c r="E12" s="1"/>
      <c r="F12" s="31">
        <f>'DOCS REA'!D47</f>
        <v>4</v>
      </c>
      <c r="G12" s="32" t="str">
        <f>'DOCS REA'!I47</f>
        <v>D3.2.1 SESCINC: Geral</v>
      </c>
      <c r="H12" s="69">
        <f>IF('DOCS REA'!P53="-",0,IF('DOCS REA'!P53="N/A",0,IF('DOCS REA'!P53=0,"0",'DOCS REA'!P53)))</f>
        <v>0</v>
      </c>
      <c r="I12" s="1"/>
      <c r="J12" s="1"/>
      <c r="K12" s="1"/>
      <c r="N12" s="30">
        <f>IF('DOCS REA'!$O$53="N/A",0,$F12)</f>
        <v>4</v>
      </c>
    </row>
    <row r="13" spans="2:14" x14ac:dyDescent="0.2">
      <c r="E13" s="1"/>
      <c r="F13" s="31">
        <f>'DOCS REA'!D55</f>
        <v>6</v>
      </c>
      <c r="G13" s="32" t="str">
        <f>'DOCS REA'!I55</f>
        <v>D3.2.2 SESCINC: Aferição do Tempo-Resposta</v>
      </c>
      <c r="H13" s="69">
        <f>IF('DOCS REA'!P62="-",0,IF('DOCS REA'!P62="N/A",0,IF('DOCS REA'!P62=0,"0",'DOCS REA'!P62)))</f>
        <v>0</v>
      </c>
      <c r="I13" s="1"/>
      <c r="J13" s="1"/>
      <c r="K13" s="1"/>
      <c r="N13" s="30">
        <f>IF('DOCS REA'!$O$62="N/A",0,$F13)</f>
        <v>6</v>
      </c>
    </row>
    <row r="14" spans="2:14" x14ac:dyDescent="0.2">
      <c r="E14" s="1"/>
      <c r="F14" s="31">
        <f>'DOCS REA'!D64</f>
        <v>4</v>
      </c>
      <c r="G14" s="32" t="str">
        <f>'DOCS REA'!I64</f>
        <v>D3.2.3 SESCINC: PTR-BA</v>
      </c>
      <c r="H14" s="69">
        <f>IF('DOCS REA'!P77="-",0,IF('DOCS REA'!P77="N/A",0,IF('DOCS REA'!P77=0,"0",'DOCS REA'!P77)))</f>
        <v>0</v>
      </c>
      <c r="I14" s="1"/>
      <c r="J14" s="1"/>
      <c r="K14" s="1"/>
      <c r="N14" s="30">
        <f>IF('DOCS REA'!$O$77="N/A",0,$F14)</f>
        <v>4</v>
      </c>
    </row>
    <row r="15" spans="2:14" x14ac:dyDescent="0.2">
      <c r="E15" s="1"/>
      <c r="F15" s="31">
        <f>'DOCS REA'!D79</f>
        <v>1</v>
      </c>
      <c r="G15" s="32" t="str">
        <f>'DOCS REA'!I79</f>
        <v>D3.2.4 SESCINC: Programa de Treinamento Físico + Avaliação Médica</v>
      </c>
      <c r="H15" s="69">
        <f>IF('DOCS REA'!P88="-",0,IF('DOCS REA'!P88="N/A",0,IF('DOCS REA'!P88=0,"0",'DOCS REA'!P88)))</f>
        <v>0</v>
      </c>
      <c r="I15" s="1"/>
      <c r="J15" s="1"/>
      <c r="K15" s="1"/>
      <c r="N15" s="30">
        <f>IF('DOCS REA'!$O$88="N/A",0,$F15)</f>
        <v>1</v>
      </c>
    </row>
    <row r="16" spans="2:14" x14ac:dyDescent="0.2">
      <c r="E16" s="1"/>
      <c r="F16" s="31">
        <f>'DOCS REA'!D90</f>
        <v>10</v>
      </c>
      <c r="G16" s="32" t="str">
        <f>'DOCS REA'!I90</f>
        <v>D3.2.5 SESCINC: Equipe de Serviço</v>
      </c>
      <c r="H16" s="69">
        <f>IF('DOCS REA'!P100="-",0,IF('DOCS REA'!P100="N/A",0,IF('DOCS REA'!P100=0,"0",'DOCS REA'!P100)))</f>
        <v>0</v>
      </c>
      <c r="I16" s="1"/>
      <c r="J16" s="1"/>
      <c r="K16" s="1"/>
      <c r="N16" s="30">
        <f>IF('DOCS REA'!$O$100="N/A",0,$F16)</f>
        <v>10</v>
      </c>
    </row>
    <row r="17" spans="4:14" x14ac:dyDescent="0.2">
      <c r="E17" s="1"/>
      <c r="F17" s="31">
        <f>'DOCS REA'!D102</f>
        <v>5</v>
      </c>
      <c r="G17" s="32" t="str">
        <f>'DOCS REA'!I102</f>
        <v>D3.2.6 SESCINC: Agentes Extintores</v>
      </c>
      <c r="H17" s="69">
        <f>IF('DOCS REA'!P112="-",0,IF('DOCS REA'!P112="N/A",0,IF('DOCS REA'!P112=0,"0",'DOCS REA'!P112)))</f>
        <v>0</v>
      </c>
      <c r="I17" s="1"/>
      <c r="J17" s="1"/>
      <c r="K17" s="1"/>
      <c r="N17" s="30">
        <f>IF('DOCS REA'!$O$112="N/A",0,$F17)</f>
        <v>5</v>
      </c>
    </row>
    <row r="18" spans="4:14" x14ac:dyDescent="0.2">
      <c r="E18" s="1"/>
      <c r="F18" s="31">
        <f>'DOCS REA'!D114</f>
        <v>10</v>
      </c>
      <c r="G18" s="32" t="str">
        <f>'DOCS REA'!I114</f>
        <v>D3.2.7 SESCINC: Trajes de Proteção</v>
      </c>
      <c r="H18" s="69">
        <f>IF('DOCS REA'!P122="-",0,IF('DOCS REA'!P122="N/A",0,IF('DOCS REA'!P122=0,"0",'DOCS REA'!P122)))</f>
        <v>0</v>
      </c>
      <c r="I18" s="1"/>
      <c r="J18" s="1"/>
      <c r="K18" s="1"/>
      <c r="N18" s="30">
        <f>IF('DOCS REA'!$O$122="N/A",0,$F18)</f>
        <v>10</v>
      </c>
    </row>
    <row r="19" spans="4:14" x14ac:dyDescent="0.2">
      <c r="E19" s="1"/>
      <c r="F19" s="31">
        <f>'DOCS REA'!D124</f>
        <v>10</v>
      </c>
      <c r="G19" s="32" t="str">
        <f>'DOCS REA'!I124</f>
        <v>D3.2.8 SESCINC: Equipamentos de Proteção Respiratória - EPR</v>
      </c>
      <c r="H19" s="69">
        <f>IF('DOCS REA'!P131="-",0,IF('DOCS REA'!P131="N/A",0,IF('DOCS REA'!P131=0,"0",'DOCS REA'!P131)))</f>
        <v>0</v>
      </c>
      <c r="I19" s="1"/>
      <c r="J19" s="1"/>
      <c r="K19" s="1"/>
      <c r="N19" s="30">
        <f>IF('DOCS REA'!$O$131="N/A",0,$F19)</f>
        <v>10</v>
      </c>
    </row>
    <row r="20" spans="4:14" x14ac:dyDescent="0.2">
      <c r="E20" s="1"/>
      <c r="F20" s="31">
        <f>'DOCS REA'!D133</f>
        <v>4</v>
      </c>
      <c r="G20" s="32" t="str">
        <f>'DOCS REA'!I133</f>
        <v>D3.2.9 SESCINC: Sistemas de Comunicação</v>
      </c>
      <c r="H20" s="69">
        <f>IF('DOCS REA'!P136="-",0,IF('DOCS REA'!P136="N/A",0,IF('DOCS REA'!P136=0,"0",'DOCS REA'!P136)))</f>
        <v>0</v>
      </c>
      <c r="I20" s="1"/>
      <c r="J20" s="1"/>
      <c r="K20" s="1"/>
      <c r="N20" s="30">
        <f>IF('DOCS REA'!$O$136="N/A",0,$F20)</f>
        <v>4</v>
      </c>
    </row>
    <row r="21" spans="4:14" x14ac:dyDescent="0.2">
      <c r="E21" s="1"/>
      <c r="F21" s="31">
        <f>'DOCS REA'!D138</f>
        <v>10</v>
      </c>
      <c r="G21" s="32" t="str">
        <f>'DOCS REA'!I138</f>
        <v>D3.2.10 SESCINC: Veículos</v>
      </c>
      <c r="H21" s="69">
        <f>IF('DOCS REA'!P147="-",0,IF('DOCS REA'!P147="N/A",0,IF('DOCS REA'!P147=0,"0",'DOCS REA'!P147)))</f>
        <v>0</v>
      </c>
      <c r="I21" s="1"/>
      <c r="J21" s="1"/>
      <c r="K21" s="1"/>
      <c r="N21" s="30">
        <f>IF('DOCS REA'!$O$147="N/A",0,$F21)</f>
        <v>10</v>
      </c>
    </row>
    <row r="22" spans="4:14" x14ac:dyDescent="0.2">
      <c r="E22" s="1"/>
      <c r="F22" s="31">
        <f>'DOCS REA'!D149</f>
        <v>2</v>
      </c>
      <c r="G22" s="32" t="str">
        <f>'DOCS REA'!I149</f>
        <v>D3.2.11 SESCINC: Equip. Ap. às Operações de Resgate</v>
      </c>
      <c r="H22" s="69">
        <f>IF('DOCS REA'!P152="-",0,IF('DOCS REA'!P152="N/A",0,IF('DOCS REA'!P152=0,"0",'DOCS REA'!P152)))</f>
        <v>0</v>
      </c>
      <c r="I22" s="1"/>
      <c r="J22" s="1"/>
      <c r="K22" s="1"/>
      <c r="N22" s="30">
        <f>IF('DOCS REA'!$O$152="N/A",0,$F22)</f>
        <v>2</v>
      </c>
    </row>
    <row r="23" spans="4:14" x14ac:dyDescent="0.2">
      <c r="E23" s="1"/>
      <c r="F23" s="31">
        <f>'DOCS REA'!D154</f>
        <v>1</v>
      </c>
      <c r="G23" s="32" t="str">
        <f>'DOCS REA'!I154</f>
        <v>D3.2.12 SESAQ</v>
      </c>
      <c r="H23" s="69">
        <f>IF('DOCS REA'!P160="-",0,IF('DOCS REA'!P160="N/A",0,IF('DOCS REA'!P160=0,"0",'DOCS REA'!P160)))</f>
        <v>0</v>
      </c>
      <c r="I23" s="1"/>
      <c r="J23" s="1"/>
      <c r="K23" s="1"/>
      <c r="N23" s="30">
        <f>IF('DOCS REA'!$O$160="N/A",0,$F23)</f>
        <v>1</v>
      </c>
    </row>
    <row r="24" spans="4:14" x14ac:dyDescent="0.2">
      <c r="E24" s="1"/>
      <c r="F24" s="31">
        <f>'DOCS REA'!D162</f>
        <v>5</v>
      </c>
      <c r="G24" s="32" t="str">
        <f>'DOCS REA'!I162</f>
        <v>D3.2.13 Ambulâncias</v>
      </c>
      <c r="H24" s="69">
        <f>IF('DOCS REA'!P165="-",0,IF('DOCS REA'!P165="N/A",0,IF('DOCS REA'!P165=0,"0",'DOCS REA'!P165)))</f>
        <v>0</v>
      </c>
      <c r="I24" s="1"/>
      <c r="J24" s="1"/>
      <c r="K24" s="1"/>
      <c r="N24" s="30">
        <f>IF('DOCS REA'!$O$165="N/A",0,$F24)</f>
        <v>5</v>
      </c>
    </row>
    <row r="25" spans="4:14" x14ac:dyDescent="0.2">
      <c r="E25" s="1"/>
      <c r="F25" s="1"/>
      <c r="G25" s="71" t="s">
        <v>324</v>
      </c>
      <c r="H25" s="68">
        <f>IFERROR((H6*N6+H11*N11)/(N6+N11),0)</f>
        <v>0</v>
      </c>
      <c r="I25" s="1"/>
      <c r="J25" s="1"/>
      <c r="K25" s="1"/>
    </row>
    <row r="26" spans="4:14" ht="12" customHeight="1" x14ac:dyDescent="0.2">
      <c r="E26" s="1"/>
      <c r="F26" s="1"/>
      <c r="G26" s="34" t="s">
        <v>325</v>
      </c>
      <c r="H26" s="70" t="str">
        <f>IF(H25=0,"",IF(H25&lt;=0.799,"ACOP não concedido",IF(AND(H25&gt;=0.8,H25&lt;=0.8499),"ACOP D",IF(AND(H25&gt;=0.85,H25&lt;=0.8999),"ACOP C",IF(AND(H25&gt;=0.9,H25&lt;=0.9499),"ACOP B", "ACOP A")))))</f>
        <v/>
      </c>
      <c r="I26" s="1"/>
      <c r="J26" s="1"/>
      <c r="K26" s="1"/>
    </row>
    <row r="27" spans="4:14" x14ac:dyDescent="0.2">
      <c r="D27" s="12"/>
    </row>
    <row r="28" spans="4:14" x14ac:dyDescent="0.2">
      <c r="D28" s="12"/>
      <c r="I28" s="1"/>
    </row>
    <row r="32" spans="4:14" x14ac:dyDescent="0.2">
      <c r="E32" s="1"/>
      <c r="I32" s="1"/>
    </row>
    <row r="33" spans="9:9" x14ac:dyDescent="0.2">
      <c r="I33" s="1"/>
    </row>
    <row r="34" spans="9:9" x14ac:dyDescent="0.2">
      <c r="I34" s="1"/>
    </row>
    <row r="35" spans="9:9" x14ac:dyDescent="0.2">
      <c r="I35" s="1"/>
    </row>
    <row r="36" spans="9:9" x14ac:dyDescent="0.2">
      <c r="I36" s="1"/>
    </row>
    <row r="37" spans="9:9" x14ac:dyDescent="0.2">
      <c r="I37" s="1"/>
    </row>
    <row r="38" spans="9:9" x14ac:dyDescent="0.2">
      <c r="I38" s="1"/>
    </row>
    <row r="54" ht="4.5" customHeight="1" x14ac:dyDescent="0.2"/>
  </sheetData>
  <sheetProtection algorithmName="SHA-512" hashValue="nj70nvOxC6PB30rs2BCsXtmbghnW1eS74vbfWBUKCiSXJJsdcMDVJH4j266fzJAewbqJg3rtBdBvX7I1azx55w==" saltValue="E4P2OBMoh2nLsENvH7IebQ==" spinCount="100000" sheet="1" objects="1" scenarios="1" selectLockedCells="1"/>
  <mergeCells count="3">
    <mergeCell ref="B2:L2"/>
    <mergeCell ref="F4:F5"/>
    <mergeCell ref="G4:G5"/>
  </mergeCells>
  <conditionalFormatting sqref="H6:H25">
    <cfRule type="cellIs" dxfId="0" priority="1" operator="equal">
      <formula>0</formula>
    </cfRule>
  </conditionalFormatting>
  <pageMargins left="0.511811024" right="0.511811024" top="0.8075" bottom="0.78740157499999996" header="0.31496062000000002" footer="0.31496062000000002"/>
  <pageSetup paperSize="9" scale="74"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election activeCell="B4" sqref="B4"/>
    </sheetView>
  </sheetViews>
  <sheetFormatPr defaultRowHeight="15" x14ac:dyDescent="0.25"/>
  <cols>
    <col min="3" max="3" width="12.85546875" bestFit="1" customWidth="1"/>
  </cols>
  <sheetData>
    <row r="1" spans="1:4" x14ac:dyDescent="0.25">
      <c r="A1" s="22" t="s">
        <v>326</v>
      </c>
      <c r="B1" s="23"/>
      <c r="C1" s="23"/>
    </row>
    <row r="2" spans="1:4" x14ac:dyDescent="0.25">
      <c r="A2" s="3" t="s">
        <v>45</v>
      </c>
      <c r="B2" s="3"/>
      <c r="D2" s="3"/>
    </row>
    <row r="3" spans="1:4" x14ac:dyDescent="0.25">
      <c r="A3" s="3"/>
      <c r="B3" s="6">
        <v>1.0000000000000001E-5</v>
      </c>
      <c r="C3" s="3" t="s">
        <v>327</v>
      </c>
      <c r="D3" s="42">
        <v>0.01</v>
      </c>
    </row>
    <row r="4" spans="1:4" x14ac:dyDescent="0.25">
      <c r="A4" s="3"/>
      <c r="B4" s="6">
        <v>1</v>
      </c>
      <c r="C4" s="3" t="s">
        <v>328</v>
      </c>
      <c r="D4" s="3">
        <v>1</v>
      </c>
    </row>
    <row r="5" spans="1:4" x14ac:dyDescent="0.25">
      <c r="A5" s="3"/>
      <c r="B5" s="6">
        <v>0.95</v>
      </c>
      <c r="C5" s="3" t="s">
        <v>329</v>
      </c>
      <c r="D5" s="3">
        <v>3</v>
      </c>
    </row>
    <row r="6" spans="1:4" x14ac:dyDescent="0.25">
      <c r="A6" s="3"/>
      <c r="B6" s="6">
        <v>0.9</v>
      </c>
      <c r="C6" s="3" t="s">
        <v>330</v>
      </c>
      <c r="D6" s="3">
        <v>7</v>
      </c>
    </row>
    <row r="7" spans="1:4" x14ac:dyDescent="0.25">
      <c r="A7" s="3"/>
      <c r="B7" s="6">
        <v>0.85</v>
      </c>
      <c r="C7" s="3" t="s">
        <v>331</v>
      </c>
      <c r="D7" s="42">
        <v>10</v>
      </c>
    </row>
    <row r="8" spans="1:4" x14ac:dyDescent="0.25">
      <c r="A8" s="3"/>
      <c r="B8" s="6">
        <v>0.8</v>
      </c>
    </row>
    <row r="9" spans="1:4" x14ac:dyDescent="0.25">
      <c r="A9" s="3"/>
      <c r="B9" s="6">
        <v>0.75</v>
      </c>
    </row>
    <row r="10" spans="1:4" x14ac:dyDescent="0.25">
      <c r="A10" s="3"/>
      <c r="B10" s="6">
        <v>0.7</v>
      </c>
    </row>
    <row r="11" spans="1:4" x14ac:dyDescent="0.25">
      <c r="A11" s="3"/>
      <c r="B11" s="6">
        <v>0.65</v>
      </c>
    </row>
    <row r="12" spans="1:4" x14ac:dyDescent="0.25">
      <c r="A12" s="3"/>
      <c r="B12" s="6">
        <v>0.6</v>
      </c>
    </row>
    <row r="13" spans="1:4" x14ac:dyDescent="0.25">
      <c r="A13" s="3"/>
      <c r="B13" s="6">
        <v>0.55000000000000004</v>
      </c>
    </row>
    <row r="14" spans="1:4" x14ac:dyDescent="0.25">
      <c r="A14" s="3"/>
      <c r="B14" s="6">
        <v>0.5</v>
      </c>
    </row>
    <row r="15" spans="1:4" x14ac:dyDescent="0.25">
      <c r="A15" s="3"/>
      <c r="B15" s="6">
        <v>0.45</v>
      </c>
    </row>
    <row r="16" spans="1:4" x14ac:dyDescent="0.25">
      <c r="A16" s="3"/>
      <c r="B16" s="6">
        <v>0.39999999999999902</v>
      </c>
    </row>
    <row r="17" spans="1:2" x14ac:dyDescent="0.25">
      <c r="A17" s="3"/>
      <c r="B17" s="6">
        <v>0.34999999999999898</v>
      </c>
    </row>
    <row r="18" spans="1:2" x14ac:dyDescent="0.25">
      <c r="A18" s="3"/>
      <c r="B18" s="6">
        <v>0.29999999999999899</v>
      </c>
    </row>
    <row r="19" spans="1:2" x14ac:dyDescent="0.25">
      <c r="A19" s="3"/>
      <c r="B19" s="6">
        <v>0.249999999999999</v>
      </c>
    </row>
    <row r="20" spans="1:2" x14ac:dyDescent="0.25">
      <c r="A20" s="3"/>
      <c r="B20" s="6">
        <v>0.19999999999999901</v>
      </c>
    </row>
    <row r="21" spans="1:2" x14ac:dyDescent="0.25">
      <c r="A21" s="3"/>
      <c r="B21" s="6">
        <v>0.149999999999999</v>
      </c>
    </row>
    <row r="22" spans="1:2" x14ac:dyDescent="0.25">
      <c r="A22" s="1"/>
      <c r="B22" s="6">
        <v>9.9999999999999006E-2</v>
      </c>
    </row>
    <row r="23" spans="1:2" x14ac:dyDescent="0.25">
      <c r="A23" s="1"/>
      <c r="B23" s="6">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52954D-1081-431F-BF8C-BD20E389D48F}">
  <ds:schemaRefs>
    <ds:schemaRef ds:uri="http://schemas.microsoft.com/office/2006/metadata/properties"/>
    <ds:schemaRef ds:uri="http://schemas.microsoft.com/office/infopath/2007/PartnerControls"/>
    <ds:schemaRef ds:uri="daaa9464-4424-40fe-be37-0a216c42574f"/>
    <ds:schemaRef ds:uri="858fbe19-3582-43df-8e84-fb58b8207311"/>
  </ds:schemaRefs>
</ds:datastoreItem>
</file>

<file path=customXml/itemProps2.xml><?xml version="1.0" encoding="utf-8"?>
<ds:datastoreItem xmlns:ds="http://schemas.openxmlformats.org/officeDocument/2006/customXml" ds:itemID="{3A177674-B2B1-4F1F-A2B7-596CCE8B119C}"/>
</file>

<file path=customXml/itemProps3.xml><?xml version="1.0" encoding="utf-8"?>
<ds:datastoreItem xmlns:ds="http://schemas.openxmlformats.org/officeDocument/2006/customXml" ds:itemID="{A0781AE4-8542-48C3-9AEE-9C173CC6A3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DOCS REA</vt:lpstr>
      <vt:lpstr>DOCS REA Final</vt:lpstr>
      <vt:lpstr>Listas</vt:lpstr>
      <vt:lpstr>'DOCS REA'!Area_de_impressao</vt:lpstr>
      <vt:lpstr>'DOCS REA Final'!Area_de_impressao</vt:lpstr>
      <vt:lpstr>Orientações!Area_de_impressao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Daniel Alves da Cunha</cp:lastModifiedBy>
  <cp:revision/>
  <dcterms:created xsi:type="dcterms:W3CDTF">2023-02-25T22:08:42Z</dcterms:created>
  <dcterms:modified xsi:type="dcterms:W3CDTF">2024-04-25T15:02:31Z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