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VMFreire\Downloads\"/>
    </mc:Choice>
  </mc:AlternateContent>
  <xr:revisionPtr revIDLastSave="0" documentId="13_ncr:1_{6A34FC81-06A9-47BC-BA81-11550076EEF1}" xr6:coauthVersionLast="47" xr6:coauthVersionMax="47" xr10:uidLastSave="{00000000-0000-0000-0000-000000000000}"/>
  <bookViews>
    <workbookView xWindow="28680" yWindow="-120" windowWidth="29040" windowHeight="15840" tabRatio="739" xr2:uid="{4D1D7C34-BAD7-4D05-9613-D81FAAB5E677}"/>
  </bookViews>
  <sheets>
    <sheet name="Instruções Gerais e Termos" sheetId="9" r:id="rId1"/>
    <sheet name="Dados Gerais e Operador" sheetId="4" r:id="rId2"/>
    <sheet name="Representação" sheetId="11" r:id="rId3"/>
    <sheet name="Solicitação e Instruções" sheetId="2" r:id="rId4"/>
    <sheet name="TFAC e ART" sheetId="13" r:id="rId5"/>
    <sheet name="Demais Informações" sheetId="14" r:id="rId6"/>
    <sheet name="TABELA DE DADOS" sheetId="8" state="hidden" r:id="rId7"/>
    <sheet name="Requerimento v.antiga" sheetId="5" state="hidden" r:id="rId8"/>
  </sheets>
  <externalReferences>
    <externalReference r:id="rId9"/>
    <externalReference r:id="rId10"/>
  </externalReferences>
  <definedNames>
    <definedName name="_xlnm.Print_Area" localSheetId="5">'Demais Informações'!#REF!</definedName>
    <definedName name="_xlnm.Print_Area" localSheetId="0">'Instruções Gerais e Termos'!#REF!</definedName>
    <definedName name="_xlnm.Print_Area" localSheetId="7">'Requerimento v.antiga'!#REF!</definedName>
    <definedName name="_xlnm.Print_Area" localSheetId="4">'TFAC e ART'!#REF!</definedName>
    <definedName name="diferença" localSheetId="1">#REF!</definedName>
    <definedName name="diferença" localSheetId="5">'Demais Informações'!#REF!</definedName>
    <definedName name="diferença" localSheetId="0">'Instruções Gerais e Termos'!#REF!</definedName>
    <definedName name="diferença" localSheetId="2">#REF!</definedName>
    <definedName name="diferença" localSheetId="7">'Requerimento v.antiga'!#REF!</definedName>
    <definedName name="diferença" localSheetId="3">#REF!</definedName>
    <definedName name="diferença" localSheetId="4">'TFAC e ART'!#REF!</definedName>
    <definedName name="diferença">#REF!</definedName>
    <definedName name="Erro_TFAC">[1]TFAC!$B$14</definedName>
    <definedName name="SEIConteúdo" localSheetId="1">#REF!</definedName>
    <definedName name="SEIConteúdo" localSheetId="2">#REF!</definedName>
    <definedName name="SEIConteúdo" localSheetId="3">#REF!</definedName>
    <definedName name="SEIConteúdo">#REF!</definedName>
    <definedName name="SEIProcesso" localSheetId="1">#REF!</definedName>
    <definedName name="SEIProcesso" localSheetId="2">#REF!</definedName>
    <definedName name="SEIProcesso" localSheetId="3">#REF!</definedName>
    <definedName name="SEIProcesso">#REF!</definedName>
    <definedName name="vTratamento">[2]Validação!$C$2:$C$3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4" l="1"/>
  <c r="D44" i="2"/>
  <c r="E98" i="5"/>
  <c r="L17" i="4"/>
  <c r="L22" i="4"/>
  <c r="L21" i="4"/>
  <c r="L16" i="4"/>
  <c r="M17" i="13"/>
  <c r="M11" i="2"/>
  <c r="S13" i="4" l="1"/>
  <c r="D107" i="5"/>
  <c r="D106" i="5"/>
  <c r="C15" i="14"/>
  <c r="C59" i="14"/>
  <c r="L21" i="11"/>
  <c r="T17" i="11" s="1"/>
  <c r="D38" i="2"/>
  <c r="N38" i="2" s="1"/>
  <c r="D31" i="5"/>
  <c r="N151" i="5"/>
  <c r="X27" i="2"/>
  <c r="X25" i="2"/>
  <c r="X23" i="2"/>
  <c r="X21" i="2"/>
  <c r="X19" i="2"/>
  <c r="X17" i="2"/>
  <c r="X15" i="2"/>
  <c r="X13" i="2"/>
  <c r="X30" i="2"/>
  <c r="D157" i="5"/>
  <c r="D155" i="5"/>
  <c r="N149" i="5"/>
  <c r="N148" i="5"/>
  <c r="N147" i="5"/>
  <c r="N146" i="5"/>
  <c r="N145" i="5"/>
  <c r="N144" i="5"/>
  <c r="N143" i="5"/>
  <c r="N142" i="5"/>
  <c r="J125" i="5"/>
  <c r="J124" i="5"/>
  <c r="J123" i="5"/>
  <c r="J122" i="5"/>
  <c r="J121" i="5"/>
  <c r="J120" i="5"/>
  <c r="J119" i="5"/>
  <c r="E116" i="5"/>
  <c r="N54" i="5"/>
  <c r="H130" i="5"/>
  <c r="E129" i="5"/>
  <c r="E115" i="5"/>
  <c r="D109" i="5"/>
  <c r="D105" i="5"/>
  <c r="D104" i="5"/>
  <c r="D103" i="5"/>
  <c r="D102" i="5"/>
  <c r="D101" i="5"/>
  <c r="D87" i="5"/>
  <c r="D86" i="5"/>
  <c r="M81" i="5"/>
  <c r="D80" i="5"/>
  <c r="K62" i="5"/>
  <c r="G61" i="5"/>
  <c r="K60" i="5"/>
  <c r="D45" i="5"/>
  <c r="H45" i="5"/>
  <c r="D43" i="5"/>
  <c r="D41" i="5"/>
  <c r="D37" i="5"/>
  <c r="D36" i="5"/>
  <c r="D33" i="5"/>
  <c r="D18" i="5"/>
  <c r="D16" i="5"/>
  <c r="D23" i="5"/>
  <c r="D26" i="5"/>
  <c r="D27" i="5"/>
  <c r="D30" i="5"/>
  <c r="V29" i="2"/>
  <c r="AA57" i="14" s="1"/>
  <c r="J56" i="14" s="1"/>
  <c r="U29" i="2"/>
  <c r="Q32" i="13" s="1"/>
  <c r="S29" i="2"/>
  <c r="AA24" i="14"/>
  <c r="T32" i="2"/>
  <c r="T31" i="2"/>
  <c r="AB24" i="14"/>
  <c r="C11" i="14"/>
  <c r="C14" i="14"/>
  <c r="Q8" i="13"/>
  <c r="F36" i="13"/>
  <c r="T46" i="2"/>
  <c r="C4" i="13" s="1"/>
  <c r="T29" i="2"/>
  <c r="Q15" i="13" s="1"/>
  <c r="C4" i="4"/>
  <c r="T21" i="11"/>
  <c r="T20" i="11"/>
  <c r="T19" i="11"/>
  <c r="T18" i="11"/>
  <c r="N53" i="2"/>
  <c r="H53" i="2"/>
  <c r="D53" i="2"/>
  <c r="C16" i="4"/>
  <c r="C11" i="4"/>
  <c r="M36" i="2"/>
  <c r="C25" i="9"/>
  <c r="C31" i="9"/>
  <c r="C18" i="11"/>
  <c r="C8" i="14" l="1"/>
  <c r="C9" i="14"/>
  <c r="S45" i="5"/>
  <c r="C51" i="5"/>
  <c r="J8" i="14"/>
  <c r="C4" i="14"/>
  <c r="O50" i="2"/>
  <c r="T35" i="2"/>
  <c r="J38" i="14" s="1"/>
  <c r="T34" i="2"/>
  <c r="J19" i="14" s="1"/>
  <c r="C55" i="2"/>
  <c r="J34" i="2"/>
  <c r="D34" i="2"/>
  <c r="D33" i="2"/>
  <c r="S43" i="2" l="1"/>
  <c r="S44" i="2"/>
  <c r="D39" i="2"/>
  <c r="D42" i="2"/>
  <c r="D43" i="2"/>
  <c r="D41" i="2"/>
  <c r="D40" i="2"/>
  <c r="C34" i="11" l="1"/>
  <c r="D29" i="11"/>
  <c r="D27" i="11"/>
  <c r="D31" i="11"/>
  <c r="C11" i="13" l="1"/>
  <c r="C9" i="13"/>
  <c r="L20" i="11"/>
  <c r="AB149" i="5"/>
  <c r="AB148" i="5"/>
  <c r="AB147" i="5"/>
  <c r="AB146" i="5"/>
  <c r="AB145" i="5"/>
  <c r="AB144" i="5"/>
  <c r="AB143" i="5"/>
  <c r="AB142" i="5"/>
  <c r="AB125" i="5"/>
  <c r="AB124" i="5"/>
  <c r="AB123" i="5"/>
  <c r="AB122" i="5"/>
  <c r="AB121" i="5"/>
  <c r="AB120" i="5"/>
  <c r="AB119" i="5"/>
  <c r="D85" i="5"/>
  <c r="O78" i="5"/>
  <c r="C78" i="5"/>
  <c r="O76" i="5"/>
  <c r="C76" i="5"/>
  <c r="O72" i="5"/>
  <c r="C72" i="5"/>
  <c r="O70" i="5"/>
  <c r="C70" i="5"/>
  <c r="O68" i="5"/>
  <c r="C68" i="5"/>
  <c r="M37" i="5"/>
  <c r="M31" i="5"/>
  <c r="C21" i="5"/>
  <c r="S18" i="4"/>
  <c r="C41" i="4" s="1"/>
  <c r="C36" i="13" l="1"/>
  <c r="C4" i="11" l="1"/>
  <c r="C4" i="2"/>
</calcChain>
</file>

<file path=xl/sharedStrings.xml><?xml version="1.0" encoding="utf-8"?>
<sst xmlns="http://schemas.openxmlformats.org/spreadsheetml/2006/main" count="704" uniqueCount="466">
  <si>
    <t>INSTRUÇÕES GERAIS</t>
  </si>
  <si>
    <t>Fundamentação:</t>
  </si>
  <si>
    <t>Código Brasileiro de Aeronáutica (Lei nº 7.565, de 19 de dezembro de 1986)</t>
  </si>
  <si>
    <t>Portaria ANAC Nº 3352/SIA, de 30 de outubro de 2018.</t>
  </si>
  <si>
    <t>Resolução ANAC nº 653, de 20 de dezembro de 2021.</t>
  </si>
  <si>
    <t>Tipo de solicitação</t>
  </si>
  <si>
    <t>Tipo de processo SEI</t>
  </si>
  <si>
    <t>Inscrição Cadastral (Abertura ao Tráfego)</t>
  </si>
  <si>
    <t>Exclusão</t>
  </si>
  <si>
    <t>ListaCREA</t>
  </si>
  <si>
    <t>Tipo de AD</t>
  </si>
  <si>
    <t>Tipo de operação</t>
  </si>
  <si>
    <t>Estados</t>
  </si>
  <si>
    <t>Código TFAC</t>
  </si>
  <si>
    <t>Valor</t>
  </si>
  <si>
    <t>Descrição</t>
  </si>
  <si>
    <t>CREA-AC</t>
  </si>
  <si>
    <t>Pista de Pouso e Decolagem</t>
  </si>
  <si>
    <t xml:space="preserve">VFR </t>
  </si>
  <si>
    <t>AC</t>
  </si>
  <si>
    <t>ACRE</t>
  </si>
  <si>
    <t>Inscrição (Abertura ao Tráfego)</t>
  </si>
  <si>
    <t>011701</t>
  </si>
  <si>
    <t>Cadastro de Aeródromo</t>
  </si>
  <si>
    <t>CREA-AL</t>
  </si>
  <si>
    <t>Heliponto (FATO)</t>
  </si>
  <si>
    <t xml:space="preserve">VFR e IFR </t>
  </si>
  <si>
    <t>AL</t>
  </si>
  <si>
    <t>ALAGOAS</t>
  </si>
  <si>
    <t>011702</t>
  </si>
  <si>
    <t>CREA-AP</t>
  </si>
  <si>
    <t>Ambos (Pista e FATO)</t>
  </si>
  <si>
    <t>AP</t>
  </si>
  <si>
    <t>AMAPÁ</t>
  </si>
  <si>
    <t>CREA-AM</t>
  </si>
  <si>
    <t>AM</t>
  </si>
  <si>
    <t>AMAZONAS</t>
  </si>
  <si>
    <t>Alteração</t>
  </si>
  <si>
    <t>CREA-BA</t>
  </si>
  <si>
    <t>BA</t>
  </si>
  <si>
    <t>BAHIA</t>
  </si>
  <si>
    <t>CREA-CE</t>
  </si>
  <si>
    <t>CE</t>
  </si>
  <si>
    <t>CEARÁ</t>
  </si>
  <si>
    <t>Termo de Responsabilidade:</t>
  </si>
  <si>
    <t>CREA-DF</t>
  </si>
  <si>
    <t>DF</t>
  </si>
  <si>
    <t>DISTRITO FEDERAL</t>
  </si>
  <si>
    <t>Tipo de infraestrutura</t>
  </si>
  <si>
    <t>CREA-ES</t>
  </si>
  <si>
    <t>ES</t>
  </si>
  <si>
    <t>ESPÍRITO SANTO</t>
  </si>
  <si>
    <t>CREA-GO</t>
  </si>
  <si>
    <t>GO</t>
  </si>
  <si>
    <t>GOIÁS</t>
  </si>
  <si>
    <t>3) Comprometo-me a observar a regulamentação de segurança operacional e, quando couber, de segurança da aviação civil contra atos de interferência ilícita, expedida pela ANAC; a observar as normas técnicas de engenharia e operações de aeródromo (Regulamentos Brasileiros da Aviação Civil da ANAC, em especial o RBAC-155, regras e recomendações do Comando da Aeronáutica, normas da Associação Brasileira de Normas Técnicas – ABNT e demais normas aplicáveis); e a manter os dados reais existentes no aeródromo atualizados junto à ANAC, inclusive quando houver transferência de responsabilidade pelas informações fornecidas.</t>
  </si>
  <si>
    <t>CREA-MA</t>
  </si>
  <si>
    <t>MA</t>
  </si>
  <si>
    <t>MARANHÃO</t>
  </si>
  <si>
    <t>CREA-MT</t>
  </si>
  <si>
    <t>MT</t>
  </si>
  <si>
    <t xml:space="preserve">MATO GROSSO </t>
  </si>
  <si>
    <t>5)  Estou ciente de que a operação no aeródromo poderá sofrer restrições ou ter sua inscrição no cadastro cancelada caso venham a ser implantadas edificações ou outras estruturas que interfiram nos gabaritos dos Planos de Zona de Proteção ou de Zoneamento de Ruído; e que a operação no aeródromo estará condicionada à prévia autorização de tráfego emanada pelo órgão de controle do tráfego aéreo.</t>
  </si>
  <si>
    <t>CREA-MS</t>
  </si>
  <si>
    <t>MS</t>
  </si>
  <si>
    <t>MATO GROSSO DO SUL</t>
  </si>
  <si>
    <t>6) Garanto não haver impedimentos quanto ao cumprimento das deliberações de outras entidades da administração pública, em especial sobre a observância dos requisitos de licenciamento ambiental, de uso do solo e de zoneamento urbano, ou da observância dos condicionantes impostos pelo órgão responsável pelo controle do espaço aéreo.</t>
  </si>
  <si>
    <t>CREA-MG</t>
  </si>
  <si>
    <t>MG</t>
  </si>
  <si>
    <t>MINAS GERAIS</t>
  </si>
  <si>
    <t>CREA-PA</t>
  </si>
  <si>
    <t>PA</t>
  </si>
  <si>
    <t>PARÁ</t>
  </si>
  <si>
    <t>Li e concordo com o Termo de Responsabilidade (marque com um "X")</t>
  </si>
  <si>
    <t>CREA-PB</t>
  </si>
  <si>
    <t>PB</t>
  </si>
  <si>
    <t>PARAÍBA</t>
  </si>
  <si>
    <t>CREA-PR</t>
  </si>
  <si>
    <t>PR</t>
  </si>
  <si>
    <t>PARANÁ</t>
  </si>
  <si>
    <t>Declaro que li a aba Instruções Gerais antes de iniciar o preenchimento deste requerimento.</t>
  </si>
  <si>
    <t>CREA-PE</t>
  </si>
  <si>
    <t>PE</t>
  </si>
  <si>
    <t>PERNAMBUCO</t>
  </si>
  <si>
    <t>CREA-PI</t>
  </si>
  <si>
    <t>PI</t>
  </si>
  <si>
    <t>PIAUÍ</t>
  </si>
  <si>
    <t>OBS: Somente os campos referentes ao tipo de solicitação selecionada estarão disponíveis para preenchimento no requerimento. Favor conferir até o final do formulário se todas as informações solicitadas foram preenchidas.</t>
  </si>
  <si>
    <t>CREA-RJ</t>
  </si>
  <si>
    <t>RJ</t>
  </si>
  <si>
    <t>RIO DE JANEIRO</t>
  </si>
  <si>
    <t>CREA-RN</t>
  </si>
  <si>
    <t>RN</t>
  </si>
  <si>
    <t>RIO GRANDE DO NORTE</t>
  </si>
  <si>
    <t>CREA-RS</t>
  </si>
  <si>
    <t>RS</t>
  </si>
  <si>
    <t>RIO GRANDE DO SUL</t>
  </si>
  <si>
    <t>CREA-RO</t>
  </si>
  <si>
    <t>RO</t>
  </si>
  <si>
    <t>RONDÔNIA</t>
  </si>
  <si>
    <t>CREA-RR</t>
  </si>
  <si>
    <t>RR</t>
  </si>
  <si>
    <t>RORAIMA</t>
  </si>
  <si>
    <t>CREA-SC</t>
  </si>
  <si>
    <t>SC</t>
  </si>
  <si>
    <t>SANTA CATARINA</t>
  </si>
  <si>
    <t>Nome:</t>
  </si>
  <si>
    <t>CREA-SP</t>
  </si>
  <si>
    <t>SP</t>
  </si>
  <si>
    <t>SÃO PAULO</t>
  </si>
  <si>
    <t>E-mail:</t>
  </si>
  <si>
    <t>CREA-SE</t>
  </si>
  <si>
    <t>SE</t>
  </si>
  <si>
    <t>SERGIPE</t>
  </si>
  <si>
    <t>CREA-TO</t>
  </si>
  <si>
    <t>TO</t>
  </si>
  <si>
    <t>TOCANTINS</t>
  </si>
  <si>
    <t>Representante Legal</t>
  </si>
  <si>
    <t>Endereço:</t>
  </si>
  <si>
    <t>Município:</t>
  </si>
  <si>
    <t>UF:</t>
  </si>
  <si>
    <t>CEP:</t>
  </si>
  <si>
    <t>Alteração Cadastral</t>
  </si>
  <si>
    <t>Alteração Dimensões PPD ou Área de Pouso/Operações Noturnas</t>
  </si>
  <si>
    <t>Ambos</t>
  </si>
  <si>
    <t>Breve descrição da Alteração Cadastral e/ou Alteração de Características Físicas</t>
  </si>
  <si>
    <t>Nome do Profissional</t>
  </si>
  <si>
    <t>Formação do Profissional (Especialidade)</t>
  </si>
  <si>
    <t>Número do Registro do Profissional</t>
  </si>
  <si>
    <t>Conselho responsável pela fiscalização da atividade profissional</t>
  </si>
  <si>
    <t>Número da ART</t>
  </si>
  <si>
    <t>Chave de autenticação necessária para a verificação digital da ART</t>
  </si>
  <si>
    <t>Somente se o site do CREA exigir</t>
  </si>
  <si>
    <t xml:space="preserve">Recolhimento de Taxa (TFAC), conforme Resolução ANAC nº653/2021 </t>
  </si>
  <si>
    <r>
      <t xml:space="preserve">Código TFAC - Descrição do Serviço </t>
    </r>
    <r>
      <rPr>
        <b/>
        <sz val="9"/>
        <color theme="1"/>
        <rFont val="Calibri"/>
        <family val="2"/>
        <scheme val="minor"/>
      </rPr>
      <t>(utilizar o código e o valor em amarelo para pagamento da GRU)</t>
    </r>
  </si>
  <si>
    <t>Valor Pago</t>
  </si>
  <si>
    <t>Exemplo de GRU com o número de referência ("nosso número") assinalado:</t>
  </si>
  <si>
    <t>Data de pagamento</t>
  </si>
  <si>
    <t>Número de referência ("nosso número") constante na(s) GRU paga(s)</t>
  </si>
  <si>
    <t>Identificação do Aeródromo</t>
  </si>
  <si>
    <t>Escolha se existem pista(s), heliponto(s) ou ambos os tipos</t>
  </si>
  <si>
    <t>Latitude</t>
  </si>
  <si>
    <t>Longitude</t>
  </si>
  <si>
    <t>W</t>
  </si>
  <si>
    <t>Latitude (FATO)</t>
  </si>
  <si>
    <t>Longitude (FATO)</t>
  </si>
  <si>
    <t>Indique quantas pistas foram projetadas no aeródromo</t>
  </si>
  <si>
    <t>Indique quantos helipontos foram projetados no aeródromo</t>
  </si>
  <si>
    <t>Escolha a opção para o tipo de operação pretendido</t>
  </si>
  <si>
    <t>Período de operação</t>
  </si>
  <si>
    <r>
      <t xml:space="preserve">Endereço do aeródromo </t>
    </r>
    <r>
      <rPr>
        <sz val="8"/>
        <rFont val="Calibri"/>
        <family val="2"/>
        <scheme val="minor"/>
      </rPr>
      <t>(Informação obrigatória sobre o endereço onde irá se localizar o aeródromo)</t>
    </r>
  </si>
  <si>
    <t>Logradouro</t>
  </si>
  <si>
    <t>Número</t>
  </si>
  <si>
    <t>Complemento</t>
  </si>
  <si>
    <t>Bairro</t>
  </si>
  <si>
    <t>Campo complementar, se necessário</t>
  </si>
  <si>
    <t>Município</t>
  </si>
  <si>
    <t>Campo obrigatório</t>
  </si>
  <si>
    <t>UF</t>
  </si>
  <si>
    <t>CEP</t>
  </si>
  <si>
    <t>Caixa Postal</t>
  </si>
  <si>
    <t>Campo complementar, caso haja uma Caixa Postal para correspondências</t>
  </si>
  <si>
    <t>Telefone</t>
  </si>
  <si>
    <t>Informe se há um telefone (com DDD) para contato referente ao aeródromo, digitar somente números</t>
  </si>
  <si>
    <t>Dados de Pista de Pouso e Decolagem (PPD)</t>
  </si>
  <si>
    <t>Informe a designação das cabeceiras separadas por /</t>
  </si>
  <si>
    <t>Natureza da superfície</t>
  </si>
  <si>
    <t>Escolha o tipo de material da superfície da pista</t>
  </si>
  <si>
    <t>Resistência do pavimento</t>
  </si>
  <si>
    <t>Informe os valores da resistência da pista, separados por /</t>
  </si>
  <si>
    <t>Sinalização luminosa para operações noturnas em PPD</t>
  </si>
  <si>
    <t>Existem luzes de borda de pista de pouso e decolagem?</t>
  </si>
  <si>
    <t>Responda SIM ou NÃO</t>
  </si>
  <si>
    <t>Existem luzes de cabeceira (início e fim) de pista?</t>
  </si>
  <si>
    <t>Existem luzes de eixo de pista de pouso e decolagem?</t>
  </si>
  <si>
    <t>Existem luzes de borda de pista de táxi?</t>
  </si>
  <si>
    <t>Existe farol no aeródromo?</t>
  </si>
  <si>
    <t>Há iluminação no(s) indicador(es) de direção de vento?</t>
  </si>
  <si>
    <t>Dados do Heliponto</t>
  </si>
  <si>
    <t>Escolha o tipo do heliponto</t>
  </si>
  <si>
    <t>Natureza do piso</t>
  </si>
  <si>
    <t>Escolha o tipo de material da superfície do heliponto</t>
  </si>
  <si>
    <t>Resistência do pavimento (t)</t>
  </si>
  <si>
    <t>Informe o valor em toneladas</t>
  </si>
  <si>
    <t>Informe o número inteiro, arrendondado para a dezena mais próxima, entre 01 e 36</t>
  </si>
  <si>
    <t>Escolha a opção do formato da FATO</t>
  </si>
  <si>
    <t>x</t>
  </si>
  <si>
    <t>Declividade da FATO (%)</t>
  </si>
  <si>
    <t>Informe o valor em %</t>
  </si>
  <si>
    <t>Escolha a opção do formato da TLOF</t>
  </si>
  <si>
    <t>Declividade da TLOF (%)</t>
  </si>
  <si>
    <t>Informe se existe zona desimpedida (clearway)</t>
  </si>
  <si>
    <t>Sinalização luminosa para operações noturnas em Heliponto</t>
  </si>
  <si>
    <t>Existe sistema de luzes de aproximação de heliponto?</t>
  </si>
  <si>
    <t>Existem luzes de obstáculos?</t>
  </si>
  <si>
    <t>Existe indicador visual de rampa de aproximação?</t>
  </si>
  <si>
    <t>Existe sistema de iluminação da área de aproximação final e decolagem (FATO)?</t>
  </si>
  <si>
    <t>Existem luzes de ponto de visada de helipontos?</t>
  </si>
  <si>
    <t>Existe sistema de iluminação da área de toque e elevação inicial (TLOF)?</t>
  </si>
  <si>
    <t>Existe farol no heliponto?</t>
  </si>
  <si>
    <t>Existe indicador de direção de vento iluminado?</t>
  </si>
  <si>
    <t>As modificações são para acomodar operações mais exigentes (155.701 (a) do RBAC 155)?</t>
  </si>
  <si>
    <t>Declaração de encaminhamento</t>
  </si>
  <si>
    <t>Declaro o encaminhamento, via protocolo eletrônico, da seguinte documentação, para comprovação do atendimento aos requisitos técnicos previstos no RBAC 155: (Marque com "X" as opções abaixo)</t>
  </si>
  <si>
    <t>Escopo de Verificação RBAC 155 - Helipontos Elevados preenchido</t>
  </si>
  <si>
    <t>Evidências de cumprimento dos requisitos conforme Escopo de Verificação RBAC 155 - Helipontos Elevados</t>
  </si>
  <si>
    <t>Código CIAD</t>
  </si>
  <si>
    <t>Código OACI</t>
  </si>
  <si>
    <r>
      <t xml:space="preserve">Informe a elevação em metros </t>
    </r>
    <r>
      <rPr>
        <b/>
        <sz val="8"/>
        <color theme="2" tint="-0.499984740745262"/>
        <rFont val="Calibri"/>
        <family val="2"/>
        <scheme val="minor"/>
      </rPr>
      <t>com casas decimais</t>
    </r>
    <r>
      <rPr>
        <sz val="8"/>
        <color theme="2" tint="-0.499984740745262"/>
        <rFont val="Calibri"/>
        <family val="2"/>
        <scheme val="minor"/>
      </rPr>
      <t>, se aplicável.</t>
    </r>
  </si>
  <si>
    <r>
      <t xml:space="preserve">Informe o comprimento da pista em metros, </t>
    </r>
    <r>
      <rPr>
        <b/>
        <sz val="8"/>
        <color theme="2" tint="-0.499984740745262"/>
        <rFont val="Calibri"/>
        <family val="2"/>
        <scheme val="minor"/>
      </rPr>
      <t>com casas decimais</t>
    </r>
    <r>
      <rPr>
        <sz val="8"/>
        <color theme="2" tint="-0.499984740745262"/>
        <rFont val="Calibri"/>
        <family val="2"/>
        <scheme val="minor"/>
      </rPr>
      <t>, se apliável.</t>
    </r>
  </si>
  <si>
    <r>
      <t xml:space="preserve">Informe a largura da pista em metros, </t>
    </r>
    <r>
      <rPr>
        <b/>
        <sz val="8"/>
        <color theme="2" tint="-0.499984740745262"/>
        <rFont val="Calibri"/>
        <family val="2"/>
        <scheme val="minor"/>
      </rPr>
      <t>com decimais</t>
    </r>
    <r>
      <rPr>
        <sz val="8"/>
        <color theme="2" tint="-0.499984740745262"/>
        <rFont val="Calibri"/>
        <family val="2"/>
        <scheme val="minor"/>
      </rPr>
      <t>, se aplicável.</t>
    </r>
  </si>
  <si>
    <r>
      <t xml:space="preserve">Informe o valor em metros, </t>
    </r>
    <r>
      <rPr>
        <b/>
        <sz val="8"/>
        <color theme="2" tint="-0.499984740745262"/>
        <rFont val="Calibri"/>
        <family val="2"/>
        <scheme val="minor"/>
      </rPr>
      <t>com decimais</t>
    </r>
    <r>
      <rPr>
        <sz val="8"/>
        <color theme="2" tint="-0.499984740745262"/>
        <rFont val="Calibri"/>
        <family val="2"/>
        <scheme val="minor"/>
      </rPr>
      <t>, se aplicável</t>
    </r>
  </si>
  <si>
    <r>
      <t>Responsabilidade Técnica pela infraestrutura a ser cadastrada/atualizada</t>
    </r>
    <r>
      <rPr>
        <b/>
        <vertAlign val="superscript"/>
        <sz val="10"/>
        <color theme="1"/>
        <rFont val="Calibri"/>
        <family val="2"/>
        <scheme val="minor"/>
      </rPr>
      <t>1</t>
    </r>
  </si>
  <si>
    <r>
      <rPr>
        <vertAlign val="superscript"/>
        <sz val="8"/>
        <color theme="2" tint="-0.499984740745262"/>
        <rFont val="Calibri"/>
        <family val="2"/>
        <scheme val="minor"/>
      </rPr>
      <t>1</t>
    </r>
    <r>
      <rPr>
        <sz val="8"/>
        <color theme="2" tint="-0.499984740745262"/>
        <rFont val="Calibri"/>
        <family val="2"/>
        <scheme val="minor"/>
      </rPr>
      <t xml:space="preserve">Verificar na aba Instruções Gerais a aplicabilidade da cobrança de ART para a alteração solicitada. A cópia da ART e do respectivo comprovante de pagamento somente será necessária se o CREA-UF não permitir a verificação digital a partir dos dados acima. </t>
    </r>
  </si>
  <si>
    <r>
      <t xml:space="preserve">Existem luzes de zona de toque próximas às cabeceiras de pista? </t>
    </r>
    <r>
      <rPr>
        <vertAlign val="superscript"/>
        <sz val="10"/>
        <rFont val="Calibri"/>
        <family val="2"/>
        <scheme val="minor"/>
      </rPr>
      <t>2</t>
    </r>
  </si>
  <si>
    <r>
      <rPr>
        <vertAlign val="superscript"/>
        <sz val="8"/>
        <color theme="0" tint="-0.34998626667073579"/>
        <rFont val="Calibri"/>
        <family val="2"/>
        <scheme val="minor"/>
      </rPr>
      <t>2</t>
    </r>
    <r>
      <rPr>
        <sz val="8"/>
        <color theme="0" tint="-0.34998626667073579"/>
        <rFont val="Calibri"/>
        <family val="2"/>
        <scheme val="minor"/>
      </rPr>
      <t xml:space="preserve"> </t>
    </r>
    <r>
      <rPr>
        <b/>
        <u/>
        <sz val="8"/>
        <color theme="0" tint="-0.34998626667073579"/>
        <rFont val="Calibri"/>
        <family val="2"/>
        <scheme val="minor"/>
      </rPr>
      <t>Certifique-se</t>
    </r>
    <r>
      <rPr>
        <u/>
        <sz val="8"/>
        <color theme="0" tint="-0.34998626667073579"/>
        <rFont val="Calibri"/>
        <family val="2"/>
        <scheme val="minor"/>
      </rPr>
      <t xml:space="preserve"> da existência deste grupo de luzes</t>
    </r>
    <r>
      <rPr>
        <sz val="8"/>
        <color theme="0" tint="-0.34998626667073579"/>
        <rFont val="Calibri"/>
        <family val="2"/>
        <scheme val="minor"/>
      </rPr>
      <t xml:space="preserve"> previamente à escolha da opção "sim". Consulte RBAC 154.305 (t)(1).</t>
    </r>
  </si>
  <si>
    <r>
      <rPr>
        <sz val="11"/>
        <rFont val="Segoe UI Symbol"/>
        <family val="2"/>
      </rPr>
      <t>🅕🅘</t>
    </r>
    <r>
      <rPr>
        <b/>
        <sz val="11"/>
        <rFont val="Calibri"/>
        <family val="2"/>
        <scheme val="minor"/>
      </rPr>
      <t xml:space="preserve"> Infraestrutura</t>
    </r>
  </si>
  <si>
    <r>
      <rPr>
        <sz val="10"/>
        <rFont val="MS Reference Sans Serif"/>
        <family val="2"/>
      </rPr>
      <t xml:space="preserve"> </t>
    </r>
    <r>
      <rPr>
        <sz val="10"/>
        <rFont val="Calibri"/>
        <family val="2"/>
        <scheme val="minor"/>
      </rPr>
      <t xml:space="preserve">Ponto de Referência do Aeródromo </t>
    </r>
    <r>
      <rPr>
        <sz val="8"/>
        <rFont val="Calibri"/>
        <family val="2"/>
        <scheme val="minor"/>
      </rPr>
      <t xml:space="preserve">(Informe os números das coordenadas geográficas </t>
    </r>
    <r>
      <rPr>
        <u/>
        <sz val="8"/>
        <rFont val="Calibri"/>
        <family val="2"/>
        <scheme val="minor"/>
      </rPr>
      <t>com as casas decimais nos segundos</t>
    </r>
    <r>
      <rPr>
        <sz val="8"/>
        <rFont val="Calibri"/>
        <family val="2"/>
        <scheme val="minor"/>
      </rPr>
      <t>)</t>
    </r>
    <r>
      <rPr>
        <sz val="10"/>
        <rFont val="Calibri"/>
        <family val="2"/>
        <scheme val="minor"/>
      </rPr>
      <t xml:space="preserve">
</t>
    </r>
  </si>
  <si>
    <r>
      <rPr>
        <sz val="10"/>
        <rFont val="MS Reference Sans Serif"/>
        <family val="2"/>
      </rPr>
      <t></t>
    </r>
    <r>
      <rPr>
        <b/>
        <sz val="10"/>
        <rFont val="Calibri"/>
        <family val="2"/>
        <scheme val="minor"/>
      </rPr>
      <t xml:space="preserve">  </t>
    </r>
    <r>
      <rPr>
        <sz val="10"/>
        <rFont val="Calibri"/>
        <family val="2"/>
        <scheme val="minor"/>
      </rPr>
      <t>Tipo de Infraestrutura</t>
    </r>
  </si>
  <si>
    <r>
      <rPr>
        <sz val="10"/>
        <rFont val="MS Reference Sans Serif"/>
        <family val="2"/>
      </rPr>
      <t></t>
    </r>
    <r>
      <rPr>
        <sz val="10"/>
        <rFont val="Calibri"/>
        <family val="2"/>
        <scheme val="minor"/>
      </rPr>
      <t xml:space="preserve">  Nome oficial</t>
    </r>
  </si>
  <si>
    <r>
      <rPr>
        <sz val="10"/>
        <rFont val="MS Reference Sans Serif"/>
        <family val="2"/>
      </rPr>
      <t></t>
    </r>
    <r>
      <rPr>
        <sz val="10"/>
        <rFont val="Calibri"/>
        <family val="2"/>
        <charset val="2"/>
        <scheme val="minor"/>
      </rPr>
      <t xml:space="preserve">  Quantidade de Pistas de Pouso e Decolagem</t>
    </r>
  </si>
  <si>
    <r>
      <rPr>
        <sz val="10"/>
        <rFont val="MS Reference Sans Serif"/>
        <family val="2"/>
      </rPr>
      <t></t>
    </r>
    <r>
      <rPr>
        <b/>
        <sz val="10"/>
        <rFont val="Calibri"/>
        <family val="2"/>
        <scheme val="minor"/>
      </rPr>
      <t xml:space="preserve">  </t>
    </r>
    <r>
      <rPr>
        <sz val="10"/>
        <rFont val="Calibri"/>
        <family val="2"/>
        <scheme val="minor"/>
      </rPr>
      <t>Quantidade de Áreas de Pouso e Decolagem de Helicópteros</t>
    </r>
  </si>
  <si>
    <r>
      <rPr>
        <sz val="10"/>
        <rFont val="MS Reference Sans Serif"/>
        <family val="2"/>
      </rPr>
      <t></t>
    </r>
    <r>
      <rPr>
        <b/>
        <sz val="10"/>
        <rFont val="Calibri"/>
        <family val="2"/>
      </rPr>
      <t xml:space="preserve">  </t>
    </r>
    <r>
      <rPr>
        <sz val="10"/>
        <rFont val="Calibri"/>
        <family val="2"/>
      </rPr>
      <t>Tipo de operação</t>
    </r>
  </si>
  <si>
    <r>
      <rPr>
        <sz val="10"/>
        <rFont val="MS Reference Sans Serif"/>
        <family val="2"/>
      </rPr>
      <t></t>
    </r>
    <r>
      <rPr>
        <b/>
        <sz val="10"/>
        <rFont val="Calibri"/>
        <family val="2"/>
        <scheme val="minor"/>
      </rPr>
      <t xml:space="preserve">  </t>
    </r>
    <r>
      <rPr>
        <sz val="10"/>
        <rFont val="Calibri"/>
        <family val="2"/>
        <scheme val="minor"/>
      </rPr>
      <t>Elevação do Aeródromo (m)</t>
    </r>
  </si>
  <si>
    <r>
      <rPr>
        <sz val="10"/>
        <rFont val="MS Reference Sans Serif"/>
        <family val="2"/>
      </rPr>
      <t xml:space="preserve"> </t>
    </r>
    <r>
      <rPr>
        <b/>
        <sz val="10"/>
        <rFont val="Calibri"/>
        <family val="2"/>
      </rPr>
      <t xml:space="preserve"> </t>
    </r>
    <r>
      <rPr>
        <sz val="10"/>
        <rFont val="Calibri"/>
        <family val="2"/>
      </rPr>
      <t>Designação das cabeceiras</t>
    </r>
  </si>
  <si>
    <r>
      <rPr>
        <sz val="10"/>
        <rFont val="MS Reference Sans Serif"/>
        <family val="2"/>
      </rPr>
      <t></t>
    </r>
    <r>
      <rPr>
        <b/>
        <sz val="10"/>
        <rFont val="Calibri"/>
        <family val="2"/>
      </rPr>
      <t xml:space="preserve">   </t>
    </r>
    <r>
      <rPr>
        <sz val="10"/>
        <rFont val="Calibri"/>
        <family val="2"/>
      </rPr>
      <t>Comprimento (m)</t>
    </r>
  </si>
  <si>
    <r>
      <rPr>
        <sz val="10"/>
        <rFont val="MS Reference Sans Serif"/>
        <family val="2"/>
      </rPr>
      <t xml:space="preserve">  </t>
    </r>
    <r>
      <rPr>
        <sz val="10"/>
        <rFont val="Calibri"/>
        <family val="2"/>
      </rPr>
      <t>Largura (m)</t>
    </r>
  </si>
  <si>
    <r>
      <rPr>
        <sz val="10"/>
        <rFont val="MS Reference Sans Serif"/>
        <family val="2"/>
      </rPr>
      <t></t>
    </r>
    <r>
      <rPr>
        <b/>
        <sz val="10"/>
        <rFont val="Calibri"/>
        <family val="2"/>
      </rPr>
      <t xml:space="preserve">  </t>
    </r>
    <r>
      <rPr>
        <sz val="10"/>
        <rFont val="Calibri"/>
        <family val="2"/>
      </rPr>
      <t>Tipo de Heliponto</t>
    </r>
  </si>
  <si>
    <r>
      <rPr>
        <sz val="10"/>
        <rFont val="MS Reference Sans Serif"/>
        <family val="2"/>
      </rPr>
      <t></t>
    </r>
    <r>
      <rPr>
        <b/>
        <sz val="10"/>
        <rFont val="Calibri"/>
        <family val="2"/>
      </rPr>
      <t xml:space="preserve">  </t>
    </r>
    <r>
      <rPr>
        <sz val="10"/>
        <rFont val="Calibri"/>
        <family val="2"/>
      </rPr>
      <t xml:space="preserve">Azimute/Rumo </t>
    </r>
    <r>
      <rPr>
        <b/>
        <sz val="10"/>
        <rFont val="Calibri"/>
        <family val="2"/>
      </rPr>
      <t>Magnético</t>
    </r>
    <r>
      <rPr>
        <sz val="10"/>
        <rFont val="Calibri"/>
        <family val="2"/>
      </rPr>
      <t xml:space="preserve"> (Superfície de </t>
    </r>
    <r>
      <rPr>
        <b/>
        <sz val="10"/>
        <rFont val="Calibri"/>
        <family val="2"/>
      </rPr>
      <t>Aproximação</t>
    </r>
    <r>
      <rPr>
        <sz val="10"/>
        <rFont val="Calibri"/>
        <family val="2"/>
      </rPr>
      <t>)</t>
    </r>
  </si>
  <si>
    <r>
      <rPr>
        <sz val="10"/>
        <rFont val="MS Reference Sans Serif"/>
        <family val="2"/>
      </rPr>
      <t></t>
    </r>
    <r>
      <rPr>
        <b/>
        <sz val="10"/>
        <rFont val="Calibri"/>
        <family val="2"/>
      </rPr>
      <t xml:space="preserve">  </t>
    </r>
    <r>
      <rPr>
        <sz val="10"/>
        <rFont val="Calibri"/>
        <family val="2"/>
      </rPr>
      <t>Maior dimensão (D) do helicóptero de projeto (m)</t>
    </r>
  </si>
  <si>
    <r>
      <rPr>
        <sz val="10"/>
        <rFont val="MS Reference Sans Serif"/>
        <family val="2"/>
      </rPr>
      <t></t>
    </r>
    <r>
      <rPr>
        <b/>
        <sz val="10"/>
        <rFont val="Calibri"/>
        <family val="2"/>
      </rPr>
      <t xml:space="preserve">  </t>
    </r>
    <r>
      <rPr>
        <sz val="10"/>
        <rFont val="Calibri"/>
        <family val="2"/>
      </rPr>
      <t>Formato da FATO</t>
    </r>
  </si>
  <si>
    <r>
      <rPr>
        <sz val="10"/>
        <rFont val="MS Reference Sans Serif"/>
        <family val="2"/>
      </rPr>
      <t></t>
    </r>
    <r>
      <rPr>
        <b/>
        <sz val="10"/>
        <rFont val="Calibri"/>
        <family val="2"/>
      </rPr>
      <t xml:space="preserve">  </t>
    </r>
    <r>
      <rPr>
        <sz val="10"/>
        <rFont val="Calibri"/>
        <family val="2"/>
      </rPr>
      <t>Dimensões ou diâmetro da FATO (m)</t>
    </r>
  </si>
  <si>
    <r>
      <rPr>
        <sz val="10"/>
        <rFont val="MS Reference Sans Serif"/>
        <family val="2"/>
      </rPr>
      <t></t>
    </r>
    <r>
      <rPr>
        <b/>
        <sz val="10"/>
        <rFont val="Calibri"/>
        <family val="2"/>
      </rPr>
      <t xml:space="preserve">  </t>
    </r>
    <r>
      <rPr>
        <sz val="10"/>
        <rFont val="Calibri"/>
        <family val="2"/>
      </rPr>
      <t>Formato da Área de Toque e Elevação Inicial (TLOF)</t>
    </r>
  </si>
  <si>
    <r>
      <rPr>
        <sz val="10"/>
        <rFont val="MS Reference Sans Serif"/>
        <family val="2"/>
      </rPr>
      <t></t>
    </r>
    <r>
      <rPr>
        <b/>
        <sz val="10"/>
        <rFont val="Calibri"/>
        <family val="2"/>
      </rPr>
      <t xml:space="preserve">  </t>
    </r>
    <r>
      <rPr>
        <sz val="10"/>
        <rFont val="Calibri"/>
        <family val="2"/>
      </rPr>
      <t>Dimensões ou Diâmetro da TLOF (m)</t>
    </r>
  </si>
  <si>
    <t>Resolução ANAC nº 736, de 09 de fevereiro de 2024.</t>
  </si>
  <si>
    <r>
      <t xml:space="preserve">1)     Para fins de requerimento no Cadastro da ANAC e em atenção à Resolução ANAC nº 736, de 09 de fevereiro de 2024, solicito o pedido abaixo, e na condição de interessado, assumo inteira responsabilidade pelas informações prestadas, estando ciente que o </t>
    </r>
    <r>
      <rPr>
        <b/>
        <sz val="10"/>
        <rFont val="Calibri"/>
        <family val="2"/>
      </rPr>
      <t>Art. 299 do Código Penal</t>
    </r>
    <r>
      <rPr>
        <sz val="10"/>
        <rFont val="Calibri"/>
        <family val="2"/>
      </rPr>
      <t xml:space="preserve"> afirma que "omitir, em documento público ou particular, declaração que dele devia constar, ou nele inserir ou fazer inserir declaração falsa ou diversa da que devia ser escrita, com o fim de prejudicar direito, criar obrigação ou alterar a verdade sobre fato juridicamente relevante", constitui </t>
    </r>
    <r>
      <rPr>
        <b/>
        <sz val="10"/>
        <rFont val="Calibri"/>
        <family val="2"/>
      </rPr>
      <t>crime de falsidade ideológica</t>
    </r>
    <r>
      <rPr>
        <sz val="10"/>
        <rFont val="Calibri"/>
        <family val="2"/>
      </rPr>
      <t>.</t>
    </r>
  </si>
  <si>
    <t>Reavaliação de medida cautelar (vencimento portaria)</t>
  </si>
  <si>
    <t>REQUERIMENTO DE INSCRIÇÃO E ATUALIZAÇÃO CADASTRAL DE AERÓDROMO DE USO PRIVATIVO</t>
  </si>
  <si>
    <t>Aeródromo de uso privativo</t>
  </si>
  <si>
    <t>Heliponto de uso privativo ao nível do solo</t>
  </si>
  <si>
    <t>Heliponto de uso privativo elevado</t>
  </si>
  <si>
    <t>Inscrição Cadastral de Aeródromo de uso privativo</t>
  </si>
  <si>
    <t>Inscrição Cadastral de Heliponto de uso privativo ao nível do solo</t>
  </si>
  <si>
    <t>Alteração Cadastral de Aeródromo/HP de uso privativo ao nível do solo</t>
  </si>
  <si>
    <t>Inscrição Cadastral de Heliponto de uso privativo Elevado</t>
  </si>
  <si>
    <t>Alteração Cadastral de Heliponto de uso privativo Elevado</t>
  </si>
  <si>
    <t>2) Declaro não haver nenhum impedimento de ordem patrimonial e/ou judicial do aeródromo de uso privativo para a solicitação cadastral pleiteada e que, estando o aeródromo em faixa de fronteira, estar ciente de que o processo, após deferido no âmbito das competências da ANAC, será disponibilizado pela Agência ao Gabinete de Segurança Institucional da Presidência da República (GSI) para análise quanto ao deferimento do assentimento prévio à construção de campo de pouso, em atendimento ao Disposto na Lei nº 6.634, de 2 de maio de 1979 (Art. 2º, Inciso II) e das instruções conferidas por aquele Gabinete por meio do Ofício Nº 889/2022/CGADN/DADSN/SADSN/GSI/PR, permanecendo sobrestado na Agência até a comunicação da obtenção do referido assentimento, ou de sua negativa.</t>
  </si>
  <si>
    <t>4) Declaro que as características e as condições da área de entorno do aeródromo de uso privativo permitem a operação das aeronaves que estarão autorizadas a utilizá-lo, de forma segura, em conformidade com os seus respectivos manuais de voo, com especial atenção à eventual presença de fauna na região.</t>
  </si>
  <si>
    <t>7) Declaro que, caso seja uma conversão de aeródromo público para aeródromo priovado, estou ciente que foi solicitada previamente à Secretaria Nacional de Aviação Civil (SAC-MT) a revogação da outorga/convênio/autorização aeroportuária concedida, conforme orientações disponíveis na página do Ministério da Infraestrutura (https://www.gov.br/infraestrutura/pt-br/assuntos/transporte-aereo/outorgas-aeroportuarias).
8) Em caso de construção/modificação, declaro que a obra está concluída e que as características do aeródromo conferem com os dados informados neste Requerimento.
9) Declaro ciência de que as informações prestadas neste requerimento devem ser compatíveis com aquelas informadas em processos de inscrição e alteração cadastral previamente instruídos no Comando da Aeronáutica, e que eventuais divergências entre as informações prestadas neste requrimento e aquelas constantes em Plano Básico de Zoneamento de Proteção válido (conforme itens 6.1.9 e 6.1.10 da ICA 11-3) poderão repercutir em pendências no processo instruído, ou, eventualmente, serem adequadas de ofício, quando aplicável.</t>
  </si>
  <si>
    <t>Aeródromos: Inscrição Cadastral de Aeródromo de Uso Privativo</t>
  </si>
  <si>
    <t>Aeródromos: Alteração Cadastral de Aeródromo de Uso Privativo</t>
  </si>
  <si>
    <t>Aeródromos: Exclusão Cadastral de Aeródromo de Uso Privativo</t>
  </si>
  <si>
    <t>CONSTITUIÇÃO DO OPERADOR DE AERÓDROMO</t>
  </si>
  <si>
    <t>DECLARAÇÃO</t>
  </si>
  <si>
    <t xml:space="preserve">, objeto deste requerimento, declara estar ciente de que as informações apresentadas nesta declaração têm como objetivo definir o responsável pelas atividades no aeródromo e pelo cumprimento das obrigações e dos normativos aplicáveis, </t>
  </si>
  <si>
    <t>devendo responder pelo aeródromo perante a ANAC, inclusive por medidas sancionatórias e acautelatórias aplicadas.</t>
  </si>
  <si>
    <t xml:space="preserve">, responsável pelo Aeródromo de Uso Privativo </t>
  </si>
  <si>
    <t>Operador do Aeródromo de Uso Privativo</t>
  </si>
  <si>
    <t>Responsável Legal do Operador do Aeródromo Pessoa Jurídica</t>
  </si>
  <si>
    <t xml:space="preserve">i) O operador </t>
  </si>
  <si>
    <t>iv) Declara, por fim, estar ciente que a falsidade das informações prestadas pode implicar na sanção penal prevista no art. 299 do Código Penal.</t>
  </si>
  <si>
    <t>ii) Declara também que, cumpre e faz cumprir, no sítio aeroportuário, os requisitos aplicáveis aos aeródromos de uso privativo nas demais normas vigentes editadas pela ANAC e na legislação aplicável.</t>
  </si>
  <si>
    <t>iii) Declara ainda, sob as penas da lei, que as informações prestadas nesta declaração são de sua inteira responsabilidade e que tem ciência que a ANAC poderá a qualquer tempo realizar fiscalização acerca das informações prestadas neste documento, procedendo à declaração de nulidade do mesmo caso seja constatado que foram prestadas declarações falsas, enganosas ou imprecisas, bem como omitidas informações relevantes ou em desacordo com a legislação vigente, além da aplicação das demais sanções administrativas, cíveis e penais cabíveis.</t>
  </si>
  <si>
    <t>Representante legal do Operador do Aeródromo de Uso Privativo (procurador constante do Formulário de Qualificação de Responsáveis)</t>
  </si>
  <si>
    <t>Nº Processo SEI! de Autorização Prévia de Construção Inicial de Aeródromo de Uso Privativo</t>
  </si>
  <si>
    <t>Tipo de Operador</t>
  </si>
  <si>
    <r>
      <rPr>
        <b/>
        <sz val="10"/>
        <color rgb="FFC00000"/>
        <rFont val="Calibri"/>
        <family val="2"/>
        <scheme val="minor"/>
      </rPr>
      <t xml:space="preserve">ATENÇÃO! 
</t>
    </r>
    <r>
      <rPr>
        <sz val="10"/>
        <color rgb="FFC00000"/>
        <rFont val="Calibri"/>
        <family val="2"/>
        <scheme val="minor"/>
      </rPr>
      <t xml:space="preserve">Quando aplicável (indicação nos campos marcados com o símbolo </t>
    </r>
    <r>
      <rPr>
        <sz val="10"/>
        <color rgb="FFC00000"/>
        <rFont val="MS Reference Sans Serif"/>
        <family val="2"/>
      </rPr>
      <t></t>
    </r>
    <r>
      <rPr>
        <sz val="10"/>
        <color rgb="FFC00000"/>
        <rFont val="Calibri"/>
        <family val="2"/>
        <scheme val="minor"/>
      </rPr>
      <t xml:space="preserve">), confira se informações inseridas estão de acordo com as da Ficha Informativa anexa à Portaria de Aprovação do Plano Básico de Zona de Proteção em vigor. 
Atente-se que, conforme itens 6.1.9 e 6.1.10 da ICA 11-3, a Deliberação Favorável do Comando da Aeronáutica (a qual inclui o PBZPA/H) para processos de inscrição ou alteração no cadastro, possui </t>
    </r>
    <r>
      <rPr>
        <u/>
        <sz val="10"/>
        <color rgb="FFC00000"/>
        <rFont val="Calibri"/>
        <family val="2"/>
        <scheme val="minor"/>
      </rPr>
      <t>validade de 2 (dois) anos para efeito de apresentação à ANAC</t>
    </r>
    <r>
      <rPr>
        <sz val="10"/>
        <color rgb="FFC00000"/>
        <rFont val="Calibri"/>
        <family val="2"/>
        <scheme val="minor"/>
      </rPr>
      <t>, por parte do operador de aeródromo ou do seu representante legal.</t>
    </r>
  </si>
  <si>
    <t>Reavaliação de Medida Cautelar por Vencimento de Portaria</t>
  </si>
  <si>
    <t>https://tinyurl.com/5n85ame4</t>
  </si>
  <si>
    <t>https://tinyurl.com/2p8nmb4v</t>
  </si>
  <si>
    <t>https://tinyurl.com/2cbzzd93</t>
  </si>
  <si>
    <t>Aeródromos: Reavaliação de Medida Cautelar por Vencimento de Portaria de Aeródromo de Uso Privativo</t>
  </si>
  <si>
    <t>https://tinyurl.com/t7kk4uf6</t>
  </si>
  <si>
    <t>Exclusão Cadastral</t>
  </si>
  <si>
    <t>ART</t>
  </si>
  <si>
    <t>Infraestrutura</t>
  </si>
  <si>
    <t>8) Em caso de construção/modificação, declaro que a obra está concluída e que as características do aeródromo conferem com os dados informados neste Requerimento.</t>
  </si>
  <si>
    <t>9) Declaro ciência de que as informações prestadas neste requerimento devem ser compatíveis com aquelas informadas em processos de inscrição e alteração cadastral previamente instruídos no Comando da Aeronáutica, e que eventuais divergências entre as informações prestadas neste requrimento e aquelas constantes em Plano Básico de Zoneamento de Proteção válido (conforme itens 6.1.9 e 6.1.10 da ICA 11-3) poderão repercutir em pendências no processo instruído, ou, eventualmente, serem adequadas de ofício, quando aplicável.</t>
  </si>
  <si>
    <t>Complemento:</t>
  </si>
  <si>
    <t>Logradouro*:</t>
  </si>
  <si>
    <t>Número*:</t>
  </si>
  <si>
    <t>Bairro*</t>
  </si>
  <si>
    <t>Município*</t>
  </si>
  <si>
    <t>UF*</t>
  </si>
  <si>
    <t>CEP*</t>
  </si>
  <si>
    <t>Campo complementar, se necerrário.</t>
  </si>
  <si>
    <t>Código ICAO</t>
  </si>
  <si>
    <t>DADOS DO PROCURADOR</t>
  </si>
  <si>
    <t>Não Existente</t>
  </si>
  <si>
    <t>Procurador</t>
  </si>
  <si>
    <t>PJ</t>
  </si>
  <si>
    <t>PF</t>
  </si>
  <si>
    <t>DOCUMENTAÇÃO DE SUPORTE DA OUTORGA DE PODERES AO PROCURADOR (Marque com um "X")</t>
  </si>
  <si>
    <t>Preencha os dados abaixo caso o operador constituído esteja sendo representado neste serviço por terceiro devidamente outorgado por procuração.</t>
  </si>
  <si>
    <t>DADOS DO AERÓDROMO</t>
  </si>
  <si>
    <t>Orientações Adicionais</t>
  </si>
  <si>
    <t>INSTRUÇÕES ESPECÍFICAS</t>
  </si>
  <si>
    <t>Não há dados a preencher nesta seção</t>
  </si>
  <si>
    <t>DADOS DO OPERADOR REQUERENTE DA SOLICITAÇÃO OU A SER CONSTITUÍDO/ALTERADO</t>
  </si>
  <si>
    <t>OPERADOR DE AERODROMO DE USO PRIVATIVO</t>
  </si>
  <si>
    <t>DADOS DA ANOTAÇÃO DE RESPONSABILIDADE TÉCNICA</t>
  </si>
  <si>
    <r>
      <t>Responsabilidade Técnica pela infraestrutura a ser cadastrada/atualizada</t>
    </r>
    <r>
      <rPr>
        <b/>
        <vertAlign val="superscript"/>
        <sz val="11"/>
        <color theme="1"/>
        <rFont val="Calibri"/>
        <family val="2"/>
        <scheme val="minor"/>
      </rPr>
      <t>1</t>
    </r>
  </si>
  <si>
    <t>TAXA DE FISCALIZAÇÃO DA AVIAÇÃO CIVIL (TFAC)</t>
  </si>
  <si>
    <t xml:space="preserve">Recolhimento de Taxa (TFAC), conforme Resolução ANAC nº 653/2021 </t>
  </si>
  <si>
    <t xml:space="preserve"> Alteração do Operador Constituído ou Nome do Aeródromo</t>
  </si>
  <si>
    <t xml:space="preserve"> Alteração das Designação de Cabeceiras (ou Azimute magnético, se Heliponto)</t>
  </si>
  <si>
    <t xml:space="preserve"> Alteração do Tipo de Operação (VFR e IFR)</t>
  </si>
  <si>
    <t>GRU</t>
  </si>
  <si>
    <t>-</t>
  </si>
  <si>
    <t xml:space="preserve"> Aumento das Dimensões PPD (largura e/ou comprimento) ou Área de Pouso ou Inclusão de Operações Noturnas</t>
  </si>
  <si>
    <t xml:space="preserve"> Redução das Dimensões PPD (largura e/ou comprimento) ou Área de Pouso (FATO)</t>
  </si>
  <si>
    <t xml:space="preserve"> Alteração do Ponto de Referência do Aeródromo (ARP), da Elevação do Aeródromo ou supressão de operações noturnas.</t>
  </si>
  <si>
    <t>Cadastro de Aeródromo - Inscrição Cadastral (Abertura ao Tráfego) de Aeródromo de uso privativo</t>
  </si>
  <si>
    <t>Cadastro de Aeródromo - Inscrição Cadastral (Abertura ao Tráfego) de Heliponto de uso privativo ao nível do solo</t>
  </si>
  <si>
    <t>Cadastro de Aeródromo - Inscrição Cadastral (Abertura ao Tráfego) de Heliponto de uso privativo Elevado</t>
  </si>
  <si>
    <t>Cadastro de Aeródromo - Alteração Cadastral de Aeródromo de uso privativo</t>
  </si>
  <si>
    <t>Cadastro de Aeródromo - Alteração Cadastral de Heliponto de uso privativo ao nível do solo</t>
  </si>
  <si>
    <t>Cadastro de Aeródromo - Alteração Cadastral de Heliponto de uso privativo Elevado</t>
  </si>
  <si>
    <t>011701 - R$ 500,00</t>
  </si>
  <si>
    <t>011702 - R$ 2.000,00</t>
  </si>
  <si>
    <t>Código TFAC / Valor Pago</t>
  </si>
  <si>
    <t xml:space="preserve">  Declaro não ter havido obra associada à solicitação cadastral</t>
  </si>
  <si>
    <t>Ficha Inf.</t>
  </si>
  <si>
    <t>Breve descrição de alterações não abarcadas nos campos acima, ou de complemento de informações.</t>
  </si>
  <si>
    <t>Natureza do superfície</t>
  </si>
  <si>
    <t>Não</t>
  </si>
  <si>
    <t>DADOS DA AUTORIZAÇÃO PRÉVIA DE CONSTRUÇÃO</t>
  </si>
  <si>
    <t>Existente - Pessoa Física</t>
  </si>
  <si>
    <t>Existente - Pessoa Jurídica</t>
  </si>
  <si>
    <t xml:space="preserve">Mensagem </t>
  </si>
  <si>
    <t>Aba Demais Informações</t>
  </si>
  <si>
    <t>Aba Representação</t>
  </si>
  <si>
    <t>Proprietário</t>
  </si>
  <si>
    <t>Representante</t>
  </si>
  <si>
    <t>Mensagem Operador PJ</t>
  </si>
  <si>
    <t>Mensagem Operador PF</t>
  </si>
  <si>
    <t>Atenção! Evite Pendências!</t>
  </si>
  <si>
    <t>Ou</t>
  </si>
  <si>
    <t>/</t>
  </si>
  <si>
    <t>ACN/PCN</t>
  </si>
  <si>
    <t>Escopo para Atividades Cadastrais de Helipontos Elevados</t>
  </si>
  <si>
    <t>em toneladas (t)</t>
  </si>
  <si>
    <t>SELECIONE O TIPO DE SOLICITAÇÃO PARA INSTRUÇÕES ESPECÍFICAS E DISPONIBILIZAÇÃO DE SEÇÕES NO FORMULÁRIO</t>
  </si>
  <si>
    <t xml:space="preserve">OPÇÃO 1: </t>
  </si>
  <si>
    <t>e consulte o Código Identificador de Localidade (ICAO) ou CIAD.</t>
  </si>
  <si>
    <t xml:space="preserve">OPÇÃO 2: </t>
  </si>
  <si>
    <t>e</t>
  </si>
  <si>
    <t>Inscrição AD ou HP solo</t>
  </si>
  <si>
    <t>Alteração AD ou HP solo</t>
  </si>
  <si>
    <t>https://www.gov.br/anac/pt-br/assuntos/regulados/aerodromos/downloads/escopo-de-verificacao-rbac-155-2013-helipontos-elevados/view</t>
  </si>
  <si>
    <t xml:space="preserve">Exclusão </t>
  </si>
  <si>
    <t>Alteração HP Elevado</t>
  </si>
  <si>
    <t>Inscrição HP Elevado</t>
  </si>
  <si>
    <t>ATENÇÃO!</t>
  </si>
  <si>
    <t>g)     Em caso de alteração cadastral de aeródromo ou heliponto ao nível do solo de uso privativo, o requerimento deve ser enviado à ANAC sempre que ocorrer a alteração de um dado anteriormente cadastrado (consulte dados atualmente cadastrados - ver seções acima). Caso a alteração não esteja prevista nos casos acima, utilize o campo 'Breve descrição'. Conheça as alterações:
               (i) Alteração de característica física/operacional: alterações em características físicas decorrentes de obras realizadas no aeródromo (incluindo sinalização luminosa). O requerimento deve ser enviado à ANAC após o término de obra sempre que a infraestrutura já estiver em condições de ser reaberta ao tráfego. Consulte a Portaria SIA nº 3.352/2018 e a seção acima para verificar a documentação mínima esperada. Correção de alterações decorrentes de ajustes em características físicas eventualmente processadas em desacordo em processos cadastrais pretéritos no âmbito da Agência seguem instruções do item (ii).
               (ii) Alteração de Dados Cadastrais: alterações em quaisquer dados cadastrais que não se enquadrem na situação acima. Nesses casos, não há cobrança de TFAC, nem é solicitada ART.  Caso a alteração não esteja prevista nos casos acima, utilize o campo 'Breve descrição'.
               (iii) Recolhimento da TFAC Código 011701 - Cadastro de Aeródromo, no valor de R$ 500, nos casos de alterações de característica física/operacional que envolvam aumento das dimensões de pista de pouso ou decolagem (ou da área de pouso - FATO) ou inclusão de operações noturnas.</t>
  </si>
  <si>
    <t>g)     Em caso de inscrição cadastral de heliponto elevado de uso privativo, o requerimento para deve ser enviado à ANAC após o término de obra do aeródromo/heliponto ao nível do solo, ou após a vistoria de adequação da infraestrutura já existente que não esteja cadastrada, sempre quando a infraestrutura já estiver em condições de ser (re)aberto ao tráfego. 
        Necessário: 
                (i) recolhimento da TFAC Código 011702 - Cadastro de Aeródromo no valor de R$ 2.000, referente à Inscrição Cadastral de Heliponto elevado de uso privativo;
                (ii) ART de Projeto e Execução do responsável técnico pela infraestrutura. Caso o interessado já tenha apresentado ART de Projeto durante o processo de Autorização Prévia de Construção Inicial, faculta-se a apresentação de ART somente de Execução para Inscrição Cadastral.
                (iii) preenchimento e o envio do Escopo de Verificação RBAC 155 – Helipontos Elevados acompanhado das respectivas evidências necessárias à comprovação dos requisitos exigidos.</t>
  </si>
  <si>
    <t>g)     Em caso de alteração cadastral de heliponto elevado de uso privativo, o requerimento deve ser enviado à ANAC sempre que ocorrer a alteração de um dado anteriormente cadastrado (consulte dados atualmente cadastrados - ver seções acima). Caso a alteração não esteja prevista nos casos acima, utilize o campo 'Breve descrição'. Conheça as alterações:
               (i) Alteração de característica física: alterações em características físicas decorrentes de obras realizadas na infraestrutura (incluindo sinalização luminosa). O requerimento deve ser enviado à ANAC após o término de obra sempre que a infraestrutura já estiver em condições de ser reaberta ao tráfego. Consulte a Portaria SIA nº 3.352/2018 e a seção acima para verificar a documentação mínima esperada. Correção de alterações decorrentes de ajustes em características físicas eventualmente processadas em desacordo em processos cadastrais pretéritos no âmbito da Agência seguem instruções do item (ii).
               (ii) Alteração de Dados Cadastrais: alterações em quaisquer dados cadastrais que não se enquadrem na situação acima. Nesses casos, não há cobrança de TFAC, nem é solicitada ART.  Caso a alteração não esteja prevista nos casos acima, utilize o campo 'Breve descrição'.
               (iii) Recolhimento da TFAC Código 011702 - Cadastro de Aeródromo, no valor de R$ 2.000, nos casos de alterações de característica física/operacional que envolva aumento da área de pouso (FATO) ou inclusão de operações noturnas.
h)      As instalações cadastradas antes de 21 de novembro de 2018 devem ser adequadas ao disposto no Regulamento Brasileiro da Aviação Civil (RBAC) nº 155 quando forem substituídas ou melhoradas após essa data para acomodar operações mais exigentes (parágrafo 155.701 (a) do RBAC 155). Considera-se Operação mais exigente a operação de aeronave que exija a majoração das dimensões da FATO ou da TLOF, a majoração da resistência do pavimento ou a utilização de procedimentos para aproximação ou decolagem que demandem requisitos mais exigentes. Nesse caso, ao solicitar alteração cadastral para helipontos elevados também será necessário o preenchimento e o envio do Escopo de Verificação RBAC 155 – Helipontos Elevados acompanhado das respectivas evidências necessárias à comprovação dos requisitos exigidos.</t>
  </si>
  <si>
    <t xml:space="preserve">g) Em caso de exclusão cadastral de aérodromo ou heliponto ao nível do solo de uso privativo, o requerimento deve ser enviado à ANAC, estando ciente que o operador constituído permanece responsável pela infraestrutura cadastrada até a data de entrada em vigor da Portaria de Exclusão que venha a decidir o processo aberto por este documento. Nesse caso, não há cobrança de TFAC, nem é solicitada ART.  Consulte a Portaria SIA nº 3.352/2018 e a seção acima para verificar a documentação mínima esperada.	</t>
  </si>
  <si>
    <t>g)     Em caso de inscrição cadastral de aérodromo ou heliponto ao nível do solo de uso privativo, o requerimento para deve ser enviado à ANAC após o término de obra do aeródromo/heliponto ao nível do solo, ou após a vistoria de adequação da infraestrutura já existente que não esteja cadastrada, sempre quando a infraestrutura já estiver em condições de ser (re)aberto ao tráfego. 
        Necessário: 
                (i) recolhimento da TFAC Código 011701 - Cadastro de Aeródromo no valor de R$ 500, referente à Inscrição Cadastral de Aeródromo de uso privativo ou Inscrição Cadastral de Heliponto de uso privativo ao nível do solo;
                (ii) ART de Projeto e Execução do responsável técnico pela infraestrutura. Caso o interessado já tenha apresentado ART de Projeto durante o processo de Autorização Prévia de Construção Inicial, faculta-se a apresentação de ART somente de Execução para Inscrição Cadastral.</t>
  </si>
  <si>
    <t>Declaro ter anexado Formulário de Qualificação de Responsáveis devidamente preenchido.</t>
  </si>
  <si>
    <t>Luzes AD</t>
  </si>
  <si>
    <t>Luzes HP</t>
  </si>
  <si>
    <t>Pavimento AD</t>
  </si>
  <si>
    <t>Pavimento HP</t>
  </si>
  <si>
    <t>f) O envio do presente formulário deverá ser feito por meio de peticionamento eletrônico da ANAC, utilizando-se os seguintes tipos de processo SEI:</t>
  </si>
  <si>
    <t>Declaro ter anexado comprovação de vínculo do Representante Legal da pessoa jurídica operadora do aeródromo, com poderes para outorgar representação a terceiros.</t>
  </si>
  <si>
    <t>Declaro ter anexado procuração de outorga de poderes de representação (Pessoa Física Operadora &gt; Pessoa Jurídica Procuradora).</t>
  </si>
  <si>
    <t>Declaro ter anexado procuração de outorga de poderes de representação (Pessoa Jurídica operadora do aeródromo &gt; Pessoa Física procuradora).</t>
  </si>
  <si>
    <t>Declaro ter anexado comprovação de vínculo do Representante Legal da Pessoa Jurídica operadora do aeródromo, com poderes para outorgar representação a terceiros.</t>
  </si>
  <si>
    <t>Declaro ter juntado Procuração de outorga de poderes de representação (Pessoa Jurídica operadora do aeródromo &gt; Pessoa Jurídica procuradora).</t>
  </si>
  <si>
    <t>Declaro ter anexado comprovação de vínculo do Representante Legal (pessoa física) com a Pessoa Jurídica portadora da procuração de representação.</t>
  </si>
  <si>
    <t>Declaro ter anexado procuração de outorga de poderes de representação (Pessoa Física oepradora do aeródromo &gt; Pessoa Física procuradora).</t>
  </si>
  <si>
    <t>Nome Oficial do Aeródromo*:</t>
  </si>
  <si>
    <t>TESTE EMAIL</t>
  </si>
  <si>
    <t>TESTE DECLARAÇÃO PF&gt;PF</t>
  </si>
  <si>
    <t>TESTE DECLARAÇÃO PF&gt;PJ</t>
  </si>
  <si>
    <t>TESTE DECLARAÇÃO PJ&gt;PJ</t>
  </si>
  <si>
    <r>
      <t xml:space="preserve">a)   </t>
    </r>
    <r>
      <rPr>
        <b/>
        <sz val="11"/>
        <color rgb="FFFF0000"/>
        <rFont val="Calibri"/>
        <family val="2"/>
        <scheme val="minor"/>
      </rPr>
      <t xml:space="preserve">  </t>
    </r>
    <r>
      <rPr>
        <sz val="11"/>
        <rFont val="Calibri"/>
        <family val="2"/>
        <scheme val="minor"/>
      </rPr>
      <t>Este formulário deve ser utilizado para as solicitações de inscrição, alteração, exclusão cadastral, assim como de solicitações de reavaliação de medida cautelar por vencimento de portaria de aeródromo civil de uso privativo.</t>
    </r>
  </si>
  <si>
    <t xml:space="preserve">d)      A análise deste formulário fica condicionada à conferência de qualificação do remetente, ao adequado preenchimento das informações necessárias, à apresentação de eventuais anexos indicados no requerimento e à marcação do Termo de Responsabilidade no requerimento.	</t>
  </si>
  <si>
    <t>f)     Em caso de conversão de aeródromo civil público para aeródromo civil privado, é necessária a solicitação prévia da revogação da outorga aeroportuária concedida à Secretaria Nacional de Aviação Civil (SAC-MPor).</t>
  </si>
  <si>
    <r>
      <t xml:space="preserve">1)     Para fins de requerimento no Cadastro da ANAC e em atenção à Resolução ANAC nº 736, de 09 de fevereiro de 2024, solicito o pedido abaixo, e na condição de interessado, assumo inteira responsabilidade pelas informações prestadas, estando ciente que o </t>
    </r>
    <r>
      <rPr>
        <b/>
        <sz val="11"/>
        <rFont val="Calibri"/>
        <family val="2"/>
      </rPr>
      <t>Art. 299 do Código Penal</t>
    </r>
    <r>
      <rPr>
        <sz val="11"/>
        <rFont val="Calibri"/>
        <family val="2"/>
      </rPr>
      <t xml:space="preserve"> afirma que "omitir, em documento público ou particular, declaração que dele devia constar, ou nele inserir ou fazer inserir declaração falsa ou diversa da que devia ser escrita, com o fim de prejudicar direito, criar obrigação ou alterar a verdade sobre fato juridicamente relevante", constitui </t>
    </r>
    <r>
      <rPr>
        <b/>
        <sz val="11"/>
        <rFont val="Calibri"/>
        <family val="2"/>
      </rPr>
      <t>crime de falsidade ideológica</t>
    </r>
    <r>
      <rPr>
        <sz val="11"/>
        <rFont val="Calibri"/>
        <family val="2"/>
      </rPr>
      <t>.</t>
    </r>
  </si>
  <si>
    <t>TERMOS DE RESPONSABILIDADE</t>
  </si>
  <si>
    <t xml:space="preserve">DOCUMENTAÇÃO MÍNIMA ESPERADA PARA A SOLICITAÇÃO - CONFORME PORTARIA Nº 3.352/2018   - </t>
  </si>
  <si>
    <t>Declaro ciência de que a ausência da documentação mínima gerará pendências na solicitação cadastral (marque com um "X")</t>
  </si>
  <si>
    <r>
      <t xml:space="preserve">ATENÇÃO! </t>
    </r>
    <r>
      <rPr>
        <sz val="11"/>
        <rFont val="Calibri"/>
        <family val="2"/>
        <scheme val="minor"/>
      </rPr>
      <t>Em casos de alteração cadastral, garanta o conhecimento prévio dos dados do aeródromo atualmente registrados na Agência e publicados no AISWEB.</t>
    </r>
  </si>
  <si>
    <t>*Informação obrigatória</t>
  </si>
  <si>
    <t>Nome do Operador*:</t>
  </si>
  <si>
    <t>Tipo de Operador*:</t>
  </si>
  <si>
    <t>E-mail do operador*:</t>
  </si>
  <si>
    <t>Nome do Representante Legal*:</t>
  </si>
  <si>
    <t>CPF*:</t>
  </si>
  <si>
    <t>E-mail*:</t>
  </si>
  <si>
    <t>Representante Legal do Operador Pessoa Jurídica:</t>
  </si>
  <si>
    <t>Nome*:</t>
  </si>
  <si>
    <t>Teste Formulário</t>
  </si>
  <si>
    <t>PLANO BÁSICO DE ZONA DE PROTEÇÃO</t>
  </si>
  <si>
    <t>Atenção PBZPA</t>
  </si>
  <si>
    <t>Mensagem</t>
  </si>
  <si>
    <t>Luzes e Superfície do Aeródromo</t>
  </si>
  <si>
    <t>Luzes e Superfície do Heliponto</t>
  </si>
  <si>
    <t xml:space="preserve"> Alteração da Natureza e/ou Resistência do Pavimento</t>
  </si>
  <si>
    <t>Teste alteração</t>
  </si>
  <si>
    <t>Teste Luzes</t>
  </si>
  <si>
    <t>Teste Pavimento</t>
  </si>
  <si>
    <t>Teste</t>
  </si>
  <si>
    <t>Escopo</t>
  </si>
  <si>
    <t>Atenção PBZPA anterior a 2 anos.</t>
  </si>
  <si>
    <t>Declaração</t>
  </si>
  <si>
    <t>Instrução específica</t>
  </si>
  <si>
    <t>Tipo de Procurador</t>
  </si>
  <si>
    <t>  Zona Desimpedida (Clearway)</t>
  </si>
  <si>
    <t xml:space="preserve"> Kg / </t>
  </si>
  <si>
    <t xml:space="preserve">  Declaro ter juntado aos autos a ART de Projeto (ou que consta ART de Projeto do Processo de Autorização Prévia de Construção)</t>
  </si>
  <si>
    <t xml:space="preserve">  Declaro ter juntado aos autos a ART de execução de obra de infraestrutura ou de sinalização luminosa</t>
  </si>
  <si>
    <t xml:space="preserve">      Li as instruções e estou pronto para começar a partir dos Termos de Responsabilidade abaixo (marque com um "X")</t>
  </si>
  <si>
    <t xml:space="preserve">      Declaro que li a aba Instruções Gerais antes de iniciar o preenchimento deste requerimento.</t>
  </si>
  <si>
    <t xml:space="preserve">      Li e concordo com o Termo de Responsabilidade (marque com um "X")</t>
  </si>
  <si>
    <t xml:space="preserve"> MPa</t>
  </si>
  <si>
    <t>NÃO</t>
  </si>
  <si>
    <t>b)     Somente os campos referentes ao tipo de solicitação selecionada estarão disponíveis para preenchimento no requerimento. Favor preencher sequencialmente para habilitação do formulário e conferir até o final se todas as informações solicitadas foram preenchidas.</t>
  </si>
  <si>
    <t xml:space="preserve">      Declaro que li e concordo com o Termo de Responsabilidade de Operador de Aeródromo (marque com um "X")</t>
  </si>
  <si>
    <t>L14 - Existem luzes de borda de pista de pouso e decolagem?</t>
  </si>
  <si>
    <t>L12 - Existem luzes de cabeceira (início e fim) de pista?</t>
  </si>
  <si>
    <t>L19 - Existem luzes de eixo de pista de pouso e decolagem?</t>
  </si>
  <si>
    <t>L15 - Existem luzes de borda de pista de táxi?</t>
  </si>
  <si>
    <t>L22 - Existe farol no aeródromo?</t>
  </si>
  <si>
    <t>L26 - Há iluminação no(s) indicador(es) de direção de vento?</t>
  </si>
  <si>
    <t>L33 - Existe sistema de luzes de aproximação de heliponto?</t>
  </si>
  <si>
    <t>L23 - Existem luzes de obstáculos?</t>
  </si>
  <si>
    <t>L30 - Existe sistema de iluminação da área de aproximação final e decolagem (FATO)?</t>
  </si>
  <si>
    <t>L34 - Existe sistema de iluminação da área de toque e elevação inicial (TLOF)?</t>
  </si>
  <si>
    <t>L32 - Existe farol no heliponto?</t>
  </si>
  <si>
    <t>L26 - Existe indicador de direção de vento iluminado?</t>
  </si>
  <si>
    <t>L9 - Existe Sistema indicador de rampa de aproximação de precisão (PAPI)?</t>
  </si>
  <si>
    <r>
      <rPr>
        <vertAlign val="superscript"/>
        <sz val="8"/>
        <color theme="2" tint="-0.499984740745262"/>
        <rFont val="Calibri"/>
        <family val="2"/>
        <scheme val="minor"/>
      </rPr>
      <t>1</t>
    </r>
    <r>
      <rPr>
        <sz val="8"/>
        <color theme="2" tint="-0.499984740745262"/>
        <rFont val="Calibri"/>
        <family val="2"/>
        <scheme val="minor"/>
      </rPr>
      <t xml:space="preserve">Verificar na aba 'Solicitação e Instruções' a aplicabilidade da cobrança de ART para a alteração solicitada. 
A cópia da ART e do respectivo comprovante de pagamento somente será necessária se o CREA-UF não permitir a verificação digital a partir dos dados acima. </t>
    </r>
  </si>
  <si>
    <t>Ano</t>
  </si>
  <si>
    <t>Data da Deliberação Favorável do COMAER (Notificação)</t>
  </si>
  <si>
    <t>Portaria ANAC nº 14.323/SIA, de 11 de abril de 2024.</t>
  </si>
  <si>
    <t>Portaria ANAC nº 3.352/SIA, de 30 de outubro de 2018.</t>
  </si>
  <si>
    <t>Conforme itens 6.1.9 e 6.1.10 da ICA 11-3, a Deliberação Favorável do Comando da Aeronáutica (a qual inclui o PBZPA/H) para processos de inscrição ou alteração no cadastro, possui validade de 2 (DOIS) ANOS para efeito de apresentação à ANAC, por parte do operador de aeródromo ou do seu representante legal. A Deliberação Favorável inclui o PBZPA/H.
Portanto, de acordo com a data da Notificação da Deliberação Favoravel  informada, o documento encontra-se fora da validade para subsidiar processos de inscrição e alteração cadastral na ANAC.</t>
  </si>
  <si>
    <t>À exceção das informações passíveis de preenchimento neste requerimento, os dados de infraestrutura e/ou operacionais a serem incluídas ou alteradas na Lista de Características do Aeródromo (LCA) serão obtidos diretamente do Plano Básico de Zona de Proteção (PBZPA/H), se válido e vigente.</t>
  </si>
  <si>
    <t>SOMENTE será aceito um Plano Básico de Zona de Proteção cuja data não atenda ao prazo de 2 (DOIS) ANOS, conforme itens 6.1.9 e 6.1.10 da ICA 11-3, caso este tenha sido apresentado, ainda válido, em processo de inscrição e/ou alteração cadastral anterior, e cuja informação tenha sido incluída em Lista de Características do Aeródromo (LCA) e publicada no ROTAER/AISWEB em desacordo.</t>
  </si>
  <si>
    <t>Antes de prosseguir, obtenha nova Deliberação Favorável (com PBZPA/H) junto ao COMAER, e inicie o processo dentro da sua validade.</t>
  </si>
  <si>
    <t>- Confira se as informações preenchidas no Formulário de Qualificação de Responsáveis coincidem com as preenchidas neste requerimento.
- Confira se a Procuração encontra-se assinada por representante legal da pessoa jurídica operadora do aeródromo (devidamente registrado no Estatuto Social ou no Ato Administrativo de Designação do Responsável).
- Confira se a Procuração de outorga de poderes de representação contém assinaturas conforme o número de representantes exigido no Estatuto Social da pessoa jurídica operadora do aeródromo e se encontra válida (se for o caso).
- Confira se o documento que constituiu o representante legal da pessoa jurídica operadora do aeródromo veda o substabelecimento de poderes (a outros procuradores).</t>
  </si>
  <si>
    <t>- Confira se as informações preenchidas no Formulário de Qualificação de Responsáveis coincidem com as preenchidas neste requerimento.
- Confira se a Procuração encontra-se assinada pelo operador do aeródromo e se encontra válida (se for o caso).</t>
  </si>
  <si>
    <t>A presente declaração visa informar à Agência a constituição ou a atualização do operador do aeródromo de uso privativo, em cumprimento às disposições do Art. 2º da Portaria ANAC Nº 14.323/SIA, de 11 de abril de 2024.</t>
  </si>
  <si>
    <t>ATENÇÃO</t>
  </si>
  <si>
    <t>cadastro.aeroportuario@anac.gov.br</t>
  </si>
  <si>
    <t>Importante! Preencha-o com atenção às informações dispostas ao longo do documento, e consulte os links para informações adicionais, se necessário.</t>
  </si>
  <si>
    <r>
      <t xml:space="preserve">Permanecendo dúvidas ao final do preenchimento, envie-as ao contato abaixo </t>
    </r>
    <r>
      <rPr>
        <b/>
        <u/>
        <sz val="11"/>
        <color rgb="FFC00000"/>
        <rFont val="Calibri"/>
        <family val="2"/>
        <scheme val="minor"/>
      </rPr>
      <t>antes de peticionar sua solicitação</t>
    </r>
    <r>
      <rPr>
        <b/>
        <sz val="11"/>
        <color rgb="FFC00000"/>
        <rFont val="Calibri"/>
        <family val="2"/>
        <scheme val="minor"/>
      </rPr>
      <t>.</t>
    </r>
  </si>
  <si>
    <t xml:space="preserve">Caso identifique erros neste formulário, comunique </t>
  </si>
  <si>
    <r>
      <t xml:space="preserve">c)    </t>
    </r>
    <r>
      <rPr>
        <b/>
        <sz val="11"/>
        <rFont val="Calibri"/>
        <family val="2"/>
        <scheme val="minor"/>
      </rPr>
      <t xml:space="preserve"> </t>
    </r>
    <r>
      <rPr>
        <sz val="11"/>
        <rFont val="Calibri"/>
        <family val="2"/>
        <scheme val="minor"/>
      </rPr>
      <t xml:space="preserve">No Requerimento, devem ser preenchidos os campos com </t>
    </r>
    <r>
      <rPr>
        <b/>
        <sz val="11"/>
        <rFont val="Calibri"/>
        <family val="2"/>
        <scheme val="minor"/>
      </rPr>
      <t>fundo amarelo</t>
    </r>
    <r>
      <rPr>
        <sz val="11"/>
        <rFont val="Calibri"/>
        <family val="2"/>
        <scheme val="minor"/>
      </rPr>
      <t xml:space="preserve"> </t>
    </r>
    <r>
      <rPr>
        <b/>
        <sz val="11"/>
        <rFont val="Calibri"/>
        <family val="2"/>
        <scheme val="minor"/>
      </rPr>
      <t>para encaminhamento à ANAC do arquivo na extensão ".xlsx"</t>
    </r>
    <r>
      <rPr>
        <sz val="11"/>
        <rFont val="Calibri"/>
        <family val="2"/>
        <scheme val="minor"/>
      </rPr>
      <t xml:space="preserve"> por meio de protocolo eletrônico no Sistema Eletrônico de Informações (SEI!). Não serão aceitos requerimentos em formato PDF. Observe a documentação mínima esperada, conforme relação abaixo.</t>
    </r>
  </si>
  <si>
    <r>
      <rPr>
        <b/>
        <sz val="11"/>
        <rFont val="Calibri"/>
        <family val="2"/>
        <scheme val="minor"/>
      </rPr>
      <t>e)</t>
    </r>
    <r>
      <rPr>
        <sz val="11"/>
        <rFont val="Calibri"/>
        <family val="2"/>
        <scheme val="minor"/>
      </rPr>
      <t xml:space="preserve">     As informações prestadas a partir deste formulário não possuem caráter restrito ou sigiloso (portanto são acessíveis em consulta pública de informações), à exceção de casos específicos, como informações protegidas pela Lei Geral de Proteção de Dados (LGPD).</t>
    </r>
  </si>
  <si>
    <t>Este Requerimento irá guiá-lo a uma instrução processual contento a documentação e as informações mínimas necessárias para que a solicitação seja analisada.</t>
  </si>
  <si>
    <t>Não reaproveite este formulário para evitar erros de inconstistência no preenchimento dos dados! Ao final do preenchimento, utilize a opção "salvar como".</t>
  </si>
  <si>
    <t>7) Declaro que, caso seja uma conversão de aeródromo público para aeródromo privado, estou ciente que foi solicitada previamente à Secretaria Nacional de Aviação Civil (SAC-MT) a revogação da outorga/convênio/autorização aeroportuária concedida, conforme orientações disponíveis na página do Ministério da Infraestrutura.</t>
  </si>
  <si>
    <t>Se tiver em branco, seguir LCA vigente.</t>
  </si>
  <si>
    <t xml:space="preserve"> Alteração de sinalização luminosa existente</t>
  </si>
  <si>
    <t>Há sinalização luminosa?</t>
  </si>
  <si>
    <t>Versão 2.5 - 10/06/2024</t>
  </si>
  <si>
    <t>L11 - Existem luzes de zona de toque próximas às cabeceiras de pista?</t>
  </si>
  <si>
    <t>Versão 2.4 - 10/06/2024</t>
  </si>
  <si>
    <t>Reexibir de A a W</t>
  </si>
  <si>
    <r>
      <t xml:space="preserve">Historicamente, a outorga de poderes de representação se constitui </t>
    </r>
    <r>
      <rPr>
        <b/>
        <sz val="11"/>
        <rFont val="Calibri"/>
        <family val="2"/>
        <scheme val="minor"/>
      </rPr>
      <t>fonte recorrente de pendências em processos cadastrais</t>
    </r>
    <r>
      <rPr>
        <sz val="11"/>
        <rFont val="Calibri"/>
        <family val="2"/>
        <scheme val="minor"/>
      </rPr>
      <t>.</t>
    </r>
  </si>
  <si>
    <t>Confira o conteúdo publicado na página de Boas Práticas para Qualificação de Representantes (Procuradores):</t>
  </si>
  <si>
    <t>Acesse aqui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</si>
</sst>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R$&quot;\ #,##0.00;[Red]\-&quot;R$&quot;\ #,##0.00"/>
    <numFmt numFmtId="43" formatCode="_-* #,##0.00_-;\-* #,##0.00_-;_-* &quot;-&quot;??_-;_-@_-"/>
    <numFmt numFmtId="164" formatCode="##############&quot;@&quot;##########&quot;.&quot;########"/>
    <numFmt numFmtId="165" formatCode="000##&quot;.&quot;######&quot;/&quot;####&quot;-&quot;##"/>
    <numFmt numFmtId="166" formatCode="00000\-000"/>
    <numFmt numFmtId="167" formatCode="&quot;R$&quot;#,##0.00"/>
    <numFmt numFmtId="168" formatCode="0#&quot;°&quot;"/>
    <numFmt numFmtId="169" formatCode="0#&quot;'&quot;"/>
    <numFmt numFmtId="170" formatCode="0#&quot;'&quot;&quot;'&quot;"/>
    <numFmt numFmtId="171" formatCode="00#&quot;°&quot;"/>
    <numFmt numFmtId="172" formatCode="##&quot;°&quot;"/>
    <numFmt numFmtId="173" formatCode="##&quot;'&quot;"/>
    <numFmt numFmtId="174" formatCode="##&quot;'&quot;&quot;'&quot;"/>
    <numFmt numFmtId="175" formatCode="[&lt;=99]##&quot;'&quot;;General"/>
    <numFmt numFmtId="176" formatCode="_-* #,##0_-;\-* #,##0_-;_-* &quot;-&quot;??_-;_-@_-"/>
    <numFmt numFmtId="177" formatCode="0#"/>
    <numFmt numFmtId="178" formatCode="0#.00&quot;'&quot;&quot;'&quot;"/>
    <numFmt numFmtId="179" formatCode="dd/mm/yy;@"/>
    <numFmt numFmtId="180" formatCode="#,##0_ ;\-#,##0\ "/>
  </numFmts>
  <fonts count="7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4"/>
      <name val="Calibri"/>
      <family val="2"/>
      <scheme val="minor"/>
    </font>
    <font>
      <b/>
      <sz val="11"/>
      <name val="Calibri"/>
      <family val="2"/>
      <scheme val="minor"/>
    </font>
    <font>
      <sz val="10"/>
      <name val="Calibri"/>
      <family val="2"/>
    </font>
    <font>
      <b/>
      <sz val="10"/>
      <name val="Calibri"/>
      <family val="2"/>
    </font>
    <font>
      <b/>
      <sz val="10"/>
      <name val="Calibri"/>
      <family val="2"/>
      <scheme val="minor"/>
    </font>
    <font>
      <sz val="11"/>
      <name val="Calibri"/>
      <family val="2"/>
    </font>
    <font>
      <b/>
      <sz val="9"/>
      <name val="Calibri"/>
      <family val="2"/>
    </font>
    <font>
      <sz val="9"/>
      <name val="Calibri"/>
      <family val="2"/>
    </font>
    <font>
      <sz val="10"/>
      <color rgb="FFFF0000"/>
      <name val="Calibri"/>
      <family val="2"/>
    </font>
    <font>
      <sz val="10"/>
      <color theme="0"/>
      <name val="Calibri"/>
      <family val="2"/>
    </font>
    <font>
      <sz val="8"/>
      <color theme="2" tint="-0.499984740745262"/>
      <name val="Calibri"/>
      <family val="2"/>
      <scheme val="minor"/>
    </font>
    <font>
      <sz val="10"/>
      <color rgb="FFFF0000"/>
      <name val="Calibri"/>
      <family val="2"/>
      <scheme val="minor"/>
    </font>
    <font>
      <sz val="8"/>
      <name val="Calibri"/>
      <family val="2"/>
      <scheme val="minor"/>
    </font>
    <font>
      <b/>
      <sz val="11"/>
      <name val="Calibri"/>
      <family val="2"/>
    </font>
    <font>
      <sz val="8"/>
      <color theme="2" tint="-0.499984740745262"/>
      <name val="Calibri"/>
      <family val="2"/>
    </font>
    <font>
      <sz val="10"/>
      <color theme="2" tint="-0.499984740745262"/>
      <name val="Calibri"/>
      <family val="2"/>
    </font>
    <font>
      <sz val="9"/>
      <name val="Calibri"/>
      <family val="2"/>
      <scheme val="minor"/>
    </font>
    <font>
      <b/>
      <sz val="16"/>
      <name val="Calibri"/>
      <family val="2"/>
      <scheme val="minor"/>
    </font>
    <font>
      <sz val="11"/>
      <name val="Calibri"/>
      <family val="2"/>
      <scheme val="minor"/>
    </font>
    <font>
      <b/>
      <sz val="9"/>
      <color theme="1"/>
      <name val="Calibri"/>
      <family val="2"/>
      <scheme val="minor"/>
    </font>
    <font>
      <vertAlign val="superscript"/>
      <sz val="8"/>
      <color theme="2" tint="-0.499984740745262"/>
      <name val="Calibri"/>
      <family val="2"/>
      <scheme val="minor"/>
    </font>
    <font>
      <b/>
      <vertAlign val="superscript"/>
      <sz val="10"/>
      <color theme="1"/>
      <name val="Calibri"/>
      <family val="2"/>
      <scheme val="minor"/>
    </font>
    <font>
      <vertAlign val="superscript"/>
      <sz val="10"/>
      <name val="Calibri"/>
      <family val="2"/>
      <scheme val="minor"/>
    </font>
    <font>
      <sz val="8"/>
      <color theme="0" tint="-0.34998626667073579"/>
      <name val="Calibri"/>
      <family val="2"/>
      <scheme val="minor"/>
    </font>
    <font>
      <vertAlign val="superscript"/>
      <sz val="8"/>
      <color theme="0" tint="-0.34998626667073579"/>
      <name val="Calibri"/>
      <family val="2"/>
      <scheme val="minor"/>
    </font>
    <font>
      <sz val="10"/>
      <color theme="1"/>
      <name val="Wingdings"/>
      <charset val="2"/>
    </font>
    <font>
      <sz val="10"/>
      <color theme="5"/>
      <name val="Calibri"/>
      <family val="2"/>
      <scheme val="minor"/>
    </font>
    <font>
      <sz val="10"/>
      <name val="Calibri"/>
      <family val="2"/>
      <charset val="2"/>
      <scheme val="minor"/>
    </font>
    <font>
      <sz val="10"/>
      <name val="Calibri"/>
      <family val="2"/>
      <charset val="2"/>
    </font>
    <font>
      <b/>
      <sz val="8"/>
      <color theme="2" tint="-0.499984740745262"/>
      <name val="Calibri"/>
      <family val="2"/>
      <scheme val="minor"/>
    </font>
    <font>
      <u/>
      <sz val="8"/>
      <color theme="0" tint="-0.34998626667073579"/>
      <name val="Calibri"/>
      <family val="2"/>
      <scheme val="minor"/>
    </font>
    <font>
      <b/>
      <u/>
      <sz val="8"/>
      <color theme="0" tint="-0.34998626667073579"/>
      <name val="Calibri"/>
      <family val="2"/>
      <scheme val="minor"/>
    </font>
    <font>
      <sz val="10"/>
      <color theme="0"/>
      <name val="Calibri"/>
      <family val="2"/>
      <scheme val="minor"/>
    </font>
    <font>
      <b/>
      <sz val="11"/>
      <name val="Calibri"/>
      <family val="2"/>
      <charset val="2"/>
      <scheme val="minor"/>
    </font>
    <font>
      <u/>
      <sz val="8"/>
      <name val="Calibri"/>
      <family val="2"/>
      <scheme val="minor"/>
    </font>
    <font>
      <sz val="11"/>
      <color theme="1"/>
      <name val="Segoe UI Symbol"/>
      <family val="2"/>
    </font>
    <font>
      <sz val="11"/>
      <name val="Segoe UI Symbol"/>
      <family val="2"/>
    </font>
    <font>
      <sz val="10"/>
      <name val="MS Reference Sans Serif"/>
      <family val="2"/>
    </font>
    <font>
      <b/>
      <sz val="11"/>
      <color rgb="FFFF0000"/>
      <name val="Calibri"/>
      <family val="2"/>
      <scheme val="minor"/>
    </font>
    <font>
      <b/>
      <sz val="18"/>
      <name val="Calibri"/>
      <family val="2"/>
      <scheme val="minor"/>
    </font>
    <font>
      <sz val="11"/>
      <color rgb="FF000000"/>
      <name val="Calibri"/>
      <family val="2"/>
      <scheme val="minor"/>
    </font>
    <font>
      <b/>
      <sz val="10"/>
      <color rgb="FFFF0000"/>
      <name val="Calibri"/>
      <family val="2"/>
    </font>
    <font>
      <b/>
      <sz val="11"/>
      <color rgb="FF000000"/>
      <name val="Calibri"/>
      <family val="2"/>
      <scheme val="minor"/>
    </font>
    <font>
      <b/>
      <sz val="10"/>
      <color rgb="FFC00000"/>
      <name val="Calibri"/>
      <family val="2"/>
      <scheme val="minor"/>
    </font>
    <font>
      <sz val="10"/>
      <color rgb="FFC00000"/>
      <name val="Calibri"/>
      <family val="2"/>
      <scheme val="minor"/>
    </font>
    <font>
      <sz val="10"/>
      <color rgb="FFC00000"/>
      <name val="MS Reference Sans Serif"/>
      <family val="2"/>
    </font>
    <font>
      <u/>
      <sz val="10"/>
      <color rgb="FFC00000"/>
      <name val="Calibri"/>
      <family val="2"/>
      <scheme val="minor"/>
    </font>
    <font>
      <sz val="10"/>
      <color rgb="FFC00000"/>
      <name val="Calibri"/>
      <family val="2"/>
      <charset val="2"/>
      <scheme val="minor"/>
    </font>
    <font>
      <b/>
      <sz val="11"/>
      <color theme="0"/>
      <name val="Calibri"/>
      <family val="2"/>
      <scheme val="minor"/>
    </font>
    <font>
      <sz val="11"/>
      <color theme="0"/>
      <name val="Calibri"/>
      <family val="2"/>
      <scheme val="minor"/>
    </font>
    <font>
      <b/>
      <sz val="10"/>
      <color theme="0"/>
      <name val="Calibri"/>
      <family val="2"/>
      <scheme val="minor"/>
    </font>
    <font>
      <u/>
      <sz val="11"/>
      <color theme="0"/>
      <name val="Calibri"/>
      <family val="2"/>
      <scheme val="minor"/>
    </font>
    <font>
      <u/>
      <sz val="10"/>
      <color theme="0"/>
      <name val="Calibri"/>
      <family val="2"/>
      <scheme val="minor"/>
    </font>
    <font>
      <sz val="9"/>
      <color theme="0" tint="-0.499984740745262"/>
      <name val="Calibri"/>
      <family val="2"/>
      <scheme val="minor"/>
    </font>
    <font>
      <b/>
      <sz val="11"/>
      <color theme="0" tint="-0.499984740745262"/>
      <name val="Calibri"/>
      <family val="2"/>
      <scheme val="minor"/>
    </font>
    <font>
      <sz val="8"/>
      <color theme="0" tint="-0.499984740745262"/>
      <name val="Calibri"/>
      <family val="2"/>
      <scheme val="minor"/>
    </font>
    <font>
      <b/>
      <sz val="11"/>
      <color rgb="FFC00000"/>
      <name val="Calibri"/>
      <family val="2"/>
      <scheme val="minor"/>
    </font>
    <font>
      <sz val="11"/>
      <color theme="0"/>
      <name val="Calibri"/>
      <family val="2"/>
    </font>
    <font>
      <sz val="12"/>
      <color theme="1"/>
      <name val="Calibri"/>
      <family val="2"/>
      <scheme val="minor"/>
    </font>
    <font>
      <b/>
      <sz val="11"/>
      <color theme="9"/>
      <name val="Calibri"/>
      <family val="2"/>
      <scheme val="minor"/>
    </font>
    <font>
      <b/>
      <sz val="14"/>
      <color theme="0"/>
      <name val="Calibri"/>
      <family val="2"/>
      <scheme val="minor"/>
    </font>
    <font>
      <b/>
      <vertAlign val="superscript"/>
      <sz val="11"/>
      <color theme="1"/>
      <name val="Calibri"/>
      <family val="2"/>
      <scheme val="minor"/>
    </font>
    <font>
      <sz val="11"/>
      <color rgb="FFC00000"/>
      <name val="Calibri"/>
      <family val="2"/>
      <scheme val="minor"/>
    </font>
    <font>
      <b/>
      <sz val="11"/>
      <color rgb="FFC00000"/>
      <name val="Calibri"/>
      <family val="2"/>
    </font>
    <font>
      <b/>
      <sz val="12"/>
      <color rgb="FFC00000"/>
      <name val="Calibri"/>
      <family val="2"/>
      <scheme val="minor"/>
    </font>
    <font>
      <sz val="9"/>
      <color rgb="FFC00000"/>
      <name val="Calibri"/>
      <family val="2"/>
      <scheme val="minor"/>
    </font>
    <font>
      <b/>
      <u/>
      <sz val="11"/>
      <color rgb="FFC00000"/>
      <name val="Calibri"/>
      <family val="2"/>
      <scheme val="minor"/>
    </font>
    <font>
      <sz val="8"/>
      <color rgb="FFFF0000"/>
      <name val="Calibri"/>
      <family val="2"/>
      <scheme val="minor"/>
    </font>
    <font>
      <b/>
      <u/>
      <sz val="11"/>
      <color theme="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theme="0"/>
      </patternFill>
    </fill>
    <fill>
      <patternFill patternType="solid">
        <fgColor rgb="FFFFCC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499984740745262"/>
        <bgColor indexed="64"/>
      </patternFill>
    </fill>
    <fill>
      <patternFill patternType="solid">
        <fgColor rgb="FFFFFFE7"/>
        <bgColor indexed="64"/>
      </patternFill>
    </fill>
    <fill>
      <patternFill patternType="solid">
        <fgColor theme="1" tint="0.249977111117893"/>
        <bgColor indexed="64"/>
      </patternFill>
    </fill>
    <fill>
      <patternFill patternType="solid">
        <fgColor rgb="FFC00000"/>
        <bgColor indexed="64"/>
      </patternFill>
    </fill>
    <fill>
      <patternFill patternType="solid">
        <fgColor theme="1" tint="0.499984740745262"/>
        <bgColor indexed="64"/>
      </patternFill>
    </fill>
    <fill>
      <patternFill patternType="lightGrid">
        <bgColor rgb="FFFFCCCC"/>
      </patternFill>
    </fill>
    <fill>
      <patternFill patternType="lightGrid">
        <bgColor theme="0"/>
      </patternFill>
    </fill>
    <fill>
      <patternFill patternType="solid">
        <fgColor rgb="FFFFB3B3"/>
        <bgColor indexed="64"/>
      </patternFill>
    </fill>
    <fill>
      <patternFill patternType="solid">
        <fgColor rgb="FF002060"/>
        <bgColor indexed="64"/>
      </patternFill>
    </fill>
  </fills>
  <borders count="32">
    <border>
      <left/>
      <right/>
      <top/>
      <bottom/>
      <diagonal/>
    </border>
    <border>
      <left/>
      <right/>
      <top/>
      <bottom style="double">
        <color indexed="64"/>
      </bottom>
      <diagonal/>
    </border>
    <border>
      <left style="double">
        <color auto="1"/>
      </left>
      <right/>
      <top style="double">
        <color auto="1"/>
      </top>
      <bottom style="double">
        <color auto="1"/>
      </bottom>
      <diagonal/>
    </border>
    <border>
      <left/>
      <right/>
      <top style="double">
        <color indexed="64"/>
      </top>
      <bottom style="double">
        <color indexed="64"/>
      </bottom>
      <diagonal/>
    </border>
    <border>
      <left/>
      <right style="double">
        <color auto="1"/>
      </right>
      <top style="double">
        <color auto="1"/>
      </top>
      <bottom style="double">
        <color auto="1"/>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auto="1"/>
      </top>
      <bottom/>
      <diagonal/>
    </border>
    <border>
      <left/>
      <right style="double">
        <color indexed="64"/>
      </right>
      <top style="double">
        <color auto="1"/>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662">
    <xf numFmtId="0" fontId="0" fillId="0" borderId="0" xfId="0"/>
    <xf numFmtId="0" fontId="5" fillId="0" borderId="0" xfId="0" applyFont="1" applyAlignment="1">
      <alignment vertical="center"/>
    </xf>
    <xf numFmtId="0" fontId="6" fillId="0" borderId="0" xfId="0" applyFont="1" applyAlignment="1">
      <alignment vertical="center"/>
    </xf>
    <xf numFmtId="0" fontId="3" fillId="0" borderId="0" xfId="0" applyFont="1"/>
    <xf numFmtId="0" fontId="3"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8" fontId="6" fillId="0" borderId="0" xfId="0" applyNumberFormat="1" applyFont="1" applyAlignment="1">
      <alignment vertical="center"/>
    </xf>
    <xf numFmtId="0" fontId="5" fillId="0" borderId="5" xfId="0" applyFont="1" applyBorder="1" applyAlignment="1">
      <alignment vertical="center"/>
    </xf>
    <xf numFmtId="0" fontId="9" fillId="2" borderId="0" xfId="0" applyFont="1" applyFill="1" applyAlignment="1">
      <alignment horizontal="left" vertical="top"/>
    </xf>
    <xf numFmtId="0" fontId="5" fillId="2" borderId="6" xfId="0" applyFont="1" applyFill="1" applyBorder="1" applyAlignment="1">
      <alignment vertical="top"/>
    </xf>
    <xf numFmtId="0" fontId="5" fillId="0" borderId="7" xfId="0" applyFont="1" applyBorder="1" applyAlignment="1">
      <alignment vertical="center"/>
    </xf>
    <xf numFmtId="0" fontId="5" fillId="0" borderId="0" xfId="0" applyFont="1" applyAlignment="1">
      <alignment horizontal="left" vertical="top" indent="2"/>
    </xf>
    <xf numFmtId="0" fontId="5" fillId="2" borderId="6" xfId="0" applyFont="1" applyFill="1" applyBorder="1" applyAlignment="1">
      <alignment horizontal="left" vertical="top" indent="2"/>
    </xf>
    <xf numFmtId="0" fontId="5" fillId="2" borderId="6" xfId="0" applyFont="1" applyFill="1" applyBorder="1" applyAlignment="1">
      <alignment horizontal="left" vertical="top" indent="4"/>
    </xf>
    <xf numFmtId="0" fontId="5" fillId="0" borderId="6" xfId="0" applyFont="1" applyBorder="1" applyAlignment="1">
      <alignment vertical="center"/>
    </xf>
    <xf numFmtId="0" fontId="5" fillId="0" borderId="0" xfId="0" applyFont="1" applyAlignment="1">
      <alignment horizontal="justify" vertical="top" wrapText="1"/>
    </xf>
    <xf numFmtId="0" fontId="6" fillId="0" borderId="6" xfId="0" applyFont="1" applyBorder="1"/>
    <xf numFmtId="0" fontId="15" fillId="2" borderId="0" xfId="0" applyFont="1" applyFill="1" applyAlignment="1">
      <alignment vertical="center" wrapText="1"/>
    </xf>
    <xf numFmtId="0" fontId="13" fillId="2" borderId="0" xfId="0" applyFont="1" applyFill="1" applyAlignment="1" applyProtection="1">
      <alignment horizontal="center" vertical="center" wrapText="1"/>
      <protection hidden="1"/>
    </xf>
    <xf numFmtId="0" fontId="6" fillId="0" borderId="7" xfId="0" applyFont="1" applyBorder="1"/>
    <xf numFmtId="0" fontId="10" fillId="2" borderId="0" xfId="0" applyFont="1" applyFill="1" applyAlignment="1">
      <alignment horizontal="center" vertical="center" wrapText="1"/>
    </xf>
    <xf numFmtId="0" fontId="6" fillId="0" borderId="0" xfId="0" applyFont="1"/>
    <xf numFmtId="0" fontId="5" fillId="0" borderId="0" xfId="0" applyFont="1" applyAlignment="1">
      <alignment horizontal="left" vertical="top" wrapText="1"/>
    </xf>
    <xf numFmtId="0" fontId="6" fillId="2" borderId="0" xfId="0" applyFont="1" applyFill="1"/>
    <xf numFmtId="0" fontId="7" fillId="0" borderId="0" xfId="0" applyFont="1"/>
    <xf numFmtId="49" fontId="6" fillId="0" borderId="0" xfId="0" applyNumberFormat="1" applyFont="1"/>
    <xf numFmtId="0" fontId="18" fillId="0" borderId="0" xfId="0" applyFont="1" applyAlignment="1">
      <alignment vertical="center"/>
    </xf>
    <xf numFmtId="0" fontId="19" fillId="0" borderId="0" xfId="0" applyFont="1"/>
    <xf numFmtId="49" fontId="6" fillId="2" borderId="0" xfId="0" applyNumberFormat="1" applyFont="1" applyFill="1"/>
    <xf numFmtId="0" fontId="6" fillId="2" borderId="0" xfId="0" applyFont="1" applyFill="1" applyAlignment="1">
      <alignment horizontal="center"/>
    </xf>
    <xf numFmtId="167" fontId="6" fillId="2" borderId="11" xfId="0" applyNumberFormat="1" applyFont="1" applyFill="1" applyBorder="1" applyAlignment="1">
      <alignment horizont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2" borderId="0" xfId="0" applyFont="1" applyFill="1" applyAlignment="1">
      <alignment vertical="center" wrapText="1"/>
    </xf>
    <xf numFmtId="0" fontId="5" fillId="0" borderId="6"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23" fillId="0" borderId="0" xfId="0" applyFont="1" applyAlignment="1">
      <alignment vertical="center" wrapText="1"/>
    </xf>
    <xf numFmtId="177" fontId="10" fillId="0" borderId="0" xfId="0" applyNumberFormat="1" applyFont="1" applyAlignment="1">
      <alignment vertical="center" wrapText="1"/>
    </xf>
    <xf numFmtId="0" fontId="22" fillId="0" borderId="0" xfId="0" applyFont="1" applyAlignment="1">
      <alignment horizontal="center" vertical="center" wrapText="1"/>
    </xf>
    <xf numFmtId="0" fontId="5" fillId="0" borderId="22"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23" xfId="0" applyFont="1" applyBorder="1" applyAlignment="1">
      <alignment vertical="center"/>
    </xf>
    <xf numFmtId="0" fontId="5" fillId="0" borderId="0" xfId="0" applyFont="1" applyAlignment="1">
      <alignment horizontal="center" vertical="center"/>
    </xf>
    <xf numFmtId="0" fontId="5" fillId="2" borderId="0" xfId="0" applyFont="1" applyFill="1" applyAlignment="1">
      <alignment vertical="center"/>
    </xf>
    <xf numFmtId="0" fontId="5" fillId="2" borderId="0" xfId="0" applyFont="1" applyFill="1" applyAlignment="1">
      <alignment horizontal="center" vertical="center"/>
    </xf>
    <xf numFmtId="0" fontId="6" fillId="2" borderId="0" xfId="0" applyFont="1" applyFill="1" applyAlignment="1">
      <alignment vertical="center"/>
    </xf>
    <xf numFmtId="0" fontId="5" fillId="2" borderId="5" xfId="0" applyFont="1" applyFill="1" applyBorder="1" applyAlignment="1">
      <alignment vertical="center"/>
    </xf>
    <xf numFmtId="0" fontId="12" fillId="2" borderId="6" xfId="0" applyFont="1" applyFill="1" applyBorder="1" applyAlignment="1">
      <alignment horizontal="left" vertical="center"/>
    </xf>
    <xf numFmtId="0" fontId="5" fillId="2" borderId="7" xfId="0" applyFont="1" applyFill="1" applyBorder="1" applyAlignment="1">
      <alignment vertical="center"/>
    </xf>
    <xf numFmtId="0" fontId="26" fillId="0" borderId="0" xfId="0" applyFont="1" applyAlignment="1">
      <alignment horizontal="left" vertical="top" indent="2"/>
    </xf>
    <xf numFmtId="0" fontId="26" fillId="0" borderId="0" xfId="0" applyFont="1" applyAlignment="1">
      <alignment horizontal="justify" vertical="top" wrapText="1"/>
    </xf>
    <xf numFmtId="0" fontId="26" fillId="0" borderId="0" xfId="0" applyFont="1" applyAlignment="1">
      <alignment vertical="top" wrapText="1"/>
    </xf>
    <xf numFmtId="0" fontId="5" fillId="2" borderId="22" xfId="0" applyFont="1" applyFill="1" applyBorder="1" applyAlignment="1">
      <alignment vertical="center"/>
    </xf>
    <xf numFmtId="0" fontId="0" fillId="0" borderId="1" xfId="0" applyBorder="1"/>
    <xf numFmtId="0" fontId="12" fillId="2" borderId="23" xfId="0" applyFont="1" applyFill="1" applyBorder="1" applyAlignment="1">
      <alignment horizontal="left" vertical="center"/>
    </xf>
    <xf numFmtId="0" fontId="26" fillId="2" borderId="0" xfId="0" applyFont="1" applyFill="1" applyAlignment="1">
      <alignment horizontal="left" vertical="top" indent="2"/>
    </xf>
    <xf numFmtId="0" fontId="26" fillId="2" borderId="6" xfId="0" applyFont="1" applyFill="1" applyBorder="1" applyAlignment="1">
      <alignment horizontal="left" vertical="top" indent="2"/>
    </xf>
    <xf numFmtId="0" fontId="6" fillId="2" borderId="0" xfId="0" applyFont="1" applyFill="1" applyAlignment="1">
      <alignment horizontal="left"/>
    </xf>
    <xf numFmtId="49" fontId="6" fillId="0" borderId="0" xfId="0" applyNumberFormat="1" applyFont="1" applyAlignment="1">
      <alignment horizontal="center" vertical="center"/>
    </xf>
    <xf numFmtId="0" fontId="5" fillId="0" borderId="0" xfId="0" applyFont="1" applyAlignment="1">
      <alignment horizontal="left" vertical="center"/>
    </xf>
    <xf numFmtId="0" fontId="33" fillId="0" borderId="0" xfId="0" applyFont="1" applyAlignment="1">
      <alignment vertical="center"/>
    </xf>
    <xf numFmtId="0" fontId="34" fillId="0" borderId="0" xfId="0" applyFont="1" applyAlignment="1">
      <alignment vertical="center" wrapText="1"/>
    </xf>
    <xf numFmtId="0" fontId="31" fillId="0" borderId="0" xfId="0" applyFont="1" applyAlignment="1">
      <alignment vertical="center"/>
    </xf>
    <xf numFmtId="0" fontId="0" fillId="0" borderId="0" xfId="0" applyAlignment="1">
      <alignment horizontal="justify" vertical="center" wrapText="1"/>
    </xf>
    <xf numFmtId="0" fontId="9" fillId="0" borderId="0" xfId="0" applyFont="1" applyAlignment="1">
      <alignment horizontal="left" vertical="top" wrapText="1"/>
    </xf>
    <xf numFmtId="0" fontId="34" fillId="0" borderId="0" xfId="0" applyFont="1" applyAlignment="1">
      <alignment horizontal="left" vertical="center" wrapText="1"/>
    </xf>
    <xf numFmtId="0" fontId="18" fillId="0" borderId="0" xfId="0" applyFont="1" applyAlignment="1">
      <alignment horizontal="left" vertical="center" wrapText="1"/>
    </xf>
    <xf numFmtId="0" fontId="7" fillId="2" borderId="0" xfId="0" applyFont="1" applyFill="1" applyAlignment="1">
      <alignment horizontal="left"/>
    </xf>
    <xf numFmtId="167" fontId="6" fillId="0" borderId="0" xfId="0" applyNumberFormat="1" applyFont="1" applyAlignment="1">
      <alignment horizontal="center"/>
    </xf>
    <xf numFmtId="0" fontId="21" fillId="0" borderId="0" xfId="0" applyFont="1" applyAlignment="1">
      <alignment horizontal="left" vertical="center" wrapText="1"/>
    </xf>
    <xf numFmtId="0" fontId="10" fillId="2" borderId="0" xfId="0" applyFont="1" applyFill="1" applyAlignment="1">
      <alignment horizontal="left" vertical="center" wrapText="1"/>
    </xf>
    <xf numFmtId="0" fontId="26" fillId="2" borderId="0" xfId="0" applyFont="1" applyFill="1" applyAlignment="1">
      <alignment horizontal="left" vertical="top" wrapText="1"/>
    </xf>
    <xf numFmtId="0" fontId="2" fillId="0" borderId="0" xfId="0" applyFont="1" applyAlignment="1">
      <alignment vertical="center" wrapText="1"/>
    </xf>
    <xf numFmtId="0" fontId="0" fillId="0" borderId="0" xfId="0" applyAlignment="1">
      <alignment wrapText="1"/>
    </xf>
    <xf numFmtId="0" fontId="48" fillId="0" borderId="0" xfId="0" applyFont="1" applyAlignment="1">
      <alignment horizontal="left" vertical="center" wrapText="1"/>
    </xf>
    <xf numFmtId="0" fontId="55" fillId="0" borderId="0" xfId="0" applyFont="1" applyAlignment="1">
      <alignment horizontal="left" vertical="center" wrapText="1"/>
    </xf>
    <xf numFmtId="0" fontId="26" fillId="0" borderId="0" xfId="0" applyFont="1" applyAlignment="1">
      <alignment horizontal="left" vertical="center" wrapText="1"/>
    </xf>
    <xf numFmtId="0" fontId="0" fillId="0" borderId="0" xfId="0" applyAlignment="1">
      <alignment vertical="center" wrapText="1"/>
    </xf>
    <xf numFmtId="0" fontId="9" fillId="0" borderId="0" xfId="0" applyFont="1"/>
    <xf numFmtId="0" fontId="0" fillId="0" borderId="0" xfId="0" applyAlignment="1">
      <alignment horizontal="center"/>
    </xf>
    <xf numFmtId="0" fontId="5" fillId="0" borderId="1" xfId="0" applyFont="1" applyBorder="1" applyAlignment="1">
      <alignment horizontal="justify" vertical="top" wrapText="1"/>
    </xf>
    <xf numFmtId="0" fontId="13" fillId="2" borderId="1" xfId="0" applyFont="1" applyFill="1" applyBorder="1" applyAlignment="1" applyProtection="1">
      <alignment horizontal="center" vertical="center" wrapText="1"/>
      <protection hidden="1"/>
    </xf>
    <xf numFmtId="0" fontId="14" fillId="2" borderId="1" xfId="0" applyFont="1" applyFill="1" applyBorder="1" applyAlignment="1">
      <alignment horizontal="left" vertical="center" wrapText="1"/>
    </xf>
    <xf numFmtId="0" fontId="6" fillId="0" borderId="23" xfId="0" applyFont="1" applyBorder="1"/>
    <xf numFmtId="0" fontId="9" fillId="2" borderId="0" xfId="0" applyFont="1" applyFill="1" applyAlignment="1">
      <alignment horizontal="center" vertical="top"/>
    </xf>
    <xf numFmtId="0" fontId="61" fillId="2" borderId="0" xfId="0" applyFont="1" applyFill="1" applyAlignment="1">
      <alignment horizontal="left"/>
    </xf>
    <xf numFmtId="0" fontId="62" fillId="2" borderId="0" xfId="0" applyFont="1" applyFill="1" applyAlignment="1">
      <alignment horizontal="left" vertical="top"/>
    </xf>
    <xf numFmtId="0" fontId="63" fillId="2" borderId="0" xfId="0" applyFont="1" applyFill="1" applyAlignment="1">
      <alignment horizontal="left" vertical="center"/>
    </xf>
    <xf numFmtId="0" fontId="9" fillId="2" borderId="1" xfId="0" applyFont="1" applyFill="1" applyBorder="1" applyAlignment="1">
      <alignment horizontal="left" vertical="top"/>
    </xf>
    <xf numFmtId="0" fontId="26" fillId="0" borderId="1" xfId="0" applyFont="1" applyBorder="1" applyAlignment="1">
      <alignment horizontal="left" vertical="top" wrapText="1" indent="2"/>
    </xf>
    <xf numFmtId="0" fontId="12" fillId="0" borderId="23" xfId="0" applyFont="1" applyBorder="1" applyAlignment="1">
      <alignment horizontal="left" vertical="center"/>
    </xf>
    <xf numFmtId="0" fontId="5" fillId="2" borderId="7" xfId="0" applyFont="1" applyFill="1" applyBorder="1"/>
    <xf numFmtId="0" fontId="9" fillId="2" borderId="0" xfId="0" applyFont="1" applyFill="1" applyAlignment="1">
      <alignment horizontal="left"/>
    </xf>
    <xf numFmtId="0" fontId="12" fillId="2" borderId="6" xfId="0" applyFont="1" applyFill="1" applyBorder="1" applyAlignment="1">
      <alignment horizontal="left"/>
    </xf>
    <xf numFmtId="0" fontId="66" fillId="0" borderId="0" xfId="0" applyFont="1"/>
    <xf numFmtId="0" fontId="5" fillId="2" borderId="7" xfId="0" applyFont="1" applyFill="1" applyBorder="1" applyAlignment="1">
      <alignment horizontal="center" vertical="center"/>
    </xf>
    <xf numFmtId="0" fontId="13" fillId="10" borderId="8" xfId="0" applyFont="1" applyFill="1" applyBorder="1" applyAlignment="1" applyProtection="1">
      <alignment horizontal="center" vertical="center" wrapText="1"/>
      <protection locked="0"/>
    </xf>
    <xf numFmtId="0" fontId="5" fillId="2" borderId="0" xfId="0" applyFont="1" applyFill="1"/>
    <xf numFmtId="0" fontId="5" fillId="2" borderId="5" xfId="0" applyFont="1" applyFill="1" applyBorder="1"/>
    <xf numFmtId="0" fontId="5" fillId="2" borderId="0" xfId="0" applyFont="1" applyFill="1" applyAlignment="1">
      <alignment horizontal="center"/>
    </xf>
    <xf numFmtId="0" fontId="67" fillId="2" borderId="0" xfId="0" applyFont="1" applyFill="1" applyAlignment="1">
      <alignment horizontal="left" vertical="top"/>
    </xf>
    <xf numFmtId="14" fontId="6" fillId="0" borderId="0" xfId="0" applyNumberFormat="1" applyFont="1"/>
    <xf numFmtId="0" fontId="48" fillId="0" borderId="0" xfId="0" applyFont="1" applyAlignment="1">
      <alignment vertical="center" wrapText="1"/>
    </xf>
    <xf numFmtId="0" fontId="0" fillId="2" borderId="0" xfId="0" applyFill="1" applyAlignment="1">
      <alignment wrapText="1"/>
    </xf>
    <xf numFmtId="0" fontId="0" fillId="0" borderId="0" xfId="0" applyAlignment="1">
      <alignment horizontal="center" vertical="center"/>
    </xf>
    <xf numFmtId="0" fontId="0" fillId="0" borderId="8" xfId="0" applyBorder="1" applyAlignment="1">
      <alignment horizontal="center"/>
    </xf>
    <xf numFmtId="0" fontId="20" fillId="0" borderId="0" xfId="0" applyFont="1" applyAlignment="1">
      <alignment horizontal="left" vertical="center" wrapText="1"/>
    </xf>
    <xf numFmtId="0" fontId="10" fillId="0" borderId="0" xfId="0" applyFont="1" applyAlignment="1">
      <alignment horizontal="center" vertical="center" wrapText="1"/>
    </xf>
    <xf numFmtId="167" fontId="6" fillId="2" borderId="0" xfId="0" applyNumberFormat="1" applyFont="1" applyFill="1" applyAlignment="1">
      <alignment horizontal="center"/>
    </xf>
    <xf numFmtId="0" fontId="26" fillId="0" borderId="0" xfId="0" applyFont="1" applyAlignment="1">
      <alignment horizontal="center" wrapText="1"/>
    </xf>
    <xf numFmtId="0" fontId="18" fillId="0" borderId="0" xfId="0" applyFont="1" applyAlignment="1">
      <alignment horizontal="left" vertical="center" indent="1"/>
    </xf>
    <xf numFmtId="0" fontId="10" fillId="10" borderId="8" xfId="0" applyFont="1" applyFill="1" applyBorder="1" applyAlignment="1" applyProtection="1">
      <alignment horizontal="center" vertical="center" wrapText="1"/>
      <protection locked="0"/>
    </xf>
    <xf numFmtId="0" fontId="5" fillId="0" borderId="0" xfId="0" applyFont="1" applyAlignment="1">
      <alignment horizontal="left" vertical="top" wrapText="1" indent="1"/>
    </xf>
    <xf numFmtId="0" fontId="6" fillId="0" borderId="0" xfId="0" applyFont="1" applyAlignment="1">
      <alignment horizontal="left" vertical="center" indent="1"/>
    </xf>
    <xf numFmtId="0" fontId="0" fillId="5" borderId="0" xfId="0" applyFill="1" applyAlignment="1">
      <alignment horizontal="center"/>
    </xf>
    <xf numFmtId="0" fontId="25" fillId="2" borderId="7" xfId="0" applyFont="1" applyFill="1" applyBorder="1" applyAlignment="1">
      <alignment horizontal="center" vertical="center"/>
    </xf>
    <xf numFmtId="0" fontId="25"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6" xfId="0" applyFont="1" applyFill="1" applyBorder="1" applyAlignment="1">
      <alignment horizontal="center" vertical="center" wrapText="1"/>
    </xf>
    <xf numFmtId="0" fontId="4" fillId="0" borderId="0" xfId="2"/>
    <xf numFmtId="0" fontId="0" fillId="0" borderId="0" xfId="0" applyAlignment="1">
      <alignment vertical="top" wrapText="1"/>
    </xf>
    <xf numFmtId="0" fontId="0" fillId="0" borderId="0" xfId="0" applyAlignment="1">
      <alignment horizontal="center" vertical="top" wrapText="1"/>
    </xf>
    <xf numFmtId="0" fontId="64" fillId="2" borderId="12" xfId="0" applyFont="1" applyFill="1" applyBorder="1" applyAlignment="1">
      <alignment horizontal="center" vertical="top"/>
    </xf>
    <xf numFmtId="0" fontId="57" fillId="12" borderId="0" xfId="0" applyFont="1" applyFill="1"/>
    <xf numFmtId="0" fontId="12" fillId="2" borderId="0" xfId="0" applyFont="1" applyFill="1" applyAlignment="1">
      <alignment horizontal="left" vertical="center"/>
    </xf>
    <xf numFmtId="0" fontId="21" fillId="2" borderId="0" xfId="0" applyFont="1" applyFill="1" applyAlignment="1">
      <alignment horizontal="left" vertical="center" wrapText="1"/>
    </xf>
    <xf numFmtId="0" fontId="0" fillId="0" borderId="0" xfId="0" applyAlignment="1">
      <alignment horizontal="left" vertical="center" indent="2"/>
    </xf>
    <xf numFmtId="0" fontId="12" fillId="2" borderId="6" xfId="0" applyFont="1" applyFill="1" applyBorder="1" applyAlignment="1">
      <alignment horizontal="left" vertical="center" indent="2"/>
    </xf>
    <xf numFmtId="0" fontId="26" fillId="2" borderId="0" xfId="0" applyFont="1" applyFill="1" applyAlignment="1">
      <alignment horizontal="left" vertical="top"/>
    </xf>
    <xf numFmtId="0" fontId="56" fillId="3" borderId="14" xfId="0" applyFont="1" applyFill="1" applyBorder="1" applyAlignment="1">
      <alignment vertical="center"/>
    </xf>
    <xf numFmtId="0" fontId="56" fillId="3" borderId="26" xfId="0" applyFont="1" applyFill="1" applyBorder="1" applyAlignment="1">
      <alignment vertical="center"/>
    </xf>
    <xf numFmtId="0" fontId="4" fillId="3" borderId="14" xfId="2" applyFill="1" applyBorder="1" applyAlignment="1">
      <alignment vertical="center"/>
    </xf>
    <xf numFmtId="0" fontId="4" fillId="0" borderId="0" xfId="2" applyAlignment="1">
      <alignment vertical="top"/>
    </xf>
    <xf numFmtId="0" fontId="9" fillId="0" borderId="7" xfId="0" applyFont="1" applyBorder="1" applyAlignment="1">
      <alignment vertical="top"/>
    </xf>
    <xf numFmtId="0" fontId="9" fillId="0" borderId="6" xfId="0" applyFont="1" applyBorder="1" applyAlignment="1">
      <alignment vertical="top"/>
    </xf>
    <xf numFmtId="0" fontId="3" fillId="0" borderId="0" xfId="0" applyFont="1" applyAlignment="1">
      <alignment horizontal="left" vertical="top" indent="3"/>
    </xf>
    <xf numFmtId="0" fontId="3" fillId="0" borderId="0" xfId="0" applyFont="1" applyAlignment="1">
      <alignment horizontal="left" vertical="top" wrapText="1" indent="3"/>
    </xf>
    <xf numFmtId="0" fontId="64" fillId="2" borderId="6" xfId="0" applyFont="1" applyFill="1" applyBorder="1" applyAlignment="1">
      <alignment horizontal="center" vertical="top"/>
    </xf>
    <xf numFmtId="0" fontId="64" fillId="2" borderId="16" xfId="0" applyFont="1" applyFill="1" applyBorder="1" applyAlignment="1">
      <alignment horizontal="center" vertical="top"/>
    </xf>
    <xf numFmtId="0" fontId="57" fillId="12" borderId="0" xfId="0" applyFont="1" applyFill="1" applyAlignment="1">
      <alignment horizontal="center"/>
    </xf>
    <xf numFmtId="0" fontId="25" fillId="2" borderId="5" xfId="0" applyFont="1" applyFill="1" applyBorder="1" applyAlignment="1">
      <alignment horizontal="center" vertical="center"/>
    </xf>
    <xf numFmtId="0" fontId="25" fillId="2" borderId="30" xfId="0" applyFont="1" applyFill="1" applyBorder="1" applyAlignment="1">
      <alignment horizontal="center" vertical="center"/>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25" fillId="2" borderId="22" xfId="0" applyFont="1" applyFill="1" applyBorder="1" applyAlignment="1">
      <alignment horizontal="center" vertical="center"/>
    </xf>
    <xf numFmtId="0" fontId="25"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64" fillId="2" borderId="0" xfId="0" applyFont="1" applyFill="1" applyAlignment="1">
      <alignment vertical="top"/>
    </xf>
    <xf numFmtId="0" fontId="9" fillId="2" borderId="30" xfId="0" applyFont="1" applyFill="1" applyBorder="1" applyAlignment="1">
      <alignment horizontal="left"/>
    </xf>
    <xf numFmtId="0" fontId="12" fillId="2" borderId="31" xfId="0" applyFont="1" applyFill="1" applyBorder="1" applyAlignment="1">
      <alignment horizontal="left"/>
    </xf>
    <xf numFmtId="0" fontId="5" fillId="2" borderId="22" xfId="0" applyFont="1" applyFill="1" applyBorder="1"/>
    <xf numFmtId="0" fontId="9" fillId="2" borderId="1" xfId="0" applyFont="1" applyFill="1" applyBorder="1" applyAlignment="1">
      <alignment horizontal="left"/>
    </xf>
    <xf numFmtId="0" fontId="12" fillId="2" borderId="23" xfId="0" applyFont="1" applyFill="1" applyBorder="1" applyAlignment="1">
      <alignment horizontal="left"/>
    </xf>
    <xf numFmtId="0" fontId="9" fillId="2" borderId="30" xfId="0" applyFont="1" applyFill="1" applyBorder="1" applyAlignment="1">
      <alignment horizontal="left" vertical="top"/>
    </xf>
    <xf numFmtId="0" fontId="5" fillId="2" borderId="31" xfId="0" applyFont="1" applyFill="1" applyBorder="1" applyAlignment="1">
      <alignment vertical="top"/>
    </xf>
    <xf numFmtId="0" fontId="5" fillId="2" borderId="23" xfId="0" applyFont="1" applyFill="1" applyBorder="1" applyAlignment="1">
      <alignment vertical="top"/>
    </xf>
    <xf numFmtId="0" fontId="0" fillId="0" borderId="0" xfId="0" applyAlignment="1">
      <alignment horizontal="center" wrapText="1"/>
    </xf>
    <xf numFmtId="0" fontId="0" fillId="10" borderId="8" xfId="0" applyFill="1" applyBorder="1" applyAlignment="1" applyProtection="1">
      <alignment horizontal="center"/>
      <protection locked="0"/>
    </xf>
    <xf numFmtId="0" fontId="6" fillId="10" borderId="8" xfId="0" applyFont="1" applyFill="1" applyBorder="1" applyAlignment="1" applyProtection="1">
      <alignment horizontal="center"/>
      <protection locked="0"/>
    </xf>
    <xf numFmtId="2" fontId="5" fillId="10" borderId="8" xfId="0" applyNumberFormat="1" applyFont="1" applyFill="1" applyBorder="1" applyAlignment="1" applyProtection="1">
      <alignment horizontal="center" vertical="center"/>
      <protection locked="0"/>
    </xf>
    <xf numFmtId="0" fontId="5" fillId="10" borderId="8" xfId="0" applyFont="1" applyFill="1" applyBorder="1" applyAlignment="1" applyProtection="1">
      <alignment vertical="center"/>
      <protection locked="0"/>
    </xf>
    <xf numFmtId="0" fontId="13" fillId="0" borderId="0" xfId="0" applyFont="1" applyAlignment="1">
      <alignment horizontal="center" vertical="center" wrapText="1"/>
    </xf>
    <xf numFmtId="0" fontId="5" fillId="0" borderId="7" xfId="0" applyFont="1" applyBorder="1" applyAlignment="1" applyProtection="1">
      <alignment vertical="center"/>
      <protection locked="0"/>
    </xf>
    <xf numFmtId="0" fontId="5" fillId="2" borderId="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5" fillId="2" borderId="7" xfId="0" applyFont="1" applyFill="1" applyBorder="1" applyProtection="1">
      <protection locked="0"/>
    </xf>
    <xf numFmtId="0" fontId="7" fillId="2" borderId="0" xfId="0" applyFont="1" applyFill="1" applyAlignment="1" applyProtection="1">
      <alignment vertical="center"/>
      <protection hidden="1"/>
    </xf>
    <xf numFmtId="0" fontId="0" fillId="2" borderId="0" xfId="0" applyFill="1" applyProtection="1">
      <protection hidden="1"/>
    </xf>
    <xf numFmtId="0" fontId="0" fillId="2" borderId="0" xfId="0" applyFill="1" applyAlignment="1" applyProtection="1">
      <alignment wrapText="1"/>
      <protection hidden="1"/>
    </xf>
    <xf numFmtId="0" fontId="3" fillId="2" borderId="0" xfId="0" applyFont="1" applyFill="1" applyProtection="1">
      <protection hidden="1"/>
    </xf>
    <xf numFmtId="0" fontId="6"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7" fillId="2" borderId="0" xfId="0" applyFont="1" applyFill="1" applyAlignment="1" applyProtection="1">
      <alignment horizontal="center" vertical="center"/>
      <protection hidden="1"/>
    </xf>
    <xf numFmtId="0" fontId="4" fillId="2" borderId="13" xfId="2" applyFill="1" applyBorder="1" applyAlignment="1" applyProtection="1">
      <alignment horizontal="center" vertical="top" wrapText="1"/>
      <protection hidden="1"/>
    </xf>
    <xf numFmtId="0" fontId="5" fillId="2" borderId="0" xfId="0" applyFont="1" applyFill="1" applyAlignment="1" applyProtection="1">
      <alignment horizontal="left" vertical="top" wrapText="1"/>
      <protection hidden="1"/>
    </xf>
    <xf numFmtId="0" fontId="0" fillId="2" borderId="0" xfId="0" applyFill="1" applyAlignment="1" applyProtection="1">
      <alignment vertical="center"/>
      <protection hidden="1"/>
    </xf>
    <xf numFmtId="0" fontId="4" fillId="2" borderId="13" xfId="2" applyFill="1" applyBorder="1" applyAlignment="1" applyProtection="1">
      <alignment horizontal="center"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pplyProtection="1">
      <alignment horizontal="left" vertical="center"/>
      <protection hidden="1"/>
    </xf>
    <xf numFmtId="0" fontId="0" fillId="2" borderId="0" xfId="0" applyFill="1" applyAlignment="1" applyProtection="1">
      <alignment horizontal="center"/>
      <protection hidden="1"/>
    </xf>
    <xf numFmtId="0" fontId="0" fillId="2" borderId="8" xfId="0" applyFill="1" applyBorder="1" applyAlignment="1" applyProtection="1">
      <alignment vertical="center" wrapText="1"/>
      <protection hidden="1"/>
    </xf>
    <xf numFmtId="0" fontId="0" fillId="2" borderId="8" xfId="0" applyFill="1" applyBorder="1" applyAlignment="1" applyProtection="1">
      <alignment vertical="center"/>
      <protection hidden="1"/>
    </xf>
    <xf numFmtId="0" fontId="0" fillId="2" borderId="0" xfId="0" applyFill="1" applyAlignment="1" applyProtection="1">
      <alignment vertical="center" wrapText="1"/>
      <protection hidden="1"/>
    </xf>
    <xf numFmtId="0" fontId="0" fillId="2" borderId="8" xfId="0" applyFill="1" applyBorder="1" applyAlignment="1" applyProtection="1">
      <alignment wrapText="1"/>
      <protection hidden="1"/>
    </xf>
    <xf numFmtId="0" fontId="0" fillId="7" borderId="8" xfId="0" quotePrefix="1" applyFill="1" applyBorder="1" applyAlignment="1" applyProtection="1">
      <alignment vertical="center" wrapText="1"/>
      <protection hidden="1"/>
    </xf>
    <xf numFmtId="0" fontId="0" fillId="7" borderId="8" xfId="0" applyFill="1" applyBorder="1" applyAlignment="1" applyProtection="1">
      <alignment vertical="center"/>
      <protection hidden="1"/>
    </xf>
    <xf numFmtId="0" fontId="0" fillId="0" borderId="0" xfId="0" applyProtection="1">
      <protection hidden="1"/>
    </xf>
    <xf numFmtId="0" fontId="0" fillId="2" borderId="8" xfId="0" applyFill="1" applyBorder="1" applyProtection="1">
      <protection hidden="1"/>
    </xf>
    <xf numFmtId="0" fontId="0" fillId="2" borderId="24" xfId="0" applyFill="1" applyBorder="1" applyAlignment="1" applyProtection="1">
      <alignment vertical="center" wrapText="1"/>
      <protection hidden="1"/>
    </xf>
    <xf numFmtId="0" fontId="4" fillId="2" borderId="0" xfId="2" applyFill="1" applyAlignment="1" applyProtection="1">
      <alignment wrapText="1"/>
      <protection hidden="1"/>
    </xf>
    <xf numFmtId="0" fontId="5" fillId="0" borderId="0" xfId="0" applyFont="1" applyAlignment="1" applyProtection="1">
      <alignment vertical="center"/>
      <protection hidden="1"/>
    </xf>
    <xf numFmtId="0" fontId="6" fillId="0" borderId="0" xfId="0" applyFont="1" applyAlignment="1" applyProtection="1">
      <alignment vertical="center"/>
      <protection hidden="1"/>
    </xf>
    <xf numFmtId="0" fontId="3" fillId="0" borderId="0" xfId="0" applyFont="1" applyProtection="1">
      <protection hidden="1"/>
    </xf>
    <xf numFmtId="0" fontId="3"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0" fontId="0" fillId="0" borderId="0" xfId="0" applyAlignment="1" applyProtection="1">
      <alignment vertical="center"/>
      <protection hidden="1"/>
    </xf>
    <xf numFmtId="49" fontId="6" fillId="0" borderId="0" xfId="0" applyNumberFormat="1" applyFont="1" applyAlignment="1" applyProtection="1">
      <alignment horizontal="center" vertical="center"/>
      <protection hidden="1"/>
    </xf>
    <xf numFmtId="8" fontId="6" fillId="0" borderId="0" xfId="0" applyNumberFormat="1" applyFont="1" applyAlignment="1" applyProtection="1">
      <alignment vertical="center"/>
      <protection hidden="1"/>
    </xf>
    <xf numFmtId="0" fontId="5" fillId="0" borderId="5" xfId="0" applyFont="1" applyBorder="1" applyAlignment="1" applyProtection="1">
      <alignment vertical="center"/>
      <protection hidden="1"/>
    </xf>
    <xf numFmtId="0" fontId="9" fillId="2" borderId="0" xfId="0" applyFont="1" applyFill="1" applyAlignment="1" applyProtection="1">
      <alignment horizontal="left" vertical="top"/>
      <protection hidden="1"/>
    </xf>
    <xf numFmtId="0" fontId="5" fillId="2" borderId="6" xfId="0" applyFont="1" applyFill="1" applyBorder="1" applyAlignment="1" applyProtection="1">
      <alignment vertical="top"/>
      <protection hidden="1"/>
    </xf>
    <xf numFmtId="0" fontId="5" fillId="0" borderId="7" xfId="0" applyFont="1" applyBorder="1" applyAlignment="1" applyProtection="1">
      <alignment vertical="center"/>
      <protection hidden="1"/>
    </xf>
    <xf numFmtId="0" fontId="5" fillId="0" borderId="0" xfId="0" applyFont="1" applyAlignment="1" applyProtection="1">
      <alignment horizontal="left" vertical="top" indent="2"/>
      <protection hidden="1"/>
    </xf>
    <xf numFmtId="0" fontId="6" fillId="0" borderId="0" xfId="0" applyFont="1" applyAlignment="1" applyProtection="1">
      <alignment horizontal="center" vertical="center"/>
      <protection hidden="1"/>
    </xf>
    <xf numFmtId="0" fontId="5" fillId="2" borderId="0" xfId="0" applyFont="1" applyFill="1" applyAlignment="1" applyProtection="1">
      <alignment horizontal="left" vertical="top" indent="2"/>
      <protection hidden="1"/>
    </xf>
    <xf numFmtId="0" fontId="5" fillId="2" borderId="6" xfId="0" applyFont="1" applyFill="1" applyBorder="1" applyAlignment="1" applyProtection="1">
      <alignment horizontal="left" vertical="top" indent="2"/>
      <protection hidden="1"/>
    </xf>
    <xf numFmtId="0" fontId="5" fillId="2" borderId="6" xfId="0" applyFont="1" applyFill="1" applyBorder="1" applyAlignment="1" applyProtection="1">
      <alignment horizontal="left" vertical="top" indent="4"/>
      <protection hidden="1"/>
    </xf>
    <xf numFmtId="0" fontId="5" fillId="0" borderId="6" xfId="0" applyFont="1" applyBorder="1" applyAlignment="1" applyProtection="1">
      <alignment vertical="center"/>
      <protection hidden="1"/>
    </xf>
    <xf numFmtId="0" fontId="33" fillId="0" borderId="0" xfId="0" applyFont="1" applyAlignment="1" applyProtection="1">
      <alignment vertical="center"/>
      <protection hidden="1"/>
    </xf>
    <xf numFmtId="0" fontId="5" fillId="0" borderId="0" xfId="0" applyFont="1" applyAlignment="1" applyProtection="1">
      <alignment horizontal="justify" vertical="top" wrapText="1"/>
      <protection hidden="1"/>
    </xf>
    <xf numFmtId="0" fontId="65" fillId="11" borderId="8" xfId="0" applyFont="1" applyFill="1" applyBorder="1" applyAlignment="1" applyProtection="1">
      <alignment horizontal="center" vertical="center" wrapText="1"/>
      <protection hidden="1"/>
    </xf>
    <xf numFmtId="0" fontId="14" fillId="2" borderId="0" xfId="0" applyFont="1" applyFill="1" applyAlignment="1" applyProtection="1">
      <alignment horizontal="left" vertical="center" wrapText="1"/>
      <protection hidden="1"/>
    </xf>
    <xf numFmtId="0" fontId="6" fillId="0" borderId="6" xfId="0" applyFont="1" applyBorder="1" applyProtection="1">
      <protection hidden="1"/>
    </xf>
    <xf numFmtId="0" fontId="15" fillId="2" borderId="0" xfId="0" applyFont="1" applyFill="1" applyAlignment="1" applyProtection="1">
      <alignment vertical="center" wrapText="1"/>
      <protection hidden="1"/>
    </xf>
    <xf numFmtId="0" fontId="6" fillId="0" borderId="7" xfId="0" applyFont="1" applyBorder="1" applyProtection="1">
      <protection hidden="1"/>
    </xf>
    <xf numFmtId="0" fontId="6" fillId="0" borderId="10" xfId="0" applyFont="1" applyBorder="1" applyProtection="1">
      <protection hidden="1"/>
    </xf>
    <xf numFmtId="0" fontId="10" fillId="2" borderId="11" xfId="0" applyFont="1" applyFill="1" applyBorder="1" applyAlignment="1" applyProtection="1">
      <alignment horizontal="center" vertical="center" wrapText="1"/>
      <protection hidden="1"/>
    </xf>
    <xf numFmtId="0" fontId="6" fillId="0" borderId="12" xfId="0" applyFont="1" applyBorder="1" applyProtection="1">
      <protection hidden="1"/>
    </xf>
    <xf numFmtId="0" fontId="10" fillId="2" borderId="0" xfId="0" applyFont="1" applyFill="1" applyAlignment="1" applyProtection="1">
      <alignment horizontal="left" wrapText="1"/>
      <protection hidden="1"/>
    </xf>
    <xf numFmtId="0" fontId="10" fillId="2" borderId="0" xfId="0" applyFont="1" applyFill="1" applyAlignment="1" applyProtection="1">
      <alignment horizontal="center" vertical="center" wrapText="1"/>
      <protection hidden="1"/>
    </xf>
    <xf numFmtId="0" fontId="7" fillId="0" borderId="0" xfId="0" applyFont="1" applyAlignment="1" applyProtection="1">
      <alignment vertical="top"/>
      <protection hidden="1"/>
    </xf>
    <xf numFmtId="0" fontId="6" fillId="0" borderId="0" xfId="0" applyFont="1" applyProtection="1">
      <protection hidden="1"/>
    </xf>
    <xf numFmtId="0" fontId="10" fillId="2" borderId="13" xfId="0" applyFont="1" applyFill="1" applyBorder="1" applyAlignment="1" applyProtection="1">
      <alignment horizontal="left" vertical="center" wrapText="1" indent="1"/>
      <protection hidden="1"/>
    </xf>
    <xf numFmtId="165" fontId="16" fillId="2" borderId="0" xfId="0" applyNumberFormat="1" applyFont="1" applyFill="1" applyAlignment="1" applyProtection="1">
      <alignment horizontal="center" vertical="center" wrapText="1"/>
      <protection hidden="1"/>
    </xf>
    <xf numFmtId="0" fontId="17" fillId="2" borderId="0" xfId="0" applyFont="1" applyFill="1" applyAlignment="1" applyProtection="1">
      <alignment horizontal="left" vertical="center" wrapText="1"/>
      <protection hidden="1"/>
    </xf>
    <xf numFmtId="0" fontId="17" fillId="2" borderId="0" xfId="0" applyFont="1" applyFill="1" applyAlignment="1" applyProtection="1">
      <alignment horizontal="center" vertical="center" wrapText="1"/>
      <protection hidden="1"/>
    </xf>
    <xf numFmtId="0" fontId="10" fillId="2" borderId="8" xfId="0" applyFont="1" applyFill="1" applyBorder="1" applyAlignment="1" applyProtection="1">
      <alignment horizontal="center" vertical="center" wrapText="1"/>
      <protection hidden="1"/>
    </xf>
    <xf numFmtId="0" fontId="10" fillId="14" borderId="8" xfId="0" applyFont="1" applyFill="1" applyBorder="1" applyAlignment="1" applyProtection="1">
      <alignment horizontal="center" vertical="center" wrapText="1"/>
      <protection hidden="1"/>
    </xf>
    <xf numFmtId="0" fontId="41" fillId="0" borderId="0" xfId="0" applyFont="1" applyProtection="1">
      <protection hidden="1"/>
    </xf>
    <xf numFmtId="0" fontId="5" fillId="0" borderId="0" xfId="0" applyFont="1" applyAlignment="1" applyProtection="1">
      <alignment horizontal="left" vertical="top" wrapText="1"/>
      <protection hidden="1"/>
    </xf>
    <xf numFmtId="0" fontId="5" fillId="0" borderId="11" xfId="0" applyFont="1" applyBorder="1" applyAlignment="1" applyProtection="1">
      <alignment horizontal="left" vertical="top" wrapText="1"/>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40" fillId="11" borderId="8" xfId="0" applyFont="1" applyFill="1" applyBorder="1" applyAlignment="1" applyProtection="1">
      <alignment horizontal="center"/>
      <protection hidden="1"/>
    </xf>
    <xf numFmtId="0" fontId="43" fillId="0" borderId="0" xfId="0" applyFont="1" applyProtection="1">
      <protection hidden="1"/>
    </xf>
    <xf numFmtId="0" fontId="11" fillId="2" borderId="0" xfId="0" applyFont="1" applyFill="1" applyAlignment="1" applyProtection="1">
      <alignment horizontal="left" vertical="center" wrapText="1"/>
      <protection hidden="1"/>
    </xf>
    <xf numFmtId="0" fontId="7" fillId="0" borderId="0" xfId="0" applyFont="1" applyProtection="1">
      <protection hidden="1"/>
    </xf>
    <xf numFmtId="49" fontId="6" fillId="0" borderId="0" xfId="0" applyNumberFormat="1" applyFont="1" applyProtection="1">
      <protection hidden="1"/>
    </xf>
    <xf numFmtId="0" fontId="18" fillId="0" borderId="0" xfId="0" applyFont="1" applyAlignment="1" applyProtection="1">
      <alignment vertical="center"/>
      <protection hidden="1"/>
    </xf>
    <xf numFmtId="0" fontId="7" fillId="2" borderId="0" xfId="0" applyFont="1" applyFill="1" applyProtection="1">
      <protection hidden="1"/>
    </xf>
    <xf numFmtId="0" fontId="19" fillId="0" borderId="0" xfId="0" applyFont="1" applyProtection="1">
      <protection hidden="1"/>
    </xf>
    <xf numFmtId="49" fontId="6" fillId="2" borderId="0" xfId="0" applyNumberFormat="1" applyFont="1" applyFill="1" applyProtection="1">
      <protection hidden="1"/>
    </xf>
    <xf numFmtId="0" fontId="6" fillId="2" borderId="0" xfId="0" applyFont="1" applyFill="1" applyAlignment="1" applyProtection="1">
      <alignment horizontal="center"/>
      <protection hidden="1"/>
    </xf>
    <xf numFmtId="0" fontId="5" fillId="0" borderId="0" xfId="0" applyFont="1" applyAlignment="1" applyProtection="1">
      <alignment horizontal="left" vertical="center"/>
      <protection hidden="1"/>
    </xf>
    <xf numFmtId="167" fontId="6" fillId="2" borderId="11" xfId="0" applyNumberFormat="1" applyFont="1" applyFill="1" applyBorder="1" applyAlignment="1" applyProtection="1">
      <alignment horizontal="center"/>
      <protection hidden="1"/>
    </xf>
    <xf numFmtId="167" fontId="6" fillId="2" borderId="0" xfId="0" applyNumberFormat="1" applyFont="1" applyFill="1" applyAlignment="1" applyProtection="1">
      <alignment horizontal="center"/>
      <protection hidden="1"/>
    </xf>
    <xf numFmtId="167" fontId="6" fillId="2" borderId="14" xfId="0" applyNumberFormat="1" applyFont="1" applyFill="1" applyBorder="1" applyAlignment="1" applyProtection="1">
      <alignment horizontal="center"/>
      <protection hidden="1"/>
    </xf>
    <xf numFmtId="167" fontId="6" fillId="0" borderId="0" xfId="0" applyNumberFormat="1" applyFont="1" applyProtection="1">
      <protection hidden="1"/>
    </xf>
    <xf numFmtId="14" fontId="6" fillId="0" borderId="0" xfId="0" applyNumberFormat="1" applyFont="1" applyProtection="1">
      <protection hidden="1"/>
    </xf>
    <xf numFmtId="0" fontId="6" fillId="0" borderId="0" xfId="0" applyFont="1" applyAlignment="1" applyProtection="1">
      <alignment horizontal="center"/>
      <protection hidden="1"/>
    </xf>
    <xf numFmtId="0" fontId="12" fillId="0" borderId="6" xfId="0" applyFont="1" applyBorder="1" applyAlignment="1" applyProtection="1">
      <alignment vertical="center"/>
      <protection hidden="1"/>
    </xf>
    <xf numFmtId="0" fontId="35" fillId="0" borderId="0" xfId="0" applyFont="1" applyAlignment="1" applyProtection="1">
      <alignment vertical="center" wrapText="1"/>
      <protection hidden="1"/>
    </xf>
    <xf numFmtId="0" fontId="12" fillId="0" borderId="6" xfId="0" applyFont="1" applyBorder="1" applyAlignment="1" applyProtection="1">
      <alignment horizontal="left" vertical="center"/>
      <protection hidden="1"/>
    </xf>
    <xf numFmtId="0" fontId="5" fillId="0" borderId="0" xfId="0" applyFont="1" applyAlignment="1" applyProtection="1">
      <alignment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168" fontId="5" fillId="5" borderId="8" xfId="0" applyNumberFormat="1" applyFont="1" applyFill="1" applyBorder="1" applyAlignment="1" applyProtection="1">
      <alignment horizontal="center" vertical="center" wrapText="1"/>
      <protection hidden="1"/>
    </xf>
    <xf numFmtId="169" fontId="5" fillId="5" borderId="8" xfId="0" applyNumberFormat="1" applyFont="1" applyFill="1" applyBorder="1" applyAlignment="1" applyProtection="1">
      <alignment horizontal="center" vertical="center" wrapText="1"/>
      <protection hidden="1"/>
    </xf>
    <xf numFmtId="178" fontId="40" fillId="5" borderId="8" xfId="0" applyNumberFormat="1" applyFont="1" applyFill="1" applyBorder="1" applyAlignment="1" applyProtection="1">
      <alignment horizontal="center" vertical="center" wrapText="1"/>
      <protection hidden="1"/>
    </xf>
    <xf numFmtId="171" fontId="5" fillId="5" borderId="8" xfId="0" applyNumberFormat="1" applyFont="1"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5" fillId="2" borderId="0" xfId="0" applyFont="1" applyFill="1" applyAlignment="1" applyProtection="1">
      <alignment horizontal="center" vertical="center" wrapText="1"/>
      <protection hidden="1"/>
    </xf>
    <xf numFmtId="172" fontId="5" fillId="0" borderId="0" xfId="0" applyNumberFormat="1" applyFont="1" applyAlignment="1" applyProtection="1">
      <alignment horizontal="center" vertical="center" wrapText="1"/>
      <protection hidden="1"/>
    </xf>
    <xf numFmtId="173" fontId="5" fillId="0" borderId="0" xfId="0" applyNumberFormat="1" applyFont="1" applyAlignment="1" applyProtection="1">
      <alignment horizontal="center" vertical="center" wrapText="1"/>
      <protection hidden="1"/>
    </xf>
    <xf numFmtId="174" fontId="5" fillId="0" borderId="0" xfId="0" applyNumberFormat="1" applyFont="1" applyAlignment="1" applyProtection="1">
      <alignment horizontal="center" vertical="center" wrapText="1"/>
      <protection hidden="1"/>
    </xf>
    <xf numFmtId="168" fontId="5" fillId="3" borderId="8" xfId="0" applyNumberFormat="1" applyFont="1" applyFill="1" applyBorder="1" applyAlignment="1" applyProtection="1">
      <alignment horizontal="center" vertical="center" wrapText="1"/>
      <protection hidden="1"/>
    </xf>
    <xf numFmtId="169" fontId="5" fillId="3" borderId="8" xfId="0" applyNumberFormat="1" applyFont="1" applyFill="1" applyBorder="1" applyAlignment="1" applyProtection="1">
      <alignment horizontal="center" vertical="center" wrapText="1"/>
      <protection hidden="1"/>
    </xf>
    <xf numFmtId="170" fontId="5" fillId="3" borderId="8" xfId="0" applyNumberFormat="1" applyFont="1" applyFill="1" applyBorder="1" applyAlignment="1" applyProtection="1">
      <alignment horizontal="center" vertical="center" wrapText="1"/>
      <protection hidden="1"/>
    </xf>
    <xf numFmtId="171" fontId="5" fillId="3" borderId="8" xfId="0" applyNumberFormat="1" applyFont="1" applyFill="1" applyBorder="1" applyAlignment="1" applyProtection="1">
      <alignment horizontal="center" vertical="center" wrapText="1"/>
      <protection hidden="1"/>
    </xf>
    <xf numFmtId="1" fontId="5" fillId="5" borderId="8" xfId="0" applyNumberFormat="1" applyFont="1" applyFill="1" applyBorder="1" applyAlignment="1" applyProtection="1">
      <alignment horizontal="center" vertical="center" wrapText="1"/>
      <protection hidden="1"/>
    </xf>
    <xf numFmtId="0" fontId="18" fillId="0" borderId="9" xfId="0" applyFont="1" applyBorder="1" applyAlignment="1" applyProtection="1">
      <alignment vertical="center"/>
      <protection hidden="1"/>
    </xf>
    <xf numFmtId="1" fontId="5" fillId="2" borderId="0" xfId="0" applyNumberFormat="1" applyFont="1" applyFill="1" applyAlignment="1" applyProtection="1">
      <alignment horizontal="center" vertical="center" wrapText="1"/>
      <protection hidden="1"/>
    </xf>
    <xf numFmtId="0" fontId="10" fillId="0" borderId="0" xfId="0" applyFont="1" applyAlignment="1" applyProtection="1">
      <alignment horizontal="left" vertical="center" wrapText="1"/>
      <protection hidden="1"/>
    </xf>
    <xf numFmtId="175" fontId="5" fillId="0" borderId="0" xfId="0" applyNumberFormat="1" applyFont="1" applyAlignment="1" applyProtection="1">
      <alignment vertical="center" wrapText="1"/>
      <protection hidden="1"/>
    </xf>
    <xf numFmtId="0" fontId="5" fillId="0" borderId="6" xfId="0" applyFont="1" applyBorder="1" applyAlignment="1" applyProtection="1">
      <alignment vertical="center" wrapText="1"/>
      <protection hidden="1"/>
    </xf>
    <xf numFmtId="0" fontId="10" fillId="0" borderId="0" xfId="0" applyFont="1" applyAlignment="1" applyProtection="1">
      <alignment vertical="center" wrapText="1"/>
      <protection hidden="1"/>
    </xf>
    <xf numFmtId="0" fontId="34" fillId="0" borderId="0" xfId="0" applyFont="1" applyAlignment="1" applyProtection="1">
      <alignment vertical="center"/>
      <protection hidden="1"/>
    </xf>
    <xf numFmtId="0" fontId="34" fillId="0" borderId="0" xfId="0" applyFont="1" applyAlignment="1" applyProtection="1">
      <alignment vertical="center" wrapText="1"/>
      <protection hidden="1"/>
    </xf>
    <xf numFmtId="0" fontId="10" fillId="0" borderId="0" xfId="0" applyFont="1" applyAlignment="1" applyProtection="1">
      <alignment horizontal="left" vertical="top" wrapText="1"/>
      <protection hidden="1"/>
    </xf>
    <xf numFmtId="0" fontId="17" fillId="11" borderId="8" xfId="0" applyFont="1" applyFill="1" applyBorder="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31" fillId="0" borderId="0" xfId="0" applyFont="1" applyAlignment="1" applyProtection="1">
      <alignment vertical="center"/>
      <protection hidden="1"/>
    </xf>
    <xf numFmtId="0" fontId="23" fillId="0" borderId="0" xfId="0" applyFont="1" applyAlignment="1" applyProtection="1">
      <alignment vertical="center" wrapText="1"/>
      <protection hidden="1"/>
    </xf>
    <xf numFmtId="0" fontId="10" fillId="5" borderId="8" xfId="0" applyFont="1" applyFill="1" applyBorder="1" applyAlignment="1" applyProtection="1">
      <alignment vertical="center" wrapText="1"/>
      <protection hidden="1"/>
    </xf>
    <xf numFmtId="0" fontId="10" fillId="2" borderId="14" xfId="0" applyFont="1" applyFill="1" applyBorder="1" applyAlignment="1" applyProtection="1">
      <alignment vertical="center" wrapText="1"/>
      <protection hidden="1"/>
    </xf>
    <xf numFmtId="0" fontId="10" fillId="2" borderId="14" xfId="0" applyFont="1" applyFill="1" applyBorder="1" applyAlignment="1" applyProtection="1">
      <alignment horizontal="center" vertical="center" wrapText="1"/>
      <protection hidden="1"/>
    </xf>
    <xf numFmtId="176" fontId="10" fillId="0" borderId="0" xfId="1" applyNumberFormat="1" applyFont="1" applyFill="1" applyBorder="1" applyAlignment="1" applyProtection="1">
      <alignment vertical="center" wrapText="1"/>
      <protection hidden="1"/>
    </xf>
    <xf numFmtId="177" fontId="10" fillId="0" borderId="0" xfId="0" applyNumberFormat="1" applyFont="1" applyAlignment="1" applyProtection="1">
      <alignment vertical="center" wrapText="1"/>
      <protection hidden="1"/>
    </xf>
    <xf numFmtId="0" fontId="5" fillId="0" borderId="22" xfId="0" applyFont="1" applyBorder="1" applyAlignment="1" applyProtection="1">
      <alignment vertical="center"/>
      <protection hidden="1"/>
    </xf>
    <xf numFmtId="0" fontId="5" fillId="0" borderId="1" xfId="0" applyFont="1" applyBorder="1" applyAlignment="1" applyProtection="1">
      <alignment vertical="center"/>
      <protection hidden="1"/>
    </xf>
    <xf numFmtId="0" fontId="5" fillId="0" borderId="1" xfId="0" applyFont="1" applyBorder="1" applyAlignment="1" applyProtection="1">
      <alignment horizontal="center" vertical="center"/>
      <protection hidden="1"/>
    </xf>
    <xf numFmtId="0" fontId="5" fillId="0" borderId="23" xfId="0" applyFont="1" applyBorder="1" applyAlignment="1" applyProtection="1">
      <alignment vertical="center"/>
      <protection hidden="1"/>
    </xf>
    <xf numFmtId="0" fontId="5" fillId="0" borderId="0" xfId="0" applyFont="1" applyAlignment="1" applyProtection="1">
      <alignment horizontal="center" vertical="center"/>
      <protection hidden="1"/>
    </xf>
    <xf numFmtId="0" fontId="12" fillId="0" borderId="0" xfId="0" applyFont="1" applyAlignment="1">
      <alignment horizontal="center" vertical="center" wrapText="1"/>
    </xf>
    <xf numFmtId="0" fontId="22" fillId="0" borderId="0" xfId="0" applyFont="1" applyAlignment="1">
      <alignment horizontal="left" vertical="center" wrapText="1" indent="1"/>
    </xf>
    <xf numFmtId="1" fontId="7" fillId="2" borderId="0" xfId="0" applyNumberFormat="1" applyFont="1" applyFill="1" applyAlignment="1" applyProtection="1">
      <alignment horizontal="center" vertical="center"/>
      <protection hidden="1"/>
    </xf>
    <xf numFmtId="1" fontId="6" fillId="2" borderId="0" xfId="0" applyNumberFormat="1" applyFont="1" applyFill="1" applyAlignment="1" applyProtection="1">
      <alignment horizontal="center" vertical="center"/>
      <protection hidden="1"/>
    </xf>
    <xf numFmtId="1" fontId="0" fillId="2" borderId="0" xfId="0" applyNumberFormat="1" applyFill="1" applyProtection="1">
      <protection hidden="1"/>
    </xf>
    <xf numFmtId="0" fontId="6" fillId="2" borderId="0" xfId="0" applyFont="1" applyFill="1" applyAlignment="1" applyProtection="1">
      <alignment horizontal="center" vertical="center"/>
      <protection hidden="1"/>
    </xf>
    <xf numFmtId="0" fontId="51" fillId="0" borderId="0" xfId="0" applyFont="1" applyAlignment="1">
      <alignment vertical="center"/>
    </xf>
    <xf numFmtId="0" fontId="73" fillId="2" borderId="0" xfId="0" applyFont="1" applyFill="1" applyAlignment="1">
      <alignment horizontal="left"/>
    </xf>
    <xf numFmtId="0" fontId="64" fillId="0" borderId="0" xfId="0" applyFont="1" applyAlignment="1">
      <alignment wrapText="1"/>
    </xf>
    <xf numFmtId="0" fontId="64" fillId="16" borderId="0" xfId="0" applyFont="1" applyFill="1" applyAlignment="1">
      <alignment horizontal="center" vertical="top"/>
    </xf>
    <xf numFmtId="0" fontId="5" fillId="2" borderId="7" xfId="0" applyFont="1" applyFill="1" applyBorder="1" applyAlignment="1">
      <alignment horizontal="left" vertical="center" indent="2"/>
    </xf>
    <xf numFmtId="0" fontId="64" fillId="16" borderId="0" xfId="0" applyFont="1" applyFill="1" applyAlignment="1">
      <alignment vertical="top"/>
    </xf>
    <xf numFmtId="0" fontId="5" fillId="2" borderId="6" xfId="0" applyFont="1" applyFill="1" applyBorder="1" applyAlignment="1">
      <alignment horizontal="left" vertical="center"/>
    </xf>
    <xf numFmtId="0" fontId="4" fillId="16" borderId="0" xfId="2" applyFill="1" applyAlignment="1">
      <alignment vertical="top"/>
    </xf>
    <xf numFmtId="0" fontId="5" fillId="16" borderId="0" xfId="0" applyFont="1" applyFill="1" applyAlignment="1">
      <alignment vertical="center"/>
    </xf>
    <xf numFmtId="0" fontId="5" fillId="17" borderId="2" xfId="0" applyFont="1" applyFill="1" applyBorder="1" applyAlignment="1">
      <alignment vertical="center"/>
    </xf>
    <xf numFmtId="0" fontId="5" fillId="17" borderId="3" xfId="0" applyFont="1" applyFill="1" applyBorder="1" applyAlignment="1">
      <alignment vertical="center"/>
    </xf>
    <xf numFmtId="0" fontId="5" fillId="2" borderId="6" xfId="0" applyFont="1" applyFill="1" applyBorder="1" applyAlignment="1">
      <alignment horizontal="center" vertical="center"/>
    </xf>
    <xf numFmtId="0" fontId="0" fillId="0" borderId="0" xfId="0" applyAlignment="1">
      <alignment horizontal="left"/>
    </xf>
    <xf numFmtId="0" fontId="75" fillId="0" borderId="9" xfId="0" applyFont="1" applyBorder="1" applyAlignment="1" applyProtection="1">
      <alignment vertical="center"/>
      <protection hidden="1"/>
    </xf>
    <xf numFmtId="0" fontId="19" fillId="0" borderId="0" xfId="0" applyFont="1" applyAlignment="1" applyProtection="1">
      <alignment vertical="center"/>
      <protection hidden="1"/>
    </xf>
    <xf numFmtId="0" fontId="19" fillId="0" borderId="0" xfId="0" applyFont="1" applyAlignment="1" applyProtection="1">
      <alignment horizontal="left" vertical="center"/>
      <protection hidden="1"/>
    </xf>
    <xf numFmtId="0" fontId="26" fillId="2" borderId="0" xfId="0" applyFont="1" applyFill="1" applyAlignment="1">
      <alignment horizontal="left" vertical="center"/>
    </xf>
    <xf numFmtId="0" fontId="9" fillId="2" borderId="0" xfId="0" applyFont="1" applyFill="1" applyAlignment="1">
      <alignment horizontal="left" vertical="center"/>
    </xf>
    <xf numFmtId="0" fontId="0" fillId="2" borderId="0" xfId="0" applyFill="1"/>
    <xf numFmtId="0" fontId="0" fillId="0" borderId="0" xfId="0" applyAlignment="1">
      <alignment horizontal="left" vertical="top" wrapText="1"/>
    </xf>
    <xf numFmtId="0" fontId="4" fillId="0" borderId="0" xfId="2" applyAlignment="1">
      <alignment horizontal="left" vertical="center" wrapText="1" indent="2"/>
    </xf>
    <xf numFmtId="0" fontId="0" fillId="0" borderId="0" xfId="0"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26" fillId="0" borderId="0" xfId="0" applyFont="1" applyAlignment="1">
      <alignment horizontal="justify" vertical="center" wrapText="1"/>
    </xf>
    <xf numFmtId="0" fontId="21" fillId="2" borderId="9" xfId="0" applyFont="1" applyFill="1" applyBorder="1" applyAlignment="1">
      <alignment horizontal="left" vertical="center" wrapText="1"/>
    </xf>
    <xf numFmtId="0" fontId="21" fillId="2" borderId="0" xfId="0" applyFont="1" applyFill="1" applyAlignment="1">
      <alignment horizontal="left" vertical="center" wrapText="1"/>
    </xf>
    <xf numFmtId="0" fontId="5" fillId="0" borderId="1" xfId="0" applyFont="1" applyBorder="1" applyAlignment="1">
      <alignment horizontal="right"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5" fillId="17" borderId="4" xfId="0" applyFont="1" applyFill="1" applyBorder="1" applyAlignment="1">
      <alignment horizontal="center" vertical="center"/>
    </xf>
    <xf numFmtId="0" fontId="68" fillId="11" borderId="2" xfId="0" applyFont="1" applyFill="1" applyBorder="1" applyAlignment="1">
      <alignment horizontal="center" vertical="center" wrapText="1"/>
    </xf>
    <xf numFmtId="0" fontId="68" fillId="11" borderId="3" xfId="0" applyFont="1" applyFill="1" applyBorder="1" applyAlignment="1">
      <alignment horizontal="center" vertical="center" wrapText="1"/>
    </xf>
    <xf numFmtId="0" fontId="26" fillId="0" borderId="0" xfId="0" applyFont="1" applyAlignment="1">
      <alignment horizontal="left" vertical="top" indent="2"/>
    </xf>
    <xf numFmtId="0" fontId="56" fillId="9" borderId="25" xfId="0" applyFont="1" applyFill="1" applyBorder="1" applyAlignment="1">
      <alignment horizontal="center" vertical="center"/>
    </xf>
    <xf numFmtId="0" fontId="56" fillId="9" borderId="14" xfId="0" applyFont="1" applyFill="1" applyBorder="1" applyAlignment="1">
      <alignment horizontal="center" vertical="center"/>
    </xf>
    <xf numFmtId="0" fontId="56" fillId="9" borderId="26" xfId="0" applyFont="1" applyFill="1" applyBorder="1" applyAlignment="1">
      <alignment horizontal="center" vertical="center"/>
    </xf>
    <xf numFmtId="0" fontId="13" fillId="2" borderId="0" xfId="0" applyFont="1" applyFill="1" applyAlignment="1">
      <alignment horizontal="justify" vertical="center" wrapText="1"/>
    </xf>
    <xf numFmtId="0" fontId="13" fillId="0" borderId="0" xfId="0" applyFont="1" applyAlignment="1">
      <alignment horizontal="justify" vertical="center" wrapText="1"/>
    </xf>
    <xf numFmtId="0" fontId="56" fillId="12" borderId="0" xfId="0" applyFont="1" applyFill="1" applyAlignment="1">
      <alignment horizontal="center" vertical="center"/>
    </xf>
    <xf numFmtId="0" fontId="56" fillId="12" borderId="0" xfId="0" applyFont="1" applyFill="1" applyAlignment="1">
      <alignment horizontal="center" vertical="center" wrapText="1"/>
    </xf>
    <xf numFmtId="0" fontId="64" fillId="2" borderId="0" xfId="0" applyFont="1" applyFill="1" applyAlignment="1">
      <alignment horizontal="center" vertical="top"/>
    </xf>
    <xf numFmtId="0" fontId="64" fillId="16" borderId="0" xfId="0" applyFont="1" applyFill="1" applyAlignment="1">
      <alignment horizontal="center" vertical="top"/>
    </xf>
    <xf numFmtId="0" fontId="64" fillId="16" borderId="0" xfId="0" applyFont="1" applyFill="1" applyAlignment="1">
      <alignment horizontal="right" vertical="top"/>
    </xf>
    <xf numFmtId="0" fontId="4" fillId="10" borderId="13" xfId="2" applyFill="1" applyBorder="1" applyAlignment="1" applyProtection="1">
      <alignment horizontal="left" vertical="top"/>
      <protection locked="0"/>
    </xf>
    <xf numFmtId="0" fontId="4" fillId="10" borderId="14" xfId="2" applyFill="1" applyBorder="1" applyAlignment="1" applyProtection="1">
      <alignment horizontal="left" vertical="top"/>
      <protection locked="0"/>
    </xf>
    <xf numFmtId="0" fontId="9" fillId="6" borderId="13" xfId="0" applyFont="1" applyFill="1" applyBorder="1" applyAlignment="1">
      <alignment horizontal="left" vertical="top"/>
    </xf>
    <xf numFmtId="0" fontId="9" fillId="6" borderId="14" xfId="0" applyFont="1" applyFill="1" applyBorder="1" applyAlignment="1">
      <alignment horizontal="left" vertical="top"/>
    </xf>
    <xf numFmtId="0" fontId="9" fillId="6" borderId="15" xfId="0" applyFont="1" applyFill="1" applyBorder="1" applyAlignment="1">
      <alignment horizontal="left" vertical="top"/>
    </xf>
    <xf numFmtId="0" fontId="9" fillId="2" borderId="8" xfId="0" applyFont="1" applyFill="1" applyBorder="1" applyAlignment="1">
      <alignment horizontal="center" vertical="top"/>
    </xf>
    <xf numFmtId="0" fontId="9" fillId="6" borderId="8" xfId="0" applyFont="1" applyFill="1" applyBorder="1" applyAlignment="1">
      <alignment horizontal="left" vertical="top"/>
    </xf>
    <xf numFmtId="0" fontId="26" fillId="10" borderId="13" xfId="0" applyFont="1" applyFill="1" applyBorder="1" applyAlignment="1" applyProtection="1">
      <alignment horizontal="left" vertical="top"/>
      <protection locked="0"/>
    </xf>
    <xf numFmtId="0" fontId="26" fillId="10" borderId="14" xfId="0" applyFont="1" applyFill="1" applyBorder="1" applyAlignment="1" applyProtection="1">
      <alignment horizontal="left" vertical="top"/>
      <protection locked="0"/>
    </xf>
    <xf numFmtId="0" fontId="26" fillId="10" borderId="15" xfId="0" applyFont="1" applyFill="1" applyBorder="1" applyAlignment="1" applyProtection="1">
      <alignment horizontal="left" vertical="top"/>
      <protection locked="0"/>
    </xf>
    <xf numFmtId="0" fontId="9" fillId="6" borderId="8" xfId="0" applyFont="1" applyFill="1" applyBorder="1" applyAlignment="1">
      <alignment horizontal="center" vertical="top"/>
    </xf>
    <xf numFmtId="0" fontId="4" fillId="2" borderId="11" xfId="2" applyFill="1" applyBorder="1" applyAlignment="1" applyProtection="1">
      <alignment horizontal="center" vertical="top"/>
    </xf>
    <xf numFmtId="0" fontId="26" fillId="10" borderId="18" xfId="0" applyFont="1" applyFill="1" applyBorder="1" applyAlignment="1" applyProtection="1">
      <alignment horizontal="left" vertical="top"/>
      <protection locked="0"/>
    </xf>
    <xf numFmtId="0" fontId="26" fillId="10" borderId="11" xfId="0" applyFont="1" applyFill="1" applyBorder="1" applyAlignment="1" applyProtection="1">
      <alignment horizontal="left" vertical="top"/>
      <protection locked="0"/>
    </xf>
    <xf numFmtId="0" fontId="26" fillId="10" borderId="19" xfId="0" applyFont="1" applyFill="1" applyBorder="1" applyAlignment="1" applyProtection="1">
      <alignment horizontal="left" vertical="top"/>
      <protection locked="0"/>
    </xf>
    <xf numFmtId="0" fontId="26" fillId="10" borderId="20" xfId="0" applyFont="1" applyFill="1" applyBorder="1" applyAlignment="1" applyProtection="1">
      <alignment horizontal="left" vertical="top"/>
      <protection locked="0"/>
    </xf>
    <xf numFmtId="0" fontId="26" fillId="10" borderId="21" xfId="0" applyFont="1" applyFill="1" applyBorder="1" applyAlignment="1" applyProtection="1">
      <alignment horizontal="left" vertical="top"/>
      <protection locked="0"/>
    </xf>
    <xf numFmtId="0" fontId="5" fillId="0" borderId="1" xfId="0" applyFont="1" applyBorder="1" applyAlignment="1">
      <alignment horizontal="right" vertical="center" wrapText="1"/>
    </xf>
    <xf numFmtId="0" fontId="25" fillId="17" borderId="2" xfId="0" applyFont="1" applyFill="1" applyBorder="1" applyAlignment="1">
      <alignment horizontal="center" vertical="center"/>
    </xf>
    <xf numFmtId="0" fontId="25" fillId="17" borderId="3" xfId="0" applyFont="1" applyFill="1" applyBorder="1" applyAlignment="1">
      <alignment horizontal="center" vertical="center"/>
    </xf>
    <xf numFmtId="0" fontId="25" fillId="17" borderId="4" xfId="0" applyFont="1" applyFill="1" applyBorder="1" applyAlignment="1">
      <alignment horizontal="center" vertical="center"/>
    </xf>
    <xf numFmtId="0" fontId="68" fillId="11" borderId="4" xfId="0" applyFont="1" applyFill="1" applyBorder="1" applyAlignment="1">
      <alignment horizontal="center" vertical="center" wrapText="1"/>
    </xf>
    <xf numFmtId="0" fontId="64" fillId="2" borderId="0" xfId="0" applyFont="1" applyFill="1" applyAlignment="1">
      <alignment horizontal="left" vertical="top" indent="2"/>
    </xf>
    <xf numFmtId="0" fontId="72" fillId="2" borderId="0" xfId="0" applyFont="1" applyFill="1" applyAlignment="1">
      <alignment horizontal="center" vertical="center"/>
    </xf>
    <xf numFmtId="0" fontId="26" fillId="0" borderId="0" xfId="0" applyFont="1" applyAlignment="1">
      <alignment horizontal="left" vertical="center" wrapText="1" indent="2"/>
    </xf>
    <xf numFmtId="0" fontId="9" fillId="3" borderId="8" xfId="0" applyFont="1" applyFill="1" applyBorder="1" applyAlignment="1">
      <alignment horizontal="center" vertical="top"/>
    </xf>
    <xf numFmtId="0" fontId="64" fillId="2" borderId="11" xfId="0" applyFont="1" applyFill="1" applyBorder="1" applyAlignment="1">
      <alignment horizontal="center" vertical="top"/>
    </xf>
    <xf numFmtId="0" fontId="48" fillId="0" borderId="0" xfId="0" applyFont="1" applyAlignment="1">
      <alignment horizontal="left" vertical="center" wrapText="1"/>
    </xf>
    <xf numFmtId="0" fontId="50" fillId="0" borderId="9" xfId="0" applyFont="1" applyBorder="1" applyAlignment="1">
      <alignment horizontal="left" vertical="center" wrapText="1"/>
    </xf>
    <xf numFmtId="0" fontId="50" fillId="0" borderId="0" xfId="0" applyFont="1" applyAlignment="1">
      <alignment horizontal="left" vertical="center" wrapText="1"/>
    </xf>
    <xf numFmtId="0" fontId="47" fillId="2" borderId="0" xfId="0" applyFont="1" applyFill="1" applyAlignment="1">
      <alignment horizontal="center" vertical="center"/>
    </xf>
    <xf numFmtId="0" fontId="26" fillId="2" borderId="0" xfId="0" applyFont="1" applyFill="1" applyAlignment="1">
      <alignment horizontal="left" vertical="top" wrapText="1"/>
    </xf>
    <xf numFmtId="0" fontId="26" fillId="2" borderId="0" xfId="0" applyFont="1" applyFill="1" applyAlignment="1">
      <alignment horizontal="center" vertical="top" wrapText="1"/>
    </xf>
    <xf numFmtId="0" fontId="9" fillId="10" borderId="13" xfId="0" applyFont="1" applyFill="1" applyBorder="1" applyAlignment="1" applyProtection="1">
      <alignment horizontal="left" vertical="top"/>
      <protection locked="0"/>
    </xf>
    <xf numFmtId="0" fontId="9" fillId="10" borderId="14" xfId="0" applyFont="1" applyFill="1" applyBorder="1" applyAlignment="1" applyProtection="1">
      <alignment horizontal="left" vertical="top"/>
      <protection locked="0"/>
    </xf>
    <xf numFmtId="0" fontId="9" fillId="10" borderId="15" xfId="0" applyFont="1" applyFill="1" applyBorder="1" applyAlignment="1" applyProtection="1">
      <alignment horizontal="left" vertical="top"/>
      <protection locked="0"/>
    </xf>
    <xf numFmtId="0" fontId="2" fillId="0" borderId="0" xfId="0" applyFont="1" applyAlignment="1">
      <alignment horizontal="left" vertical="center" wrapText="1"/>
    </xf>
    <xf numFmtId="0" fontId="9" fillId="2" borderId="0" xfId="0" applyFont="1" applyFill="1" applyAlignment="1">
      <alignment horizontal="center" vertical="top"/>
    </xf>
    <xf numFmtId="0" fontId="71" fillId="0" borderId="0" xfId="0" applyFont="1" applyAlignment="1">
      <alignment horizontal="left" wrapText="1"/>
    </xf>
    <xf numFmtId="0" fontId="9" fillId="6" borderId="13" xfId="0" applyFont="1" applyFill="1" applyBorder="1" applyAlignment="1">
      <alignment horizontal="center" vertical="top"/>
    </xf>
    <xf numFmtId="0" fontId="9" fillId="6" borderId="15" xfId="0" applyFont="1" applyFill="1" applyBorder="1" applyAlignment="1">
      <alignment horizontal="center" vertical="top"/>
    </xf>
    <xf numFmtId="0" fontId="9" fillId="10" borderId="14" xfId="0" applyFont="1" applyFill="1" applyBorder="1" applyAlignment="1" applyProtection="1">
      <alignment horizontal="center" vertical="top"/>
      <protection locked="0"/>
    </xf>
    <xf numFmtId="0" fontId="9" fillId="10" borderId="15" xfId="0" applyFont="1" applyFill="1" applyBorder="1" applyAlignment="1" applyProtection="1">
      <alignment horizontal="center" vertical="top"/>
      <protection locked="0"/>
    </xf>
    <xf numFmtId="0" fontId="64" fillId="2" borderId="0" xfId="0" applyFont="1" applyFill="1" applyAlignment="1">
      <alignment horizontal="left" vertical="top"/>
    </xf>
    <xf numFmtId="0" fontId="9" fillId="2" borderId="0" xfId="0" applyFont="1" applyFill="1" applyAlignment="1">
      <alignment horizontal="left" vertical="top"/>
    </xf>
    <xf numFmtId="0" fontId="76" fillId="12" borderId="0" xfId="2" applyFont="1" applyFill="1" applyAlignment="1">
      <alignment horizontal="center" vertical="center"/>
    </xf>
    <xf numFmtId="0" fontId="0" fillId="0" borderId="0" xfId="0" applyAlignment="1">
      <alignment horizontal="center"/>
    </xf>
    <xf numFmtId="0" fontId="5" fillId="0" borderId="0" xfId="0" applyFont="1" applyAlignment="1">
      <alignment horizontal="left" vertical="center" wrapText="1"/>
    </xf>
    <xf numFmtId="0" fontId="56" fillId="9" borderId="27" xfId="0" applyFont="1" applyFill="1" applyBorder="1" applyAlignment="1">
      <alignment horizontal="center" vertical="center"/>
    </xf>
    <xf numFmtId="0" fontId="56" fillId="9" borderId="28" xfId="0" applyFont="1" applyFill="1" applyBorder="1" applyAlignment="1">
      <alignment horizontal="center" vertical="center"/>
    </xf>
    <xf numFmtId="0" fontId="56" fillId="9" borderId="29" xfId="0" applyFont="1" applyFill="1" applyBorder="1" applyAlignment="1">
      <alignment horizontal="center" vertical="center"/>
    </xf>
    <xf numFmtId="0" fontId="0" fillId="10" borderId="13" xfId="0" applyFill="1" applyBorder="1" applyAlignment="1" applyProtection="1">
      <alignment horizontal="left" vertical="center" wrapText="1"/>
      <protection locked="0"/>
    </xf>
    <xf numFmtId="0" fontId="0" fillId="10" borderId="14" xfId="0" applyFill="1" applyBorder="1" applyAlignment="1" applyProtection="1">
      <alignment horizontal="left" vertical="center" wrapText="1"/>
      <protection locked="0"/>
    </xf>
    <xf numFmtId="0" fontId="0" fillId="10" borderId="15" xfId="0" applyFill="1" applyBorder="1" applyAlignment="1" applyProtection="1">
      <alignment horizontal="left" vertical="center" wrapText="1"/>
      <protection locked="0"/>
    </xf>
    <xf numFmtId="0" fontId="26" fillId="0" borderId="8" xfId="0" applyFont="1" applyBorder="1" applyAlignment="1">
      <alignment horizontal="center" vertical="top" wrapText="1"/>
    </xf>
    <xf numFmtId="0" fontId="4" fillId="0" borderId="8" xfId="2" applyBorder="1" applyAlignment="1">
      <alignment horizontal="center" vertical="top" wrapText="1"/>
    </xf>
    <xf numFmtId="0" fontId="9" fillId="0" borderId="0" xfId="0" applyFont="1" applyAlignment="1">
      <alignment horizontal="center"/>
    </xf>
    <xf numFmtId="0" fontId="9" fillId="0" borderId="17" xfId="0" applyFont="1" applyBorder="1" applyAlignment="1">
      <alignment horizontal="center"/>
    </xf>
    <xf numFmtId="0" fontId="3" fillId="0" borderId="0" xfId="0" applyFont="1" applyAlignment="1">
      <alignment horizontal="center"/>
    </xf>
    <xf numFmtId="0" fontId="3" fillId="0" borderId="17" xfId="0" applyFont="1" applyBorder="1" applyAlignment="1">
      <alignment horizontal="center"/>
    </xf>
    <xf numFmtId="0" fontId="26" fillId="0" borderId="9" xfId="0" applyFont="1" applyBorder="1" applyAlignment="1">
      <alignment horizontal="left" vertical="top" wrapText="1" indent="1"/>
    </xf>
    <xf numFmtId="0" fontId="26" fillId="0" borderId="0" xfId="0" applyFont="1" applyAlignment="1">
      <alignment horizontal="left" vertical="top" wrapText="1" indent="1"/>
    </xf>
    <xf numFmtId="0" fontId="9" fillId="0" borderId="0" xfId="0" applyFont="1" applyAlignment="1">
      <alignment horizontal="left" vertical="top" indent="3"/>
    </xf>
    <xf numFmtId="0" fontId="64" fillId="3" borderId="25" xfId="0" applyFont="1" applyFill="1" applyBorder="1" applyAlignment="1">
      <alignment horizontal="right" vertical="center"/>
    </xf>
    <xf numFmtId="0" fontId="64" fillId="3" borderId="14" xfId="0" applyFont="1" applyFill="1" applyBorder="1" applyAlignment="1">
      <alignment horizontal="right" vertical="center"/>
    </xf>
    <xf numFmtId="0" fontId="0" fillId="0" borderId="0" xfId="0" applyAlignment="1">
      <alignment horizontal="center" vertical="top" wrapText="1"/>
    </xf>
    <xf numFmtId="0" fontId="4" fillId="0" borderId="0" xfId="2" applyAlignment="1">
      <alignment horizontal="left" vertical="top"/>
    </xf>
    <xf numFmtId="0" fontId="46" fillId="0" borderId="0" xfId="0" applyFont="1" applyAlignment="1">
      <alignment horizontal="left" vertical="center" wrapText="1"/>
    </xf>
    <xf numFmtId="0" fontId="4" fillId="0" borderId="0" xfId="2" applyAlignment="1">
      <alignment horizontal="center"/>
    </xf>
    <xf numFmtId="0" fontId="9" fillId="6" borderId="8" xfId="0" applyFont="1" applyFill="1" applyBorder="1" applyAlignment="1">
      <alignment horizontal="center" vertical="top" wrapText="1"/>
    </xf>
    <xf numFmtId="0" fontId="4" fillId="0" borderId="0" xfId="2" applyAlignment="1">
      <alignment horizontal="justify" vertical="top" wrapText="1"/>
    </xf>
    <xf numFmtId="0" fontId="3" fillId="10" borderId="13" xfId="0" applyFont="1" applyFill="1" applyBorder="1" applyAlignment="1" applyProtection="1">
      <alignment horizontal="center"/>
      <protection locked="0"/>
    </xf>
    <xf numFmtId="0" fontId="3" fillId="10" borderId="14" xfId="0" applyFont="1" applyFill="1" applyBorder="1" applyAlignment="1" applyProtection="1">
      <alignment horizontal="center"/>
      <protection locked="0"/>
    </xf>
    <xf numFmtId="0" fontId="3" fillId="10" borderId="15" xfId="0" applyFont="1" applyFill="1" applyBorder="1" applyAlignment="1" applyProtection="1">
      <alignment horizontal="center"/>
      <protection locked="0"/>
    </xf>
    <xf numFmtId="0" fontId="4" fillId="0" borderId="0" xfId="2" applyAlignment="1">
      <alignment horizontal="left" vertical="top" wrapText="1"/>
    </xf>
    <xf numFmtId="0" fontId="72" fillId="0" borderId="0" xfId="0" applyFont="1" applyAlignment="1">
      <alignment horizontal="center"/>
    </xf>
    <xf numFmtId="0" fontId="64" fillId="0" borderId="9" xfId="0" applyFont="1" applyBorder="1" applyAlignment="1">
      <alignment horizontal="center" wrapText="1"/>
    </xf>
    <xf numFmtId="0" fontId="64" fillId="0" borderId="0" xfId="0" applyFont="1" applyAlignment="1">
      <alignment horizontal="center" wrapText="1"/>
    </xf>
    <xf numFmtId="167" fontId="6" fillId="2" borderId="0" xfId="0" applyNumberFormat="1" applyFont="1" applyFill="1" applyAlignment="1">
      <alignment horizontal="center"/>
    </xf>
    <xf numFmtId="0" fontId="7" fillId="0" borderId="0" xfId="0" applyFont="1" applyAlignment="1">
      <alignment horizontal="left" indent="1"/>
    </xf>
    <xf numFmtId="0" fontId="7" fillId="0" borderId="17" xfId="0" applyFont="1" applyBorder="1" applyAlignment="1">
      <alignment horizontal="left" indent="1"/>
    </xf>
    <xf numFmtId="0" fontId="18" fillId="0" borderId="0" xfId="0" applyFont="1" applyAlignment="1">
      <alignment horizontal="right" vertical="top" wrapText="1"/>
    </xf>
    <xf numFmtId="0" fontId="67" fillId="0" borderId="0" xfId="0" applyFont="1" applyAlignment="1">
      <alignment horizontal="center"/>
    </xf>
    <xf numFmtId="167" fontId="6" fillId="2" borderId="13" xfId="0" applyNumberFormat="1" applyFont="1" applyFill="1" applyBorder="1" applyAlignment="1">
      <alignment horizontal="center"/>
    </xf>
    <xf numFmtId="167" fontId="6" fillId="2" borderId="14" xfId="0" applyNumberFormat="1" applyFont="1" applyFill="1" applyBorder="1" applyAlignment="1">
      <alignment horizontal="center"/>
    </xf>
    <xf numFmtId="167" fontId="6" fillId="2" borderId="15" xfId="0" applyNumberFormat="1" applyFont="1" applyFill="1" applyBorder="1" applyAlignment="1">
      <alignment horizontal="center"/>
    </xf>
    <xf numFmtId="1" fontId="6" fillId="10" borderId="13" xfId="0" applyNumberFormat="1" applyFont="1" applyFill="1" applyBorder="1" applyAlignment="1" applyProtection="1">
      <alignment horizontal="center"/>
      <protection locked="0"/>
    </xf>
    <xf numFmtId="1" fontId="6" fillId="10" borderId="14" xfId="0" applyNumberFormat="1" applyFont="1" applyFill="1" applyBorder="1" applyAlignment="1" applyProtection="1">
      <alignment horizontal="center"/>
      <protection locked="0"/>
    </xf>
    <xf numFmtId="1" fontId="6" fillId="10" borderId="15" xfId="0" applyNumberFormat="1" applyFont="1" applyFill="1" applyBorder="1" applyAlignment="1" applyProtection="1">
      <alignment horizontal="center"/>
      <protection locked="0"/>
    </xf>
    <xf numFmtId="0" fontId="7" fillId="0" borderId="0" xfId="0" applyFont="1" applyAlignment="1">
      <alignment horizontal="left" indent="23"/>
    </xf>
    <xf numFmtId="0" fontId="7" fillId="0" borderId="17" xfId="0" applyFont="1" applyBorder="1" applyAlignment="1">
      <alignment horizontal="left" indent="23"/>
    </xf>
    <xf numFmtId="14" fontId="6" fillId="10" borderId="13" xfId="0" applyNumberFormat="1" applyFont="1" applyFill="1" applyBorder="1" applyAlignment="1" applyProtection="1">
      <alignment horizontal="center"/>
      <protection locked="0"/>
    </xf>
    <xf numFmtId="14" fontId="6" fillId="10" borderId="14" xfId="0" applyNumberFormat="1" applyFont="1" applyFill="1" applyBorder="1" applyAlignment="1" applyProtection="1">
      <alignment horizontal="center"/>
      <protection locked="0"/>
    </xf>
    <xf numFmtId="14" fontId="6" fillId="10" borderId="15" xfId="0" applyNumberFormat="1" applyFont="1" applyFill="1" applyBorder="1" applyAlignment="1" applyProtection="1">
      <alignment horizontal="center"/>
      <protection locked="0"/>
    </xf>
    <xf numFmtId="0" fontId="26" fillId="0" borderId="9" xfId="0" applyFont="1" applyBorder="1" applyAlignment="1">
      <alignment horizontal="left" vertical="center" wrapText="1"/>
    </xf>
    <xf numFmtId="0" fontId="11" fillId="2" borderId="0" xfId="0" applyFont="1" applyFill="1" applyAlignment="1">
      <alignment horizontal="left" vertical="center" wrapText="1"/>
    </xf>
    <xf numFmtId="0" fontId="6" fillId="2" borderId="8" xfId="0" applyFont="1" applyFill="1" applyBorder="1" applyAlignment="1">
      <alignment horizontal="left" indent="1"/>
    </xf>
    <xf numFmtId="0" fontId="7" fillId="2" borderId="0" xfId="0" applyFont="1" applyFill="1" applyAlignment="1">
      <alignment horizontal="center"/>
    </xf>
    <xf numFmtId="0" fontId="18" fillId="0" borderId="0" xfId="0" applyFont="1" applyAlignment="1">
      <alignment horizontal="left" vertical="center" wrapText="1"/>
    </xf>
    <xf numFmtId="0" fontId="56" fillId="13" borderId="25" xfId="0" applyFont="1" applyFill="1" applyBorder="1" applyAlignment="1">
      <alignment horizontal="center" vertical="center"/>
    </xf>
    <xf numFmtId="0" fontId="56" fillId="13" borderId="14" xfId="0" applyFont="1" applyFill="1" applyBorder="1" applyAlignment="1">
      <alignment horizontal="center" vertical="center"/>
    </xf>
    <xf numFmtId="0" fontId="56" fillId="13" borderId="26" xfId="0" applyFont="1" applyFill="1" applyBorder="1" applyAlignment="1">
      <alignment horizontal="center" vertical="center"/>
    </xf>
    <xf numFmtId="0" fontId="7" fillId="2" borderId="0" xfId="0" applyFont="1" applyFill="1" applyAlignment="1">
      <alignment horizontal="left" indent="1"/>
    </xf>
    <xf numFmtId="49" fontId="6" fillId="10" borderId="8" xfId="0" applyNumberFormat="1" applyFont="1" applyFill="1" applyBorder="1" applyAlignment="1" applyProtection="1">
      <alignment horizontal="center"/>
      <protection locked="0"/>
    </xf>
    <xf numFmtId="0" fontId="6" fillId="10" borderId="13" xfId="0" applyFont="1" applyFill="1" applyBorder="1" applyAlignment="1" applyProtection="1">
      <alignment horizontal="center"/>
      <protection locked="0"/>
    </xf>
    <xf numFmtId="0" fontId="6" fillId="10" borderId="15" xfId="0" applyFont="1" applyFill="1" applyBorder="1" applyAlignment="1" applyProtection="1">
      <alignment horizontal="center"/>
      <protection locked="0"/>
    </xf>
    <xf numFmtId="0" fontId="6" fillId="10" borderId="14" xfId="0" applyFont="1" applyFill="1" applyBorder="1" applyAlignment="1" applyProtection="1">
      <alignment horizontal="center"/>
      <protection locked="0"/>
    </xf>
    <xf numFmtId="49" fontId="6" fillId="10" borderId="13" xfId="0" applyNumberFormat="1" applyFont="1" applyFill="1" applyBorder="1" applyAlignment="1" applyProtection="1">
      <alignment horizontal="center"/>
      <protection locked="0"/>
    </xf>
    <xf numFmtId="49" fontId="6" fillId="10" borderId="14" xfId="0" applyNumberFormat="1" applyFont="1" applyFill="1" applyBorder="1" applyAlignment="1" applyProtection="1">
      <alignment horizontal="center"/>
      <protection locked="0"/>
    </xf>
    <xf numFmtId="49" fontId="6" fillId="10" borderId="15" xfId="0" applyNumberFormat="1" applyFont="1" applyFill="1" applyBorder="1" applyAlignment="1" applyProtection="1">
      <alignment horizontal="center"/>
      <protection locked="0"/>
    </xf>
    <xf numFmtId="0" fontId="51" fillId="0" borderId="9" xfId="0" applyFont="1" applyBorder="1" applyAlignment="1">
      <alignment horizontal="left" vertical="center" indent="1"/>
    </xf>
    <xf numFmtId="0" fontId="51" fillId="0" borderId="0" xfId="0" applyFont="1" applyAlignment="1">
      <alignment horizontal="left" vertical="center" indent="1"/>
    </xf>
    <xf numFmtId="0" fontId="11" fillId="2" borderId="17" xfId="0" applyFont="1" applyFill="1" applyBorder="1" applyAlignment="1">
      <alignment horizontal="left" vertical="center" wrapText="1"/>
    </xf>
    <xf numFmtId="165" fontId="10" fillId="10" borderId="13" xfId="0" applyNumberFormat="1" applyFont="1" applyFill="1" applyBorder="1" applyAlignment="1" applyProtection="1">
      <alignment horizontal="center" vertical="center" wrapText="1"/>
      <protection locked="0"/>
    </xf>
    <xf numFmtId="165" fontId="10" fillId="10" borderId="14" xfId="0" applyNumberFormat="1" applyFont="1" applyFill="1" applyBorder="1" applyAlignment="1" applyProtection="1">
      <alignment horizontal="center" vertical="center" wrapText="1"/>
      <protection locked="0"/>
    </xf>
    <xf numFmtId="165" fontId="10" fillId="10" borderId="15" xfId="0" applyNumberFormat="1" applyFont="1" applyFill="1" applyBorder="1" applyAlignment="1" applyProtection="1">
      <alignment horizontal="center" vertical="center" wrapText="1"/>
      <protection locked="0"/>
    </xf>
    <xf numFmtId="0" fontId="72" fillId="2" borderId="0" xfId="0" applyFont="1" applyFill="1" applyAlignment="1">
      <alignment horizontal="center" vertical="top"/>
    </xf>
    <xf numFmtId="0" fontId="5" fillId="0" borderId="17" xfId="0" applyFont="1" applyBorder="1" applyAlignment="1">
      <alignment horizontal="left" vertical="center" wrapText="1"/>
    </xf>
    <xf numFmtId="0" fontId="22" fillId="0" borderId="0" xfId="0" applyFont="1" applyAlignment="1">
      <alignment horizontal="left" vertical="center" wrapText="1" indent="1"/>
    </xf>
    <xf numFmtId="0" fontId="11" fillId="0" borderId="0" xfId="0" applyFont="1" applyAlignment="1">
      <alignment horizontal="center" vertical="center" wrapText="1"/>
    </xf>
    <xf numFmtId="0" fontId="10" fillId="0" borderId="0" xfId="0" applyFont="1" applyAlignment="1">
      <alignment horizontal="left" vertical="center" wrapText="1"/>
    </xf>
    <xf numFmtId="0" fontId="21" fillId="0" borderId="0" xfId="0" applyFont="1" applyAlignment="1">
      <alignment horizontal="left" vertical="center" wrapText="1"/>
    </xf>
    <xf numFmtId="180" fontId="10" fillId="10" borderId="13" xfId="1" applyNumberFormat="1" applyFont="1" applyFill="1" applyBorder="1" applyAlignment="1" applyProtection="1">
      <alignment horizontal="center" vertical="center" wrapText="1"/>
      <protection locked="0"/>
    </xf>
    <xf numFmtId="180" fontId="10" fillId="10" borderId="15" xfId="1" applyNumberFormat="1" applyFont="1" applyFill="1" applyBorder="1" applyAlignment="1" applyProtection="1">
      <alignment horizontal="center" vertical="center" wrapText="1"/>
      <protection locked="0"/>
    </xf>
    <xf numFmtId="0" fontId="24" fillId="0" borderId="9" xfId="0" applyFont="1" applyBorder="1" applyAlignment="1">
      <alignment horizontal="left" vertical="center" wrapText="1"/>
    </xf>
    <xf numFmtId="0" fontId="24" fillId="0" borderId="0" xfId="0" applyFont="1" applyAlignment="1">
      <alignment horizontal="left" vertical="center" wrapText="1"/>
    </xf>
    <xf numFmtId="0" fontId="10" fillId="8" borderId="13" xfId="0" applyFont="1" applyFill="1" applyBorder="1" applyAlignment="1" applyProtection="1">
      <alignment horizontal="center" vertical="center" wrapText="1"/>
      <protection locked="0"/>
    </xf>
    <xf numFmtId="0" fontId="10" fillId="8" borderId="14" xfId="0" applyFont="1" applyFill="1" applyBorder="1" applyAlignment="1" applyProtection="1">
      <alignment horizontal="center" vertical="center" wrapText="1"/>
      <protection locked="0"/>
    </xf>
    <xf numFmtId="0" fontId="10" fillId="8" borderId="15" xfId="0" applyFont="1" applyFill="1" applyBorder="1" applyAlignment="1" applyProtection="1">
      <alignment horizontal="center" vertical="center" wrapText="1"/>
      <protection locked="0"/>
    </xf>
    <xf numFmtId="179" fontId="10" fillId="3" borderId="8" xfId="0" applyNumberFormat="1" applyFont="1" applyFill="1" applyBorder="1" applyAlignment="1" applyProtection="1">
      <alignment horizontal="center" vertical="center" wrapText="1"/>
      <protection locked="0"/>
    </xf>
    <xf numFmtId="0" fontId="11" fillId="0" borderId="0" xfId="0" applyFont="1" applyAlignment="1">
      <alignment horizontal="right" vertical="center" wrapText="1"/>
    </xf>
    <xf numFmtId="0" fontId="5" fillId="0" borderId="0" xfId="0" applyFont="1" applyAlignment="1">
      <alignment horizontal="justify" vertical="center" wrapText="1"/>
    </xf>
    <xf numFmtId="0" fontId="67" fillId="0" borderId="0" xfId="0" applyFont="1" applyAlignment="1">
      <alignment horizontal="center" vertical="center" wrapText="1"/>
    </xf>
    <xf numFmtId="0" fontId="12" fillId="0" borderId="0" xfId="0" applyFont="1" applyAlignment="1">
      <alignment horizontal="center" vertical="center" wrapText="1"/>
    </xf>
    <xf numFmtId="0" fontId="12" fillId="0" borderId="17" xfId="0" applyFont="1" applyBorder="1" applyAlignment="1">
      <alignment horizontal="center" vertical="center" wrapText="1"/>
    </xf>
    <xf numFmtId="0" fontId="4" fillId="0" borderId="0" xfId="2" applyAlignment="1">
      <alignment horizontal="left"/>
    </xf>
    <xf numFmtId="176" fontId="10" fillId="10" borderId="13" xfId="1" applyNumberFormat="1" applyFont="1" applyFill="1" applyBorder="1" applyAlignment="1" applyProtection="1">
      <alignment horizontal="center" vertical="center" wrapText="1"/>
      <protection locked="0"/>
    </xf>
    <xf numFmtId="176" fontId="10" fillId="10" borderId="15" xfId="1" applyNumberFormat="1" applyFont="1" applyFill="1" applyBorder="1" applyAlignment="1" applyProtection="1">
      <alignment horizontal="center" vertical="center" wrapText="1"/>
      <protection locked="0"/>
    </xf>
    <xf numFmtId="0" fontId="5" fillId="0" borderId="9" xfId="0" applyFont="1" applyBorder="1" applyAlignment="1">
      <alignment horizontal="center" vertical="center"/>
    </xf>
    <xf numFmtId="0" fontId="5" fillId="0" borderId="0" xfId="0" applyFont="1" applyAlignment="1">
      <alignment horizontal="center" vertical="center"/>
    </xf>
    <xf numFmtId="0" fontId="56" fillId="9" borderId="7" xfId="0" applyFont="1" applyFill="1" applyBorder="1" applyAlignment="1">
      <alignment horizontal="center" vertical="center"/>
    </xf>
    <xf numFmtId="0" fontId="56" fillId="9" borderId="0" xfId="0" applyFont="1" applyFill="1" applyAlignment="1">
      <alignment horizontal="center" vertical="center"/>
    </xf>
    <xf numFmtId="0" fontId="56" fillId="9" borderId="6" xfId="0" applyFont="1" applyFill="1" applyBorder="1" applyAlignment="1">
      <alignment horizontal="center" vertical="center"/>
    </xf>
    <xf numFmtId="0" fontId="11" fillId="0" borderId="0" xfId="0" applyFont="1" applyAlignment="1">
      <alignment horizontal="left" vertical="center" wrapText="1"/>
    </xf>
    <xf numFmtId="0" fontId="18" fillId="0" borderId="0" xfId="0" applyFont="1" applyAlignment="1">
      <alignment horizontal="left" vertical="center" indent="1"/>
    </xf>
    <xf numFmtId="0" fontId="10" fillId="10" borderId="13"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8" fillId="0" borderId="9" xfId="0" applyFont="1" applyBorder="1" applyAlignment="1">
      <alignment horizontal="left" vertical="center" inden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12" fillId="8" borderId="13" xfId="0" applyFont="1" applyFill="1" applyBorder="1" applyAlignment="1" applyProtection="1">
      <alignment horizontal="center" vertical="center" wrapText="1"/>
      <protection locked="0"/>
    </xf>
    <xf numFmtId="0" fontId="12" fillId="8" borderId="15" xfId="0" applyFont="1" applyFill="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52" fillId="0" borderId="0" xfId="0" applyFont="1" applyAlignment="1">
      <alignment horizontal="left" vertical="center" wrapText="1"/>
    </xf>
    <xf numFmtId="0" fontId="34" fillId="0" borderId="9" xfId="0" applyFont="1" applyBorder="1" applyAlignment="1">
      <alignment horizontal="center" vertical="center" wrapText="1"/>
    </xf>
    <xf numFmtId="0" fontId="34" fillId="0" borderId="0" xfId="0" applyFont="1" applyAlignment="1">
      <alignment horizontal="center" vertical="center" wrapText="1"/>
    </xf>
    <xf numFmtId="0" fontId="70" fillId="0" borderId="0" xfId="0" applyFont="1" applyAlignment="1">
      <alignment horizontal="center" vertical="center" wrapText="1"/>
    </xf>
    <xf numFmtId="0" fontId="5" fillId="2" borderId="13" xfId="0" applyFont="1" applyFill="1" applyBorder="1" applyAlignment="1" applyProtection="1">
      <alignment horizontal="center" vertical="center" wrapText="1"/>
      <protection hidden="1"/>
    </xf>
    <xf numFmtId="0" fontId="5" fillId="2" borderId="15" xfId="0"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top" wrapText="1"/>
      <protection hidden="1"/>
    </xf>
    <xf numFmtId="0" fontId="5" fillId="2" borderId="15" xfId="0" applyFont="1" applyFill="1" applyBorder="1" applyAlignment="1" applyProtection="1">
      <alignment horizontal="center" vertical="top" wrapText="1"/>
      <protection hidden="1"/>
    </xf>
    <xf numFmtId="0" fontId="24" fillId="0" borderId="9" xfId="0" applyFont="1" applyBorder="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22" fillId="0" borderId="9" xfId="0" applyFont="1" applyBorder="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12" fillId="0" borderId="0" xfId="0" applyFont="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5" fillId="0" borderId="0" xfId="0" applyFont="1" applyAlignment="1" applyProtection="1">
      <alignment horizontal="justify" vertical="center" wrapText="1"/>
      <protection hidden="1"/>
    </xf>
    <xf numFmtId="0" fontId="10" fillId="0" borderId="0" xfId="0" applyFont="1" applyAlignment="1" applyProtection="1">
      <alignment horizontal="left" vertical="center" wrapText="1"/>
      <protection hidden="1"/>
    </xf>
    <xf numFmtId="0" fontId="10" fillId="3" borderId="13" xfId="0" applyFont="1" applyFill="1" applyBorder="1" applyAlignment="1" applyProtection="1">
      <alignment horizontal="center" vertical="center" wrapText="1"/>
      <protection hidden="1"/>
    </xf>
    <xf numFmtId="0" fontId="10" fillId="3" borderId="14" xfId="0" applyFont="1" applyFill="1" applyBorder="1" applyAlignment="1" applyProtection="1">
      <alignment horizontal="center" vertical="center" wrapText="1"/>
      <protection hidden="1"/>
    </xf>
    <xf numFmtId="0" fontId="10" fillId="3" borderId="15" xfId="0" applyFont="1" applyFill="1" applyBorder="1" applyAlignment="1" applyProtection="1">
      <alignment horizontal="center" vertical="center" wrapText="1"/>
      <protection hidden="1"/>
    </xf>
    <xf numFmtId="0" fontId="36" fillId="0" borderId="0" xfId="0" applyFont="1" applyAlignment="1" applyProtection="1">
      <alignment horizontal="left" vertical="center" wrapText="1"/>
      <protection hidden="1"/>
    </xf>
    <xf numFmtId="0" fontId="10" fillId="0" borderId="17" xfId="0" applyFont="1" applyBorder="1" applyAlignment="1" applyProtection="1">
      <alignment horizontal="left" vertical="center" wrapText="1"/>
      <protection hidden="1"/>
    </xf>
    <xf numFmtId="0" fontId="10" fillId="5" borderId="8" xfId="0" applyFont="1" applyFill="1" applyBorder="1" applyAlignment="1" applyProtection="1">
      <alignment horizontal="center" vertical="center" wrapText="1"/>
      <protection hidden="1"/>
    </xf>
    <xf numFmtId="0" fontId="36" fillId="0" borderId="0" xfId="0" applyFont="1" applyAlignment="1" applyProtection="1">
      <alignment horizontal="left" vertical="top" wrapText="1"/>
      <protection hidden="1"/>
    </xf>
    <xf numFmtId="0" fontId="10" fillId="0" borderId="0" xfId="0" applyFont="1" applyAlignment="1" applyProtection="1">
      <alignment horizontal="left" vertical="top" wrapText="1"/>
      <protection hidden="1"/>
    </xf>
    <xf numFmtId="0" fontId="10" fillId="5" borderId="13" xfId="0" applyFont="1" applyFill="1" applyBorder="1" applyAlignment="1" applyProtection="1">
      <alignment horizontal="center" vertical="center" wrapText="1"/>
      <protection hidden="1"/>
    </xf>
    <xf numFmtId="0" fontId="10" fillId="5" borderId="14" xfId="0" applyFont="1" applyFill="1" applyBorder="1" applyAlignment="1" applyProtection="1">
      <alignment horizontal="center" vertical="center" wrapText="1"/>
      <protection hidden="1"/>
    </xf>
    <xf numFmtId="0" fontId="10" fillId="5" borderId="15" xfId="0" applyFont="1" applyFill="1" applyBorder="1" applyAlignment="1" applyProtection="1">
      <alignment horizontal="center" vertical="center" wrapText="1"/>
      <protection hidden="1"/>
    </xf>
    <xf numFmtId="0" fontId="36" fillId="2" borderId="0" xfId="0" applyFont="1" applyFill="1" applyAlignment="1" applyProtection="1">
      <alignment horizontal="left" vertical="center" wrapText="1"/>
      <protection hidden="1"/>
    </xf>
    <xf numFmtId="0" fontId="10" fillId="2" borderId="17" xfId="0" applyFont="1" applyFill="1" applyBorder="1" applyAlignment="1" applyProtection="1">
      <alignment horizontal="left" vertical="center" wrapText="1"/>
      <protection hidden="1"/>
    </xf>
    <xf numFmtId="0" fontId="10" fillId="2" borderId="0" xfId="0" applyFont="1" applyFill="1" applyAlignment="1" applyProtection="1">
      <alignment horizontal="left" vertical="center" wrapText="1"/>
      <protection hidden="1"/>
    </xf>
    <xf numFmtId="0" fontId="17" fillId="11" borderId="8" xfId="0" applyFont="1" applyFill="1" applyBorder="1" applyAlignment="1" applyProtection="1">
      <alignment horizontal="center" vertical="center" wrapText="1"/>
      <protection hidden="1"/>
    </xf>
    <xf numFmtId="0" fontId="17" fillId="11" borderId="13" xfId="0" applyFont="1" applyFill="1" applyBorder="1" applyAlignment="1" applyProtection="1">
      <alignment horizontal="center" vertical="center" wrapText="1"/>
      <protection hidden="1"/>
    </xf>
    <xf numFmtId="0" fontId="17" fillId="11" borderId="14" xfId="0" applyFont="1" applyFill="1" applyBorder="1" applyAlignment="1" applyProtection="1">
      <alignment horizontal="center" vertical="center" wrapText="1"/>
      <protection hidden="1"/>
    </xf>
    <xf numFmtId="0" fontId="17" fillId="11" borderId="15" xfId="0" applyFont="1" applyFill="1" applyBorder="1" applyAlignment="1" applyProtection="1">
      <alignment horizontal="center" vertical="center" wrapText="1"/>
      <protection hidden="1"/>
    </xf>
    <xf numFmtId="0" fontId="5" fillId="0" borderId="17" xfId="0" applyFont="1" applyBorder="1" applyAlignment="1" applyProtection="1">
      <alignment horizontal="left" vertical="center" wrapText="1"/>
      <protection hidden="1"/>
    </xf>
    <xf numFmtId="0" fontId="18" fillId="0" borderId="9"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49" fontId="10" fillId="5" borderId="13" xfId="0" applyNumberFormat="1" applyFont="1" applyFill="1" applyBorder="1" applyAlignment="1" applyProtection="1">
      <alignment horizontal="center" vertical="center" wrapText="1"/>
      <protection hidden="1"/>
    </xf>
    <xf numFmtId="49" fontId="10" fillId="5" borderId="14" xfId="0" applyNumberFormat="1" applyFont="1" applyFill="1" applyBorder="1" applyAlignment="1" applyProtection="1">
      <alignment horizontal="center" vertical="center" wrapText="1"/>
      <protection hidden="1"/>
    </xf>
    <xf numFmtId="49" fontId="10" fillId="5" borderId="15" xfId="0" applyNumberFormat="1" applyFont="1" applyFill="1" applyBorder="1" applyAlignment="1" applyProtection="1">
      <alignment horizontal="center" vertical="center" wrapText="1"/>
      <protection hidden="1"/>
    </xf>
    <xf numFmtId="0" fontId="36" fillId="0" borderId="0" xfId="0" applyFont="1" applyAlignment="1" applyProtection="1">
      <alignment vertical="center" wrapText="1"/>
      <protection hidden="1"/>
    </xf>
    <xf numFmtId="0" fontId="10" fillId="0" borderId="0" xfId="0" applyFont="1" applyAlignment="1" applyProtection="1">
      <alignment vertical="center" wrapText="1"/>
      <protection hidden="1"/>
    </xf>
    <xf numFmtId="0" fontId="40" fillId="11" borderId="13" xfId="0" applyFont="1" applyFill="1" applyBorder="1" applyAlignment="1" applyProtection="1">
      <alignment horizontal="left" vertical="center" wrapText="1"/>
      <protection hidden="1"/>
    </xf>
    <xf numFmtId="0" fontId="40" fillId="11" borderId="14" xfId="0" applyFont="1" applyFill="1" applyBorder="1" applyAlignment="1" applyProtection="1">
      <alignment horizontal="left" vertical="center" wrapText="1"/>
      <protection hidden="1"/>
    </xf>
    <xf numFmtId="0" fontId="40" fillId="11" borderId="15" xfId="0" applyFont="1" applyFill="1" applyBorder="1" applyAlignment="1" applyProtection="1">
      <alignment horizontal="left" vertical="center" wrapText="1"/>
      <protection hidden="1"/>
    </xf>
    <xf numFmtId="0" fontId="18" fillId="0" borderId="9" xfId="0" applyFont="1" applyBorder="1" applyAlignment="1" applyProtection="1">
      <alignment horizontal="left" vertical="center"/>
      <protection hidden="1"/>
    </xf>
    <xf numFmtId="0" fontId="18" fillId="0" borderId="0" xfId="0" applyFont="1" applyAlignment="1" applyProtection="1">
      <alignment horizontal="left" vertical="center"/>
      <protection hidden="1"/>
    </xf>
    <xf numFmtId="0" fontId="40" fillId="11" borderId="8" xfId="0" applyFont="1" applyFill="1" applyBorder="1" applyAlignment="1" applyProtection="1">
      <alignment horizontal="left" vertical="center" wrapText="1"/>
      <protection hidden="1"/>
    </xf>
    <xf numFmtId="0" fontId="5" fillId="15" borderId="8" xfId="0" applyFont="1" applyFill="1" applyBorder="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18" fillId="0" borderId="18" xfId="0" applyFont="1" applyBorder="1" applyAlignment="1" applyProtection="1">
      <alignment horizontal="left" vertical="center"/>
      <protection hidden="1"/>
    </xf>
    <xf numFmtId="0" fontId="18" fillId="0" borderId="11" xfId="0" applyFont="1" applyBorder="1" applyAlignment="1" applyProtection="1">
      <alignment horizontal="left" vertical="center"/>
      <protection hidden="1"/>
    </xf>
    <xf numFmtId="0" fontId="40" fillId="11" borderId="8" xfId="0" applyFont="1" applyFill="1" applyBorder="1" applyAlignment="1" applyProtection="1">
      <alignment horizontal="center" vertical="center" wrapText="1"/>
      <protection hidden="1"/>
    </xf>
    <xf numFmtId="0" fontId="35" fillId="0" borderId="0" xfId="0" applyFont="1" applyAlignment="1" applyProtection="1">
      <alignment horizontal="left" vertical="center" wrapText="1"/>
      <protection hidden="1"/>
    </xf>
    <xf numFmtId="3" fontId="5" fillId="5" borderId="8" xfId="0" applyNumberFormat="1" applyFont="1" applyFill="1" applyBorder="1" applyAlignment="1" applyProtection="1">
      <alignment horizontal="center" vertical="center" wrapText="1"/>
      <protection hidden="1"/>
    </xf>
    <xf numFmtId="0" fontId="5" fillId="3" borderId="8"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19" fillId="2" borderId="18" xfId="0" applyFont="1" applyFill="1" applyBorder="1" applyAlignment="1" applyProtection="1">
      <alignment horizontal="center" vertical="center" wrapText="1"/>
      <protection hidden="1"/>
    </xf>
    <xf numFmtId="0" fontId="19" fillId="2" borderId="11" xfId="0" applyFont="1" applyFill="1" applyBorder="1" applyAlignment="1" applyProtection="1">
      <alignment horizontal="center" vertical="center" wrapText="1"/>
      <protection hidden="1"/>
    </xf>
    <xf numFmtId="0" fontId="35" fillId="0" borderId="0" xfId="0" applyFont="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5" borderId="8" xfId="0" applyFont="1" applyFill="1" applyBorder="1" applyAlignment="1" applyProtection="1">
      <alignment horizontal="center" vertical="center" wrapText="1"/>
      <protection hidden="1"/>
    </xf>
    <xf numFmtId="0" fontId="40" fillId="11" borderId="13" xfId="0" applyFont="1" applyFill="1" applyBorder="1" applyAlignment="1" applyProtection="1">
      <alignment horizontal="center"/>
      <protection hidden="1"/>
    </xf>
    <xf numFmtId="0" fontId="40" fillId="11" borderId="15" xfId="0" applyFont="1" applyFill="1" applyBorder="1" applyAlignment="1" applyProtection="1">
      <alignment horizontal="center"/>
      <protection hidden="1"/>
    </xf>
    <xf numFmtId="0" fontId="6" fillId="3" borderId="8" xfId="0" applyFont="1" applyFill="1" applyBorder="1" applyAlignment="1" applyProtection="1">
      <alignment horizontal="center"/>
      <protection hidden="1"/>
    </xf>
    <xf numFmtId="0" fontId="6" fillId="0" borderId="0" xfId="0" applyFont="1" applyAlignment="1" applyProtection="1">
      <alignment horizontal="left" vertical="center" wrapText="1"/>
      <protection hidden="1"/>
    </xf>
    <xf numFmtId="0" fontId="12" fillId="0" borderId="0" xfId="0" applyFont="1" applyAlignment="1" applyProtection="1">
      <alignment horizontal="left" vertical="top" wrapText="1"/>
      <protection hidden="1"/>
    </xf>
    <xf numFmtId="0" fontId="18" fillId="0" borderId="20" xfId="0" applyFont="1" applyBorder="1" applyAlignment="1" applyProtection="1">
      <alignment horizontal="left" vertical="center" wrapText="1"/>
      <protection hidden="1"/>
    </xf>
    <xf numFmtId="0" fontId="18" fillId="0" borderId="16" xfId="0" applyFont="1" applyBorder="1" applyAlignment="1" applyProtection="1">
      <alignment horizontal="left" vertical="center" wrapText="1"/>
      <protection hidden="1"/>
    </xf>
    <xf numFmtId="167" fontId="6" fillId="4" borderId="21" xfId="0" applyNumberFormat="1" applyFont="1" applyFill="1" applyBorder="1" applyAlignment="1" applyProtection="1">
      <alignment horizontal="center"/>
      <protection hidden="1"/>
    </xf>
    <xf numFmtId="167" fontId="6" fillId="4" borderId="20" xfId="0" applyNumberFormat="1" applyFont="1" applyFill="1" applyBorder="1" applyAlignment="1" applyProtection="1">
      <alignment horizontal="center"/>
      <protection hidden="1"/>
    </xf>
    <xf numFmtId="167" fontId="6" fillId="0" borderId="0" xfId="0" applyNumberFormat="1" applyFont="1" applyAlignment="1" applyProtection="1">
      <alignment horizontal="center"/>
      <protection hidden="1"/>
    </xf>
    <xf numFmtId="14" fontId="40" fillId="11" borderId="8" xfId="0" applyNumberFormat="1" applyFont="1" applyFill="1" applyBorder="1" applyAlignment="1" applyProtection="1">
      <alignment horizontal="center"/>
      <protection hidden="1"/>
    </xf>
    <xf numFmtId="0" fontId="40" fillId="11" borderId="8" xfId="0" applyFont="1" applyFill="1" applyBorder="1" applyAlignment="1" applyProtection="1">
      <alignment horizontal="center"/>
      <protection hidden="1"/>
    </xf>
    <xf numFmtId="14" fontId="6" fillId="0" borderId="0" xfId="0" applyNumberFormat="1" applyFont="1" applyAlignment="1" applyProtection="1">
      <alignment horizontal="center"/>
      <protection hidden="1"/>
    </xf>
    <xf numFmtId="0" fontId="6" fillId="2" borderId="0" xfId="0" applyFont="1" applyFill="1" applyAlignment="1" applyProtection="1">
      <alignment horizontal="left"/>
      <protection hidden="1"/>
    </xf>
    <xf numFmtId="167" fontId="6" fillId="2" borderId="0" xfId="0" applyNumberFormat="1" applyFont="1" applyFill="1" applyAlignment="1" applyProtection="1">
      <alignment horizontal="center"/>
      <protection hidden="1"/>
    </xf>
    <xf numFmtId="0" fontId="6" fillId="2" borderId="8" xfId="0" applyFont="1" applyFill="1" applyBorder="1" applyAlignment="1" applyProtection="1">
      <alignment horizontal="left"/>
      <protection hidden="1"/>
    </xf>
    <xf numFmtId="167" fontId="6" fillId="2" borderId="8" xfId="0" applyNumberFormat="1" applyFont="1" applyFill="1" applyBorder="1" applyAlignment="1" applyProtection="1">
      <alignment horizontal="center"/>
      <protection hidden="1"/>
    </xf>
    <xf numFmtId="0" fontId="7" fillId="2" borderId="0" xfId="0" applyFont="1" applyFill="1" applyAlignment="1" applyProtection="1">
      <alignment horizontal="center"/>
      <protection hidden="1"/>
    </xf>
    <xf numFmtId="49" fontId="6" fillId="3" borderId="8" xfId="0" applyNumberFormat="1" applyFont="1" applyFill="1" applyBorder="1" applyAlignment="1" applyProtection="1">
      <alignment horizontal="center"/>
      <protection hidden="1"/>
    </xf>
    <xf numFmtId="0" fontId="40" fillId="11" borderId="14" xfId="0" applyFont="1" applyFill="1" applyBorder="1" applyAlignment="1" applyProtection="1">
      <alignment horizontal="center"/>
      <protection hidden="1"/>
    </xf>
    <xf numFmtId="0" fontId="40" fillId="11" borderId="13" xfId="0" applyFont="1" applyFill="1" applyBorder="1" applyAlignment="1" applyProtection="1">
      <alignment horizontal="left"/>
      <protection hidden="1"/>
    </xf>
    <xf numFmtId="0" fontId="40" fillId="11" borderId="15" xfId="0" applyFont="1" applyFill="1" applyBorder="1" applyAlignment="1" applyProtection="1">
      <alignment horizontal="left"/>
      <protection hidden="1"/>
    </xf>
    <xf numFmtId="0" fontId="18" fillId="0" borderId="0" xfId="0" applyFont="1" applyAlignment="1" applyProtection="1">
      <alignment horizontal="left" vertical="center" wrapText="1"/>
      <protection hidden="1"/>
    </xf>
    <xf numFmtId="0" fontId="7" fillId="2" borderId="0" xfId="0" applyFont="1" applyFill="1" applyAlignment="1" applyProtection="1">
      <alignment horizontal="left"/>
      <protection hidden="1"/>
    </xf>
    <xf numFmtId="0" fontId="11" fillId="2" borderId="16" xfId="0" applyFont="1" applyFill="1" applyBorder="1" applyAlignment="1" applyProtection="1">
      <alignment horizontal="left" vertical="center" wrapText="1"/>
      <protection hidden="1"/>
    </xf>
    <xf numFmtId="0" fontId="17" fillId="11" borderId="18" xfId="0" applyFont="1" applyFill="1" applyBorder="1" applyAlignment="1" applyProtection="1">
      <alignment horizontal="justify" vertical="center"/>
      <protection hidden="1"/>
    </xf>
    <xf numFmtId="0" fontId="17" fillId="11" borderId="11" xfId="0" applyFont="1" applyFill="1" applyBorder="1" applyAlignment="1" applyProtection="1">
      <alignment horizontal="justify" vertical="center"/>
      <protection hidden="1"/>
    </xf>
    <xf numFmtId="0" fontId="17" fillId="11" borderId="19" xfId="0" applyFont="1" applyFill="1" applyBorder="1" applyAlignment="1" applyProtection="1">
      <alignment horizontal="justify" vertical="center"/>
      <protection hidden="1"/>
    </xf>
    <xf numFmtId="0" fontId="17" fillId="11" borderId="20" xfId="0" applyFont="1" applyFill="1" applyBorder="1" applyAlignment="1" applyProtection="1">
      <alignment horizontal="justify" vertical="center"/>
      <protection hidden="1"/>
    </xf>
    <xf numFmtId="0" fontId="17" fillId="11" borderId="16" xfId="0" applyFont="1" applyFill="1" applyBorder="1" applyAlignment="1" applyProtection="1">
      <alignment horizontal="justify" vertical="center"/>
      <protection hidden="1"/>
    </xf>
    <xf numFmtId="0" fontId="17" fillId="11" borderId="21" xfId="0" applyFont="1" applyFill="1" applyBorder="1" applyAlignment="1" applyProtection="1">
      <alignment horizontal="justify" vertical="center"/>
      <protection hidden="1"/>
    </xf>
    <xf numFmtId="0" fontId="11" fillId="2" borderId="0" xfId="0" applyFont="1" applyFill="1" applyAlignment="1" applyProtection="1">
      <alignment horizontal="left" vertical="center" wrapText="1"/>
      <protection hidden="1"/>
    </xf>
    <xf numFmtId="0" fontId="11" fillId="2" borderId="17" xfId="0" applyFont="1" applyFill="1" applyBorder="1" applyAlignment="1" applyProtection="1">
      <alignment horizontal="left" vertical="center" wrapText="1"/>
      <protection hidden="1"/>
    </xf>
    <xf numFmtId="165" fontId="17" fillId="11" borderId="13" xfId="0" applyNumberFormat="1" applyFont="1" applyFill="1" applyBorder="1" applyAlignment="1" applyProtection="1">
      <alignment horizontal="center" vertical="center" wrapText="1"/>
      <protection hidden="1"/>
    </xf>
    <xf numFmtId="165" fontId="17" fillId="11" borderId="14" xfId="0" applyNumberFormat="1" applyFont="1" applyFill="1" applyBorder="1" applyAlignment="1" applyProtection="1">
      <alignment horizontal="center" vertical="center" wrapText="1"/>
      <protection hidden="1"/>
    </xf>
    <xf numFmtId="165" fontId="17" fillId="11" borderId="15" xfId="0" applyNumberFormat="1" applyFont="1" applyFill="1" applyBorder="1" applyAlignment="1" applyProtection="1">
      <alignment horizontal="center" vertical="center" wrapText="1"/>
      <protection hidden="1"/>
    </xf>
    <xf numFmtId="0" fontId="6" fillId="3" borderId="13" xfId="0" applyFont="1" applyFill="1" applyBorder="1" applyAlignment="1" applyProtection="1">
      <alignment horizontal="left"/>
      <protection hidden="1"/>
    </xf>
    <xf numFmtId="0" fontId="6" fillId="3" borderId="14" xfId="0" applyFont="1" applyFill="1" applyBorder="1" applyAlignment="1" applyProtection="1">
      <alignment horizontal="left"/>
      <protection hidden="1"/>
    </xf>
    <xf numFmtId="0" fontId="6" fillId="3" borderId="15" xfId="0" applyFont="1" applyFill="1" applyBorder="1" applyAlignment="1" applyProtection="1">
      <alignment horizontal="left"/>
      <protection hidden="1"/>
    </xf>
    <xf numFmtId="0" fontId="7" fillId="0" borderId="9" xfId="0" applyFont="1" applyBorder="1" applyAlignment="1" applyProtection="1">
      <alignment horizontal="center"/>
      <protection hidden="1"/>
    </xf>
    <xf numFmtId="0" fontId="7" fillId="0" borderId="0" xfId="0" applyFont="1" applyAlignment="1" applyProtection="1">
      <alignment horizontal="center"/>
      <protection hidden="1"/>
    </xf>
    <xf numFmtId="0" fontId="7" fillId="0" borderId="9" xfId="0" applyFont="1" applyBorder="1" applyAlignment="1" applyProtection="1">
      <alignment horizontal="left"/>
      <protection hidden="1"/>
    </xf>
    <xf numFmtId="0" fontId="7" fillId="0" borderId="0" xfId="0" applyFont="1" applyAlignment="1" applyProtection="1">
      <alignment horizontal="left"/>
      <protection hidden="1"/>
    </xf>
    <xf numFmtId="0" fontId="7" fillId="0" borderId="17" xfId="0" applyFont="1" applyBorder="1" applyAlignment="1" applyProtection="1">
      <alignment horizontal="left"/>
      <protection hidden="1"/>
    </xf>
    <xf numFmtId="165" fontId="16" fillId="0" borderId="0" xfId="0" applyNumberFormat="1" applyFont="1" applyAlignment="1" applyProtection="1">
      <alignment horizontal="center" vertical="center" wrapText="1"/>
      <protection hidden="1"/>
    </xf>
    <xf numFmtId="0" fontId="6" fillId="15" borderId="13" xfId="0" applyFont="1" applyFill="1" applyBorder="1" applyAlignment="1" applyProtection="1">
      <alignment horizontal="left"/>
      <protection hidden="1"/>
    </xf>
    <xf numFmtId="0" fontId="6" fillId="15" borderId="14" xfId="0" applyFont="1" applyFill="1" applyBorder="1" applyAlignment="1" applyProtection="1">
      <alignment horizontal="left"/>
      <protection hidden="1"/>
    </xf>
    <xf numFmtId="0" fontId="6" fillId="15" borderId="15" xfId="0" applyFont="1" applyFill="1" applyBorder="1" applyAlignment="1" applyProtection="1">
      <alignment horizontal="left"/>
      <protection hidden="1"/>
    </xf>
    <xf numFmtId="0" fontId="10" fillId="2" borderId="13" xfId="0" applyFont="1" applyFill="1" applyBorder="1" applyAlignment="1" applyProtection="1">
      <alignment horizontal="center" vertical="center" wrapText="1"/>
      <protection hidden="1"/>
    </xf>
    <xf numFmtId="0" fontId="10" fillId="2" borderId="15" xfId="0" applyFont="1" applyFill="1" applyBorder="1" applyAlignment="1" applyProtection="1">
      <alignment horizontal="center" vertical="center" wrapText="1"/>
      <protection hidden="1"/>
    </xf>
    <xf numFmtId="166" fontId="10" fillId="14" borderId="13" xfId="0" applyNumberFormat="1" applyFont="1" applyFill="1" applyBorder="1" applyAlignment="1" applyProtection="1">
      <alignment horizontal="center" vertical="center" wrapText="1"/>
      <protection hidden="1"/>
    </xf>
    <xf numFmtId="166" fontId="10" fillId="14" borderId="14" xfId="0" applyNumberFormat="1" applyFont="1" applyFill="1" applyBorder="1" applyAlignment="1" applyProtection="1">
      <alignment horizontal="center" vertical="center" wrapText="1"/>
      <protection hidden="1"/>
    </xf>
    <xf numFmtId="166" fontId="10" fillId="14" borderId="15" xfId="0" applyNumberFormat="1" applyFont="1" applyFill="1" applyBorder="1" applyAlignment="1" applyProtection="1">
      <alignment horizontal="center" vertical="center" wrapText="1"/>
      <protection hidden="1"/>
    </xf>
    <xf numFmtId="0" fontId="55" fillId="0" borderId="0" xfId="0" applyFont="1" applyAlignment="1" applyProtection="1">
      <alignment horizontal="left" vertical="center" wrapText="1"/>
      <protection hidden="1"/>
    </xf>
    <xf numFmtId="0" fontId="34" fillId="0" borderId="0" xfId="0" applyFont="1" applyAlignment="1" applyProtection="1">
      <alignment horizontal="left" vertical="center" wrapText="1"/>
      <protection hidden="1"/>
    </xf>
    <xf numFmtId="0" fontId="58" fillId="11" borderId="13" xfId="0" applyFont="1" applyFill="1" applyBorder="1" applyAlignment="1" applyProtection="1">
      <alignment horizontal="center"/>
      <protection hidden="1"/>
    </xf>
    <xf numFmtId="0" fontId="58" fillId="11" borderId="14" xfId="0" applyFont="1" applyFill="1" applyBorder="1" applyAlignment="1" applyProtection="1">
      <alignment horizontal="center"/>
      <protection hidden="1"/>
    </xf>
    <xf numFmtId="0" fontId="58" fillId="11" borderId="15" xfId="0" applyFont="1" applyFill="1" applyBorder="1" applyAlignment="1" applyProtection="1">
      <alignment horizontal="center"/>
      <protection hidden="1"/>
    </xf>
    <xf numFmtId="0" fontId="17" fillId="11" borderId="13" xfId="0" applyFont="1" applyFill="1" applyBorder="1" applyAlignment="1" applyProtection="1">
      <alignment horizontal="left" vertical="center" wrapText="1"/>
      <protection hidden="1"/>
    </xf>
    <xf numFmtId="0" fontId="17" fillId="11" borderId="14" xfId="0" applyFont="1" applyFill="1" applyBorder="1" applyAlignment="1" applyProtection="1">
      <alignment horizontal="left" vertical="center" wrapText="1"/>
      <protection hidden="1"/>
    </xf>
    <xf numFmtId="0" fontId="17" fillId="11" borderId="15" xfId="0" applyFont="1" applyFill="1" applyBorder="1" applyAlignment="1" applyProtection="1">
      <alignment horizontal="left" vertical="center" wrapText="1"/>
      <protection hidden="1"/>
    </xf>
    <xf numFmtId="0" fontId="59" fillId="11" borderId="13" xfId="2" applyFont="1" applyFill="1" applyBorder="1" applyAlignment="1" applyProtection="1">
      <alignment horizontal="left"/>
      <protection hidden="1"/>
    </xf>
    <xf numFmtId="0" fontId="59" fillId="11" borderId="14" xfId="2" applyFont="1" applyFill="1" applyBorder="1" applyAlignment="1" applyProtection="1">
      <alignment horizontal="left"/>
      <protection hidden="1"/>
    </xf>
    <xf numFmtId="0" fontId="59" fillId="11" borderId="15" xfId="2" applyFont="1" applyFill="1" applyBorder="1" applyAlignment="1" applyProtection="1">
      <alignment horizontal="left"/>
      <protection hidden="1"/>
    </xf>
    <xf numFmtId="164" fontId="5" fillId="2" borderId="13" xfId="0" applyNumberFormat="1" applyFont="1" applyFill="1" applyBorder="1" applyAlignment="1" applyProtection="1">
      <alignment horizontal="center"/>
      <protection hidden="1"/>
    </xf>
    <xf numFmtId="164" fontId="5" fillId="2" borderId="14" xfId="0" applyNumberFormat="1" applyFont="1" applyFill="1" applyBorder="1" applyAlignment="1" applyProtection="1">
      <alignment horizontal="center"/>
      <protection hidden="1"/>
    </xf>
    <xf numFmtId="164" fontId="5" fillId="2" borderId="15" xfId="0" applyNumberFormat="1" applyFont="1" applyFill="1" applyBorder="1" applyAlignment="1" applyProtection="1">
      <alignment horizontal="center"/>
      <protection hidden="1"/>
    </xf>
    <xf numFmtId="0" fontId="6" fillId="15" borderId="13" xfId="0" applyFont="1" applyFill="1" applyBorder="1" applyProtection="1">
      <protection hidden="1"/>
    </xf>
    <xf numFmtId="0" fontId="6" fillId="15" borderId="14" xfId="0" applyFont="1" applyFill="1" applyBorder="1" applyProtection="1">
      <protection hidden="1"/>
    </xf>
    <xf numFmtId="0" fontId="6" fillId="15" borderId="15" xfId="0" applyFont="1" applyFill="1" applyBorder="1" applyProtection="1">
      <protection hidden="1"/>
    </xf>
    <xf numFmtId="0" fontId="59" fillId="11" borderId="8" xfId="2" applyFont="1" applyFill="1" applyBorder="1" applyAlignment="1" applyProtection="1">
      <alignment horizontal="left"/>
      <protection hidden="1"/>
    </xf>
    <xf numFmtId="0" fontId="60" fillId="11" borderId="8" xfId="2" applyFont="1" applyFill="1" applyBorder="1" applyAlignment="1" applyProtection="1">
      <alignment horizontal="left"/>
      <protection hidden="1"/>
    </xf>
    <xf numFmtId="164" fontId="6" fillId="2" borderId="13" xfId="0" applyNumberFormat="1" applyFont="1" applyFill="1" applyBorder="1" applyAlignment="1" applyProtection="1">
      <alignment horizontal="center"/>
      <protection hidden="1"/>
    </xf>
    <xf numFmtId="164" fontId="6" fillId="2" borderId="14" xfId="0" applyNumberFormat="1" applyFont="1" applyFill="1" applyBorder="1" applyAlignment="1" applyProtection="1">
      <alignment horizontal="center"/>
      <protection hidden="1"/>
    </xf>
    <xf numFmtId="164" fontId="6" fillId="2" borderId="15" xfId="0" applyNumberFormat="1" applyFont="1" applyFill="1" applyBorder="1" applyAlignment="1" applyProtection="1">
      <alignment horizontal="center"/>
      <protection hidden="1"/>
    </xf>
    <xf numFmtId="0" fontId="17" fillId="11" borderId="8" xfId="0" applyFont="1" applyFill="1" applyBorder="1" applyAlignment="1" applyProtection="1">
      <alignment horizontal="left" vertical="center" wrapText="1"/>
      <protection hidden="1"/>
    </xf>
    <xf numFmtId="164" fontId="6" fillId="2" borderId="8" xfId="0" applyNumberFormat="1" applyFont="1" applyFill="1" applyBorder="1" applyAlignment="1" applyProtection="1">
      <alignment horizontal="center"/>
      <protection hidden="1"/>
    </xf>
    <xf numFmtId="0" fontId="5" fillId="0" borderId="0" xfId="0" applyFont="1" applyAlignment="1" applyProtection="1">
      <alignment horizontal="justify" vertical="top" wrapText="1"/>
      <protection hidden="1"/>
    </xf>
    <xf numFmtId="0" fontId="14" fillId="2" borderId="9" xfId="0" applyFont="1" applyFill="1" applyBorder="1" applyAlignment="1" applyProtection="1">
      <alignment horizontal="left" vertical="center" wrapText="1"/>
      <protection hidden="1"/>
    </xf>
    <xf numFmtId="0" fontId="14" fillId="2" borderId="0" xfId="0" applyFont="1" applyFill="1" applyAlignment="1" applyProtection="1">
      <alignment horizontal="left" vertical="center" wrapText="1"/>
      <protection hidden="1"/>
    </xf>
    <xf numFmtId="0" fontId="12" fillId="0" borderId="0" xfId="0" applyFont="1" applyAlignment="1" applyProtection="1">
      <alignment horizontal="justify" vertical="center" wrapText="1"/>
      <protection hidden="1"/>
    </xf>
    <xf numFmtId="0" fontId="49" fillId="2" borderId="16" xfId="0" applyFont="1" applyFill="1" applyBorder="1" applyAlignment="1" applyProtection="1">
      <alignment horizontal="center" wrapText="1"/>
      <protection hidden="1"/>
    </xf>
    <xf numFmtId="0" fontId="10" fillId="2" borderId="0" xfId="0" applyFont="1" applyFill="1" applyAlignment="1" applyProtection="1">
      <alignment horizontal="justify" vertical="center" wrapText="1"/>
      <protection hidden="1"/>
    </xf>
    <xf numFmtId="0" fontId="10" fillId="0" borderId="0" xfId="0" applyFont="1" applyAlignment="1" applyProtection="1">
      <alignment horizontal="justify" vertical="center" wrapText="1"/>
      <protection hidden="1"/>
    </xf>
    <xf numFmtId="0" fontId="5" fillId="0" borderId="1" xfId="0" applyFont="1" applyBorder="1" applyAlignment="1" applyProtection="1">
      <alignment horizontal="right" vertical="center"/>
      <protection hidden="1"/>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8" fillId="0" borderId="2"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5" fillId="0" borderId="0" xfId="0" applyFont="1" applyAlignment="1" applyProtection="1">
      <alignment horizontal="left" vertical="top" indent="2"/>
      <protection hidden="1"/>
    </xf>
    <xf numFmtId="0" fontId="9" fillId="0" borderId="0" xfId="0" applyFont="1" applyAlignment="1" applyProtection="1">
      <alignment horizontal="left" vertical="top" wrapText="1"/>
      <protection hidden="1"/>
    </xf>
  </cellXfs>
  <cellStyles count="3">
    <cellStyle name="Hiperlink" xfId="2" builtinId="8"/>
    <cellStyle name="Normal" xfId="0" builtinId="0"/>
    <cellStyle name="Vírgula" xfId="1" builtinId="3"/>
  </cellStyles>
  <dxfs count="159">
    <dxf>
      <font>
        <b/>
        <i val="0"/>
        <color theme="0"/>
      </font>
      <fill>
        <patternFill>
          <bgColor rgb="FFC00000"/>
        </patternFill>
      </fill>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fgColor theme="0"/>
          <bgColor theme="0"/>
        </patternFill>
      </fill>
      <border>
        <left/>
        <right/>
        <top/>
        <bottom/>
        <vertical/>
        <horizontal/>
      </border>
    </dxf>
    <dxf>
      <font>
        <color rgb="FF9C5700"/>
      </font>
      <fill>
        <patternFill>
          <bgColor rgb="FFFFEB9C"/>
        </patternFill>
      </fill>
    </dxf>
    <dxf>
      <font>
        <color theme="0" tint="-0.14996795556505021"/>
      </font>
      <fill>
        <patternFill>
          <bgColor theme="0" tint="-0.14996795556505021"/>
        </patternFill>
      </fill>
    </dxf>
    <dxf>
      <font>
        <color rgb="FF9C0006"/>
      </font>
      <fill>
        <patternFill>
          <bgColor rgb="FFFFC7CE"/>
        </patternFill>
      </fill>
    </dxf>
    <dxf>
      <font>
        <color theme="0" tint="-0.14996795556505021"/>
      </font>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dxf>
    <dxf>
      <font>
        <color theme="0"/>
      </font>
      <fill>
        <patternFill>
          <fgColor theme="0"/>
          <bgColor theme="0"/>
        </patternFill>
      </fill>
      <border>
        <left/>
        <right/>
        <top/>
        <vertical/>
        <horizontal/>
      </border>
    </dxf>
    <dxf>
      <font>
        <color theme="0"/>
      </font>
      <fill>
        <patternFill>
          <bgColor theme="0"/>
        </patternFill>
      </fill>
      <border>
        <right/>
        <vertical/>
        <horizontal/>
      </border>
    </dxf>
    <dxf>
      <font>
        <color theme="0"/>
      </font>
    </dxf>
    <dxf>
      <font>
        <color theme="0"/>
      </font>
      <fill>
        <patternFill>
          <fgColor theme="0"/>
          <bgColor theme="0"/>
        </patternFill>
      </fill>
      <border>
        <left/>
        <right/>
        <top/>
        <bottom/>
        <vertical/>
        <horizontal/>
      </border>
    </dxf>
    <dxf>
      <font>
        <b/>
        <i val="0"/>
        <color rgb="FFFF0000"/>
      </font>
    </dxf>
    <dxf>
      <font>
        <b/>
        <i val="0"/>
        <color rgb="FFFF0000"/>
      </font>
    </dxf>
    <dxf>
      <font>
        <b/>
        <i val="0"/>
        <color rgb="FFFF0000"/>
      </font>
    </dxf>
    <dxf>
      <font>
        <color auto="1"/>
      </font>
      <fill>
        <patternFill patternType="solid">
          <fgColor theme="0" tint="-0.14993743705557422"/>
        </patternFill>
      </fill>
      <border>
        <left style="thin">
          <color auto="1"/>
        </left>
        <right style="thin">
          <color auto="1"/>
        </right>
        <top style="thin">
          <color auto="1"/>
        </top>
        <bottom style="thin">
          <color auto="1"/>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theme="0"/>
        </patternFill>
      </fill>
      <border>
        <left/>
        <right/>
        <top style="thin">
          <color auto="1"/>
        </top>
        <bottom style="thin">
          <color auto="1"/>
        </bottom>
        <vertical/>
        <horizontal/>
      </border>
    </dxf>
    <dxf>
      <font>
        <color theme="0"/>
      </font>
      <fill>
        <patternFill patternType="solid">
          <fgColor theme="0"/>
          <bgColor auto="1"/>
        </patternFill>
      </fill>
      <border>
        <left/>
        <right/>
        <top/>
        <bottom/>
        <vertical/>
        <horizontal/>
      </border>
    </dxf>
    <dxf>
      <font>
        <color theme="0"/>
      </font>
      <fill>
        <patternFill patternType="none">
          <fgColor indexed="64"/>
          <bgColor auto="1"/>
        </patternFill>
      </fill>
      <border>
        <left/>
        <right/>
        <top/>
        <bottom/>
      </border>
    </dxf>
    <dxf>
      <font>
        <color theme="0"/>
      </font>
      <fill>
        <patternFill patternType="solid">
          <fgColor theme="0"/>
          <bgColor auto="1"/>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strike val="0"/>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strike val="0"/>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none">
          <fgColor indexed="64"/>
          <bgColor auto="1"/>
        </patternFill>
      </fill>
      <border>
        <left/>
        <right/>
        <top/>
        <bottom/>
        <vertical/>
        <horizontal/>
      </border>
    </dxf>
    <dxf>
      <font>
        <color theme="0"/>
      </font>
      <fill>
        <patternFill patternType="none">
          <fgColor indexed="64"/>
          <bgColor auto="1"/>
        </patternFill>
      </fill>
      <border>
        <left/>
        <right/>
        <top/>
        <bottom/>
        <vertical/>
        <horizontal/>
      </border>
    </dxf>
    <dxf>
      <font>
        <color theme="0"/>
      </font>
      <fill>
        <patternFill>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patternType="darkUp">
          <fgColor theme="0" tint="-0.14996795556505021"/>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patternType="solid">
          <fgColor theme="0"/>
          <bgColor auto="1"/>
        </patternFill>
      </fill>
      <border>
        <left/>
        <right/>
        <top/>
        <bottom/>
        <vertical/>
        <horizontal/>
      </border>
    </dxf>
    <dxf>
      <font>
        <b/>
        <i/>
      </font>
      <fill>
        <patternFill>
          <bgColor rgb="FFFFFF00"/>
        </patternFill>
      </fill>
    </dxf>
    <dxf>
      <font>
        <b/>
        <i/>
      </font>
      <fill>
        <patternFill>
          <bgColor rgb="FFFFFF00"/>
        </patternFill>
      </fill>
    </dxf>
    <dxf>
      <font>
        <b/>
        <i/>
      </font>
      <fill>
        <patternFill>
          <bgColor rgb="FFFFFF00"/>
        </patternFill>
      </fill>
    </dxf>
    <dxf>
      <font>
        <b/>
        <i/>
      </font>
      <fill>
        <patternFill>
          <bgColor rgb="FFFFFF00"/>
        </patternFill>
      </fill>
    </dxf>
    <dxf>
      <font>
        <b/>
        <i/>
      </font>
      <fill>
        <patternFill>
          <bgColor rgb="FFFFFF00"/>
        </patternFill>
      </fill>
    </dxf>
    <dxf>
      <font>
        <b/>
        <i/>
      </font>
      <fill>
        <patternFill>
          <bgColor rgb="FFFFFF00"/>
        </patternFill>
      </fill>
    </dxf>
    <dxf>
      <font>
        <color theme="0"/>
      </font>
    </dxf>
    <dxf>
      <font>
        <color theme="0"/>
      </font>
      <fill>
        <patternFill>
          <fgColor theme="0"/>
          <bgColor theme="0"/>
        </patternFill>
      </fill>
      <border>
        <left/>
        <right/>
        <top/>
        <bottom/>
        <vertical/>
        <horizontal/>
      </border>
    </dxf>
    <dxf>
      <font>
        <color theme="0"/>
      </font>
      <fill>
        <patternFill>
          <fgColor theme="0"/>
        </patternFill>
      </fill>
    </dxf>
    <dxf>
      <font>
        <color theme="0"/>
      </font>
      <fill>
        <patternFill patternType="none">
          <fgColor indexed="64"/>
          <bgColor auto="1"/>
        </patternFill>
      </fill>
      <border>
        <left/>
        <right/>
        <bottom/>
        <vertical/>
        <horizontal/>
      </border>
    </dxf>
    <dxf>
      <font>
        <color theme="0"/>
      </font>
      <fill>
        <patternFill patternType="solid">
          <fgColor theme="0"/>
          <bgColor theme="0"/>
        </patternFill>
      </fill>
      <border>
        <left/>
        <right/>
        <top/>
        <bottom/>
        <vertical/>
        <horizontal/>
      </border>
    </dxf>
    <dxf>
      <font>
        <color theme="9" tint="-0.24994659260841701"/>
      </font>
      <numFmt numFmtId="19" formatCode="dd/mm/yyyy"/>
      <fill>
        <patternFill>
          <bgColor theme="9" tint="0.79998168889431442"/>
        </patternFill>
      </fill>
    </dxf>
    <dxf>
      <font>
        <color rgb="FFC00000"/>
      </font>
      <numFmt numFmtId="19" formatCode="dd/mm/yyyy"/>
      <fill>
        <patternFill>
          <bgColor rgb="FFFFCCCC"/>
        </patternFill>
      </fill>
    </dxf>
    <dxf>
      <fill>
        <patternFill>
          <bgColor rgb="FFFFFFCC"/>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b/>
        <i val="0"/>
        <color rgb="FFFF0000"/>
      </font>
    </dxf>
    <dxf>
      <font>
        <b/>
        <i val="0"/>
        <color rgb="FFFF0000"/>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fgColor indexed="64"/>
          <bgColor auto="1"/>
        </patternFill>
      </fill>
      <border>
        <left/>
        <right/>
        <top/>
        <bottom/>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C00000"/>
        </patternFill>
      </fill>
    </dxf>
    <dxf>
      <font>
        <color theme="0"/>
      </font>
      <fill>
        <patternFill>
          <bgColor rgb="FFC00000"/>
        </patternFill>
      </fill>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
      <font>
        <color theme="0"/>
      </font>
      <fill>
        <patternFill>
          <f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006100"/>
      </font>
      <fill>
        <patternFill patternType="none">
          <bgColor auto="1"/>
        </patternFill>
      </fill>
    </dxf>
    <dxf>
      <font>
        <color theme="0"/>
      </font>
      <fill>
        <patternFill patternType="none">
          <bgColor auto="1"/>
        </patternFill>
      </fill>
      <border>
        <left/>
        <right/>
        <top/>
        <bottom/>
        <vertical/>
        <horizontal/>
      </border>
    </dxf>
    <dxf>
      <font>
        <b/>
        <i/>
      </font>
      <fill>
        <patternFill>
          <bgColor rgb="FFFFFF00"/>
        </patternFill>
      </fill>
    </dxf>
    <dxf>
      <font>
        <b/>
        <i val="0"/>
        <color rgb="FFFF0000"/>
      </font>
    </dxf>
    <dxf>
      <font>
        <b/>
        <i val="0"/>
        <color rgb="FFFF0000"/>
      </font>
    </dxf>
    <dxf>
      <font>
        <b/>
        <i val="0"/>
        <color rgb="FFFF0000"/>
      </font>
    </dxf>
    <dxf>
      <font>
        <b/>
        <i val="0"/>
        <color rgb="FFFF0000"/>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fgColor indexed="64"/>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b/>
        <i/>
        <color rgb="FFC00000"/>
      </font>
      <fill>
        <patternFill>
          <bgColor rgb="FFFFCCCC"/>
        </patternFill>
      </fill>
    </dxf>
    <dxf>
      <font>
        <color rgb="FF006100"/>
      </font>
      <fill>
        <patternFill>
          <bgColor rgb="FFC6EFCE"/>
        </patternFill>
      </fill>
    </dxf>
    <dxf>
      <font>
        <b/>
        <i val="0"/>
        <color rgb="FFFF0000"/>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bgColor rgb="FFC000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color theme="0"/>
      </font>
      <fill>
        <patternFill patternType="solid">
          <fgColor theme="0"/>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solid">
          <fgColor theme="0"/>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fgColor indexed="64"/>
          <bgColor auto="1"/>
        </patternFill>
      </fill>
      <border>
        <left/>
        <right/>
        <top/>
        <bottom/>
        <vertical/>
        <horizontal/>
      </border>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solid">
          <fgColor theme="0"/>
          <bgColor auto="1"/>
        </patternFill>
      </fill>
      <border>
        <left/>
        <right/>
        <top/>
        <bottom/>
        <vertical/>
        <horizontal/>
      </border>
    </dxf>
    <dxf>
      <font>
        <color theme="0"/>
      </font>
      <fill>
        <patternFill patternType="none">
          <bgColor auto="1"/>
        </patternFill>
      </fill>
      <border>
        <left/>
        <right/>
        <top/>
        <bottom/>
        <vertical/>
        <horizontal/>
      </border>
    </dxf>
    <dxf>
      <font>
        <b/>
        <i val="0"/>
        <color rgb="FFFF0000"/>
      </font>
    </dxf>
    <dxf>
      <font>
        <b/>
        <i val="0"/>
        <color rgb="FFFF0000"/>
      </font>
    </dxf>
    <dxf>
      <font>
        <b/>
        <i val="0"/>
        <color rgb="FFFF0000"/>
      </font>
    </dxf>
    <dxf>
      <font>
        <color theme="0"/>
      </font>
      <fill>
        <patternFill patternType="none">
          <bgColor auto="1"/>
        </patternFill>
      </fill>
      <border>
        <left/>
        <right/>
        <top/>
        <bottom/>
        <vertical/>
        <horizontal/>
      </border>
    </dxf>
  </dxfs>
  <tableStyles count="0" defaultTableStyle="TableStyleMedium2" defaultPivotStyle="PivotStyleLight16"/>
  <colors>
    <mruColors>
      <color rgb="FFD60000"/>
      <color rgb="FFFFB3B3"/>
      <color rgb="FFFF8585"/>
      <color rgb="FFDE0000"/>
      <color rgb="FFFFCCCC"/>
      <color rgb="FFEEB500"/>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679450</xdr:colOff>
      <xdr:row>0</xdr:row>
      <xdr:rowOff>0</xdr:rowOff>
    </xdr:from>
    <xdr:to>
      <xdr:col>9</xdr:col>
      <xdr:colOff>17281</xdr:colOff>
      <xdr:row>1</xdr:row>
      <xdr:rowOff>56663</xdr:rowOff>
    </xdr:to>
    <xdr:sp macro="" textlink="">
      <xdr:nvSpPr>
        <xdr:cNvPr id="2" name="Check Box 23" hidden="1">
          <a:extLst>
            <a:ext uri="{63B3BB69-23CF-44E3-9099-C40C66FF867C}">
              <a14:compatExt xmlns:a14="http://schemas.microsoft.com/office/drawing/2010/main" spid="_x0000_s1047"/>
            </a:ext>
            <a:ext uri="{FF2B5EF4-FFF2-40B4-BE49-F238E27FC236}">
              <a16:creationId xmlns:a16="http://schemas.microsoft.com/office/drawing/2014/main" id="{09AA4BF6-7528-4202-B901-1253DDD2EF4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 name="AutoShape 33">
          <a:extLst>
            <a:ext uri="{FF2B5EF4-FFF2-40B4-BE49-F238E27FC236}">
              <a16:creationId xmlns:a16="http://schemas.microsoft.com/office/drawing/2014/main" id="{DC530036-C6F1-42B1-AA2E-0B20D29FCBE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 name="AutoShape 33">
          <a:extLst>
            <a:ext uri="{FF2B5EF4-FFF2-40B4-BE49-F238E27FC236}">
              <a16:creationId xmlns:a16="http://schemas.microsoft.com/office/drawing/2014/main" id="{C277C3D3-F8D7-4A56-8CCE-FD18DE160E5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 name="AutoShape 33">
          <a:extLst>
            <a:ext uri="{FF2B5EF4-FFF2-40B4-BE49-F238E27FC236}">
              <a16:creationId xmlns:a16="http://schemas.microsoft.com/office/drawing/2014/main" id="{14902CDD-49BB-44E9-BCB5-C27F92DD6AB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6" name="AutoShape 33">
          <a:extLst>
            <a:ext uri="{FF2B5EF4-FFF2-40B4-BE49-F238E27FC236}">
              <a16:creationId xmlns:a16="http://schemas.microsoft.com/office/drawing/2014/main" id="{65810448-404A-445F-9496-5DBF746A05F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7" name="AutoShape 33">
          <a:extLst>
            <a:ext uri="{FF2B5EF4-FFF2-40B4-BE49-F238E27FC236}">
              <a16:creationId xmlns:a16="http://schemas.microsoft.com/office/drawing/2014/main" id="{A348A3A1-5F27-41F8-8AF1-C39FE9C5BC75}"/>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8" name="Check Box 23" hidden="1">
          <a:extLst>
            <a:ext uri="{63B3BB69-23CF-44E3-9099-C40C66FF867C}">
              <a14:compatExt xmlns:a14="http://schemas.microsoft.com/office/drawing/2010/main" spid="_x0000_s1047"/>
            </a:ext>
            <a:ext uri="{FF2B5EF4-FFF2-40B4-BE49-F238E27FC236}">
              <a16:creationId xmlns:a16="http://schemas.microsoft.com/office/drawing/2014/main" id="{99B5EF2B-FD23-4BE7-ABC2-8F544166F60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9" name="AutoShape 33">
          <a:extLst>
            <a:ext uri="{FF2B5EF4-FFF2-40B4-BE49-F238E27FC236}">
              <a16:creationId xmlns:a16="http://schemas.microsoft.com/office/drawing/2014/main" id="{6A6EC77C-2AB3-4E01-B25D-737CA1DB204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0" name="AutoShape 33">
          <a:extLst>
            <a:ext uri="{FF2B5EF4-FFF2-40B4-BE49-F238E27FC236}">
              <a16:creationId xmlns:a16="http://schemas.microsoft.com/office/drawing/2014/main" id="{DF693525-3F7D-4D97-9A38-CAAA049AA58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1" name="AutoShape 33">
          <a:extLst>
            <a:ext uri="{FF2B5EF4-FFF2-40B4-BE49-F238E27FC236}">
              <a16:creationId xmlns:a16="http://schemas.microsoft.com/office/drawing/2014/main" id="{CEFA0E7F-ACDB-4B72-828B-5BF05E267BB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2" name="AutoShape 33">
          <a:extLst>
            <a:ext uri="{FF2B5EF4-FFF2-40B4-BE49-F238E27FC236}">
              <a16:creationId xmlns:a16="http://schemas.microsoft.com/office/drawing/2014/main" id="{147FF9A8-71A3-4977-B171-C8020662209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3" name="AutoShape 33">
          <a:extLst>
            <a:ext uri="{FF2B5EF4-FFF2-40B4-BE49-F238E27FC236}">
              <a16:creationId xmlns:a16="http://schemas.microsoft.com/office/drawing/2014/main" id="{C3C1FE3F-65AF-4D48-A629-35C52CC43D13}"/>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14" name="AutoShape 33">
          <a:extLst>
            <a:ext uri="{FF2B5EF4-FFF2-40B4-BE49-F238E27FC236}">
              <a16:creationId xmlns:a16="http://schemas.microsoft.com/office/drawing/2014/main" id="{8A5C6923-F855-4CE8-A2BE-6BEB6C94B9FE}"/>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15" name="Check Box 23" hidden="1">
          <a:extLst>
            <a:ext uri="{63B3BB69-23CF-44E3-9099-C40C66FF867C}">
              <a14:compatExt xmlns:a14="http://schemas.microsoft.com/office/drawing/2010/main" spid="_x0000_s1047"/>
            </a:ext>
            <a:ext uri="{FF2B5EF4-FFF2-40B4-BE49-F238E27FC236}">
              <a16:creationId xmlns:a16="http://schemas.microsoft.com/office/drawing/2014/main" id="{10F49079-1E37-4492-92D9-D85F5E4952E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6" name="AutoShape 33">
          <a:extLst>
            <a:ext uri="{FF2B5EF4-FFF2-40B4-BE49-F238E27FC236}">
              <a16:creationId xmlns:a16="http://schemas.microsoft.com/office/drawing/2014/main" id="{5BD3653E-3EE7-47D0-AEC7-7A6C5DD67A5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7" name="AutoShape 33">
          <a:extLst>
            <a:ext uri="{FF2B5EF4-FFF2-40B4-BE49-F238E27FC236}">
              <a16:creationId xmlns:a16="http://schemas.microsoft.com/office/drawing/2014/main" id="{256BDD08-9842-4DF2-813B-48ED1FE5AD6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8" name="AutoShape 33">
          <a:extLst>
            <a:ext uri="{FF2B5EF4-FFF2-40B4-BE49-F238E27FC236}">
              <a16:creationId xmlns:a16="http://schemas.microsoft.com/office/drawing/2014/main" id="{90322D32-2D18-4D21-8EE9-770029B77FD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9" name="AutoShape 33">
          <a:extLst>
            <a:ext uri="{FF2B5EF4-FFF2-40B4-BE49-F238E27FC236}">
              <a16:creationId xmlns:a16="http://schemas.microsoft.com/office/drawing/2014/main" id="{E8577E28-B4ED-4A92-9D0A-A54B0ECC5EC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20" name="AutoShape 33">
          <a:extLst>
            <a:ext uri="{FF2B5EF4-FFF2-40B4-BE49-F238E27FC236}">
              <a16:creationId xmlns:a16="http://schemas.microsoft.com/office/drawing/2014/main" id="{79F81284-97E3-421E-8440-EFFA5712733A}"/>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21" name="AutoShape 33">
          <a:extLst>
            <a:ext uri="{FF2B5EF4-FFF2-40B4-BE49-F238E27FC236}">
              <a16:creationId xmlns:a16="http://schemas.microsoft.com/office/drawing/2014/main" id="{4475328C-F616-4281-AC10-A96289EDEE24}"/>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2" name="Check Box 23" hidden="1">
          <a:extLst>
            <a:ext uri="{63B3BB69-23CF-44E3-9099-C40C66FF867C}">
              <a14:compatExt xmlns:a14="http://schemas.microsoft.com/office/drawing/2010/main" spid="_x0000_s1047"/>
            </a:ext>
            <a:ext uri="{FF2B5EF4-FFF2-40B4-BE49-F238E27FC236}">
              <a16:creationId xmlns:a16="http://schemas.microsoft.com/office/drawing/2014/main" id="{8FA7A518-6B43-4D15-BB19-558A16AFBDD4}"/>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23" name="AutoShape 33">
          <a:extLst>
            <a:ext uri="{FF2B5EF4-FFF2-40B4-BE49-F238E27FC236}">
              <a16:creationId xmlns:a16="http://schemas.microsoft.com/office/drawing/2014/main" id="{D030C4FB-58F4-459A-AC10-09E37768758E}"/>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4" name="AutoShape 33">
          <a:extLst>
            <a:ext uri="{FF2B5EF4-FFF2-40B4-BE49-F238E27FC236}">
              <a16:creationId xmlns:a16="http://schemas.microsoft.com/office/drawing/2014/main" id="{8C17791F-74BF-4C9E-9EDB-B8C5A3C501F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5" name="AutoShape 33">
          <a:extLst>
            <a:ext uri="{FF2B5EF4-FFF2-40B4-BE49-F238E27FC236}">
              <a16:creationId xmlns:a16="http://schemas.microsoft.com/office/drawing/2014/main" id="{A5C6788A-F481-40C3-AEC3-CF6FEABBF45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6" name="AutoShape 33">
          <a:extLst>
            <a:ext uri="{FF2B5EF4-FFF2-40B4-BE49-F238E27FC236}">
              <a16:creationId xmlns:a16="http://schemas.microsoft.com/office/drawing/2014/main" id="{11A4A1C2-0984-4091-AEE6-D176D4ADB44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27" name="AutoShape 33">
          <a:extLst>
            <a:ext uri="{FF2B5EF4-FFF2-40B4-BE49-F238E27FC236}">
              <a16:creationId xmlns:a16="http://schemas.microsoft.com/office/drawing/2014/main" id="{FDAD2C79-78F9-42B4-BB23-02635BC3DD51}"/>
            </a:ext>
          </a:extLst>
        </xdr:cNvPr>
        <xdr:cNvSpPr>
          <a:spLocks noChangeAspect="1" noChangeArrowheads="1"/>
        </xdr:cNvSpPr>
      </xdr:nvSpPr>
      <xdr:spPr bwMode="auto">
        <a:xfrm>
          <a:off x="10391775" y="161258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28" name="AutoShape 33">
          <a:extLst>
            <a:ext uri="{FF2B5EF4-FFF2-40B4-BE49-F238E27FC236}">
              <a16:creationId xmlns:a16="http://schemas.microsoft.com/office/drawing/2014/main" id="{8D6E46CC-0E7D-456A-B90B-5BB035321557}"/>
            </a:ext>
          </a:extLst>
        </xdr:cNvPr>
        <xdr:cNvSpPr>
          <a:spLocks noChangeAspect="1" noChangeArrowheads="1"/>
        </xdr:cNvSpPr>
      </xdr:nvSpPr>
      <xdr:spPr bwMode="auto">
        <a:xfrm>
          <a:off x="10391775" y="161258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29" name="Check Box 23" hidden="1">
          <a:extLst>
            <a:ext uri="{63B3BB69-23CF-44E3-9099-C40C66FF867C}">
              <a14:compatExt xmlns:a14="http://schemas.microsoft.com/office/drawing/2010/main" spid="_x0000_s1047"/>
            </a:ext>
            <a:ext uri="{FF2B5EF4-FFF2-40B4-BE49-F238E27FC236}">
              <a16:creationId xmlns:a16="http://schemas.microsoft.com/office/drawing/2014/main" id="{000C6484-BDD8-461F-BC3C-8DDAC385F2D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0" name="AutoShape 33">
          <a:extLst>
            <a:ext uri="{FF2B5EF4-FFF2-40B4-BE49-F238E27FC236}">
              <a16:creationId xmlns:a16="http://schemas.microsoft.com/office/drawing/2014/main" id="{9AE79642-43E3-4922-9DF2-9072789F960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1" name="AutoShape 33">
          <a:extLst>
            <a:ext uri="{FF2B5EF4-FFF2-40B4-BE49-F238E27FC236}">
              <a16:creationId xmlns:a16="http://schemas.microsoft.com/office/drawing/2014/main" id="{0BD765C0-7163-41C3-B036-067ED0E2277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2" name="AutoShape 33">
          <a:extLst>
            <a:ext uri="{FF2B5EF4-FFF2-40B4-BE49-F238E27FC236}">
              <a16:creationId xmlns:a16="http://schemas.microsoft.com/office/drawing/2014/main" id="{672DC5E4-AA90-49D3-AFF2-98AA11B90DE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3" name="AutoShape 33">
          <a:extLst>
            <a:ext uri="{FF2B5EF4-FFF2-40B4-BE49-F238E27FC236}">
              <a16:creationId xmlns:a16="http://schemas.microsoft.com/office/drawing/2014/main" id="{E977552C-A619-4DB4-BEBA-5831BE16065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34" name="AutoShape 33">
          <a:extLst>
            <a:ext uri="{FF2B5EF4-FFF2-40B4-BE49-F238E27FC236}">
              <a16:creationId xmlns:a16="http://schemas.microsoft.com/office/drawing/2014/main" id="{4F78520A-BEEB-40A7-932F-697067E88481}"/>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35" name="AutoShape 33">
          <a:extLst>
            <a:ext uri="{FF2B5EF4-FFF2-40B4-BE49-F238E27FC236}">
              <a16:creationId xmlns:a16="http://schemas.microsoft.com/office/drawing/2014/main" id="{6DEB7ABD-F779-47C1-A151-4CB38DDE1815}"/>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36" name="Check Box 23" hidden="1">
          <a:extLst>
            <a:ext uri="{63B3BB69-23CF-44E3-9099-C40C66FF867C}">
              <a14:compatExt xmlns:a14="http://schemas.microsoft.com/office/drawing/2010/main" spid="_x0000_s1047"/>
            </a:ext>
            <a:ext uri="{FF2B5EF4-FFF2-40B4-BE49-F238E27FC236}">
              <a16:creationId xmlns:a16="http://schemas.microsoft.com/office/drawing/2014/main" id="{AA2ED7AB-53A5-43E0-B4CB-FC3FB892636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7" name="AutoShape 33">
          <a:extLst>
            <a:ext uri="{FF2B5EF4-FFF2-40B4-BE49-F238E27FC236}">
              <a16:creationId xmlns:a16="http://schemas.microsoft.com/office/drawing/2014/main" id="{FB0C54F2-3EC2-4844-9EE6-852808171ED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8" name="AutoShape 33">
          <a:extLst>
            <a:ext uri="{FF2B5EF4-FFF2-40B4-BE49-F238E27FC236}">
              <a16:creationId xmlns:a16="http://schemas.microsoft.com/office/drawing/2014/main" id="{7F948F33-9E42-4D76-A745-1E58ED75ED9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9" name="AutoShape 33">
          <a:extLst>
            <a:ext uri="{FF2B5EF4-FFF2-40B4-BE49-F238E27FC236}">
              <a16:creationId xmlns:a16="http://schemas.microsoft.com/office/drawing/2014/main" id="{B0607DE9-AA2A-4A4B-93B5-CA4CC0DD659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0" name="AutoShape 33">
          <a:extLst>
            <a:ext uri="{FF2B5EF4-FFF2-40B4-BE49-F238E27FC236}">
              <a16:creationId xmlns:a16="http://schemas.microsoft.com/office/drawing/2014/main" id="{A5909160-4EE9-4A8E-AB5E-30C5637A96B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56578</xdr:rowOff>
    </xdr:to>
    <xdr:sp macro="" textlink="">
      <xdr:nvSpPr>
        <xdr:cNvPr id="41" name="AutoShape 33">
          <a:extLst>
            <a:ext uri="{FF2B5EF4-FFF2-40B4-BE49-F238E27FC236}">
              <a16:creationId xmlns:a16="http://schemas.microsoft.com/office/drawing/2014/main" id="{E1C00A4B-2B09-428C-9A9A-AB13F807EDC4}"/>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42" name="Check Box 23" hidden="1">
          <a:extLst>
            <a:ext uri="{63B3BB69-23CF-44E3-9099-C40C66FF867C}">
              <a14:compatExt xmlns:a14="http://schemas.microsoft.com/office/drawing/2010/main" spid="_x0000_s1047"/>
            </a:ext>
            <a:ext uri="{FF2B5EF4-FFF2-40B4-BE49-F238E27FC236}">
              <a16:creationId xmlns:a16="http://schemas.microsoft.com/office/drawing/2014/main" id="{C5D93FB9-BC09-487B-8188-3CF404F6BFD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3" name="AutoShape 33">
          <a:extLst>
            <a:ext uri="{FF2B5EF4-FFF2-40B4-BE49-F238E27FC236}">
              <a16:creationId xmlns:a16="http://schemas.microsoft.com/office/drawing/2014/main" id="{9C235AB0-5D83-4FD7-A557-4FF4A6EDEAD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4" name="AutoShape 33">
          <a:extLst>
            <a:ext uri="{FF2B5EF4-FFF2-40B4-BE49-F238E27FC236}">
              <a16:creationId xmlns:a16="http://schemas.microsoft.com/office/drawing/2014/main" id="{355964EA-F478-4B74-B336-CAB57E4FFDE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5" name="AutoShape 33">
          <a:extLst>
            <a:ext uri="{FF2B5EF4-FFF2-40B4-BE49-F238E27FC236}">
              <a16:creationId xmlns:a16="http://schemas.microsoft.com/office/drawing/2014/main" id="{1EE3223F-F485-4DAA-8D36-08239F1CC3D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6" name="AutoShape 33">
          <a:extLst>
            <a:ext uri="{FF2B5EF4-FFF2-40B4-BE49-F238E27FC236}">
              <a16:creationId xmlns:a16="http://schemas.microsoft.com/office/drawing/2014/main" id="{EB808AEB-D54E-4D2F-A963-3A5B9F5E320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56578</xdr:rowOff>
    </xdr:to>
    <xdr:sp macro="" textlink="">
      <xdr:nvSpPr>
        <xdr:cNvPr id="47" name="AutoShape 33">
          <a:extLst>
            <a:ext uri="{FF2B5EF4-FFF2-40B4-BE49-F238E27FC236}">
              <a16:creationId xmlns:a16="http://schemas.microsoft.com/office/drawing/2014/main" id="{A681187D-1AF0-46BF-AC23-AAED48196966}"/>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56967</xdr:rowOff>
    </xdr:to>
    <xdr:sp macro="" textlink="">
      <xdr:nvSpPr>
        <xdr:cNvPr id="48" name="AutoShape 33">
          <a:extLst>
            <a:ext uri="{FF2B5EF4-FFF2-40B4-BE49-F238E27FC236}">
              <a16:creationId xmlns:a16="http://schemas.microsoft.com/office/drawing/2014/main" id="{ED2ABC05-0581-4833-8A95-48F19229AFAC}"/>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49" name="Check Box 23" hidden="1">
          <a:extLst>
            <a:ext uri="{63B3BB69-23CF-44E3-9099-C40C66FF867C}">
              <a14:compatExt xmlns:a14="http://schemas.microsoft.com/office/drawing/2010/main" spid="_x0000_s1047"/>
            </a:ext>
            <a:ext uri="{FF2B5EF4-FFF2-40B4-BE49-F238E27FC236}">
              <a16:creationId xmlns:a16="http://schemas.microsoft.com/office/drawing/2014/main" id="{EAB9625F-039B-4CF6-9EF2-7BB037D3E89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50" name="AutoShape 33">
          <a:extLst>
            <a:ext uri="{FF2B5EF4-FFF2-40B4-BE49-F238E27FC236}">
              <a16:creationId xmlns:a16="http://schemas.microsoft.com/office/drawing/2014/main" id="{4E70F785-012A-4874-A29E-4E4BA349413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1" name="AutoShape 33">
          <a:extLst>
            <a:ext uri="{FF2B5EF4-FFF2-40B4-BE49-F238E27FC236}">
              <a16:creationId xmlns:a16="http://schemas.microsoft.com/office/drawing/2014/main" id="{08C93FE5-ACC6-4843-915F-67530296002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2" name="AutoShape 33">
          <a:extLst>
            <a:ext uri="{FF2B5EF4-FFF2-40B4-BE49-F238E27FC236}">
              <a16:creationId xmlns:a16="http://schemas.microsoft.com/office/drawing/2014/main" id="{59F42483-0896-4AA4-ADC5-30981D8ED68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3" name="AutoShape 33">
          <a:extLst>
            <a:ext uri="{FF2B5EF4-FFF2-40B4-BE49-F238E27FC236}">
              <a16:creationId xmlns:a16="http://schemas.microsoft.com/office/drawing/2014/main" id="{44C7B44E-F4A9-4CC4-8AD0-10080760EFA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56578</xdr:rowOff>
    </xdr:to>
    <xdr:sp macro="" textlink="">
      <xdr:nvSpPr>
        <xdr:cNvPr id="54" name="AutoShape 33">
          <a:extLst>
            <a:ext uri="{FF2B5EF4-FFF2-40B4-BE49-F238E27FC236}">
              <a16:creationId xmlns:a16="http://schemas.microsoft.com/office/drawing/2014/main" id="{06A6E5E9-4B84-418E-A68C-C2D66B0071D3}"/>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56967</xdr:rowOff>
    </xdr:to>
    <xdr:sp macro="" textlink="">
      <xdr:nvSpPr>
        <xdr:cNvPr id="55" name="AutoShape 33">
          <a:extLst>
            <a:ext uri="{FF2B5EF4-FFF2-40B4-BE49-F238E27FC236}">
              <a16:creationId xmlns:a16="http://schemas.microsoft.com/office/drawing/2014/main" id="{015C1E97-57A8-45FA-8B5E-7CD536CC910D}"/>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6" name="Check Box 23" hidden="1">
          <a:extLst>
            <a:ext uri="{63B3BB69-23CF-44E3-9099-C40C66FF867C}">
              <a14:compatExt xmlns:a14="http://schemas.microsoft.com/office/drawing/2010/main" spid="_x0000_s1047"/>
            </a:ext>
            <a:ext uri="{FF2B5EF4-FFF2-40B4-BE49-F238E27FC236}">
              <a16:creationId xmlns:a16="http://schemas.microsoft.com/office/drawing/2014/main" id="{1132E505-2987-4C9F-BC8F-887D27349601}"/>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57" name="AutoShape 33">
          <a:extLst>
            <a:ext uri="{FF2B5EF4-FFF2-40B4-BE49-F238E27FC236}">
              <a16:creationId xmlns:a16="http://schemas.microsoft.com/office/drawing/2014/main" id="{27B0B09C-BC98-4897-8EA5-9B67EC1CF9D2}"/>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8" name="AutoShape 33">
          <a:extLst>
            <a:ext uri="{FF2B5EF4-FFF2-40B4-BE49-F238E27FC236}">
              <a16:creationId xmlns:a16="http://schemas.microsoft.com/office/drawing/2014/main" id="{F54C2F5A-B057-40D5-AE6E-54041451111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9" name="AutoShape 33">
          <a:extLst>
            <a:ext uri="{FF2B5EF4-FFF2-40B4-BE49-F238E27FC236}">
              <a16:creationId xmlns:a16="http://schemas.microsoft.com/office/drawing/2014/main" id="{FE4CA2A2-73D4-40FB-838F-60EB62041E1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60" name="AutoShape 33">
          <a:extLst>
            <a:ext uri="{FF2B5EF4-FFF2-40B4-BE49-F238E27FC236}">
              <a16:creationId xmlns:a16="http://schemas.microsoft.com/office/drawing/2014/main" id="{85658F2E-686E-4A2C-BE7F-317BABDAB0CA}"/>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61" name="AutoShape 33">
          <a:extLst>
            <a:ext uri="{FF2B5EF4-FFF2-40B4-BE49-F238E27FC236}">
              <a16:creationId xmlns:a16="http://schemas.microsoft.com/office/drawing/2014/main" id="{7A3832C7-8AC8-41EB-B7A3-4B857EFABB81}"/>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62" name="AutoShape 33">
          <a:extLst>
            <a:ext uri="{FF2B5EF4-FFF2-40B4-BE49-F238E27FC236}">
              <a16:creationId xmlns:a16="http://schemas.microsoft.com/office/drawing/2014/main" id="{394C6175-9FF4-4253-A551-C83EDD1B31E2}"/>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63" name="Check Box 23" hidden="1">
          <a:extLst>
            <a:ext uri="{63B3BB69-23CF-44E3-9099-C40C66FF867C}">
              <a14:compatExt xmlns:a14="http://schemas.microsoft.com/office/drawing/2010/main" spid="_x0000_s1047"/>
            </a:ext>
            <a:ext uri="{FF2B5EF4-FFF2-40B4-BE49-F238E27FC236}">
              <a16:creationId xmlns:a16="http://schemas.microsoft.com/office/drawing/2014/main" id="{897BF06D-8F89-42D5-B901-F98B2FA662D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64" name="AutoShape 33">
          <a:extLst>
            <a:ext uri="{FF2B5EF4-FFF2-40B4-BE49-F238E27FC236}">
              <a16:creationId xmlns:a16="http://schemas.microsoft.com/office/drawing/2014/main" id="{1FB4D3C8-CDFD-4849-9D3B-CB8437F27C7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65" name="AutoShape 33">
          <a:extLst>
            <a:ext uri="{FF2B5EF4-FFF2-40B4-BE49-F238E27FC236}">
              <a16:creationId xmlns:a16="http://schemas.microsoft.com/office/drawing/2014/main" id="{D7A40901-8E80-49D5-9C39-8B0B32925E1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66" name="AutoShape 33">
          <a:extLst>
            <a:ext uri="{FF2B5EF4-FFF2-40B4-BE49-F238E27FC236}">
              <a16:creationId xmlns:a16="http://schemas.microsoft.com/office/drawing/2014/main" id="{CBCBBD37-C734-4A26-89C5-CBF09D1E595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67" name="AutoShape 33">
          <a:extLst>
            <a:ext uri="{FF2B5EF4-FFF2-40B4-BE49-F238E27FC236}">
              <a16:creationId xmlns:a16="http://schemas.microsoft.com/office/drawing/2014/main" id="{2F16DF2E-B5C4-482C-BF01-24D364E1944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56578</xdr:rowOff>
    </xdr:to>
    <xdr:sp macro="" textlink="">
      <xdr:nvSpPr>
        <xdr:cNvPr id="68" name="AutoShape 33">
          <a:extLst>
            <a:ext uri="{FF2B5EF4-FFF2-40B4-BE49-F238E27FC236}">
              <a16:creationId xmlns:a16="http://schemas.microsoft.com/office/drawing/2014/main" id="{842A4E36-99BB-4DDA-B75D-F43DDA5D6E6C}"/>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56967</xdr:rowOff>
    </xdr:to>
    <xdr:sp macro="" textlink="">
      <xdr:nvSpPr>
        <xdr:cNvPr id="69" name="AutoShape 33">
          <a:extLst>
            <a:ext uri="{FF2B5EF4-FFF2-40B4-BE49-F238E27FC236}">
              <a16:creationId xmlns:a16="http://schemas.microsoft.com/office/drawing/2014/main" id="{A285D5B1-CAF1-4DFC-8585-5447ECC95058}"/>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70" name="Check Box 23" hidden="1">
          <a:extLst>
            <a:ext uri="{63B3BB69-23CF-44E3-9099-C40C66FF867C}">
              <a14:compatExt xmlns:a14="http://schemas.microsoft.com/office/drawing/2010/main" spid="_x0000_s1047"/>
            </a:ext>
            <a:ext uri="{FF2B5EF4-FFF2-40B4-BE49-F238E27FC236}">
              <a16:creationId xmlns:a16="http://schemas.microsoft.com/office/drawing/2014/main" id="{3DDD20EF-F9F6-400E-BA3B-DA7DDE5F81F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71" name="AutoShape 33">
          <a:extLst>
            <a:ext uri="{FF2B5EF4-FFF2-40B4-BE49-F238E27FC236}">
              <a16:creationId xmlns:a16="http://schemas.microsoft.com/office/drawing/2014/main" id="{3276C355-9729-4CA8-8DE5-00922D43E46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72" name="AutoShape 33">
          <a:extLst>
            <a:ext uri="{FF2B5EF4-FFF2-40B4-BE49-F238E27FC236}">
              <a16:creationId xmlns:a16="http://schemas.microsoft.com/office/drawing/2014/main" id="{62525834-0BF7-4505-8F94-392B3D5E7F2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73" name="AutoShape 33">
          <a:extLst>
            <a:ext uri="{FF2B5EF4-FFF2-40B4-BE49-F238E27FC236}">
              <a16:creationId xmlns:a16="http://schemas.microsoft.com/office/drawing/2014/main" id="{5291C306-47FF-4A91-9B80-F28DEDE7819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74" name="AutoShape 33">
          <a:extLst>
            <a:ext uri="{FF2B5EF4-FFF2-40B4-BE49-F238E27FC236}">
              <a16:creationId xmlns:a16="http://schemas.microsoft.com/office/drawing/2014/main" id="{FD53B05B-0FCB-4494-B2BF-7B3D8F9ED22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75" name="AutoShape 33">
          <a:extLst>
            <a:ext uri="{FF2B5EF4-FFF2-40B4-BE49-F238E27FC236}">
              <a16:creationId xmlns:a16="http://schemas.microsoft.com/office/drawing/2014/main" id="{A0CB91F1-3841-4A0A-91DE-CE5462CB63D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76" name="Check Box 23" hidden="1">
          <a:extLst>
            <a:ext uri="{63B3BB69-23CF-44E3-9099-C40C66FF867C}">
              <a14:compatExt xmlns:a14="http://schemas.microsoft.com/office/drawing/2010/main" spid="_x0000_s1047"/>
            </a:ext>
            <a:ext uri="{FF2B5EF4-FFF2-40B4-BE49-F238E27FC236}">
              <a16:creationId xmlns:a16="http://schemas.microsoft.com/office/drawing/2014/main" id="{D67DA8B8-8610-4343-8453-446D01723ED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77" name="AutoShape 33">
          <a:extLst>
            <a:ext uri="{FF2B5EF4-FFF2-40B4-BE49-F238E27FC236}">
              <a16:creationId xmlns:a16="http://schemas.microsoft.com/office/drawing/2014/main" id="{21BEF77D-D219-4959-9412-B7B009A6CA0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78" name="AutoShape 33">
          <a:extLst>
            <a:ext uri="{FF2B5EF4-FFF2-40B4-BE49-F238E27FC236}">
              <a16:creationId xmlns:a16="http://schemas.microsoft.com/office/drawing/2014/main" id="{F3FF8049-B904-492E-9D8D-4484D090B12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79" name="AutoShape 33">
          <a:extLst>
            <a:ext uri="{FF2B5EF4-FFF2-40B4-BE49-F238E27FC236}">
              <a16:creationId xmlns:a16="http://schemas.microsoft.com/office/drawing/2014/main" id="{D2E63438-ED56-41E5-98AC-585B4D26DA8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80" name="AutoShape 33">
          <a:extLst>
            <a:ext uri="{FF2B5EF4-FFF2-40B4-BE49-F238E27FC236}">
              <a16:creationId xmlns:a16="http://schemas.microsoft.com/office/drawing/2014/main" id="{687B9FFC-B0BF-4835-B2C2-5F15B20D411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81" name="AutoShape 33">
          <a:extLst>
            <a:ext uri="{FF2B5EF4-FFF2-40B4-BE49-F238E27FC236}">
              <a16:creationId xmlns:a16="http://schemas.microsoft.com/office/drawing/2014/main" id="{29C8B63C-8C10-44F7-BBB2-76BBF40A43C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82" name="AutoShape 33">
          <a:extLst>
            <a:ext uri="{FF2B5EF4-FFF2-40B4-BE49-F238E27FC236}">
              <a16:creationId xmlns:a16="http://schemas.microsoft.com/office/drawing/2014/main" id="{0C5100C9-B7AF-4457-A61C-11FB90CDEB5D}"/>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83" name="Check Box 23" hidden="1">
          <a:extLst>
            <a:ext uri="{63B3BB69-23CF-44E3-9099-C40C66FF867C}">
              <a14:compatExt xmlns:a14="http://schemas.microsoft.com/office/drawing/2010/main" spid="_x0000_s1047"/>
            </a:ext>
            <a:ext uri="{FF2B5EF4-FFF2-40B4-BE49-F238E27FC236}">
              <a16:creationId xmlns:a16="http://schemas.microsoft.com/office/drawing/2014/main" id="{A299AD21-F941-48B2-BEAA-D7E90015C00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84" name="AutoShape 33">
          <a:extLst>
            <a:ext uri="{FF2B5EF4-FFF2-40B4-BE49-F238E27FC236}">
              <a16:creationId xmlns:a16="http://schemas.microsoft.com/office/drawing/2014/main" id="{D08159BD-2410-46DE-8671-9DAE0227F91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85" name="AutoShape 33">
          <a:extLst>
            <a:ext uri="{FF2B5EF4-FFF2-40B4-BE49-F238E27FC236}">
              <a16:creationId xmlns:a16="http://schemas.microsoft.com/office/drawing/2014/main" id="{592149D6-6B29-4329-AFE9-BAD14AB0E59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86" name="AutoShape 33">
          <a:extLst>
            <a:ext uri="{FF2B5EF4-FFF2-40B4-BE49-F238E27FC236}">
              <a16:creationId xmlns:a16="http://schemas.microsoft.com/office/drawing/2014/main" id="{05267A29-08B3-4AD4-BF05-171A6EFF8C0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87" name="AutoShape 33">
          <a:extLst>
            <a:ext uri="{FF2B5EF4-FFF2-40B4-BE49-F238E27FC236}">
              <a16:creationId xmlns:a16="http://schemas.microsoft.com/office/drawing/2014/main" id="{81BF25DD-084A-4111-B144-5E7274C0B42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88" name="AutoShape 33">
          <a:extLst>
            <a:ext uri="{FF2B5EF4-FFF2-40B4-BE49-F238E27FC236}">
              <a16:creationId xmlns:a16="http://schemas.microsoft.com/office/drawing/2014/main" id="{F091BE9E-BD59-4094-A1F9-CBC52D011430}"/>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89" name="AutoShape 33">
          <a:extLst>
            <a:ext uri="{FF2B5EF4-FFF2-40B4-BE49-F238E27FC236}">
              <a16:creationId xmlns:a16="http://schemas.microsoft.com/office/drawing/2014/main" id="{76E49EF8-53F9-469C-81A4-CF32850DC1DC}"/>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90" name="Check Box 23" hidden="1">
          <a:extLst>
            <a:ext uri="{63B3BB69-23CF-44E3-9099-C40C66FF867C}">
              <a14:compatExt xmlns:a14="http://schemas.microsoft.com/office/drawing/2010/main" spid="_x0000_s1047"/>
            </a:ext>
            <a:ext uri="{FF2B5EF4-FFF2-40B4-BE49-F238E27FC236}">
              <a16:creationId xmlns:a16="http://schemas.microsoft.com/office/drawing/2014/main" id="{F0BF2ADB-8299-4169-A7B8-AE69F0DBD10A}"/>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91" name="AutoShape 33">
          <a:extLst>
            <a:ext uri="{FF2B5EF4-FFF2-40B4-BE49-F238E27FC236}">
              <a16:creationId xmlns:a16="http://schemas.microsoft.com/office/drawing/2014/main" id="{A95E559D-0B8B-4B7D-86AB-00E102D8C054}"/>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92" name="AutoShape 33">
          <a:extLst>
            <a:ext uri="{FF2B5EF4-FFF2-40B4-BE49-F238E27FC236}">
              <a16:creationId xmlns:a16="http://schemas.microsoft.com/office/drawing/2014/main" id="{41F10FAE-7799-4C0E-9F04-469DDC51D2E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93" name="AutoShape 33">
          <a:extLst>
            <a:ext uri="{FF2B5EF4-FFF2-40B4-BE49-F238E27FC236}">
              <a16:creationId xmlns:a16="http://schemas.microsoft.com/office/drawing/2014/main" id="{14869341-826D-4960-9542-D6337C6AD08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94" name="AutoShape 33">
          <a:extLst>
            <a:ext uri="{FF2B5EF4-FFF2-40B4-BE49-F238E27FC236}">
              <a16:creationId xmlns:a16="http://schemas.microsoft.com/office/drawing/2014/main" id="{074B31D0-8724-4BAB-A36D-AB9BAA8B82E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95" name="AutoShape 33">
          <a:extLst>
            <a:ext uri="{FF2B5EF4-FFF2-40B4-BE49-F238E27FC236}">
              <a16:creationId xmlns:a16="http://schemas.microsoft.com/office/drawing/2014/main" id="{190D47B7-C0FD-4C10-BE1E-FFE02706D7BC}"/>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96" name="AutoShape 33">
          <a:extLst>
            <a:ext uri="{FF2B5EF4-FFF2-40B4-BE49-F238E27FC236}">
              <a16:creationId xmlns:a16="http://schemas.microsoft.com/office/drawing/2014/main" id="{99A10FF2-7F0C-4A2E-A2F4-7E5761695E39}"/>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97" name="Check Box 23" hidden="1">
          <a:extLst>
            <a:ext uri="{63B3BB69-23CF-44E3-9099-C40C66FF867C}">
              <a14:compatExt xmlns:a14="http://schemas.microsoft.com/office/drawing/2010/main" spid="_x0000_s1047"/>
            </a:ext>
            <a:ext uri="{FF2B5EF4-FFF2-40B4-BE49-F238E27FC236}">
              <a16:creationId xmlns:a16="http://schemas.microsoft.com/office/drawing/2014/main" id="{AFDA636D-7D07-4ACE-A110-2E0B87AC406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98" name="AutoShape 33">
          <a:extLst>
            <a:ext uri="{FF2B5EF4-FFF2-40B4-BE49-F238E27FC236}">
              <a16:creationId xmlns:a16="http://schemas.microsoft.com/office/drawing/2014/main" id="{CAADD238-A7B5-4327-B491-F8E6C3BB9C07}"/>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99" name="AutoShape 33">
          <a:extLst>
            <a:ext uri="{FF2B5EF4-FFF2-40B4-BE49-F238E27FC236}">
              <a16:creationId xmlns:a16="http://schemas.microsoft.com/office/drawing/2014/main" id="{3A6D9335-952B-4784-B59D-F8E92D75E17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00" name="AutoShape 33">
          <a:extLst>
            <a:ext uri="{FF2B5EF4-FFF2-40B4-BE49-F238E27FC236}">
              <a16:creationId xmlns:a16="http://schemas.microsoft.com/office/drawing/2014/main" id="{5184464E-8695-4156-B90E-7E870D97A9A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01" name="AutoShape 33">
          <a:extLst>
            <a:ext uri="{FF2B5EF4-FFF2-40B4-BE49-F238E27FC236}">
              <a16:creationId xmlns:a16="http://schemas.microsoft.com/office/drawing/2014/main" id="{EF0DCEFB-7694-476C-A796-664CB8E95AD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02" name="AutoShape 33">
          <a:extLst>
            <a:ext uri="{FF2B5EF4-FFF2-40B4-BE49-F238E27FC236}">
              <a16:creationId xmlns:a16="http://schemas.microsoft.com/office/drawing/2014/main" id="{C84A512E-F2C4-4C87-8FAE-58D40FC768CE}"/>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103" name="AutoShape 33">
          <a:extLst>
            <a:ext uri="{FF2B5EF4-FFF2-40B4-BE49-F238E27FC236}">
              <a16:creationId xmlns:a16="http://schemas.microsoft.com/office/drawing/2014/main" id="{58BF0A5C-7854-40B9-9736-61782B8704E0}"/>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104" name="Check Box 23" hidden="1">
          <a:extLst>
            <a:ext uri="{63B3BB69-23CF-44E3-9099-C40C66FF867C}">
              <a14:compatExt xmlns:a14="http://schemas.microsoft.com/office/drawing/2010/main" spid="_x0000_s1047"/>
            </a:ext>
            <a:ext uri="{FF2B5EF4-FFF2-40B4-BE49-F238E27FC236}">
              <a16:creationId xmlns:a16="http://schemas.microsoft.com/office/drawing/2014/main" id="{D7BCA16A-D538-4100-8647-5B3C75FDA4F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05" name="AutoShape 33">
          <a:extLst>
            <a:ext uri="{FF2B5EF4-FFF2-40B4-BE49-F238E27FC236}">
              <a16:creationId xmlns:a16="http://schemas.microsoft.com/office/drawing/2014/main" id="{38171C35-6BB7-4293-B8D7-14671D9568C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06" name="AutoShape 33">
          <a:extLst>
            <a:ext uri="{FF2B5EF4-FFF2-40B4-BE49-F238E27FC236}">
              <a16:creationId xmlns:a16="http://schemas.microsoft.com/office/drawing/2014/main" id="{B1A22EBA-ACFD-40DC-820E-A98C694E6B5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07" name="AutoShape 33">
          <a:extLst>
            <a:ext uri="{FF2B5EF4-FFF2-40B4-BE49-F238E27FC236}">
              <a16:creationId xmlns:a16="http://schemas.microsoft.com/office/drawing/2014/main" id="{F87C69C5-2EA9-4C6B-80AA-9175B803BF7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08" name="AutoShape 33">
          <a:extLst>
            <a:ext uri="{FF2B5EF4-FFF2-40B4-BE49-F238E27FC236}">
              <a16:creationId xmlns:a16="http://schemas.microsoft.com/office/drawing/2014/main" id="{53B0223C-9888-48C4-B791-AA3095FF15E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09" name="AutoShape 33">
          <a:extLst>
            <a:ext uri="{FF2B5EF4-FFF2-40B4-BE49-F238E27FC236}">
              <a16:creationId xmlns:a16="http://schemas.microsoft.com/office/drawing/2014/main" id="{698AEEB2-06A6-44D4-A2A6-A80C457F03F5}"/>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110" name="Check Box 23" hidden="1">
          <a:extLst>
            <a:ext uri="{63B3BB69-23CF-44E3-9099-C40C66FF867C}">
              <a14:compatExt xmlns:a14="http://schemas.microsoft.com/office/drawing/2010/main" spid="_x0000_s1047"/>
            </a:ext>
            <a:ext uri="{FF2B5EF4-FFF2-40B4-BE49-F238E27FC236}">
              <a16:creationId xmlns:a16="http://schemas.microsoft.com/office/drawing/2014/main" id="{92888562-C753-48E6-B3C6-DC7DE636B2C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11" name="AutoShape 33">
          <a:extLst>
            <a:ext uri="{FF2B5EF4-FFF2-40B4-BE49-F238E27FC236}">
              <a16:creationId xmlns:a16="http://schemas.microsoft.com/office/drawing/2014/main" id="{A93C4B4D-43F6-43C7-A8E7-F118C4BF014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12" name="AutoShape 33">
          <a:extLst>
            <a:ext uri="{FF2B5EF4-FFF2-40B4-BE49-F238E27FC236}">
              <a16:creationId xmlns:a16="http://schemas.microsoft.com/office/drawing/2014/main" id="{1EE5E7A6-AFBF-4F46-8814-FC42391C322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13" name="AutoShape 33">
          <a:extLst>
            <a:ext uri="{FF2B5EF4-FFF2-40B4-BE49-F238E27FC236}">
              <a16:creationId xmlns:a16="http://schemas.microsoft.com/office/drawing/2014/main" id="{111C24FE-630C-44C4-9692-BBD9F0D02DE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14" name="AutoShape 33">
          <a:extLst>
            <a:ext uri="{FF2B5EF4-FFF2-40B4-BE49-F238E27FC236}">
              <a16:creationId xmlns:a16="http://schemas.microsoft.com/office/drawing/2014/main" id="{EDB9DF40-FCDB-46C8-9956-91A51CC8D73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15" name="AutoShape 33">
          <a:extLst>
            <a:ext uri="{FF2B5EF4-FFF2-40B4-BE49-F238E27FC236}">
              <a16:creationId xmlns:a16="http://schemas.microsoft.com/office/drawing/2014/main" id="{C05BEA9A-0464-4D32-B7A7-DA64E4D3267C}"/>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116" name="AutoShape 33">
          <a:extLst>
            <a:ext uri="{FF2B5EF4-FFF2-40B4-BE49-F238E27FC236}">
              <a16:creationId xmlns:a16="http://schemas.microsoft.com/office/drawing/2014/main" id="{DDB59188-0768-4E5B-9630-B6CA40C192BE}"/>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117" name="Check Box 23" hidden="1">
          <a:extLst>
            <a:ext uri="{63B3BB69-23CF-44E3-9099-C40C66FF867C}">
              <a14:compatExt xmlns:a14="http://schemas.microsoft.com/office/drawing/2010/main" spid="_x0000_s1047"/>
            </a:ext>
            <a:ext uri="{FF2B5EF4-FFF2-40B4-BE49-F238E27FC236}">
              <a16:creationId xmlns:a16="http://schemas.microsoft.com/office/drawing/2014/main" id="{95C9AB23-F545-4E94-BA23-F647A1CC90D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18" name="AutoShape 33">
          <a:extLst>
            <a:ext uri="{FF2B5EF4-FFF2-40B4-BE49-F238E27FC236}">
              <a16:creationId xmlns:a16="http://schemas.microsoft.com/office/drawing/2014/main" id="{8719BBCB-0A13-4A56-B5B9-A7B672FE446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19" name="AutoShape 33">
          <a:extLst>
            <a:ext uri="{FF2B5EF4-FFF2-40B4-BE49-F238E27FC236}">
              <a16:creationId xmlns:a16="http://schemas.microsoft.com/office/drawing/2014/main" id="{2FB5E8C3-3875-43B4-86E5-7C2499B1BD2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20" name="AutoShape 33">
          <a:extLst>
            <a:ext uri="{FF2B5EF4-FFF2-40B4-BE49-F238E27FC236}">
              <a16:creationId xmlns:a16="http://schemas.microsoft.com/office/drawing/2014/main" id="{3C18554C-1E01-4981-B379-4E699A4B6FF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21" name="AutoShape 33">
          <a:extLst>
            <a:ext uri="{FF2B5EF4-FFF2-40B4-BE49-F238E27FC236}">
              <a16:creationId xmlns:a16="http://schemas.microsoft.com/office/drawing/2014/main" id="{F1471EBB-BAFC-4E44-B0D8-46079369DB0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22" name="AutoShape 33">
          <a:extLst>
            <a:ext uri="{FF2B5EF4-FFF2-40B4-BE49-F238E27FC236}">
              <a16:creationId xmlns:a16="http://schemas.microsoft.com/office/drawing/2014/main" id="{CB01D23D-CC13-4785-8D08-EBD4A7F10D05}"/>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123" name="AutoShape 33">
          <a:extLst>
            <a:ext uri="{FF2B5EF4-FFF2-40B4-BE49-F238E27FC236}">
              <a16:creationId xmlns:a16="http://schemas.microsoft.com/office/drawing/2014/main" id="{C2678904-4E70-43A7-A3E8-61F4761395AD}"/>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24" name="Check Box 23" hidden="1">
          <a:extLst>
            <a:ext uri="{63B3BB69-23CF-44E3-9099-C40C66FF867C}">
              <a14:compatExt xmlns:a14="http://schemas.microsoft.com/office/drawing/2010/main" spid="_x0000_s1047"/>
            </a:ext>
            <a:ext uri="{FF2B5EF4-FFF2-40B4-BE49-F238E27FC236}">
              <a16:creationId xmlns:a16="http://schemas.microsoft.com/office/drawing/2014/main" id="{98006725-C7E0-4884-B14D-F1E661A2AC8B}"/>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125" name="AutoShape 33">
          <a:extLst>
            <a:ext uri="{FF2B5EF4-FFF2-40B4-BE49-F238E27FC236}">
              <a16:creationId xmlns:a16="http://schemas.microsoft.com/office/drawing/2014/main" id="{96E83085-33CE-415E-BFFF-145CACC5910C}"/>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26" name="AutoShape 33">
          <a:extLst>
            <a:ext uri="{FF2B5EF4-FFF2-40B4-BE49-F238E27FC236}">
              <a16:creationId xmlns:a16="http://schemas.microsoft.com/office/drawing/2014/main" id="{C5708859-5665-4A81-AE21-F7E17D08FF6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27" name="AutoShape 33">
          <a:extLst>
            <a:ext uri="{FF2B5EF4-FFF2-40B4-BE49-F238E27FC236}">
              <a16:creationId xmlns:a16="http://schemas.microsoft.com/office/drawing/2014/main" id="{E35920D4-2CE0-4BC0-9398-16FE0244B8C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28" name="AutoShape 33">
          <a:extLst>
            <a:ext uri="{FF2B5EF4-FFF2-40B4-BE49-F238E27FC236}">
              <a16:creationId xmlns:a16="http://schemas.microsoft.com/office/drawing/2014/main" id="{19EB2768-08CE-4417-9A4B-B3315ABFD475}"/>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129" name="AutoShape 33">
          <a:extLst>
            <a:ext uri="{FF2B5EF4-FFF2-40B4-BE49-F238E27FC236}">
              <a16:creationId xmlns:a16="http://schemas.microsoft.com/office/drawing/2014/main" id="{4DDD1876-8A0C-4D04-8AD6-602885DAA8FC}"/>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130" name="AutoShape 33">
          <a:extLst>
            <a:ext uri="{FF2B5EF4-FFF2-40B4-BE49-F238E27FC236}">
              <a16:creationId xmlns:a16="http://schemas.microsoft.com/office/drawing/2014/main" id="{CFBB8678-017C-4B1A-AB35-91F0009DDB5D}"/>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131" name="Check Box 23" hidden="1">
          <a:extLst>
            <a:ext uri="{63B3BB69-23CF-44E3-9099-C40C66FF867C}">
              <a14:compatExt xmlns:a14="http://schemas.microsoft.com/office/drawing/2010/main" spid="_x0000_s1047"/>
            </a:ext>
            <a:ext uri="{FF2B5EF4-FFF2-40B4-BE49-F238E27FC236}">
              <a16:creationId xmlns:a16="http://schemas.microsoft.com/office/drawing/2014/main" id="{66F9B6D1-69E1-43F1-BFA2-036B9B236F7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32" name="AutoShape 33">
          <a:extLst>
            <a:ext uri="{FF2B5EF4-FFF2-40B4-BE49-F238E27FC236}">
              <a16:creationId xmlns:a16="http://schemas.microsoft.com/office/drawing/2014/main" id="{714B7A41-5D45-46C4-8344-DD9FFBF54ED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33" name="AutoShape 33">
          <a:extLst>
            <a:ext uri="{FF2B5EF4-FFF2-40B4-BE49-F238E27FC236}">
              <a16:creationId xmlns:a16="http://schemas.microsoft.com/office/drawing/2014/main" id="{BE214039-0055-40EA-ACF0-5049FBC597A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34" name="AutoShape 33">
          <a:extLst>
            <a:ext uri="{FF2B5EF4-FFF2-40B4-BE49-F238E27FC236}">
              <a16:creationId xmlns:a16="http://schemas.microsoft.com/office/drawing/2014/main" id="{96A7787D-BA71-4ECC-8D8D-43D8EEFAEFA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35" name="AutoShape 33">
          <a:extLst>
            <a:ext uri="{FF2B5EF4-FFF2-40B4-BE49-F238E27FC236}">
              <a16:creationId xmlns:a16="http://schemas.microsoft.com/office/drawing/2014/main" id="{E31865F2-76C6-4A17-9E22-B64C817D41F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36" name="AutoShape 33">
          <a:extLst>
            <a:ext uri="{FF2B5EF4-FFF2-40B4-BE49-F238E27FC236}">
              <a16:creationId xmlns:a16="http://schemas.microsoft.com/office/drawing/2014/main" id="{8846CF60-2F0D-44D5-B951-212AF4C84DC2}"/>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137" name="AutoShape 33">
          <a:extLst>
            <a:ext uri="{FF2B5EF4-FFF2-40B4-BE49-F238E27FC236}">
              <a16:creationId xmlns:a16="http://schemas.microsoft.com/office/drawing/2014/main" id="{963D858B-198C-4E89-83ED-A9A0420F2482}"/>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138" name="Check Box 23" hidden="1">
          <a:extLst>
            <a:ext uri="{63B3BB69-23CF-44E3-9099-C40C66FF867C}">
              <a14:compatExt xmlns:a14="http://schemas.microsoft.com/office/drawing/2010/main" spid="_x0000_s1047"/>
            </a:ext>
            <a:ext uri="{FF2B5EF4-FFF2-40B4-BE49-F238E27FC236}">
              <a16:creationId xmlns:a16="http://schemas.microsoft.com/office/drawing/2014/main" id="{1F614276-34F8-41B4-AE8D-9B8DCF3B1CE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39" name="AutoShape 33">
          <a:extLst>
            <a:ext uri="{FF2B5EF4-FFF2-40B4-BE49-F238E27FC236}">
              <a16:creationId xmlns:a16="http://schemas.microsoft.com/office/drawing/2014/main" id="{C00360EC-8E0D-44C8-82B5-A4E4A009D3D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40" name="AutoShape 33">
          <a:extLst>
            <a:ext uri="{FF2B5EF4-FFF2-40B4-BE49-F238E27FC236}">
              <a16:creationId xmlns:a16="http://schemas.microsoft.com/office/drawing/2014/main" id="{FD9075F5-1DD0-4B31-8591-525267B1E0C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41" name="AutoShape 33">
          <a:extLst>
            <a:ext uri="{FF2B5EF4-FFF2-40B4-BE49-F238E27FC236}">
              <a16:creationId xmlns:a16="http://schemas.microsoft.com/office/drawing/2014/main" id="{EBC7A4D0-61B0-4D3E-84A3-BE5D09C527B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42" name="AutoShape 33">
          <a:extLst>
            <a:ext uri="{FF2B5EF4-FFF2-40B4-BE49-F238E27FC236}">
              <a16:creationId xmlns:a16="http://schemas.microsoft.com/office/drawing/2014/main" id="{1D3FCCE0-7335-479D-A770-6ECA3B9C5F8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43" name="AutoShape 33">
          <a:extLst>
            <a:ext uri="{FF2B5EF4-FFF2-40B4-BE49-F238E27FC236}">
              <a16:creationId xmlns:a16="http://schemas.microsoft.com/office/drawing/2014/main" id="{76267CB5-A875-4375-BB5E-8AD477ADE21C}"/>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144" name="Check Box 23" hidden="1">
          <a:extLst>
            <a:ext uri="{63B3BB69-23CF-44E3-9099-C40C66FF867C}">
              <a14:compatExt xmlns:a14="http://schemas.microsoft.com/office/drawing/2010/main" spid="_x0000_s1047"/>
            </a:ext>
            <a:ext uri="{FF2B5EF4-FFF2-40B4-BE49-F238E27FC236}">
              <a16:creationId xmlns:a16="http://schemas.microsoft.com/office/drawing/2014/main" id="{B1EE5DF6-C2F7-41DD-A8BE-F1E5E995AF8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45" name="AutoShape 33">
          <a:extLst>
            <a:ext uri="{FF2B5EF4-FFF2-40B4-BE49-F238E27FC236}">
              <a16:creationId xmlns:a16="http://schemas.microsoft.com/office/drawing/2014/main" id="{DC1A089B-7F31-4079-B3FF-EC5BEA3AEE8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46" name="AutoShape 33">
          <a:extLst>
            <a:ext uri="{FF2B5EF4-FFF2-40B4-BE49-F238E27FC236}">
              <a16:creationId xmlns:a16="http://schemas.microsoft.com/office/drawing/2014/main" id="{325D5B81-3DFD-4B19-8B1C-9DB8796CB24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47" name="AutoShape 33">
          <a:extLst>
            <a:ext uri="{FF2B5EF4-FFF2-40B4-BE49-F238E27FC236}">
              <a16:creationId xmlns:a16="http://schemas.microsoft.com/office/drawing/2014/main" id="{458E6C65-C4B1-4A32-956E-460B05A00FE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48" name="AutoShape 33">
          <a:extLst>
            <a:ext uri="{FF2B5EF4-FFF2-40B4-BE49-F238E27FC236}">
              <a16:creationId xmlns:a16="http://schemas.microsoft.com/office/drawing/2014/main" id="{03002B4B-A88E-44DB-9B99-04E6852B02B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49" name="AutoShape 33">
          <a:extLst>
            <a:ext uri="{FF2B5EF4-FFF2-40B4-BE49-F238E27FC236}">
              <a16:creationId xmlns:a16="http://schemas.microsoft.com/office/drawing/2014/main" id="{493706A8-6BCD-474C-801F-54FF7E909C55}"/>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150" name="AutoShape 33">
          <a:extLst>
            <a:ext uri="{FF2B5EF4-FFF2-40B4-BE49-F238E27FC236}">
              <a16:creationId xmlns:a16="http://schemas.microsoft.com/office/drawing/2014/main" id="{A7EB3304-2B7A-4E84-B93B-F9E23FC33AD4}"/>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151" name="Check Box 23" hidden="1">
          <a:extLst>
            <a:ext uri="{63B3BB69-23CF-44E3-9099-C40C66FF867C}">
              <a14:compatExt xmlns:a14="http://schemas.microsoft.com/office/drawing/2010/main" spid="_x0000_s1047"/>
            </a:ext>
            <a:ext uri="{FF2B5EF4-FFF2-40B4-BE49-F238E27FC236}">
              <a16:creationId xmlns:a16="http://schemas.microsoft.com/office/drawing/2014/main" id="{8D98E990-E939-4367-A984-AFB2EA8ECCD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52" name="AutoShape 33">
          <a:extLst>
            <a:ext uri="{FF2B5EF4-FFF2-40B4-BE49-F238E27FC236}">
              <a16:creationId xmlns:a16="http://schemas.microsoft.com/office/drawing/2014/main" id="{0CC2EF0D-70F1-4EA2-8ED6-C7772F53AD5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53" name="AutoShape 33">
          <a:extLst>
            <a:ext uri="{FF2B5EF4-FFF2-40B4-BE49-F238E27FC236}">
              <a16:creationId xmlns:a16="http://schemas.microsoft.com/office/drawing/2014/main" id="{16FF1805-12D7-4F4D-9562-39BCB121B20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54" name="AutoShape 33">
          <a:extLst>
            <a:ext uri="{FF2B5EF4-FFF2-40B4-BE49-F238E27FC236}">
              <a16:creationId xmlns:a16="http://schemas.microsoft.com/office/drawing/2014/main" id="{9DB2D80D-A311-4506-992B-0E7F72C74AA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55" name="AutoShape 33">
          <a:extLst>
            <a:ext uri="{FF2B5EF4-FFF2-40B4-BE49-F238E27FC236}">
              <a16:creationId xmlns:a16="http://schemas.microsoft.com/office/drawing/2014/main" id="{7DBE6D3A-BAC0-47DD-AE9C-D84D0C77A59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56" name="AutoShape 33">
          <a:extLst>
            <a:ext uri="{FF2B5EF4-FFF2-40B4-BE49-F238E27FC236}">
              <a16:creationId xmlns:a16="http://schemas.microsoft.com/office/drawing/2014/main" id="{B1261511-C27E-42D5-B673-0DCFB20894B0}"/>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157" name="AutoShape 33">
          <a:extLst>
            <a:ext uri="{FF2B5EF4-FFF2-40B4-BE49-F238E27FC236}">
              <a16:creationId xmlns:a16="http://schemas.microsoft.com/office/drawing/2014/main" id="{E8F242CE-B86A-40C7-B534-8A62ACA0B02C}"/>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58" name="Check Box 23" hidden="1">
          <a:extLst>
            <a:ext uri="{63B3BB69-23CF-44E3-9099-C40C66FF867C}">
              <a14:compatExt xmlns:a14="http://schemas.microsoft.com/office/drawing/2010/main" spid="_x0000_s1047"/>
            </a:ext>
            <a:ext uri="{FF2B5EF4-FFF2-40B4-BE49-F238E27FC236}">
              <a16:creationId xmlns:a16="http://schemas.microsoft.com/office/drawing/2014/main" id="{F37B7AF6-E347-4C75-8EBD-21B4A4EEBA57}"/>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159" name="AutoShape 33">
          <a:extLst>
            <a:ext uri="{FF2B5EF4-FFF2-40B4-BE49-F238E27FC236}">
              <a16:creationId xmlns:a16="http://schemas.microsoft.com/office/drawing/2014/main" id="{CB0D2611-8D99-4F2D-BA68-44A46FEE7428}"/>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60" name="AutoShape 33">
          <a:extLst>
            <a:ext uri="{FF2B5EF4-FFF2-40B4-BE49-F238E27FC236}">
              <a16:creationId xmlns:a16="http://schemas.microsoft.com/office/drawing/2014/main" id="{9604F094-6986-4B1C-9D8E-723ED25794A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61" name="AutoShape 33">
          <a:extLst>
            <a:ext uri="{FF2B5EF4-FFF2-40B4-BE49-F238E27FC236}">
              <a16:creationId xmlns:a16="http://schemas.microsoft.com/office/drawing/2014/main" id="{F00D0E71-75AB-4F7F-9BC3-2A0EF00DBCB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62" name="AutoShape 33">
          <a:extLst>
            <a:ext uri="{FF2B5EF4-FFF2-40B4-BE49-F238E27FC236}">
              <a16:creationId xmlns:a16="http://schemas.microsoft.com/office/drawing/2014/main" id="{0833F7D0-17AB-4393-825E-DC5C1729E1E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163" name="AutoShape 33">
          <a:extLst>
            <a:ext uri="{FF2B5EF4-FFF2-40B4-BE49-F238E27FC236}">
              <a16:creationId xmlns:a16="http://schemas.microsoft.com/office/drawing/2014/main" id="{70631527-0266-4266-8FA7-F272E2CF3072}"/>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164" name="AutoShape 33">
          <a:extLst>
            <a:ext uri="{FF2B5EF4-FFF2-40B4-BE49-F238E27FC236}">
              <a16:creationId xmlns:a16="http://schemas.microsoft.com/office/drawing/2014/main" id="{E039AEFA-29A8-4A0B-860B-D60F5D4B4063}"/>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165" name="Check Box 23" hidden="1">
          <a:extLst>
            <a:ext uri="{63B3BB69-23CF-44E3-9099-C40C66FF867C}">
              <a14:compatExt xmlns:a14="http://schemas.microsoft.com/office/drawing/2010/main" spid="_x0000_s1047"/>
            </a:ext>
            <a:ext uri="{FF2B5EF4-FFF2-40B4-BE49-F238E27FC236}">
              <a16:creationId xmlns:a16="http://schemas.microsoft.com/office/drawing/2014/main" id="{5FA588CC-AEA3-4DB0-B02D-A63B1616E3A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66" name="AutoShape 33">
          <a:extLst>
            <a:ext uri="{FF2B5EF4-FFF2-40B4-BE49-F238E27FC236}">
              <a16:creationId xmlns:a16="http://schemas.microsoft.com/office/drawing/2014/main" id="{6790898C-1E3D-4336-BF3A-99E836EB126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67" name="AutoShape 33">
          <a:extLst>
            <a:ext uri="{FF2B5EF4-FFF2-40B4-BE49-F238E27FC236}">
              <a16:creationId xmlns:a16="http://schemas.microsoft.com/office/drawing/2014/main" id="{5E48E4BA-0AD2-4608-AEDD-03332970BF8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68" name="AutoShape 33">
          <a:extLst>
            <a:ext uri="{FF2B5EF4-FFF2-40B4-BE49-F238E27FC236}">
              <a16:creationId xmlns:a16="http://schemas.microsoft.com/office/drawing/2014/main" id="{5A5CCD4D-B4B9-4D26-BD22-58348CE12A0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69" name="AutoShape 33">
          <a:extLst>
            <a:ext uri="{FF2B5EF4-FFF2-40B4-BE49-F238E27FC236}">
              <a16:creationId xmlns:a16="http://schemas.microsoft.com/office/drawing/2014/main" id="{D2D10A66-7477-4955-B82B-0B90EC7A8B4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70" name="AutoShape 33">
          <a:extLst>
            <a:ext uri="{FF2B5EF4-FFF2-40B4-BE49-F238E27FC236}">
              <a16:creationId xmlns:a16="http://schemas.microsoft.com/office/drawing/2014/main" id="{43CE52E5-EFAB-4729-986B-0ED6C19B2FAD}"/>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171" name="AutoShape 33">
          <a:extLst>
            <a:ext uri="{FF2B5EF4-FFF2-40B4-BE49-F238E27FC236}">
              <a16:creationId xmlns:a16="http://schemas.microsoft.com/office/drawing/2014/main" id="{00048301-F1A1-4E89-9638-0D15866E1DA8}"/>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172" name="Check Box 23" hidden="1">
          <a:extLst>
            <a:ext uri="{63B3BB69-23CF-44E3-9099-C40C66FF867C}">
              <a14:compatExt xmlns:a14="http://schemas.microsoft.com/office/drawing/2010/main" spid="_x0000_s1047"/>
            </a:ext>
            <a:ext uri="{FF2B5EF4-FFF2-40B4-BE49-F238E27FC236}">
              <a16:creationId xmlns:a16="http://schemas.microsoft.com/office/drawing/2014/main" id="{B4C8645D-0BA8-4AD7-B83F-951CD643EA9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73" name="AutoShape 33">
          <a:extLst>
            <a:ext uri="{FF2B5EF4-FFF2-40B4-BE49-F238E27FC236}">
              <a16:creationId xmlns:a16="http://schemas.microsoft.com/office/drawing/2014/main" id="{F12AADDE-39E1-4463-A046-1FA507E6220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74" name="AutoShape 33">
          <a:extLst>
            <a:ext uri="{FF2B5EF4-FFF2-40B4-BE49-F238E27FC236}">
              <a16:creationId xmlns:a16="http://schemas.microsoft.com/office/drawing/2014/main" id="{71D909D8-FF9F-4453-BF3A-B2564750D21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75" name="AutoShape 33">
          <a:extLst>
            <a:ext uri="{FF2B5EF4-FFF2-40B4-BE49-F238E27FC236}">
              <a16:creationId xmlns:a16="http://schemas.microsoft.com/office/drawing/2014/main" id="{B24493CA-B26E-46C5-A5BF-5C74A6E7004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76" name="AutoShape 33">
          <a:extLst>
            <a:ext uri="{FF2B5EF4-FFF2-40B4-BE49-F238E27FC236}">
              <a16:creationId xmlns:a16="http://schemas.microsoft.com/office/drawing/2014/main" id="{944A8E37-AA44-4975-B936-1D77FB9C2A6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77" name="AutoShape 33">
          <a:extLst>
            <a:ext uri="{FF2B5EF4-FFF2-40B4-BE49-F238E27FC236}">
              <a16:creationId xmlns:a16="http://schemas.microsoft.com/office/drawing/2014/main" id="{4B8B60B1-7C43-4BED-A6A4-0AB850717A6D}"/>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178" name="Check Box 23" hidden="1">
          <a:extLst>
            <a:ext uri="{63B3BB69-23CF-44E3-9099-C40C66FF867C}">
              <a14:compatExt xmlns:a14="http://schemas.microsoft.com/office/drawing/2010/main" spid="_x0000_s1047"/>
            </a:ext>
            <a:ext uri="{FF2B5EF4-FFF2-40B4-BE49-F238E27FC236}">
              <a16:creationId xmlns:a16="http://schemas.microsoft.com/office/drawing/2014/main" id="{0BCEE295-6C32-4974-AD1B-72211FBA925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79" name="AutoShape 33">
          <a:extLst>
            <a:ext uri="{FF2B5EF4-FFF2-40B4-BE49-F238E27FC236}">
              <a16:creationId xmlns:a16="http://schemas.microsoft.com/office/drawing/2014/main" id="{4E3B60E3-65DB-4004-9222-83058328A70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80" name="AutoShape 33">
          <a:extLst>
            <a:ext uri="{FF2B5EF4-FFF2-40B4-BE49-F238E27FC236}">
              <a16:creationId xmlns:a16="http://schemas.microsoft.com/office/drawing/2014/main" id="{0C5EDE11-8DA3-4C00-A0D8-8CDECE1AE38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81" name="AutoShape 33">
          <a:extLst>
            <a:ext uri="{FF2B5EF4-FFF2-40B4-BE49-F238E27FC236}">
              <a16:creationId xmlns:a16="http://schemas.microsoft.com/office/drawing/2014/main" id="{B280164F-EA18-4C97-8D9C-2AF24D17A78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82" name="AutoShape 33">
          <a:extLst>
            <a:ext uri="{FF2B5EF4-FFF2-40B4-BE49-F238E27FC236}">
              <a16:creationId xmlns:a16="http://schemas.microsoft.com/office/drawing/2014/main" id="{429731B3-A4F4-4CE4-A389-4544978CEC5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83" name="AutoShape 33">
          <a:extLst>
            <a:ext uri="{FF2B5EF4-FFF2-40B4-BE49-F238E27FC236}">
              <a16:creationId xmlns:a16="http://schemas.microsoft.com/office/drawing/2014/main" id="{3A85C341-CCA6-4491-AEE7-1E87F1943A3B}"/>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184" name="AutoShape 33">
          <a:extLst>
            <a:ext uri="{FF2B5EF4-FFF2-40B4-BE49-F238E27FC236}">
              <a16:creationId xmlns:a16="http://schemas.microsoft.com/office/drawing/2014/main" id="{B8CF6FF7-7B00-4813-915B-4173BE60FEA8}"/>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185" name="Check Box 23" hidden="1">
          <a:extLst>
            <a:ext uri="{63B3BB69-23CF-44E3-9099-C40C66FF867C}">
              <a14:compatExt xmlns:a14="http://schemas.microsoft.com/office/drawing/2010/main" spid="_x0000_s1047"/>
            </a:ext>
            <a:ext uri="{FF2B5EF4-FFF2-40B4-BE49-F238E27FC236}">
              <a16:creationId xmlns:a16="http://schemas.microsoft.com/office/drawing/2014/main" id="{897DF712-6F83-415E-AA64-C3FA14EE01B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186" name="AutoShape 33">
          <a:extLst>
            <a:ext uri="{FF2B5EF4-FFF2-40B4-BE49-F238E27FC236}">
              <a16:creationId xmlns:a16="http://schemas.microsoft.com/office/drawing/2014/main" id="{9EF4E0FA-2199-42FA-8E7A-F17806F2C88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87" name="AutoShape 33">
          <a:extLst>
            <a:ext uri="{FF2B5EF4-FFF2-40B4-BE49-F238E27FC236}">
              <a16:creationId xmlns:a16="http://schemas.microsoft.com/office/drawing/2014/main" id="{0421BE44-4ECA-4B1A-9373-732FD6F62BD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88" name="AutoShape 33">
          <a:extLst>
            <a:ext uri="{FF2B5EF4-FFF2-40B4-BE49-F238E27FC236}">
              <a16:creationId xmlns:a16="http://schemas.microsoft.com/office/drawing/2014/main" id="{55F48FD0-813C-4B26-96D8-92B35B4EA93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189" name="AutoShape 33">
          <a:extLst>
            <a:ext uri="{FF2B5EF4-FFF2-40B4-BE49-F238E27FC236}">
              <a16:creationId xmlns:a16="http://schemas.microsoft.com/office/drawing/2014/main" id="{D44659B8-F6B7-439F-8D4B-676210A320E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190" name="AutoShape 33">
          <a:extLst>
            <a:ext uri="{FF2B5EF4-FFF2-40B4-BE49-F238E27FC236}">
              <a16:creationId xmlns:a16="http://schemas.microsoft.com/office/drawing/2014/main" id="{29D0B9BD-F0A7-4EE0-BD17-6ABEE92BB21A}"/>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191" name="AutoShape 33">
          <a:extLst>
            <a:ext uri="{FF2B5EF4-FFF2-40B4-BE49-F238E27FC236}">
              <a16:creationId xmlns:a16="http://schemas.microsoft.com/office/drawing/2014/main" id="{008285CC-30AB-493F-9A47-15FA94F53414}"/>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92" name="Check Box 23" hidden="1">
          <a:extLst>
            <a:ext uri="{63B3BB69-23CF-44E3-9099-C40C66FF867C}">
              <a14:compatExt xmlns:a14="http://schemas.microsoft.com/office/drawing/2010/main" spid="_x0000_s1047"/>
            </a:ext>
            <a:ext uri="{FF2B5EF4-FFF2-40B4-BE49-F238E27FC236}">
              <a16:creationId xmlns:a16="http://schemas.microsoft.com/office/drawing/2014/main" id="{D2378444-9616-4D46-9411-AD87DCE13E8D}"/>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193" name="AutoShape 33">
          <a:extLst>
            <a:ext uri="{FF2B5EF4-FFF2-40B4-BE49-F238E27FC236}">
              <a16:creationId xmlns:a16="http://schemas.microsoft.com/office/drawing/2014/main" id="{96671F8C-1F07-418E-8851-6C53CD084B8D}"/>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94" name="AutoShape 33">
          <a:extLst>
            <a:ext uri="{FF2B5EF4-FFF2-40B4-BE49-F238E27FC236}">
              <a16:creationId xmlns:a16="http://schemas.microsoft.com/office/drawing/2014/main" id="{CAE33FDE-F427-4376-994B-5B93F3B7885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95" name="AutoShape 33">
          <a:extLst>
            <a:ext uri="{FF2B5EF4-FFF2-40B4-BE49-F238E27FC236}">
              <a16:creationId xmlns:a16="http://schemas.microsoft.com/office/drawing/2014/main" id="{0E695663-A334-449A-9F5D-98714E23DAAA}"/>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96" name="AutoShape 33">
          <a:extLst>
            <a:ext uri="{FF2B5EF4-FFF2-40B4-BE49-F238E27FC236}">
              <a16:creationId xmlns:a16="http://schemas.microsoft.com/office/drawing/2014/main" id="{E7C4B516-F385-41B3-A4CD-E9805BF8FBF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197" name="AutoShape 33">
          <a:extLst>
            <a:ext uri="{FF2B5EF4-FFF2-40B4-BE49-F238E27FC236}">
              <a16:creationId xmlns:a16="http://schemas.microsoft.com/office/drawing/2014/main" id="{7F087067-860E-4335-AB0A-8EB17C814CC2}"/>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198" name="AutoShape 33">
          <a:extLst>
            <a:ext uri="{FF2B5EF4-FFF2-40B4-BE49-F238E27FC236}">
              <a16:creationId xmlns:a16="http://schemas.microsoft.com/office/drawing/2014/main" id="{DFFFF401-466A-4DE7-9F29-2F6361004509}"/>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199" name="Check Box 23" hidden="1">
          <a:extLst>
            <a:ext uri="{63B3BB69-23CF-44E3-9099-C40C66FF867C}">
              <a14:compatExt xmlns:a14="http://schemas.microsoft.com/office/drawing/2010/main" spid="_x0000_s1047"/>
            </a:ext>
            <a:ext uri="{FF2B5EF4-FFF2-40B4-BE49-F238E27FC236}">
              <a16:creationId xmlns:a16="http://schemas.microsoft.com/office/drawing/2014/main" id="{5AE7AEED-90CE-4D7A-A1F4-79A80E45262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00" name="AutoShape 33">
          <a:extLst>
            <a:ext uri="{FF2B5EF4-FFF2-40B4-BE49-F238E27FC236}">
              <a16:creationId xmlns:a16="http://schemas.microsoft.com/office/drawing/2014/main" id="{5E1F8F56-D429-4708-8F4F-4D2696AD076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01" name="AutoShape 33">
          <a:extLst>
            <a:ext uri="{FF2B5EF4-FFF2-40B4-BE49-F238E27FC236}">
              <a16:creationId xmlns:a16="http://schemas.microsoft.com/office/drawing/2014/main" id="{704229AB-8A67-4718-9674-0B8FA23B6A0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02" name="AutoShape 33">
          <a:extLst>
            <a:ext uri="{FF2B5EF4-FFF2-40B4-BE49-F238E27FC236}">
              <a16:creationId xmlns:a16="http://schemas.microsoft.com/office/drawing/2014/main" id="{710E2188-7647-4E7E-9D96-84C2D8F64B4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03" name="AutoShape 33">
          <a:extLst>
            <a:ext uri="{FF2B5EF4-FFF2-40B4-BE49-F238E27FC236}">
              <a16:creationId xmlns:a16="http://schemas.microsoft.com/office/drawing/2014/main" id="{15D11DE0-7D46-440E-ABF6-46BDB445502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204" name="AutoShape 33">
          <a:extLst>
            <a:ext uri="{FF2B5EF4-FFF2-40B4-BE49-F238E27FC236}">
              <a16:creationId xmlns:a16="http://schemas.microsoft.com/office/drawing/2014/main" id="{EEB4E158-6E9C-422C-8A27-E109BD941482}"/>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205" name="AutoShape 33">
          <a:extLst>
            <a:ext uri="{FF2B5EF4-FFF2-40B4-BE49-F238E27FC236}">
              <a16:creationId xmlns:a16="http://schemas.microsoft.com/office/drawing/2014/main" id="{D96ED349-9DDC-456A-93CE-2A7EDBBC797D}"/>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206" name="Check Box 23" hidden="1">
          <a:extLst>
            <a:ext uri="{63B3BB69-23CF-44E3-9099-C40C66FF867C}">
              <a14:compatExt xmlns:a14="http://schemas.microsoft.com/office/drawing/2010/main" spid="_x0000_s1047"/>
            </a:ext>
            <a:ext uri="{FF2B5EF4-FFF2-40B4-BE49-F238E27FC236}">
              <a16:creationId xmlns:a16="http://schemas.microsoft.com/office/drawing/2014/main" id="{863A4E3B-1478-473A-9197-B4BED8F4D5C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07" name="AutoShape 33">
          <a:extLst>
            <a:ext uri="{FF2B5EF4-FFF2-40B4-BE49-F238E27FC236}">
              <a16:creationId xmlns:a16="http://schemas.microsoft.com/office/drawing/2014/main" id="{24477054-88C7-4698-9ADF-C7678D8525B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08" name="AutoShape 33">
          <a:extLst>
            <a:ext uri="{FF2B5EF4-FFF2-40B4-BE49-F238E27FC236}">
              <a16:creationId xmlns:a16="http://schemas.microsoft.com/office/drawing/2014/main" id="{8B8A019A-88BB-458A-A5EE-F9D3A9186BD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09" name="AutoShape 33">
          <a:extLst>
            <a:ext uri="{FF2B5EF4-FFF2-40B4-BE49-F238E27FC236}">
              <a16:creationId xmlns:a16="http://schemas.microsoft.com/office/drawing/2014/main" id="{9B49F499-5828-401F-989F-240D5FFD617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10" name="AutoShape 33">
          <a:extLst>
            <a:ext uri="{FF2B5EF4-FFF2-40B4-BE49-F238E27FC236}">
              <a16:creationId xmlns:a16="http://schemas.microsoft.com/office/drawing/2014/main" id="{1795268C-0E99-436B-8A74-754C2F7F911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211" name="AutoShape 33">
          <a:extLst>
            <a:ext uri="{FF2B5EF4-FFF2-40B4-BE49-F238E27FC236}">
              <a16:creationId xmlns:a16="http://schemas.microsoft.com/office/drawing/2014/main" id="{97102BBE-99E1-47C7-8CC8-806EE13315BD}"/>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212" name="Check Box 23" hidden="1">
          <a:extLst>
            <a:ext uri="{63B3BB69-23CF-44E3-9099-C40C66FF867C}">
              <a14:compatExt xmlns:a14="http://schemas.microsoft.com/office/drawing/2010/main" spid="_x0000_s1047"/>
            </a:ext>
            <a:ext uri="{FF2B5EF4-FFF2-40B4-BE49-F238E27FC236}">
              <a16:creationId xmlns:a16="http://schemas.microsoft.com/office/drawing/2014/main" id="{49490316-478D-4D53-BF56-DF6044305A3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13" name="AutoShape 33">
          <a:extLst>
            <a:ext uri="{FF2B5EF4-FFF2-40B4-BE49-F238E27FC236}">
              <a16:creationId xmlns:a16="http://schemas.microsoft.com/office/drawing/2014/main" id="{ED2447B9-68E9-4D73-8813-1DD7B323D9A7}"/>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14" name="AutoShape 33">
          <a:extLst>
            <a:ext uri="{FF2B5EF4-FFF2-40B4-BE49-F238E27FC236}">
              <a16:creationId xmlns:a16="http://schemas.microsoft.com/office/drawing/2014/main" id="{5235B914-4248-4522-9DFF-08CF71805E2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15" name="AutoShape 33">
          <a:extLst>
            <a:ext uri="{FF2B5EF4-FFF2-40B4-BE49-F238E27FC236}">
              <a16:creationId xmlns:a16="http://schemas.microsoft.com/office/drawing/2014/main" id="{FEAA3319-866D-4773-A170-C24C7D9C866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16" name="AutoShape 33">
          <a:extLst>
            <a:ext uri="{FF2B5EF4-FFF2-40B4-BE49-F238E27FC236}">
              <a16:creationId xmlns:a16="http://schemas.microsoft.com/office/drawing/2014/main" id="{F0CCC520-CB7B-4EA1-B2F5-F64DF50D5C5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217" name="AutoShape 33">
          <a:extLst>
            <a:ext uri="{FF2B5EF4-FFF2-40B4-BE49-F238E27FC236}">
              <a16:creationId xmlns:a16="http://schemas.microsoft.com/office/drawing/2014/main" id="{F9E8A87D-9A5E-4459-812F-EBFC0317F2BD}"/>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218" name="AutoShape 33">
          <a:extLst>
            <a:ext uri="{FF2B5EF4-FFF2-40B4-BE49-F238E27FC236}">
              <a16:creationId xmlns:a16="http://schemas.microsoft.com/office/drawing/2014/main" id="{3AB0DA9F-8D49-4D4C-8308-6C8165921B63}"/>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219" name="Check Box 23" hidden="1">
          <a:extLst>
            <a:ext uri="{63B3BB69-23CF-44E3-9099-C40C66FF867C}">
              <a14:compatExt xmlns:a14="http://schemas.microsoft.com/office/drawing/2010/main" spid="_x0000_s1047"/>
            </a:ext>
            <a:ext uri="{FF2B5EF4-FFF2-40B4-BE49-F238E27FC236}">
              <a16:creationId xmlns:a16="http://schemas.microsoft.com/office/drawing/2014/main" id="{DBDB8430-D694-49FB-9709-9C009DB0294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20" name="AutoShape 33">
          <a:extLst>
            <a:ext uri="{FF2B5EF4-FFF2-40B4-BE49-F238E27FC236}">
              <a16:creationId xmlns:a16="http://schemas.microsoft.com/office/drawing/2014/main" id="{98A96169-0631-46FD-AA25-472CE86230E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21" name="AutoShape 33">
          <a:extLst>
            <a:ext uri="{FF2B5EF4-FFF2-40B4-BE49-F238E27FC236}">
              <a16:creationId xmlns:a16="http://schemas.microsoft.com/office/drawing/2014/main" id="{3B7209B4-AB94-4E46-922C-284763B2790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22" name="AutoShape 33">
          <a:extLst>
            <a:ext uri="{FF2B5EF4-FFF2-40B4-BE49-F238E27FC236}">
              <a16:creationId xmlns:a16="http://schemas.microsoft.com/office/drawing/2014/main" id="{9E52F966-4CCF-4996-9AA9-BD07D1301F0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23" name="AutoShape 33">
          <a:extLst>
            <a:ext uri="{FF2B5EF4-FFF2-40B4-BE49-F238E27FC236}">
              <a16:creationId xmlns:a16="http://schemas.microsoft.com/office/drawing/2014/main" id="{1C2251FE-3922-460B-8E78-49158B2C508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224" name="AutoShape 33">
          <a:extLst>
            <a:ext uri="{FF2B5EF4-FFF2-40B4-BE49-F238E27FC236}">
              <a16:creationId xmlns:a16="http://schemas.microsoft.com/office/drawing/2014/main" id="{FD0A9934-4441-4FAB-9C12-B3C473882F16}"/>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225" name="AutoShape 33">
          <a:extLst>
            <a:ext uri="{FF2B5EF4-FFF2-40B4-BE49-F238E27FC236}">
              <a16:creationId xmlns:a16="http://schemas.microsoft.com/office/drawing/2014/main" id="{84B163EF-B2A0-43C2-8BDE-FAFE355EC61C}"/>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26" name="Check Box 23" hidden="1">
          <a:extLst>
            <a:ext uri="{63B3BB69-23CF-44E3-9099-C40C66FF867C}">
              <a14:compatExt xmlns:a14="http://schemas.microsoft.com/office/drawing/2010/main" spid="_x0000_s1047"/>
            </a:ext>
            <a:ext uri="{FF2B5EF4-FFF2-40B4-BE49-F238E27FC236}">
              <a16:creationId xmlns:a16="http://schemas.microsoft.com/office/drawing/2014/main" id="{73BE37D4-E832-4280-A153-3AC2A14C3D0F}"/>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227" name="AutoShape 33">
          <a:extLst>
            <a:ext uri="{FF2B5EF4-FFF2-40B4-BE49-F238E27FC236}">
              <a16:creationId xmlns:a16="http://schemas.microsoft.com/office/drawing/2014/main" id="{32298518-3C10-4E95-AB26-E5C6B2B1F264}"/>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28" name="AutoShape 33">
          <a:extLst>
            <a:ext uri="{FF2B5EF4-FFF2-40B4-BE49-F238E27FC236}">
              <a16:creationId xmlns:a16="http://schemas.microsoft.com/office/drawing/2014/main" id="{400183BA-7524-476E-A026-F1B2AA316D9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29" name="AutoShape 33">
          <a:extLst>
            <a:ext uri="{FF2B5EF4-FFF2-40B4-BE49-F238E27FC236}">
              <a16:creationId xmlns:a16="http://schemas.microsoft.com/office/drawing/2014/main" id="{4267166D-0074-4903-801C-7C56EB5A0017}"/>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30" name="AutoShape 33">
          <a:extLst>
            <a:ext uri="{FF2B5EF4-FFF2-40B4-BE49-F238E27FC236}">
              <a16:creationId xmlns:a16="http://schemas.microsoft.com/office/drawing/2014/main" id="{0F2E154C-141F-4418-ACFB-9E208176F83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231" name="AutoShape 33">
          <a:extLst>
            <a:ext uri="{FF2B5EF4-FFF2-40B4-BE49-F238E27FC236}">
              <a16:creationId xmlns:a16="http://schemas.microsoft.com/office/drawing/2014/main" id="{07BD3457-DE65-45E7-80CB-D26960377E90}"/>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232" name="AutoShape 33">
          <a:extLst>
            <a:ext uri="{FF2B5EF4-FFF2-40B4-BE49-F238E27FC236}">
              <a16:creationId xmlns:a16="http://schemas.microsoft.com/office/drawing/2014/main" id="{25D81024-EB22-48EE-83F4-52E56FDB8D8C}"/>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233" name="Check Box 23" hidden="1">
          <a:extLst>
            <a:ext uri="{63B3BB69-23CF-44E3-9099-C40C66FF867C}">
              <a14:compatExt xmlns:a14="http://schemas.microsoft.com/office/drawing/2010/main" spid="_x0000_s1047"/>
            </a:ext>
            <a:ext uri="{FF2B5EF4-FFF2-40B4-BE49-F238E27FC236}">
              <a16:creationId xmlns:a16="http://schemas.microsoft.com/office/drawing/2014/main" id="{E0829AAE-DDB3-40AA-A1C6-8F98C0677F2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34" name="AutoShape 33">
          <a:extLst>
            <a:ext uri="{FF2B5EF4-FFF2-40B4-BE49-F238E27FC236}">
              <a16:creationId xmlns:a16="http://schemas.microsoft.com/office/drawing/2014/main" id="{BFCF025C-B3B0-4C57-AD07-D2BB83DCC5D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35" name="AutoShape 33">
          <a:extLst>
            <a:ext uri="{FF2B5EF4-FFF2-40B4-BE49-F238E27FC236}">
              <a16:creationId xmlns:a16="http://schemas.microsoft.com/office/drawing/2014/main" id="{C577E7A5-986D-4595-B068-A0A3D9EBCAE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36" name="AutoShape 33">
          <a:extLst>
            <a:ext uri="{FF2B5EF4-FFF2-40B4-BE49-F238E27FC236}">
              <a16:creationId xmlns:a16="http://schemas.microsoft.com/office/drawing/2014/main" id="{CF27D76F-C254-4F95-A4A9-C7DD568E4B9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37" name="AutoShape 33">
          <a:extLst>
            <a:ext uri="{FF2B5EF4-FFF2-40B4-BE49-F238E27FC236}">
              <a16:creationId xmlns:a16="http://schemas.microsoft.com/office/drawing/2014/main" id="{5AD13C07-FF11-42F8-BD7D-325282DD549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56579</xdr:rowOff>
    </xdr:to>
    <xdr:sp macro="" textlink="">
      <xdr:nvSpPr>
        <xdr:cNvPr id="238" name="AutoShape 33">
          <a:extLst>
            <a:ext uri="{FF2B5EF4-FFF2-40B4-BE49-F238E27FC236}">
              <a16:creationId xmlns:a16="http://schemas.microsoft.com/office/drawing/2014/main" id="{F29E3851-9C0F-405B-AF50-36CCC0C953A8}"/>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56968</xdr:rowOff>
    </xdr:to>
    <xdr:sp macro="" textlink="">
      <xdr:nvSpPr>
        <xdr:cNvPr id="239" name="AutoShape 33">
          <a:extLst>
            <a:ext uri="{FF2B5EF4-FFF2-40B4-BE49-F238E27FC236}">
              <a16:creationId xmlns:a16="http://schemas.microsoft.com/office/drawing/2014/main" id="{DD78F405-6753-4B2E-8088-201860CC3C56}"/>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240" name="Check Box 23" hidden="1">
          <a:extLst>
            <a:ext uri="{63B3BB69-23CF-44E3-9099-C40C66FF867C}">
              <a14:compatExt xmlns:a14="http://schemas.microsoft.com/office/drawing/2010/main" spid="_x0000_s1047"/>
            </a:ext>
            <a:ext uri="{FF2B5EF4-FFF2-40B4-BE49-F238E27FC236}">
              <a16:creationId xmlns:a16="http://schemas.microsoft.com/office/drawing/2014/main" id="{A8B64066-F17B-4C1A-8357-98B57D87537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41" name="AutoShape 33">
          <a:extLst>
            <a:ext uri="{FF2B5EF4-FFF2-40B4-BE49-F238E27FC236}">
              <a16:creationId xmlns:a16="http://schemas.microsoft.com/office/drawing/2014/main" id="{1372F9A4-2A71-4AD1-8E28-13AAA91B0B5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42" name="AutoShape 33">
          <a:extLst>
            <a:ext uri="{FF2B5EF4-FFF2-40B4-BE49-F238E27FC236}">
              <a16:creationId xmlns:a16="http://schemas.microsoft.com/office/drawing/2014/main" id="{ADF81D67-C455-441B-9CF2-010C891F9CA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43" name="AutoShape 33">
          <a:extLst>
            <a:ext uri="{FF2B5EF4-FFF2-40B4-BE49-F238E27FC236}">
              <a16:creationId xmlns:a16="http://schemas.microsoft.com/office/drawing/2014/main" id="{3F457FE6-7A51-455C-9CB2-31B6159013F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44" name="AutoShape 33">
          <a:extLst>
            <a:ext uri="{FF2B5EF4-FFF2-40B4-BE49-F238E27FC236}">
              <a16:creationId xmlns:a16="http://schemas.microsoft.com/office/drawing/2014/main" id="{29A943D8-592E-49D3-A19F-E9E5E3050B9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134923</xdr:rowOff>
    </xdr:to>
    <xdr:sp macro="" textlink="">
      <xdr:nvSpPr>
        <xdr:cNvPr id="245" name="AutoShape 33">
          <a:extLst>
            <a:ext uri="{FF2B5EF4-FFF2-40B4-BE49-F238E27FC236}">
              <a16:creationId xmlns:a16="http://schemas.microsoft.com/office/drawing/2014/main" id="{0942119A-2DAD-4E4A-8E10-D8E697D52A7A}"/>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246" name="Check Box 23" hidden="1">
          <a:extLst>
            <a:ext uri="{63B3BB69-23CF-44E3-9099-C40C66FF867C}">
              <a14:compatExt xmlns:a14="http://schemas.microsoft.com/office/drawing/2010/main" spid="_x0000_s1047"/>
            </a:ext>
            <a:ext uri="{FF2B5EF4-FFF2-40B4-BE49-F238E27FC236}">
              <a16:creationId xmlns:a16="http://schemas.microsoft.com/office/drawing/2014/main" id="{1DF12B92-88D3-46C3-96AB-F39CF6B5E3C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47" name="AutoShape 33">
          <a:extLst>
            <a:ext uri="{FF2B5EF4-FFF2-40B4-BE49-F238E27FC236}">
              <a16:creationId xmlns:a16="http://schemas.microsoft.com/office/drawing/2014/main" id="{527BA6F9-AF10-4BE3-A857-26D10BF3BCB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48" name="AutoShape 33">
          <a:extLst>
            <a:ext uri="{FF2B5EF4-FFF2-40B4-BE49-F238E27FC236}">
              <a16:creationId xmlns:a16="http://schemas.microsoft.com/office/drawing/2014/main" id="{5525338A-5441-4810-B65D-0CA5BC3E584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49" name="AutoShape 33">
          <a:extLst>
            <a:ext uri="{FF2B5EF4-FFF2-40B4-BE49-F238E27FC236}">
              <a16:creationId xmlns:a16="http://schemas.microsoft.com/office/drawing/2014/main" id="{10CCACE3-13F6-497C-B856-68F6A639949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50" name="AutoShape 33">
          <a:extLst>
            <a:ext uri="{FF2B5EF4-FFF2-40B4-BE49-F238E27FC236}">
              <a16:creationId xmlns:a16="http://schemas.microsoft.com/office/drawing/2014/main" id="{D4D1AD8B-0875-40D6-9B8D-A9F1E0DB4DC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134923</xdr:rowOff>
    </xdr:to>
    <xdr:sp macro="" textlink="">
      <xdr:nvSpPr>
        <xdr:cNvPr id="251" name="AutoShape 33">
          <a:extLst>
            <a:ext uri="{FF2B5EF4-FFF2-40B4-BE49-F238E27FC236}">
              <a16:creationId xmlns:a16="http://schemas.microsoft.com/office/drawing/2014/main" id="{A0882277-1D42-4FEE-97CC-78AA4F068627}"/>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129597</xdr:rowOff>
    </xdr:to>
    <xdr:sp macro="" textlink="">
      <xdr:nvSpPr>
        <xdr:cNvPr id="252" name="AutoShape 33">
          <a:extLst>
            <a:ext uri="{FF2B5EF4-FFF2-40B4-BE49-F238E27FC236}">
              <a16:creationId xmlns:a16="http://schemas.microsoft.com/office/drawing/2014/main" id="{B6D07EFB-5B4A-452F-B8E6-6B5102A368F2}"/>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253" name="Check Box 23" hidden="1">
          <a:extLst>
            <a:ext uri="{63B3BB69-23CF-44E3-9099-C40C66FF867C}">
              <a14:compatExt xmlns:a14="http://schemas.microsoft.com/office/drawing/2010/main" spid="_x0000_s1047"/>
            </a:ext>
            <a:ext uri="{FF2B5EF4-FFF2-40B4-BE49-F238E27FC236}">
              <a16:creationId xmlns:a16="http://schemas.microsoft.com/office/drawing/2014/main" id="{AF8CEC6D-F337-4F20-8EC7-5DD907268CD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54" name="AutoShape 33">
          <a:extLst>
            <a:ext uri="{FF2B5EF4-FFF2-40B4-BE49-F238E27FC236}">
              <a16:creationId xmlns:a16="http://schemas.microsoft.com/office/drawing/2014/main" id="{7A2AB9BF-7AE7-4113-8906-9290C68CFEA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55" name="AutoShape 33">
          <a:extLst>
            <a:ext uri="{FF2B5EF4-FFF2-40B4-BE49-F238E27FC236}">
              <a16:creationId xmlns:a16="http://schemas.microsoft.com/office/drawing/2014/main" id="{5E2A11F6-7E18-44F9-BA90-CBAF56AADF0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56" name="AutoShape 33">
          <a:extLst>
            <a:ext uri="{FF2B5EF4-FFF2-40B4-BE49-F238E27FC236}">
              <a16:creationId xmlns:a16="http://schemas.microsoft.com/office/drawing/2014/main" id="{166FA8B4-387D-448D-A45A-F7FB0A3B1F6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57" name="AutoShape 33">
          <a:extLst>
            <a:ext uri="{FF2B5EF4-FFF2-40B4-BE49-F238E27FC236}">
              <a16:creationId xmlns:a16="http://schemas.microsoft.com/office/drawing/2014/main" id="{DF870F07-66C2-40C4-8ABB-2B01857E2FF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134923</xdr:rowOff>
    </xdr:to>
    <xdr:sp macro="" textlink="">
      <xdr:nvSpPr>
        <xdr:cNvPr id="258" name="AutoShape 33">
          <a:extLst>
            <a:ext uri="{FF2B5EF4-FFF2-40B4-BE49-F238E27FC236}">
              <a16:creationId xmlns:a16="http://schemas.microsoft.com/office/drawing/2014/main" id="{28069859-30AD-4560-AB00-6E83D179BF27}"/>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129597</xdr:rowOff>
    </xdr:to>
    <xdr:sp macro="" textlink="">
      <xdr:nvSpPr>
        <xdr:cNvPr id="259" name="AutoShape 33">
          <a:extLst>
            <a:ext uri="{FF2B5EF4-FFF2-40B4-BE49-F238E27FC236}">
              <a16:creationId xmlns:a16="http://schemas.microsoft.com/office/drawing/2014/main" id="{CF5F9BC7-1C1D-4438-BE8F-46AE049DBFD2}"/>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60" name="Check Box 23" hidden="1">
          <a:extLst>
            <a:ext uri="{63B3BB69-23CF-44E3-9099-C40C66FF867C}">
              <a14:compatExt xmlns:a14="http://schemas.microsoft.com/office/drawing/2010/main" spid="_x0000_s1047"/>
            </a:ext>
            <a:ext uri="{FF2B5EF4-FFF2-40B4-BE49-F238E27FC236}">
              <a16:creationId xmlns:a16="http://schemas.microsoft.com/office/drawing/2014/main" id="{1FE11B1F-05BE-49F1-ADEB-90ED329D50EF}"/>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261" name="AutoShape 33">
          <a:extLst>
            <a:ext uri="{FF2B5EF4-FFF2-40B4-BE49-F238E27FC236}">
              <a16:creationId xmlns:a16="http://schemas.microsoft.com/office/drawing/2014/main" id="{2DBCC735-B2FB-4B1F-9853-45874C586F7C}"/>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62" name="AutoShape 33">
          <a:extLst>
            <a:ext uri="{FF2B5EF4-FFF2-40B4-BE49-F238E27FC236}">
              <a16:creationId xmlns:a16="http://schemas.microsoft.com/office/drawing/2014/main" id="{7CE175F5-7F03-418A-98D1-E283207EE25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63" name="AutoShape 33">
          <a:extLst>
            <a:ext uri="{FF2B5EF4-FFF2-40B4-BE49-F238E27FC236}">
              <a16:creationId xmlns:a16="http://schemas.microsoft.com/office/drawing/2014/main" id="{D6E286B3-221E-447D-A86B-606CC1BA318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64" name="AutoShape 33">
          <a:extLst>
            <a:ext uri="{FF2B5EF4-FFF2-40B4-BE49-F238E27FC236}">
              <a16:creationId xmlns:a16="http://schemas.microsoft.com/office/drawing/2014/main" id="{4185DB55-6623-495F-8C1F-65E8A7D3E4B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265" name="AutoShape 33">
          <a:extLst>
            <a:ext uri="{FF2B5EF4-FFF2-40B4-BE49-F238E27FC236}">
              <a16:creationId xmlns:a16="http://schemas.microsoft.com/office/drawing/2014/main" id="{22FD3DDC-6F5D-4F98-B927-0B03574EA086}"/>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266" name="AutoShape 33">
          <a:extLst>
            <a:ext uri="{FF2B5EF4-FFF2-40B4-BE49-F238E27FC236}">
              <a16:creationId xmlns:a16="http://schemas.microsoft.com/office/drawing/2014/main" id="{35119568-AA01-4E7F-8929-5F0787219506}"/>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267" name="Check Box 23" hidden="1">
          <a:extLst>
            <a:ext uri="{63B3BB69-23CF-44E3-9099-C40C66FF867C}">
              <a14:compatExt xmlns:a14="http://schemas.microsoft.com/office/drawing/2010/main" spid="_x0000_s1047"/>
            </a:ext>
            <a:ext uri="{FF2B5EF4-FFF2-40B4-BE49-F238E27FC236}">
              <a16:creationId xmlns:a16="http://schemas.microsoft.com/office/drawing/2014/main" id="{97CBACC1-38EF-4D1C-80DD-336A8377AA7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68" name="AutoShape 33">
          <a:extLst>
            <a:ext uri="{FF2B5EF4-FFF2-40B4-BE49-F238E27FC236}">
              <a16:creationId xmlns:a16="http://schemas.microsoft.com/office/drawing/2014/main" id="{0172F230-8D24-4575-A951-8DD47FE7D2E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69" name="AutoShape 33">
          <a:extLst>
            <a:ext uri="{FF2B5EF4-FFF2-40B4-BE49-F238E27FC236}">
              <a16:creationId xmlns:a16="http://schemas.microsoft.com/office/drawing/2014/main" id="{73DE890F-1497-4323-8B7B-34BB63C1D56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70" name="AutoShape 33">
          <a:extLst>
            <a:ext uri="{FF2B5EF4-FFF2-40B4-BE49-F238E27FC236}">
              <a16:creationId xmlns:a16="http://schemas.microsoft.com/office/drawing/2014/main" id="{610186C5-3A22-4222-9DCD-552906136E9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71" name="AutoShape 33">
          <a:extLst>
            <a:ext uri="{FF2B5EF4-FFF2-40B4-BE49-F238E27FC236}">
              <a16:creationId xmlns:a16="http://schemas.microsoft.com/office/drawing/2014/main" id="{5204E3D6-D7F7-4777-9B95-0D3F61BB112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134923</xdr:rowOff>
    </xdr:to>
    <xdr:sp macro="" textlink="">
      <xdr:nvSpPr>
        <xdr:cNvPr id="272" name="AutoShape 33">
          <a:extLst>
            <a:ext uri="{FF2B5EF4-FFF2-40B4-BE49-F238E27FC236}">
              <a16:creationId xmlns:a16="http://schemas.microsoft.com/office/drawing/2014/main" id="{B74803A1-7D0A-42EC-9A75-9571DEF4316D}"/>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129597</xdr:rowOff>
    </xdr:to>
    <xdr:sp macro="" textlink="">
      <xdr:nvSpPr>
        <xdr:cNvPr id="273" name="AutoShape 33">
          <a:extLst>
            <a:ext uri="{FF2B5EF4-FFF2-40B4-BE49-F238E27FC236}">
              <a16:creationId xmlns:a16="http://schemas.microsoft.com/office/drawing/2014/main" id="{45C4010B-45A1-48CC-8D2B-4F3DBF03A666}"/>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274" name="Check Box 23" hidden="1">
          <a:extLst>
            <a:ext uri="{63B3BB69-23CF-44E3-9099-C40C66FF867C}">
              <a14:compatExt xmlns:a14="http://schemas.microsoft.com/office/drawing/2010/main" spid="_x0000_s1047"/>
            </a:ext>
            <a:ext uri="{FF2B5EF4-FFF2-40B4-BE49-F238E27FC236}">
              <a16:creationId xmlns:a16="http://schemas.microsoft.com/office/drawing/2014/main" id="{D8DF85CD-BC4C-433B-A4E6-942C8CD3DDB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75" name="AutoShape 33">
          <a:extLst>
            <a:ext uri="{FF2B5EF4-FFF2-40B4-BE49-F238E27FC236}">
              <a16:creationId xmlns:a16="http://schemas.microsoft.com/office/drawing/2014/main" id="{ECF5EF24-5CA4-4B6D-8F33-F08FF780D05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76" name="AutoShape 33">
          <a:extLst>
            <a:ext uri="{FF2B5EF4-FFF2-40B4-BE49-F238E27FC236}">
              <a16:creationId xmlns:a16="http://schemas.microsoft.com/office/drawing/2014/main" id="{2C12CB3E-D1BC-4B17-B728-98A24275F1D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77" name="AutoShape 33">
          <a:extLst>
            <a:ext uri="{FF2B5EF4-FFF2-40B4-BE49-F238E27FC236}">
              <a16:creationId xmlns:a16="http://schemas.microsoft.com/office/drawing/2014/main" id="{8145DB48-5C88-4995-B0CA-1572DE3DFC0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78" name="AutoShape 33">
          <a:extLst>
            <a:ext uri="{FF2B5EF4-FFF2-40B4-BE49-F238E27FC236}">
              <a16:creationId xmlns:a16="http://schemas.microsoft.com/office/drawing/2014/main" id="{123BEC7F-FEBB-4D63-8615-0BBA5CDB9B1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279" name="AutoShape 33">
          <a:extLst>
            <a:ext uri="{FF2B5EF4-FFF2-40B4-BE49-F238E27FC236}">
              <a16:creationId xmlns:a16="http://schemas.microsoft.com/office/drawing/2014/main" id="{6A63D8ED-5D6A-4298-9409-1295D26C49E4}"/>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280" name="Check Box 23" hidden="1">
          <a:extLst>
            <a:ext uri="{63B3BB69-23CF-44E3-9099-C40C66FF867C}">
              <a14:compatExt xmlns:a14="http://schemas.microsoft.com/office/drawing/2010/main" spid="_x0000_s1047"/>
            </a:ext>
            <a:ext uri="{FF2B5EF4-FFF2-40B4-BE49-F238E27FC236}">
              <a16:creationId xmlns:a16="http://schemas.microsoft.com/office/drawing/2014/main" id="{32E24FF1-92E8-42D0-826B-2CD00E71DC4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81" name="AutoShape 33">
          <a:extLst>
            <a:ext uri="{FF2B5EF4-FFF2-40B4-BE49-F238E27FC236}">
              <a16:creationId xmlns:a16="http://schemas.microsoft.com/office/drawing/2014/main" id="{47EBBEFE-1E9B-4AB1-ACDC-311B84F3B07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82" name="AutoShape 33">
          <a:extLst>
            <a:ext uri="{FF2B5EF4-FFF2-40B4-BE49-F238E27FC236}">
              <a16:creationId xmlns:a16="http://schemas.microsoft.com/office/drawing/2014/main" id="{E093F3D9-29A4-40EC-BFC2-00B6DEA524E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83" name="AutoShape 33">
          <a:extLst>
            <a:ext uri="{FF2B5EF4-FFF2-40B4-BE49-F238E27FC236}">
              <a16:creationId xmlns:a16="http://schemas.microsoft.com/office/drawing/2014/main" id="{AE0E885F-D605-498B-8ABA-B3E670E0E84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84" name="AutoShape 33">
          <a:extLst>
            <a:ext uri="{FF2B5EF4-FFF2-40B4-BE49-F238E27FC236}">
              <a16:creationId xmlns:a16="http://schemas.microsoft.com/office/drawing/2014/main" id="{A725276D-80ED-48CB-8F35-E92282C3251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285" name="AutoShape 33">
          <a:extLst>
            <a:ext uri="{FF2B5EF4-FFF2-40B4-BE49-F238E27FC236}">
              <a16:creationId xmlns:a16="http://schemas.microsoft.com/office/drawing/2014/main" id="{B630F437-965A-41E2-B4A0-CD2E1C047AAC}"/>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286" name="AutoShape 33">
          <a:extLst>
            <a:ext uri="{FF2B5EF4-FFF2-40B4-BE49-F238E27FC236}">
              <a16:creationId xmlns:a16="http://schemas.microsoft.com/office/drawing/2014/main" id="{5C0F8E8E-1D3D-4389-83C6-7A3896BA10B1}"/>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287" name="Check Box 23" hidden="1">
          <a:extLst>
            <a:ext uri="{63B3BB69-23CF-44E3-9099-C40C66FF867C}">
              <a14:compatExt xmlns:a14="http://schemas.microsoft.com/office/drawing/2010/main" spid="_x0000_s1047"/>
            </a:ext>
            <a:ext uri="{FF2B5EF4-FFF2-40B4-BE49-F238E27FC236}">
              <a16:creationId xmlns:a16="http://schemas.microsoft.com/office/drawing/2014/main" id="{E9FDD44F-EAA6-4B44-B333-A2881700777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288" name="AutoShape 33">
          <a:extLst>
            <a:ext uri="{FF2B5EF4-FFF2-40B4-BE49-F238E27FC236}">
              <a16:creationId xmlns:a16="http://schemas.microsoft.com/office/drawing/2014/main" id="{02798612-C8B8-4FB0-82A1-3C5F805CFB6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89" name="AutoShape 33">
          <a:extLst>
            <a:ext uri="{FF2B5EF4-FFF2-40B4-BE49-F238E27FC236}">
              <a16:creationId xmlns:a16="http://schemas.microsoft.com/office/drawing/2014/main" id="{FB6EACFE-EECC-4994-8D96-51A7AD910B3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90" name="AutoShape 33">
          <a:extLst>
            <a:ext uri="{FF2B5EF4-FFF2-40B4-BE49-F238E27FC236}">
              <a16:creationId xmlns:a16="http://schemas.microsoft.com/office/drawing/2014/main" id="{EDBABB16-B0E2-4209-83CC-77E5C9EB0CD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291" name="AutoShape 33">
          <a:extLst>
            <a:ext uri="{FF2B5EF4-FFF2-40B4-BE49-F238E27FC236}">
              <a16:creationId xmlns:a16="http://schemas.microsoft.com/office/drawing/2014/main" id="{09F62D88-6DBE-4D2D-B930-9B3B8A07AB6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292" name="AutoShape 33">
          <a:extLst>
            <a:ext uri="{FF2B5EF4-FFF2-40B4-BE49-F238E27FC236}">
              <a16:creationId xmlns:a16="http://schemas.microsoft.com/office/drawing/2014/main" id="{AA02362B-F018-49E5-A2D8-35C1B18DCA53}"/>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293" name="AutoShape 33">
          <a:extLst>
            <a:ext uri="{FF2B5EF4-FFF2-40B4-BE49-F238E27FC236}">
              <a16:creationId xmlns:a16="http://schemas.microsoft.com/office/drawing/2014/main" id="{191FD0A0-CBE6-4AFF-8599-356D533C9934}"/>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94" name="Check Box 23" hidden="1">
          <a:extLst>
            <a:ext uri="{63B3BB69-23CF-44E3-9099-C40C66FF867C}">
              <a14:compatExt xmlns:a14="http://schemas.microsoft.com/office/drawing/2010/main" spid="_x0000_s1047"/>
            </a:ext>
            <a:ext uri="{FF2B5EF4-FFF2-40B4-BE49-F238E27FC236}">
              <a16:creationId xmlns:a16="http://schemas.microsoft.com/office/drawing/2014/main" id="{34546DEC-BF15-4463-879E-3ADB825A1F35}"/>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295" name="AutoShape 33">
          <a:extLst>
            <a:ext uri="{FF2B5EF4-FFF2-40B4-BE49-F238E27FC236}">
              <a16:creationId xmlns:a16="http://schemas.microsoft.com/office/drawing/2014/main" id="{279EB220-A54B-4FD3-9706-13603F949F79}"/>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96" name="AutoShape 33">
          <a:extLst>
            <a:ext uri="{FF2B5EF4-FFF2-40B4-BE49-F238E27FC236}">
              <a16:creationId xmlns:a16="http://schemas.microsoft.com/office/drawing/2014/main" id="{851A20B9-A76F-4B1C-962F-43B3FA769DA2}"/>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97" name="AutoShape 33">
          <a:extLst>
            <a:ext uri="{FF2B5EF4-FFF2-40B4-BE49-F238E27FC236}">
              <a16:creationId xmlns:a16="http://schemas.microsoft.com/office/drawing/2014/main" id="{6D4871D0-7CC4-476D-A628-963EDD2729B9}"/>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98" name="AutoShape 33">
          <a:extLst>
            <a:ext uri="{FF2B5EF4-FFF2-40B4-BE49-F238E27FC236}">
              <a16:creationId xmlns:a16="http://schemas.microsoft.com/office/drawing/2014/main" id="{51BB63A6-FCC6-4CB9-8957-8BF393D73D9A}"/>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299" name="AutoShape 33">
          <a:extLst>
            <a:ext uri="{FF2B5EF4-FFF2-40B4-BE49-F238E27FC236}">
              <a16:creationId xmlns:a16="http://schemas.microsoft.com/office/drawing/2014/main" id="{1D2F941A-3D38-468E-9CE1-1B4BBBAB54B1}"/>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300" name="AutoShape 33">
          <a:extLst>
            <a:ext uri="{FF2B5EF4-FFF2-40B4-BE49-F238E27FC236}">
              <a16:creationId xmlns:a16="http://schemas.microsoft.com/office/drawing/2014/main" id="{289035CC-ACAB-4D34-B103-A13FB3F89611}"/>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301" name="Check Box 23" hidden="1">
          <a:extLst>
            <a:ext uri="{63B3BB69-23CF-44E3-9099-C40C66FF867C}">
              <a14:compatExt xmlns:a14="http://schemas.microsoft.com/office/drawing/2010/main" spid="_x0000_s1047"/>
            </a:ext>
            <a:ext uri="{FF2B5EF4-FFF2-40B4-BE49-F238E27FC236}">
              <a16:creationId xmlns:a16="http://schemas.microsoft.com/office/drawing/2014/main" id="{608D765F-AC2E-4D17-A496-588781BE635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02" name="AutoShape 33">
          <a:extLst>
            <a:ext uri="{FF2B5EF4-FFF2-40B4-BE49-F238E27FC236}">
              <a16:creationId xmlns:a16="http://schemas.microsoft.com/office/drawing/2014/main" id="{AB8DA764-68B1-4974-85D0-6F9DF0D80FE7}"/>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03" name="AutoShape 33">
          <a:extLst>
            <a:ext uri="{FF2B5EF4-FFF2-40B4-BE49-F238E27FC236}">
              <a16:creationId xmlns:a16="http://schemas.microsoft.com/office/drawing/2014/main" id="{E1C14B93-3F65-49C0-B2D5-F937A2EF9F6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04" name="AutoShape 33">
          <a:extLst>
            <a:ext uri="{FF2B5EF4-FFF2-40B4-BE49-F238E27FC236}">
              <a16:creationId xmlns:a16="http://schemas.microsoft.com/office/drawing/2014/main" id="{4B6F9411-59F0-48AB-9FE8-C6832E35525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05" name="AutoShape 33">
          <a:extLst>
            <a:ext uri="{FF2B5EF4-FFF2-40B4-BE49-F238E27FC236}">
              <a16:creationId xmlns:a16="http://schemas.microsoft.com/office/drawing/2014/main" id="{6EC23F12-2BE2-4FDE-A0D7-D65780AC2D9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06" name="AutoShape 33">
          <a:extLst>
            <a:ext uri="{FF2B5EF4-FFF2-40B4-BE49-F238E27FC236}">
              <a16:creationId xmlns:a16="http://schemas.microsoft.com/office/drawing/2014/main" id="{247663C5-3F24-4F6D-AF3D-F1A1EBDD8E1F}"/>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307" name="AutoShape 33">
          <a:extLst>
            <a:ext uri="{FF2B5EF4-FFF2-40B4-BE49-F238E27FC236}">
              <a16:creationId xmlns:a16="http://schemas.microsoft.com/office/drawing/2014/main" id="{E7620321-78C8-414A-9F21-C75407CC18FF}"/>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309" name="Check Box 23" hidden="1">
          <a:extLst>
            <a:ext uri="{63B3BB69-23CF-44E3-9099-C40C66FF867C}">
              <a14:compatExt xmlns:a14="http://schemas.microsoft.com/office/drawing/2010/main" spid="_x0000_s1047"/>
            </a:ext>
            <a:ext uri="{FF2B5EF4-FFF2-40B4-BE49-F238E27FC236}">
              <a16:creationId xmlns:a16="http://schemas.microsoft.com/office/drawing/2014/main" id="{7BFD982C-18C9-4185-9F92-3D3ED1ECB40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10" name="AutoShape 33">
          <a:extLst>
            <a:ext uri="{FF2B5EF4-FFF2-40B4-BE49-F238E27FC236}">
              <a16:creationId xmlns:a16="http://schemas.microsoft.com/office/drawing/2014/main" id="{C0BE561F-6949-4CA5-A949-B2242F49E90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11" name="AutoShape 33">
          <a:extLst>
            <a:ext uri="{FF2B5EF4-FFF2-40B4-BE49-F238E27FC236}">
              <a16:creationId xmlns:a16="http://schemas.microsoft.com/office/drawing/2014/main" id="{BD8549C1-1AE8-4206-90BD-65453CB09ED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12" name="AutoShape 33">
          <a:extLst>
            <a:ext uri="{FF2B5EF4-FFF2-40B4-BE49-F238E27FC236}">
              <a16:creationId xmlns:a16="http://schemas.microsoft.com/office/drawing/2014/main" id="{B9C9F11A-FBAC-4C8D-95E9-4A674ACE403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13" name="AutoShape 33">
          <a:extLst>
            <a:ext uri="{FF2B5EF4-FFF2-40B4-BE49-F238E27FC236}">
              <a16:creationId xmlns:a16="http://schemas.microsoft.com/office/drawing/2014/main" id="{279B0C10-D65C-4279-807C-34E6CB42679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14" name="AutoShape 33">
          <a:extLst>
            <a:ext uri="{FF2B5EF4-FFF2-40B4-BE49-F238E27FC236}">
              <a16:creationId xmlns:a16="http://schemas.microsoft.com/office/drawing/2014/main" id="{60AC302C-F464-4C88-97E4-EF7501687548}"/>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315" name="Check Box 23" hidden="1">
          <a:extLst>
            <a:ext uri="{63B3BB69-23CF-44E3-9099-C40C66FF867C}">
              <a14:compatExt xmlns:a14="http://schemas.microsoft.com/office/drawing/2010/main" spid="_x0000_s1047"/>
            </a:ext>
            <a:ext uri="{FF2B5EF4-FFF2-40B4-BE49-F238E27FC236}">
              <a16:creationId xmlns:a16="http://schemas.microsoft.com/office/drawing/2014/main" id="{0764DAB2-0D65-4907-A187-A43EED4781D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16" name="AutoShape 33">
          <a:extLst>
            <a:ext uri="{FF2B5EF4-FFF2-40B4-BE49-F238E27FC236}">
              <a16:creationId xmlns:a16="http://schemas.microsoft.com/office/drawing/2014/main" id="{4D227667-4413-4B58-AC23-35E81BD4D35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17" name="AutoShape 33">
          <a:extLst>
            <a:ext uri="{FF2B5EF4-FFF2-40B4-BE49-F238E27FC236}">
              <a16:creationId xmlns:a16="http://schemas.microsoft.com/office/drawing/2014/main" id="{2DB9A3EF-5748-4331-9CEE-865321AA6D4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18" name="AutoShape 33">
          <a:extLst>
            <a:ext uri="{FF2B5EF4-FFF2-40B4-BE49-F238E27FC236}">
              <a16:creationId xmlns:a16="http://schemas.microsoft.com/office/drawing/2014/main" id="{C0BCE976-D3E1-4301-8B97-1A5A30824F4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19" name="AutoShape 33">
          <a:extLst>
            <a:ext uri="{FF2B5EF4-FFF2-40B4-BE49-F238E27FC236}">
              <a16:creationId xmlns:a16="http://schemas.microsoft.com/office/drawing/2014/main" id="{0475FF61-A3C1-478C-AF91-999E0794773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20" name="AutoShape 33">
          <a:extLst>
            <a:ext uri="{FF2B5EF4-FFF2-40B4-BE49-F238E27FC236}">
              <a16:creationId xmlns:a16="http://schemas.microsoft.com/office/drawing/2014/main" id="{35BC0E3C-57BB-4D38-BBF2-297868EB46C9}"/>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321" name="AutoShape 33">
          <a:extLst>
            <a:ext uri="{FF2B5EF4-FFF2-40B4-BE49-F238E27FC236}">
              <a16:creationId xmlns:a16="http://schemas.microsoft.com/office/drawing/2014/main" id="{E88F68C5-B425-4F38-BFAD-295227F2B17A}"/>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322" name="Check Box 23" hidden="1">
          <a:extLst>
            <a:ext uri="{63B3BB69-23CF-44E3-9099-C40C66FF867C}">
              <a14:compatExt xmlns:a14="http://schemas.microsoft.com/office/drawing/2010/main" spid="_x0000_s1047"/>
            </a:ext>
            <a:ext uri="{FF2B5EF4-FFF2-40B4-BE49-F238E27FC236}">
              <a16:creationId xmlns:a16="http://schemas.microsoft.com/office/drawing/2014/main" id="{F4F73105-425A-4D7F-B3A2-6E63AB04223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23" name="AutoShape 33">
          <a:extLst>
            <a:ext uri="{FF2B5EF4-FFF2-40B4-BE49-F238E27FC236}">
              <a16:creationId xmlns:a16="http://schemas.microsoft.com/office/drawing/2014/main" id="{04A2C6E0-C62E-4A6D-841A-8D68B583266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24" name="AutoShape 33">
          <a:extLst>
            <a:ext uri="{FF2B5EF4-FFF2-40B4-BE49-F238E27FC236}">
              <a16:creationId xmlns:a16="http://schemas.microsoft.com/office/drawing/2014/main" id="{F476721C-DE97-438B-B243-4A5283652AC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25" name="AutoShape 33">
          <a:extLst>
            <a:ext uri="{FF2B5EF4-FFF2-40B4-BE49-F238E27FC236}">
              <a16:creationId xmlns:a16="http://schemas.microsoft.com/office/drawing/2014/main" id="{6EE1CE79-0256-469E-A09B-E35E543D16E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26" name="AutoShape 33">
          <a:extLst>
            <a:ext uri="{FF2B5EF4-FFF2-40B4-BE49-F238E27FC236}">
              <a16:creationId xmlns:a16="http://schemas.microsoft.com/office/drawing/2014/main" id="{513B5569-DD0F-4C0C-8CD7-6ED76B0EA61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27" name="AutoShape 33">
          <a:extLst>
            <a:ext uri="{FF2B5EF4-FFF2-40B4-BE49-F238E27FC236}">
              <a16:creationId xmlns:a16="http://schemas.microsoft.com/office/drawing/2014/main" id="{C1926985-99FE-4650-BD16-33908D99D0E3}"/>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328" name="AutoShape 33">
          <a:extLst>
            <a:ext uri="{FF2B5EF4-FFF2-40B4-BE49-F238E27FC236}">
              <a16:creationId xmlns:a16="http://schemas.microsoft.com/office/drawing/2014/main" id="{CD331077-F441-4B1C-8281-D73CFA34756B}"/>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29" name="Check Box 23" hidden="1">
          <a:extLst>
            <a:ext uri="{63B3BB69-23CF-44E3-9099-C40C66FF867C}">
              <a14:compatExt xmlns:a14="http://schemas.microsoft.com/office/drawing/2010/main" spid="_x0000_s1047"/>
            </a:ext>
            <a:ext uri="{FF2B5EF4-FFF2-40B4-BE49-F238E27FC236}">
              <a16:creationId xmlns:a16="http://schemas.microsoft.com/office/drawing/2014/main" id="{40B7CAAC-C3D3-4BBC-A6B7-927DBF063803}"/>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330" name="AutoShape 33">
          <a:extLst>
            <a:ext uri="{FF2B5EF4-FFF2-40B4-BE49-F238E27FC236}">
              <a16:creationId xmlns:a16="http://schemas.microsoft.com/office/drawing/2014/main" id="{457DF987-C560-4583-A347-CBF4230FCA8C}"/>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31" name="AutoShape 33">
          <a:extLst>
            <a:ext uri="{FF2B5EF4-FFF2-40B4-BE49-F238E27FC236}">
              <a16:creationId xmlns:a16="http://schemas.microsoft.com/office/drawing/2014/main" id="{4EBC66C2-5DA9-42B1-8585-2F51FA97E10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32" name="AutoShape 33">
          <a:extLst>
            <a:ext uri="{FF2B5EF4-FFF2-40B4-BE49-F238E27FC236}">
              <a16:creationId xmlns:a16="http://schemas.microsoft.com/office/drawing/2014/main" id="{1B170995-255D-4313-9724-3A040996B85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33" name="AutoShape 33">
          <a:extLst>
            <a:ext uri="{FF2B5EF4-FFF2-40B4-BE49-F238E27FC236}">
              <a16:creationId xmlns:a16="http://schemas.microsoft.com/office/drawing/2014/main" id="{E52BC1A9-F6C8-4E30-97DC-F0932F9F210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334" name="AutoShape 33">
          <a:extLst>
            <a:ext uri="{FF2B5EF4-FFF2-40B4-BE49-F238E27FC236}">
              <a16:creationId xmlns:a16="http://schemas.microsoft.com/office/drawing/2014/main" id="{BC0CAB5E-7631-4391-85C5-B11FF9152A43}"/>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335" name="AutoShape 33">
          <a:extLst>
            <a:ext uri="{FF2B5EF4-FFF2-40B4-BE49-F238E27FC236}">
              <a16:creationId xmlns:a16="http://schemas.microsoft.com/office/drawing/2014/main" id="{8B58A8A6-2DAF-4E9D-AA06-5E5E68F851B9}"/>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336" name="Check Box 23" hidden="1">
          <a:extLst>
            <a:ext uri="{63B3BB69-23CF-44E3-9099-C40C66FF867C}">
              <a14:compatExt xmlns:a14="http://schemas.microsoft.com/office/drawing/2010/main" spid="_x0000_s1047"/>
            </a:ext>
            <a:ext uri="{FF2B5EF4-FFF2-40B4-BE49-F238E27FC236}">
              <a16:creationId xmlns:a16="http://schemas.microsoft.com/office/drawing/2014/main" id="{E2E57C7C-F61B-47E5-8791-63F74DEDB8B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37" name="AutoShape 33">
          <a:extLst>
            <a:ext uri="{FF2B5EF4-FFF2-40B4-BE49-F238E27FC236}">
              <a16:creationId xmlns:a16="http://schemas.microsoft.com/office/drawing/2014/main" id="{D5B3D717-3D2E-48E4-9481-7174A69EBAC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38" name="AutoShape 33">
          <a:extLst>
            <a:ext uri="{FF2B5EF4-FFF2-40B4-BE49-F238E27FC236}">
              <a16:creationId xmlns:a16="http://schemas.microsoft.com/office/drawing/2014/main" id="{3763F4B3-FF1A-4302-9A7C-67AC15FEEDB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39" name="AutoShape 33">
          <a:extLst>
            <a:ext uri="{FF2B5EF4-FFF2-40B4-BE49-F238E27FC236}">
              <a16:creationId xmlns:a16="http://schemas.microsoft.com/office/drawing/2014/main" id="{D5042F22-7F0F-4C4C-A9C8-7AAA73817D2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40" name="AutoShape 33">
          <a:extLst>
            <a:ext uri="{FF2B5EF4-FFF2-40B4-BE49-F238E27FC236}">
              <a16:creationId xmlns:a16="http://schemas.microsoft.com/office/drawing/2014/main" id="{61A72D14-AD94-4A2D-BCF2-3ED4E5E2A9A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41" name="AutoShape 33">
          <a:extLst>
            <a:ext uri="{FF2B5EF4-FFF2-40B4-BE49-F238E27FC236}">
              <a16:creationId xmlns:a16="http://schemas.microsoft.com/office/drawing/2014/main" id="{73E86E99-6B6E-4914-A683-1C4070506A07}"/>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342" name="AutoShape 33">
          <a:extLst>
            <a:ext uri="{FF2B5EF4-FFF2-40B4-BE49-F238E27FC236}">
              <a16:creationId xmlns:a16="http://schemas.microsoft.com/office/drawing/2014/main" id="{2E23E2AF-45C1-4CE1-B466-FD8656838A77}"/>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343" name="Check Box 23" hidden="1">
          <a:extLst>
            <a:ext uri="{63B3BB69-23CF-44E3-9099-C40C66FF867C}">
              <a14:compatExt xmlns:a14="http://schemas.microsoft.com/office/drawing/2010/main" spid="_x0000_s1047"/>
            </a:ext>
            <a:ext uri="{FF2B5EF4-FFF2-40B4-BE49-F238E27FC236}">
              <a16:creationId xmlns:a16="http://schemas.microsoft.com/office/drawing/2014/main" id="{FEE87536-988E-48ED-A6C9-147C56E933A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44" name="AutoShape 33">
          <a:extLst>
            <a:ext uri="{FF2B5EF4-FFF2-40B4-BE49-F238E27FC236}">
              <a16:creationId xmlns:a16="http://schemas.microsoft.com/office/drawing/2014/main" id="{E36427C5-F4D7-49F7-8969-92563440493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45" name="AutoShape 33">
          <a:extLst>
            <a:ext uri="{FF2B5EF4-FFF2-40B4-BE49-F238E27FC236}">
              <a16:creationId xmlns:a16="http://schemas.microsoft.com/office/drawing/2014/main" id="{289524AA-1513-4EB9-BAFE-A0D07C31DE0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46" name="AutoShape 33">
          <a:extLst>
            <a:ext uri="{FF2B5EF4-FFF2-40B4-BE49-F238E27FC236}">
              <a16:creationId xmlns:a16="http://schemas.microsoft.com/office/drawing/2014/main" id="{DD4AC27C-528F-4E77-93F7-AD19CA0B61B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47" name="AutoShape 33">
          <a:extLst>
            <a:ext uri="{FF2B5EF4-FFF2-40B4-BE49-F238E27FC236}">
              <a16:creationId xmlns:a16="http://schemas.microsoft.com/office/drawing/2014/main" id="{B7902E32-C47F-4CC4-8466-B91699A86DF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48" name="AutoShape 33">
          <a:extLst>
            <a:ext uri="{FF2B5EF4-FFF2-40B4-BE49-F238E27FC236}">
              <a16:creationId xmlns:a16="http://schemas.microsoft.com/office/drawing/2014/main" id="{3420EE7A-62DD-4485-906D-27E889E1C66B}"/>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349" name="Check Box 23" hidden="1">
          <a:extLst>
            <a:ext uri="{63B3BB69-23CF-44E3-9099-C40C66FF867C}">
              <a14:compatExt xmlns:a14="http://schemas.microsoft.com/office/drawing/2010/main" spid="_x0000_s1047"/>
            </a:ext>
            <a:ext uri="{FF2B5EF4-FFF2-40B4-BE49-F238E27FC236}">
              <a16:creationId xmlns:a16="http://schemas.microsoft.com/office/drawing/2014/main" id="{99B90F31-D2AC-4940-AFF7-C333E91DD53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50" name="AutoShape 33">
          <a:extLst>
            <a:ext uri="{FF2B5EF4-FFF2-40B4-BE49-F238E27FC236}">
              <a16:creationId xmlns:a16="http://schemas.microsoft.com/office/drawing/2014/main" id="{4B499DB5-F529-4004-9B34-8C7DDEB62D3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51" name="AutoShape 33">
          <a:extLst>
            <a:ext uri="{FF2B5EF4-FFF2-40B4-BE49-F238E27FC236}">
              <a16:creationId xmlns:a16="http://schemas.microsoft.com/office/drawing/2014/main" id="{59DD399B-67F7-4138-A4FF-806E7EE8EBE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52" name="AutoShape 33">
          <a:extLst>
            <a:ext uri="{FF2B5EF4-FFF2-40B4-BE49-F238E27FC236}">
              <a16:creationId xmlns:a16="http://schemas.microsoft.com/office/drawing/2014/main" id="{9E8A42DF-70BA-47F5-8C78-23BFA3BB18F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53" name="AutoShape 33">
          <a:extLst>
            <a:ext uri="{FF2B5EF4-FFF2-40B4-BE49-F238E27FC236}">
              <a16:creationId xmlns:a16="http://schemas.microsoft.com/office/drawing/2014/main" id="{FB55027F-4D9D-4E5A-A6B0-657A3A51CDE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54" name="AutoShape 33">
          <a:extLst>
            <a:ext uri="{FF2B5EF4-FFF2-40B4-BE49-F238E27FC236}">
              <a16:creationId xmlns:a16="http://schemas.microsoft.com/office/drawing/2014/main" id="{106DC25E-29DB-42A8-9363-2CB5918A082C}"/>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355" name="AutoShape 33">
          <a:extLst>
            <a:ext uri="{FF2B5EF4-FFF2-40B4-BE49-F238E27FC236}">
              <a16:creationId xmlns:a16="http://schemas.microsoft.com/office/drawing/2014/main" id="{5CBFA636-77BB-4BD5-BA50-CE19879C5DEA}"/>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356" name="Check Box 23" hidden="1">
          <a:extLst>
            <a:ext uri="{63B3BB69-23CF-44E3-9099-C40C66FF867C}">
              <a14:compatExt xmlns:a14="http://schemas.microsoft.com/office/drawing/2010/main" spid="_x0000_s1047"/>
            </a:ext>
            <a:ext uri="{FF2B5EF4-FFF2-40B4-BE49-F238E27FC236}">
              <a16:creationId xmlns:a16="http://schemas.microsoft.com/office/drawing/2014/main" id="{C4256DB9-33AC-467F-A5C7-55D9424FD9E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57" name="AutoShape 33">
          <a:extLst>
            <a:ext uri="{FF2B5EF4-FFF2-40B4-BE49-F238E27FC236}">
              <a16:creationId xmlns:a16="http://schemas.microsoft.com/office/drawing/2014/main" id="{D09B6B43-9688-4749-9793-CA6BEF4672B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58" name="AutoShape 33">
          <a:extLst>
            <a:ext uri="{FF2B5EF4-FFF2-40B4-BE49-F238E27FC236}">
              <a16:creationId xmlns:a16="http://schemas.microsoft.com/office/drawing/2014/main" id="{9FCE14C1-1B68-4787-8DC5-5BFB0AE17FE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59" name="AutoShape 33">
          <a:extLst>
            <a:ext uri="{FF2B5EF4-FFF2-40B4-BE49-F238E27FC236}">
              <a16:creationId xmlns:a16="http://schemas.microsoft.com/office/drawing/2014/main" id="{8FE5C10F-E030-42ED-B4DF-20287840BCD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60" name="AutoShape 33">
          <a:extLst>
            <a:ext uri="{FF2B5EF4-FFF2-40B4-BE49-F238E27FC236}">
              <a16:creationId xmlns:a16="http://schemas.microsoft.com/office/drawing/2014/main" id="{8E07444F-03B7-4285-AB23-48AFC0CAF05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61" name="AutoShape 33">
          <a:extLst>
            <a:ext uri="{FF2B5EF4-FFF2-40B4-BE49-F238E27FC236}">
              <a16:creationId xmlns:a16="http://schemas.microsoft.com/office/drawing/2014/main" id="{EB93E11C-840F-4CA2-AD72-38099C5F7284}"/>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362" name="AutoShape 33">
          <a:extLst>
            <a:ext uri="{FF2B5EF4-FFF2-40B4-BE49-F238E27FC236}">
              <a16:creationId xmlns:a16="http://schemas.microsoft.com/office/drawing/2014/main" id="{42986BEB-3BF0-4CA8-AAB8-59E609F3275E}"/>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63" name="Check Box 23" hidden="1">
          <a:extLst>
            <a:ext uri="{63B3BB69-23CF-44E3-9099-C40C66FF867C}">
              <a14:compatExt xmlns:a14="http://schemas.microsoft.com/office/drawing/2010/main" spid="_x0000_s1047"/>
            </a:ext>
            <a:ext uri="{FF2B5EF4-FFF2-40B4-BE49-F238E27FC236}">
              <a16:creationId xmlns:a16="http://schemas.microsoft.com/office/drawing/2014/main" id="{80B27686-6838-4428-BE53-D4337D85C7A3}"/>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364" name="AutoShape 33">
          <a:extLst>
            <a:ext uri="{FF2B5EF4-FFF2-40B4-BE49-F238E27FC236}">
              <a16:creationId xmlns:a16="http://schemas.microsoft.com/office/drawing/2014/main" id="{C50DA975-FA1E-4EB9-8643-09C57DCF180D}"/>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65" name="AutoShape 33">
          <a:extLst>
            <a:ext uri="{FF2B5EF4-FFF2-40B4-BE49-F238E27FC236}">
              <a16:creationId xmlns:a16="http://schemas.microsoft.com/office/drawing/2014/main" id="{40154AFD-156C-4326-A1BB-48A2C932072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66" name="AutoShape 33">
          <a:extLst>
            <a:ext uri="{FF2B5EF4-FFF2-40B4-BE49-F238E27FC236}">
              <a16:creationId xmlns:a16="http://schemas.microsoft.com/office/drawing/2014/main" id="{2B1A3902-2A4E-4080-BDFA-E982B7AC7182}"/>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67" name="AutoShape 33">
          <a:extLst>
            <a:ext uri="{FF2B5EF4-FFF2-40B4-BE49-F238E27FC236}">
              <a16:creationId xmlns:a16="http://schemas.microsoft.com/office/drawing/2014/main" id="{CBABC4BC-C3D8-4AB3-ACA4-ADBB821400D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368" name="AutoShape 33">
          <a:extLst>
            <a:ext uri="{FF2B5EF4-FFF2-40B4-BE49-F238E27FC236}">
              <a16:creationId xmlns:a16="http://schemas.microsoft.com/office/drawing/2014/main" id="{5964F2F7-BBD5-41A0-A06D-A3C1E9D12B17}"/>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369" name="AutoShape 33">
          <a:extLst>
            <a:ext uri="{FF2B5EF4-FFF2-40B4-BE49-F238E27FC236}">
              <a16:creationId xmlns:a16="http://schemas.microsoft.com/office/drawing/2014/main" id="{2DD54648-88F5-40EC-821B-1EC9D8D2969A}"/>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370" name="Check Box 23" hidden="1">
          <a:extLst>
            <a:ext uri="{63B3BB69-23CF-44E3-9099-C40C66FF867C}">
              <a14:compatExt xmlns:a14="http://schemas.microsoft.com/office/drawing/2010/main" spid="_x0000_s1047"/>
            </a:ext>
            <a:ext uri="{FF2B5EF4-FFF2-40B4-BE49-F238E27FC236}">
              <a16:creationId xmlns:a16="http://schemas.microsoft.com/office/drawing/2014/main" id="{69B181EF-91B3-4782-AFD6-D9240BF1F1F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71" name="AutoShape 33">
          <a:extLst>
            <a:ext uri="{FF2B5EF4-FFF2-40B4-BE49-F238E27FC236}">
              <a16:creationId xmlns:a16="http://schemas.microsoft.com/office/drawing/2014/main" id="{7034618C-0DBD-48CE-8C64-947C245D1D0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72" name="AutoShape 33">
          <a:extLst>
            <a:ext uri="{FF2B5EF4-FFF2-40B4-BE49-F238E27FC236}">
              <a16:creationId xmlns:a16="http://schemas.microsoft.com/office/drawing/2014/main" id="{92E13FE2-6DEE-440F-B13E-EA4B2732D75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73" name="AutoShape 33">
          <a:extLst>
            <a:ext uri="{FF2B5EF4-FFF2-40B4-BE49-F238E27FC236}">
              <a16:creationId xmlns:a16="http://schemas.microsoft.com/office/drawing/2014/main" id="{756452C1-D2E8-4BE6-A922-734A545FFEB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74" name="AutoShape 33">
          <a:extLst>
            <a:ext uri="{FF2B5EF4-FFF2-40B4-BE49-F238E27FC236}">
              <a16:creationId xmlns:a16="http://schemas.microsoft.com/office/drawing/2014/main" id="{741FDDFA-374A-4593-AD11-E02E25691AB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75" name="AutoShape 33">
          <a:extLst>
            <a:ext uri="{FF2B5EF4-FFF2-40B4-BE49-F238E27FC236}">
              <a16:creationId xmlns:a16="http://schemas.microsoft.com/office/drawing/2014/main" id="{E76CE613-FC61-4E1B-AD2E-63644800EE3C}"/>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376" name="AutoShape 33">
          <a:extLst>
            <a:ext uri="{FF2B5EF4-FFF2-40B4-BE49-F238E27FC236}">
              <a16:creationId xmlns:a16="http://schemas.microsoft.com/office/drawing/2014/main" id="{F0D9032E-E9A0-4439-B174-E4A0EC862F69}"/>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377" name="Check Box 23" hidden="1">
          <a:extLst>
            <a:ext uri="{63B3BB69-23CF-44E3-9099-C40C66FF867C}">
              <a14:compatExt xmlns:a14="http://schemas.microsoft.com/office/drawing/2010/main" spid="_x0000_s1047"/>
            </a:ext>
            <a:ext uri="{FF2B5EF4-FFF2-40B4-BE49-F238E27FC236}">
              <a16:creationId xmlns:a16="http://schemas.microsoft.com/office/drawing/2014/main" id="{7AF00981-854B-4EE6-B58D-2BFD117AB32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78" name="AutoShape 33">
          <a:extLst>
            <a:ext uri="{FF2B5EF4-FFF2-40B4-BE49-F238E27FC236}">
              <a16:creationId xmlns:a16="http://schemas.microsoft.com/office/drawing/2014/main" id="{C4A2E4A4-5E74-459C-B304-BC421C5C7C4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79" name="AutoShape 33">
          <a:extLst>
            <a:ext uri="{FF2B5EF4-FFF2-40B4-BE49-F238E27FC236}">
              <a16:creationId xmlns:a16="http://schemas.microsoft.com/office/drawing/2014/main" id="{9BBDC158-A169-44AC-8301-340DCC0F4A9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80" name="AutoShape 33">
          <a:extLst>
            <a:ext uri="{FF2B5EF4-FFF2-40B4-BE49-F238E27FC236}">
              <a16:creationId xmlns:a16="http://schemas.microsoft.com/office/drawing/2014/main" id="{6F616D8B-C720-470E-824D-C815FB274D3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81" name="AutoShape 33">
          <a:extLst>
            <a:ext uri="{FF2B5EF4-FFF2-40B4-BE49-F238E27FC236}">
              <a16:creationId xmlns:a16="http://schemas.microsoft.com/office/drawing/2014/main" id="{A410514E-ABD8-46FE-A49A-B24A22110ED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82" name="AutoShape 33">
          <a:extLst>
            <a:ext uri="{FF2B5EF4-FFF2-40B4-BE49-F238E27FC236}">
              <a16:creationId xmlns:a16="http://schemas.microsoft.com/office/drawing/2014/main" id="{92E57072-47CA-444E-A8AA-43D0B845529E}"/>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383" name="Check Box 23" hidden="1">
          <a:extLst>
            <a:ext uri="{63B3BB69-23CF-44E3-9099-C40C66FF867C}">
              <a14:compatExt xmlns:a14="http://schemas.microsoft.com/office/drawing/2010/main" spid="_x0000_s1047"/>
            </a:ext>
            <a:ext uri="{FF2B5EF4-FFF2-40B4-BE49-F238E27FC236}">
              <a16:creationId xmlns:a16="http://schemas.microsoft.com/office/drawing/2014/main" id="{6572D73C-83B7-4CC9-9472-26B68F13CD8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84" name="AutoShape 33">
          <a:extLst>
            <a:ext uri="{FF2B5EF4-FFF2-40B4-BE49-F238E27FC236}">
              <a16:creationId xmlns:a16="http://schemas.microsoft.com/office/drawing/2014/main" id="{5BF0DA0B-5368-4F89-A207-14779FC71BB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85" name="AutoShape 33">
          <a:extLst>
            <a:ext uri="{FF2B5EF4-FFF2-40B4-BE49-F238E27FC236}">
              <a16:creationId xmlns:a16="http://schemas.microsoft.com/office/drawing/2014/main" id="{BF7BFE14-8893-4171-A65C-D89F3AE3BAC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86" name="AutoShape 33">
          <a:extLst>
            <a:ext uri="{FF2B5EF4-FFF2-40B4-BE49-F238E27FC236}">
              <a16:creationId xmlns:a16="http://schemas.microsoft.com/office/drawing/2014/main" id="{9091B788-053A-4D28-848D-53153E2F075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87" name="AutoShape 33">
          <a:extLst>
            <a:ext uri="{FF2B5EF4-FFF2-40B4-BE49-F238E27FC236}">
              <a16:creationId xmlns:a16="http://schemas.microsoft.com/office/drawing/2014/main" id="{F8067638-B7C3-4416-B4E3-0449D900458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88" name="AutoShape 33">
          <a:extLst>
            <a:ext uri="{FF2B5EF4-FFF2-40B4-BE49-F238E27FC236}">
              <a16:creationId xmlns:a16="http://schemas.microsoft.com/office/drawing/2014/main" id="{7C7C3E8A-EB5F-4BB6-B3CA-1A1EDAE500A7}"/>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389" name="AutoShape 33">
          <a:extLst>
            <a:ext uri="{FF2B5EF4-FFF2-40B4-BE49-F238E27FC236}">
              <a16:creationId xmlns:a16="http://schemas.microsoft.com/office/drawing/2014/main" id="{12765503-CE9A-4091-887F-8BC1A28EF4B8}"/>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390" name="Check Box 23" hidden="1">
          <a:extLst>
            <a:ext uri="{63B3BB69-23CF-44E3-9099-C40C66FF867C}">
              <a14:compatExt xmlns:a14="http://schemas.microsoft.com/office/drawing/2010/main" spid="_x0000_s1047"/>
            </a:ext>
            <a:ext uri="{FF2B5EF4-FFF2-40B4-BE49-F238E27FC236}">
              <a16:creationId xmlns:a16="http://schemas.microsoft.com/office/drawing/2014/main" id="{FACF3A78-283C-4958-A8ED-0C1AB5E259D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391" name="AutoShape 33">
          <a:extLst>
            <a:ext uri="{FF2B5EF4-FFF2-40B4-BE49-F238E27FC236}">
              <a16:creationId xmlns:a16="http://schemas.microsoft.com/office/drawing/2014/main" id="{30448006-2AC6-4E1C-8C57-DFB605BCD4D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92" name="AutoShape 33">
          <a:extLst>
            <a:ext uri="{FF2B5EF4-FFF2-40B4-BE49-F238E27FC236}">
              <a16:creationId xmlns:a16="http://schemas.microsoft.com/office/drawing/2014/main" id="{EC210DB9-8F27-4656-8C52-75915FA8CCD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93" name="AutoShape 33">
          <a:extLst>
            <a:ext uri="{FF2B5EF4-FFF2-40B4-BE49-F238E27FC236}">
              <a16:creationId xmlns:a16="http://schemas.microsoft.com/office/drawing/2014/main" id="{0FC4C707-0ACB-4D43-9D3F-92FB45E10B0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394" name="AutoShape 33">
          <a:extLst>
            <a:ext uri="{FF2B5EF4-FFF2-40B4-BE49-F238E27FC236}">
              <a16:creationId xmlns:a16="http://schemas.microsoft.com/office/drawing/2014/main" id="{CAC82C9C-AD2D-4ABE-A68E-918FCB59354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395" name="AutoShape 33">
          <a:extLst>
            <a:ext uri="{FF2B5EF4-FFF2-40B4-BE49-F238E27FC236}">
              <a16:creationId xmlns:a16="http://schemas.microsoft.com/office/drawing/2014/main" id="{21AC5266-1017-48F0-8B69-90B3CA2D38EA}"/>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396" name="AutoShape 33">
          <a:extLst>
            <a:ext uri="{FF2B5EF4-FFF2-40B4-BE49-F238E27FC236}">
              <a16:creationId xmlns:a16="http://schemas.microsoft.com/office/drawing/2014/main" id="{258030C8-491D-43A1-A149-FB7C46ECD8DF}"/>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97" name="Check Box 23" hidden="1">
          <a:extLst>
            <a:ext uri="{63B3BB69-23CF-44E3-9099-C40C66FF867C}">
              <a14:compatExt xmlns:a14="http://schemas.microsoft.com/office/drawing/2010/main" spid="_x0000_s1047"/>
            </a:ext>
            <a:ext uri="{FF2B5EF4-FFF2-40B4-BE49-F238E27FC236}">
              <a16:creationId xmlns:a16="http://schemas.microsoft.com/office/drawing/2014/main" id="{173DFC35-1A44-47DB-A12A-0FFE5C819195}"/>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398" name="AutoShape 33">
          <a:extLst>
            <a:ext uri="{FF2B5EF4-FFF2-40B4-BE49-F238E27FC236}">
              <a16:creationId xmlns:a16="http://schemas.microsoft.com/office/drawing/2014/main" id="{CB53D048-BCC1-42F9-AB46-CDE9394BF468}"/>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99" name="AutoShape 33">
          <a:extLst>
            <a:ext uri="{FF2B5EF4-FFF2-40B4-BE49-F238E27FC236}">
              <a16:creationId xmlns:a16="http://schemas.microsoft.com/office/drawing/2014/main" id="{DAF4667B-A675-4CEB-8DC8-9532148166EC}"/>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00" name="AutoShape 33">
          <a:extLst>
            <a:ext uri="{FF2B5EF4-FFF2-40B4-BE49-F238E27FC236}">
              <a16:creationId xmlns:a16="http://schemas.microsoft.com/office/drawing/2014/main" id="{BEA5E541-639B-44BE-819E-0DF953D3A1D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01" name="AutoShape 33">
          <a:extLst>
            <a:ext uri="{FF2B5EF4-FFF2-40B4-BE49-F238E27FC236}">
              <a16:creationId xmlns:a16="http://schemas.microsoft.com/office/drawing/2014/main" id="{7FAB9494-13D8-4062-B073-3E44155D5A4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402" name="AutoShape 33">
          <a:extLst>
            <a:ext uri="{FF2B5EF4-FFF2-40B4-BE49-F238E27FC236}">
              <a16:creationId xmlns:a16="http://schemas.microsoft.com/office/drawing/2014/main" id="{E21B1A30-44F1-4191-AB6E-D3ED6B574504}"/>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403" name="AutoShape 33">
          <a:extLst>
            <a:ext uri="{FF2B5EF4-FFF2-40B4-BE49-F238E27FC236}">
              <a16:creationId xmlns:a16="http://schemas.microsoft.com/office/drawing/2014/main" id="{FD760DD6-9456-4CF5-BD2E-0E09509952AB}"/>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404" name="Check Box 23" hidden="1">
          <a:extLst>
            <a:ext uri="{63B3BB69-23CF-44E3-9099-C40C66FF867C}">
              <a14:compatExt xmlns:a14="http://schemas.microsoft.com/office/drawing/2010/main" spid="_x0000_s1047"/>
            </a:ext>
            <a:ext uri="{FF2B5EF4-FFF2-40B4-BE49-F238E27FC236}">
              <a16:creationId xmlns:a16="http://schemas.microsoft.com/office/drawing/2014/main" id="{3EB2B999-4DBF-488B-8280-D2D333A8721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05" name="AutoShape 33">
          <a:extLst>
            <a:ext uri="{FF2B5EF4-FFF2-40B4-BE49-F238E27FC236}">
              <a16:creationId xmlns:a16="http://schemas.microsoft.com/office/drawing/2014/main" id="{0BFD88D2-4FA0-4664-950C-8F04EF363C8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06" name="AutoShape 33">
          <a:extLst>
            <a:ext uri="{FF2B5EF4-FFF2-40B4-BE49-F238E27FC236}">
              <a16:creationId xmlns:a16="http://schemas.microsoft.com/office/drawing/2014/main" id="{52812C86-A5FE-4B3E-806B-2861C3E69B0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07" name="AutoShape 33">
          <a:extLst>
            <a:ext uri="{FF2B5EF4-FFF2-40B4-BE49-F238E27FC236}">
              <a16:creationId xmlns:a16="http://schemas.microsoft.com/office/drawing/2014/main" id="{DF992C61-6167-430D-8735-4D5FE7AFD56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08" name="AutoShape 33">
          <a:extLst>
            <a:ext uri="{FF2B5EF4-FFF2-40B4-BE49-F238E27FC236}">
              <a16:creationId xmlns:a16="http://schemas.microsoft.com/office/drawing/2014/main" id="{882E1B5A-157A-4B6D-85C9-9DC227FEDFD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409" name="AutoShape 33">
          <a:extLst>
            <a:ext uri="{FF2B5EF4-FFF2-40B4-BE49-F238E27FC236}">
              <a16:creationId xmlns:a16="http://schemas.microsoft.com/office/drawing/2014/main" id="{88BF213A-B517-4F7F-BCBF-E19601148AF6}"/>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410" name="AutoShape 33">
          <a:extLst>
            <a:ext uri="{FF2B5EF4-FFF2-40B4-BE49-F238E27FC236}">
              <a16:creationId xmlns:a16="http://schemas.microsoft.com/office/drawing/2014/main" id="{C4EF4821-3250-4BE1-B4EE-731183A94F1E}"/>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411" name="Check Box 23" hidden="1">
          <a:extLst>
            <a:ext uri="{63B3BB69-23CF-44E3-9099-C40C66FF867C}">
              <a14:compatExt xmlns:a14="http://schemas.microsoft.com/office/drawing/2010/main" spid="_x0000_s1047"/>
            </a:ext>
            <a:ext uri="{FF2B5EF4-FFF2-40B4-BE49-F238E27FC236}">
              <a16:creationId xmlns:a16="http://schemas.microsoft.com/office/drawing/2014/main" id="{D443C8E7-F0B3-4210-B4EE-BE57DDC5824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12" name="AutoShape 33">
          <a:extLst>
            <a:ext uri="{FF2B5EF4-FFF2-40B4-BE49-F238E27FC236}">
              <a16:creationId xmlns:a16="http://schemas.microsoft.com/office/drawing/2014/main" id="{0A8162C4-1B73-4782-AF6D-619334B3D7B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13" name="AutoShape 33">
          <a:extLst>
            <a:ext uri="{FF2B5EF4-FFF2-40B4-BE49-F238E27FC236}">
              <a16:creationId xmlns:a16="http://schemas.microsoft.com/office/drawing/2014/main" id="{05D0F113-FE93-49AB-9B95-50B0D7BCFFA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14" name="AutoShape 33">
          <a:extLst>
            <a:ext uri="{FF2B5EF4-FFF2-40B4-BE49-F238E27FC236}">
              <a16:creationId xmlns:a16="http://schemas.microsoft.com/office/drawing/2014/main" id="{2A7C44C0-3BC8-489B-85AA-6A8C5A46C36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15" name="AutoShape 33">
          <a:extLst>
            <a:ext uri="{FF2B5EF4-FFF2-40B4-BE49-F238E27FC236}">
              <a16:creationId xmlns:a16="http://schemas.microsoft.com/office/drawing/2014/main" id="{A7D6862D-6055-4A7F-B26D-664320CBE76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416" name="AutoShape 33">
          <a:extLst>
            <a:ext uri="{FF2B5EF4-FFF2-40B4-BE49-F238E27FC236}">
              <a16:creationId xmlns:a16="http://schemas.microsoft.com/office/drawing/2014/main" id="{7BEFA421-789E-4917-8862-2BDE25CB1E2C}"/>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417" name="Check Box 23" hidden="1">
          <a:extLst>
            <a:ext uri="{63B3BB69-23CF-44E3-9099-C40C66FF867C}">
              <a14:compatExt xmlns:a14="http://schemas.microsoft.com/office/drawing/2010/main" spid="_x0000_s1047"/>
            </a:ext>
            <a:ext uri="{FF2B5EF4-FFF2-40B4-BE49-F238E27FC236}">
              <a16:creationId xmlns:a16="http://schemas.microsoft.com/office/drawing/2014/main" id="{145D0706-3F41-4F12-8984-D2D4A672DBD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18" name="AutoShape 33">
          <a:extLst>
            <a:ext uri="{FF2B5EF4-FFF2-40B4-BE49-F238E27FC236}">
              <a16:creationId xmlns:a16="http://schemas.microsoft.com/office/drawing/2014/main" id="{6D4985D2-4FCE-40AA-AE55-5005DC5D1ED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19" name="AutoShape 33">
          <a:extLst>
            <a:ext uri="{FF2B5EF4-FFF2-40B4-BE49-F238E27FC236}">
              <a16:creationId xmlns:a16="http://schemas.microsoft.com/office/drawing/2014/main" id="{88031DCF-AA56-47DF-9819-F8F950E0B0F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20" name="AutoShape 33">
          <a:extLst>
            <a:ext uri="{FF2B5EF4-FFF2-40B4-BE49-F238E27FC236}">
              <a16:creationId xmlns:a16="http://schemas.microsoft.com/office/drawing/2014/main" id="{262702CB-F57F-47CB-98A1-0023C8C95BB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21" name="AutoShape 33">
          <a:extLst>
            <a:ext uri="{FF2B5EF4-FFF2-40B4-BE49-F238E27FC236}">
              <a16:creationId xmlns:a16="http://schemas.microsoft.com/office/drawing/2014/main" id="{4CEAEB2F-B89D-4B9E-8600-64EC5150C14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422" name="AutoShape 33">
          <a:extLst>
            <a:ext uri="{FF2B5EF4-FFF2-40B4-BE49-F238E27FC236}">
              <a16:creationId xmlns:a16="http://schemas.microsoft.com/office/drawing/2014/main" id="{0CC52C91-21B2-4334-87CB-CB666C0E949C}"/>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423" name="AutoShape 33">
          <a:extLst>
            <a:ext uri="{FF2B5EF4-FFF2-40B4-BE49-F238E27FC236}">
              <a16:creationId xmlns:a16="http://schemas.microsoft.com/office/drawing/2014/main" id="{4AEC61B0-528E-4478-848A-43FF006FC9D3}"/>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424" name="Check Box 23" hidden="1">
          <a:extLst>
            <a:ext uri="{63B3BB69-23CF-44E3-9099-C40C66FF867C}">
              <a14:compatExt xmlns:a14="http://schemas.microsoft.com/office/drawing/2010/main" spid="_x0000_s1047"/>
            </a:ext>
            <a:ext uri="{FF2B5EF4-FFF2-40B4-BE49-F238E27FC236}">
              <a16:creationId xmlns:a16="http://schemas.microsoft.com/office/drawing/2014/main" id="{31E0E04B-1B35-46DB-8FAD-26FE24893FE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25" name="AutoShape 33">
          <a:extLst>
            <a:ext uri="{FF2B5EF4-FFF2-40B4-BE49-F238E27FC236}">
              <a16:creationId xmlns:a16="http://schemas.microsoft.com/office/drawing/2014/main" id="{AFE245EB-60EC-43DE-965C-2D3561DE456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26" name="AutoShape 33">
          <a:extLst>
            <a:ext uri="{FF2B5EF4-FFF2-40B4-BE49-F238E27FC236}">
              <a16:creationId xmlns:a16="http://schemas.microsoft.com/office/drawing/2014/main" id="{D7E4D000-6593-4E6C-9E59-81258C32F65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27" name="AutoShape 33">
          <a:extLst>
            <a:ext uri="{FF2B5EF4-FFF2-40B4-BE49-F238E27FC236}">
              <a16:creationId xmlns:a16="http://schemas.microsoft.com/office/drawing/2014/main" id="{50275971-75EF-450D-B80A-7238EE6EB18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28" name="AutoShape 33">
          <a:extLst>
            <a:ext uri="{FF2B5EF4-FFF2-40B4-BE49-F238E27FC236}">
              <a16:creationId xmlns:a16="http://schemas.microsoft.com/office/drawing/2014/main" id="{5774C839-BAD1-402B-819A-DA7B70FC09A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429" name="AutoShape 33">
          <a:extLst>
            <a:ext uri="{FF2B5EF4-FFF2-40B4-BE49-F238E27FC236}">
              <a16:creationId xmlns:a16="http://schemas.microsoft.com/office/drawing/2014/main" id="{E6875718-7F96-4631-82D0-667A6B6F8906}"/>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430" name="AutoShape 33">
          <a:extLst>
            <a:ext uri="{FF2B5EF4-FFF2-40B4-BE49-F238E27FC236}">
              <a16:creationId xmlns:a16="http://schemas.microsoft.com/office/drawing/2014/main" id="{A337553B-7741-4323-89B8-9C53A91637FF}"/>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431" name="Check Box 23" hidden="1">
          <a:extLst>
            <a:ext uri="{63B3BB69-23CF-44E3-9099-C40C66FF867C}">
              <a14:compatExt xmlns:a14="http://schemas.microsoft.com/office/drawing/2010/main" spid="_x0000_s1047"/>
            </a:ext>
            <a:ext uri="{FF2B5EF4-FFF2-40B4-BE49-F238E27FC236}">
              <a16:creationId xmlns:a16="http://schemas.microsoft.com/office/drawing/2014/main" id="{2F721B6F-88D1-4A3B-83DE-1B9F992361D4}"/>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432" name="AutoShape 33">
          <a:extLst>
            <a:ext uri="{FF2B5EF4-FFF2-40B4-BE49-F238E27FC236}">
              <a16:creationId xmlns:a16="http://schemas.microsoft.com/office/drawing/2014/main" id="{405B89B6-2B4C-4D27-9765-049304DAF7EE}"/>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33" name="AutoShape 33">
          <a:extLst>
            <a:ext uri="{FF2B5EF4-FFF2-40B4-BE49-F238E27FC236}">
              <a16:creationId xmlns:a16="http://schemas.microsoft.com/office/drawing/2014/main" id="{A4F6133D-5522-441B-A452-2BCE254B8AB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34" name="AutoShape 33">
          <a:extLst>
            <a:ext uri="{FF2B5EF4-FFF2-40B4-BE49-F238E27FC236}">
              <a16:creationId xmlns:a16="http://schemas.microsoft.com/office/drawing/2014/main" id="{F94714C4-EDF6-4708-B473-1AE542659ACA}"/>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35" name="AutoShape 33">
          <a:extLst>
            <a:ext uri="{FF2B5EF4-FFF2-40B4-BE49-F238E27FC236}">
              <a16:creationId xmlns:a16="http://schemas.microsoft.com/office/drawing/2014/main" id="{E3EA51E2-D200-44C1-93AB-9A986D90A927}"/>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436" name="AutoShape 33">
          <a:extLst>
            <a:ext uri="{FF2B5EF4-FFF2-40B4-BE49-F238E27FC236}">
              <a16:creationId xmlns:a16="http://schemas.microsoft.com/office/drawing/2014/main" id="{3C443950-378A-4958-BA3D-CDC158AC5524}"/>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437" name="AutoShape 33">
          <a:extLst>
            <a:ext uri="{FF2B5EF4-FFF2-40B4-BE49-F238E27FC236}">
              <a16:creationId xmlns:a16="http://schemas.microsoft.com/office/drawing/2014/main" id="{786031B5-080D-430C-8E64-D3E2073C568C}"/>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438" name="Check Box 23" hidden="1">
          <a:extLst>
            <a:ext uri="{63B3BB69-23CF-44E3-9099-C40C66FF867C}">
              <a14:compatExt xmlns:a14="http://schemas.microsoft.com/office/drawing/2010/main" spid="_x0000_s1047"/>
            </a:ext>
            <a:ext uri="{FF2B5EF4-FFF2-40B4-BE49-F238E27FC236}">
              <a16:creationId xmlns:a16="http://schemas.microsoft.com/office/drawing/2014/main" id="{8476964F-A929-4B66-A98A-BFE69C1A1C7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39" name="AutoShape 33">
          <a:extLst>
            <a:ext uri="{FF2B5EF4-FFF2-40B4-BE49-F238E27FC236}">
              <a16:creationId xmlns:a16="http://schemas.microsoft.com/office/drawing/2014/main" id="{E84EF890-D26E-45BA-9B43-AAAE67A6187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40" name="AutoShape 33">
          <a:extLst>
            <a:ext uri="{FF2B5EF4-FFF2-40B4-BE49-F238E27FC236}">
              <a16:creationId xmlns:a16="http://schemas.microsoft.com/office/drawing/2014/main" id="{E9CDD5E3-8961-487E-9762-2F3A311A3E1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41" name="AutoShape 33">
          <a:extLst>
            <a:ext uri="{FF2B5EF4-FFF2-40B4-BE49-F238E27FC236}">
              <a16:creationId xmlns:a16="http://schemas.microsoft.com/office/drawing/2014/main" id="{42D87052-F6C1-4166-B59B-3E2FF9C4E0E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42" name="AutoShape 33">
          <a:extLst>
            <a:ext uri="{FF2B5EF4-FFF2-40B4-BE49-F238E27FC236}">
              <a16:creationId xmlns:a16="http://schemas.microsoft.com/office/drawing/2014/main" id="{5C14C770-AA7F-4997-A664-5BCCC686235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130427</xdr:rowOff>
    </xdr:to>
    <xdr:sp macro="" textlink="">
      <xdr:nvSpPr>
        <xdr:cNvPr id="443" name="AutoShape 33">
          <a:extLst>
            <a:ext uri="{FF2B5EF4-FFF2-40B4-BE49-F238E27FC236}">
              <a16:creationId xmlns:a16="http://schemas.microsoft.com/office/drawing/2014/main" id="{838D67DE-AD37-4E83-BEF8-5DA93A6FDDDD}"/>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130816</xdr:rowOff>
    </xdr:to>
    <xdr:sp macro="" textlink="">
      <xdr:nvSpPr>
        <xdr:cNvPr id="444" name="AutoShape 33">
          <a:extLst>
            <a:ext uri="{FF2B5EF4-FFF2-40B4-BE49-F238E27FC236}">
              <a16:creationId xmlns:a16="http://schemas.microsoft.com/office/drawing/2014/main" id="{6379A31C-A9FD-4EAE-B2DA-5DF994025503}"/>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445" name="Check Box 23" hidden="1">
          <a:extLst>
            <a:ext uri="{63B3BB69-23CF-44E3-9099-C40C66FF867C}">
              <a14:compatExt xmlns:a14="http://schemas.microsoft.com/office/drawing/2010/main" spid="_x0000_s1047"/>
            </a:ext>
            <a:ext uri="{FF2B5EF4-FFF2-40B4-BE49-F238E27FC236}">
              <a16:creationId xmlns:a16="http://schemas.microsoft.com/office/drawing/2014/main" id="{DDADF779-080A-4631-A3C2-FE648D9FCDA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46" name="AutoShape 33">
          <a:extLst>
            <a:ext uri="{FF2B5EF4-FFF2-40B4-BE49-F238E27FC236}">
              <a16:creationId xmlns:a16="http://schemas.microsoft.com/office/drawing/2014/main" id="{DE534BF6-7B11-4BD8-94A1-F3EB2845C3D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47" name="AutoShape 33">
          <a:extLst>
            <a:ext uri="{FF2B5EF4-FFF2-40B4-BE49-F238E27FC236}">
              <a16:creationId xmlns:a16="http://schemas.microsoft.com/office/drawing/2014/main" id="{54183D8B-D4E7-45B6-B6D4-0F1C0EC365E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48" name="AutoShape 33">
          <a:extLst>
            <a:ext uri="{FF2B5EF4-FFF2-40B4-BE49-F238E27FC236}">
              <a16:creationId xmlns:a16="http://schemas.microsoft.com/office/drawing/2014/main" id="{9B4B400E-C51D-4C60-8B82-3F055652AB0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49" name="AutoShape 33">
          <a:extLst>
            <a:ext uri="{FF2B5EF4-FFF2-40B4-BE49-F238E27FC236}">
              <a16:creationId xmlns:a16="http://schemas.microsoft.com/office/drawing/2014/main" id="{2F68469E-FA92-45D4-9170-04CA68B8D0A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134665</xdr:rowOff>
    </xdr:to>
    <xdr:sp macro="" textlink="">
      <xdr:nvSpPr>
        <xdr:cNvPr id="450" name="AutoShape 33">
          <a:extLst>
            <a:ext uri="{FF2B5EF4-FFF2-40B4-BE49-F238E27FC236}">
              <a16:creationId xmlns:a16="http://schemas.microsoft.com/office/drawing/2014/main" id="{B4D31525-556B-407C-BF5F-0916529A3F54}"/>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451" name="Check Box 23" hidden="1">
          <a:extLst>
            <a:ext uri="{63B3BB69-23CF-44E3-9099-C40C66FF867C}">
              <a14:compatExt xmlns:a14="http://schemas.microsoft.com/office/drawing/2010/main" spid="_x0000_s1047"/>
            </a:ext>
            <a:ext uri="{FF2B5EF4-FFF2-40B4-BE49-F238E27FC236}">
              <a16:creationId xmlns:a16="http://schemas.microsoft.com/office/drawing/2014/main" id="{50F225C7-0337-48DD-BC83-A6B29169C90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52" name="AutoShape 33">
          <a:extLst>
            <a:ext uri="{FF2B5EF4-FFF2-40B4-BE49-F238E27FC236}">
              <a16:creationId xmlns:a16="http://schemas.microsoft.com/office/drawing/2014/main" id="{5D963FB9-1AEF-4F7B-B261-187486653A8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53" name="AutoShape 33">
          <a:extLst>
            <a:ext uri="{FF2B5EF4-FFF2-40B4-BE49-F238E27FC236}">
              <a16:creationId xmlns:a16="http://schemas.microsoft.com/office/drawing/2014/main" id="{2D691AD9-664D-4F33-946C-06475294A5A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54" name="AutoShape 33">
          <a:extLst>
            <a:ext uri="{FF2B5EF4-FFF2-40B4-BE49-F238E27FC236}">
              <a16:creationId xmlns:a16="http://schemas.microsoft.com/office/drawing/2014/main" id="{64E20196-C7ED-4AD5-9036-1E9AE494C83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55" name="AutoShape 33">
          <a:extLst>
            <a:ext uri="{FF2B5EF4-FFF2-40B4-BE49-F238E27FC236}">
              <a16:creationId xmlns:a16="http://schemas.microsoft.com/office/drawing/2014/main" id="{8929E532-7231-4A82-8FDE-E9C0A549F94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134665</xdr:rowOff>
    </xdr:to>
    <xdr:sp macro="" textlink="">
      <xdr:nvSpPr>
        <xdr:cNvPr id="456" name="AutoShape 33">
          <a:extLst>
            <a:ext uri="{FF2B5EF4-FFF2-40B4-BE49-F238E27FC236}">
              <a16:creationId xmlns:a16="http://schemas.microsoft.com/office/drawing/2014/main" id="{F1E47E30-B0B7-4B23-BA04-6CD5B4CD1317}"/>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135054</xdr:rowOff>
    </xdr:to>
    <xdr:sp macro="" textlink="">
      <xdr:nvSpPr>
        <xdr:cNvPr id="457" name="AutoShape 33">
          <a:extLst>
            <a:ext uri="{FF2B5EF4-FFF2-40B4-BE49-F238E27FC236}">
              <a16:creationId xmlns:a16="http://schemas.microsoft.com/office/drawing/2014/main" id="{06803356-78BE-4F7B-98C3-F66786401FE0}"/>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458" name="Check Box 23" hidden="1">
          <a:extLst>
            <a:ext uri="{63B3BB69-23CF-44E3-9099-C40C66FF867C}">
              <a14:compatExt xmlns:a14="http://schemas.microsoft.com/office/drawing/2010/main" spid="_x0000_s1047"/>
            </a:ext>
            <a:ext uri="{FF2B5EF4-FFF2-40B4-BE49-F238E27FC236}">
              <a16:creationId xmlns:a16="http://schemas.microsoft.com/office/drawing/2014/main" id="{2B02651D-9210-4295-A9AF-ACE2CA3E17C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59" name="AutoShape 33">
          <a:extLst>
            <a:ext uri="{FF2B5EF4-FFF2-40B4-BE49-F238E27FC236}">
              <a16:creationId xmlns:a16="http://schemas.microsoft.com/office/drawing/2014/main" id="{9DE9287B-CCAF-4292-978F-CDA4FAA61D2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60" name="AutoShape 33">
          <a:extLst>
            <a:ext uri="{FF2B5EF4-FFF2-40B4-BE49-F238E27FC236}">
              <a16:creationId xmlns:a16="http://schemas.microsoft.com/office/drawing/2014/main" id="{DDF96ADB-4B2B-4027-9611-74E0D336899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61" name="AutoShape 33">
          <a:extLst>
            <a:ext uri="{FF2B5EF4-FFF2-40B4-BE49-F238E27FC236}">
              <a16:creationId xmlns:a16="http://schemas.microsoft.com/office/drawing/2014/main" id="{A572864B-F7CD-4793-943E-0D84C903142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62" name="AutoShape 33">
          <a:extLst>
            <a:ext uri="{FF2B5EF4-FFF2-40B4-BE49-F238E27FC236}">
              <a16:creationId xmlns:a16="http://schemas.microsoft.com/office/drawing/2014/main" id="{9C7AF112-9CBA-4E7F-A4F1-78C871A119B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134665</xdr:rowOff>
    </xdr:to>
    <xdr:sp macro="" textlink="">
      <xdr:nvSpPr>
        <xdr:cNvPr id="463" name="AutoShape 33">
          <a:extLst>
            <a:ext uri="{FF2B5EF4-FFF2-40B4-BE49-F238E27FC236}">
              <a16:creationId xmlns:a16="http://schemas.microsoft.com/office/drawing/2014/main" id="{46266F2A-C987-4696-AB26-92CE53F0213C}"/>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135054</xdr:rowOff>
    </xdr:to>
    <xdr:sp macro="" textlink="">
      <xdr:nvSpPr>
        <xdr:cNvPr id="464" name="AutoShape 33">
          <a:extLst>
            <a:ext uri="{FF2B5EF4-FFF2-40B4-BE49-F238E27FC236}">
              <a16:creationId xmlns:a16="http://schemas.microsoft.com/office/drawing/2014/main" id="{FC021CDC-6C44-4FDE-B125-D771658F32B0}"/>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465" name="Check Box 23" hidden="1">
          <a:extLst>
            <a:ext uri="{63B3BB69-23CF-44E3-9099-C40C66FF867C}">
              <a14:compatExt xmlns:a14="http://schemas.microsoft.com/office/drawing/2010/main" spid="_x0000_s1047"/>
            </a:ext>
            <a:ext uri="{FF2B5EF4-FFF2-40B4-BE49-F238E27FC236}">
              <a16:creationId xmlns:a16="http://schemas.microsoft.com/office/drawing/2014/main" id="{BEAE9BC6-FF91-482C-812B-012B93D23F2C}"/>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466" name="AutoShape 33">
          <a:extLst>
            <a:ext uri="{FF2B5EF4-FFF2-40B4-BE49-F238E27FC236}">
              <a16:creationId xmlns:a16="http://schemas.microsoft.com/office/drawing/2014/main" id="{0AA80552-05F9-41B8-A47B-2118F39C8E66}"/>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67" name="AutoShape 33">
          <a:extLst>
            <a:ext uri="{FF2B5EF4-FFF2-40B4-BE49-F238E27FC236}">
              <a16:creationId xmlns:a16="http://schemas.microsoft.com/office/drawing/2014/main" id="{482F420E-B39F-4A59-8151-0257F1F66D0C}"/>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68" name="AutoShape 33">
          <a:extLst>
            <a:ext uri="{FF2B5EF4-FFF2-40B4-BE49-F238E27FC236}">
              <a16:creationId xmlns:a16="http://schemas.microsoft.com/office/drawing/2014/main" id="{44CEAACD-EEA1-4EC6-AADC-F1ADC531127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69" name="AutoShape 33">
          <a:extLst>
            <a:ext uri="{FF2B5EF4-FFF2-40B4-BE49-F238E27FC236}">
              <a16:creationId xmlns:a16="http://schemas.microsoft.com/office/drawing/2014/main" id="{75758336-4BDA-46DE-B54F-6061A1729A7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470" name="AutoShape 33">
          <a:extLst>
            <a:ext uri="{FF2B5EF4-FFF2-40B4-BE49-F238E27FC236}">
              <a16:creationId xmlns:a16="http://schemas.microsoft.com/office/drawing/2014/main" id="{2A63D3D3-A507-4DAC-A78C-1BFC33971C71}"/>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471" name="AutoShape 33">
          <a:extLst>
            <a:ext uri="{FF2B5EF4-FFF2-40B4-BE49-F238E27FC236}">
              <a16:creationId xmlns:a16="http://schemas.microsoft.com/office/drawing/2014/main" id="{97004582-E6C8-422A-865E-06426D988792}"/>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472" name="Check Box 23" hidden="1">
          <a:extLst>
            <a:ext uri="{63B3BB69-23CF-44E3-9099-C40C66FF867C}">
              <a14:compatExt xmlns:a14="http://schemas.microsoft.com/office/drawing/2010/main" spid="_x0000_s1047"/>
            </a:ext>
            <a:ext uri="{FF2B5EF4-FFF2-40B4-BE49-F238E27FC236}">
              <a16:creationId xmlns:a16="http://schemas.microsoft.com/office/drawing/2014/main" id="{4E124499-E2B3-440E-85A9-DBC28360B5A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73" name="AutoShape 33">
          <a:extLst>
            <a:ext uri="{FF2B5EF4-FFF2-40B4-BE49-F238E27FC236}">
              <a16:creationId xmlns:a16="http://schemas.microsoft.com/office/drawing/2014/main" id="{D1247FBB-ECD4-4937-BF2D-82774408C20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74" name="AutoShape 33">
          <a:extLst>
            <a:ext uri="{FF2B5EF4-FFF2-40B4-BE49-F238E27FC236}">
              <a16:creationId xmlns:a16="http://schemas.microsoft.com/office/drawing/2014/main" id="{064CC1B2-FF07-4531-B859-655F753325A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75" name="AutoShape 33">
          <a:extLst>
            <a:ext uri="{FF2B5EF4-FFF2-40B4-BE49-F238E27FC236}">
              <a16:creationId xmlns:a16="http://schemas.microsoft.com/office/drawing/2014/main" id="{B7EAD1EA-9A7A-4418-829B-EDAEF0EDF04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76" name="AutoShape 33">
          <a:extLst>
            <a:ext uri="{FF2B5EF4-FFF2-40B4-BE49-F238E27FC236}">
              <a16:creationId xmlns:a16="http://schemas.microsoft.com/office/drawing/2014/main" id="{72E6A245-8735-483B-87C7-C51983306B1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134665</xdr:rowOff>
    </xdr:to>
    <xdr:sp macro="" textlink="">
      <xdr:nvSpPr>
        <xdr:cNvPr id="477" name="AutoShape 33">
          <a:extLst>
            <a:ext uri="{FF2B5EF4-FFF2-40B4-BE49-F238E27FC236}">
              <a16:creationId xmlns:a16="http://schemas.microsoft.com/office/drawing/2014/main" id="{D98013DD-7FFA-4673-B9EC-5421662AF131}"/>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135054</xdr:rowOff>
    </xdr:to>
    <xdr:sp macro="" textlink="">
      <xdr:nvSpPr>
        <xdr:cNvPr id="478" name="AutoShape 33">
          <a:extLst>
            <a:ext uri="{FF2B5EF4-FFF2-40B4-BE49-F238E27FC236}">
              <a16:creationId xmlns:a16="http://schemas.microsoft.com/office/drawing/2014/main" id="{824A4431-0DF2-4A82-8968-309F9E9B97C7}"/>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480" name="Check Box 23" hidden="1">
          <a:extLst>
            <a:ext uri="{63B3BB69-23CF-44E3-9099-C40C66FF867C}">
              <a14:compatExt xmlns:a14="http://schemas.microsoft.com/office/drawing/2010/main" spid="_x0000_s1047"/>
            </a:ext>
            <a:ext uri="{FF2B5EF4-FFF2-40B4-BE49-F238E27FC236}">
              <a16:creationId xmlns:a16="http://schemas.microsoft.com/office/drawing/2014/main" id="{B44FDFBA-F335-4912-8D73-A1F4952FE7B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81" name="AutoShape 33">
          <a:extLst>
            <a:ext uri="{FF2B5EF4-FFF2-40B4-BE49-F238E27FC236}">
              <a16:creationId xmlns:a16="http://schemas.microsoft.com/office/drawing/2014/main" id="{B18A6B29-B6E7-4EB3-9901-CAC2BD444CC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82" name="AutoShape 33">
          <a:extLst>
            <a:ext uri="{FF2B5EF4-FFF2-40B4-BE49-F238E27FC236}">
              <a16:creationId xmlns:a16="http://schemas.microsoft.com/office/drawing/2014/main" id="{3AA3859E-A5BE-4FD0-84AA-B538263DC7E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83" name="AutoShape 33">
          <a:extLst>
            <a:ext uri="{FF2B5EF4-FFF2-40B4-BE49-F238E27FC236}">
              <a16:creationId xmlns:a16="http://schemas.microsoft.com/office/drawing/2014/main" id="{E49ADEA2-9B3F-457F-BCCF-DA11402F4CF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84" name="AutoShape 33">
          <a:extLst>
            <a:ext uri="{FF2B5EF4-FFF2-40B4-BE49-F238E27FC236}">
              <a16:creationId xmlns:a16="http://schemas.microsoft.com/office/drawing/2014/main" id="{65B86841-19FC-4040-A461-61F0DB5213C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134665</xdr:rowOff>
    </xdr:to>
    <xdr:sp macro="" textlink="">
      <xdr:nvSpPr>
        <xdr:cNvPr id="485" name="AutoShape 33">
          <a:extLst>
            <a:ext uri="{FF2B5EF4-FFF2-40B4-BE49-F238E27FC236}">
              <a16:creationId xmlns:a16="http://schemas.microsoft.com/office/drawing/2014/main" id="{60D23609-868A-4A02-919A-23948FC877D2}"/>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486" name="Check Box 23" hidden="1">
          <a:extLst>
            <a:ext uri="{63B3BB69-23CF-44E3-9099-C40C66FF867C}">
              <a14:compatExt xmlns:a14="http://schemas.microsoft.com/office/drawing/2010/main" spid="_x0000_s1047"/>
            </a:ext>
            <a:ext uri="{FF2B5EF4-FFF2-40B4-BE49-F238E27FC236}">
              <a16:creationId xmlns:a16="http://schemas.microsoft.com/office/drawing/2014/main" id="{443EBDFF-BF01-4379-9BF8-9C0D1425214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87" name="AutoShape 33">
          <a:extLst>
            <a:ext uri="{FF2B5EF4-FFF2-40B4-BE49-F238E27FC236}">
              <a16:creationId xmlns:a16="http://schemas.microsoft.com/office/drawing/2014/main" id="{DB699D43-2AD6-4B12-AFA1-2E2790406A27}"/>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88" name="AutoShape 33">
          <a:extLst>
            <a:ext uri="{FF2B5EF4-FFF2-40B4-BE49-F238E27FC236}">
              <a16:creationId xmlns:a16="http://schemas.microsoft.com/office/drawing/2014/main" id="{CD9CB32E-AB96-4CB1-A208-33CABD5643C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89" name="AutoShape 33">
          <a:extLst>
            <a:ext uri="{FF2B5EF4-FFF2-40B4-BE49-F238E27FC236}">
              <a16:creationId xmlns:a16="http://schemas.microsoft.com/office/drawing/2014/main" id="{0B0BC12C-3783-4160-BDF5-B8C25065F41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90" name="AutoShape 33">
          <a:extLst>
            <a:ext uri="{FF2B5EF4-FFF2-40B4-BE49-F238E27FC236}">
              <a16:creationId xmlns:a16="http://schemas.microsoft.com/office/drawing/2014/main" id="{862451CB-050B-4727-AD92-928FD1FD6E2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134665</xdr:rowOff>
    </xdr:to>
    <xdr:sp macro="" textlink="">
      <xdr:nvSpPr>
        <xdr:cNvPr id="491" name="AutoShape 33">
          <a:extLst>
            <a:ext uri="{FF2B5EF4-FFF2-40B4-BE49-F238E27FC236}">
              <a16:creationId xmlns:a16="http://schemas.microsoft.com/office/drawing/2014/main" id="{44AEA345-A9F3-45C4-B2E5-309AACA60064}"/>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135054</xdr:rowOff>
    </xdr:to>
    <xdr:sp macro="" textlink="">
      <xdr:nvSpPr>
        <xdr:cNvPr id="492" name="AutoShape 33">
          <a:extLst>
            <a:ext uri="{FF2B5EF4-FFF2-40B4-BE49-F238E27FC236}">
              <a16:creationId xmlns:a16="http://schemas.microsoft.com/office/drawing/2014/main" id="{7F09E0EC-AD0D-4B3D-9145-C5CD58C1BAFD}"/>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493" name="Check Box 23" hidden="1">
          <a:extLst>
            <a:ext uri="{63B3BB69-23CF-44E3-9099-C40C66FF867C}">
              <a14:compatExt xmlns:a14="http://schemas.microsoft.com/office/drawing/2010/main" spid="_x0000_s1047"/>
            </a:ext>
            <a:ext uri="{FF2B5EF4-FFF2-40B4-BE49-F238E27FC236}">
              <a16:creationId xmlns:a16="http://schemas.microsoft.com/office/drawing/2014/main" id="{EC7DDB44-BC31-4EA6-A3BB-E226B9FAAF0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494" name="AutoShape 33">
          <a:extLst>
            <a:ext uri="{FF2B5EF4-FFF2-40B4-BE49-F238E27FC236}">
              <a16:creationId xmlns:a16="http://schemas.microsoft.com/office/drawing/2014/main" id="{FA278553-489E-4453-8775-296314A0CDE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95" name="AutoShape 33">
          <a:extLst>
            <a:ext uri="{FF2B5EF4-FFF2-40B4-BE49-F238E27FC236}">
              <a16:creationId xmlns:a16="http://schemas.microsoft.com/office/drawing/2014/main" id="{09AD3294-2734-4E81-8D80-E36B1786B74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96" name="AutoShape 33">
          <a:extLst>
            <a:ext uri="{FF2B5EF4-FFF2-40B4-BE49-F238E27FC236}">
              <a16:creationId xmlns:a16="http://schemas.microsoft.com/office/drawing/2014/main" id="{FE045140-E0A3-4F1A-AAC5-0AA7B15FB09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497" name="AutoShape 33">
          <a:extLst>
            <a:ext uri="{FF2B5EF4-FFF2-40B4-BE49-F238E27FC236}">
              <a16:creationId xmlns:a16="http://schemas.microsoft.com/office/drawing/2014/main" id="{B9E61023-ACD7-4517-BBA3-812ED6561A6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134665</xdr:rowOff>
    </xdr:to>
    <xdr:sp macro="" textlink="">
      <xdr:nvSpPr>
        <xdr:cNvPr id="498" name="AutoShape 33">
          <a:extLst>
            <a:ext uri="{FF2B5EF4-FFF2-40B4-BE49-F238E27FC236}">
              <a16:creationId xmlns:a16="http://schemas.microsoft.com/office/drawing/2014/main" id="{E83BF7DC-603C-4A35-A0E0-013E61FB3143}"/>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50</xdr:row>
      <xdr:rowOff>135054</xdr:rowOff>
    </xdr:to>
    <xdr:sp macro="" textlink="">
      <xdr:nvSpPr>
        <xdr:cNvPr id="499" name="AutoShape 33">
          <a:extLst>
            <a:ext uri="{FF2B5EF4-FFF2-40B4-BE49-F238E27FC236}">
              <a16:creationId xmlns:a16="http://schemas.microsoft.com/office/drawing/2014/main" id="{9628C4AF-6948-47EC-A9C2-7D40445E89BB}"/>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00" name="Check Box 23" hidden="1">
          <a:extLst>
            <a:ext uri="{63B3BB69-23CF-44E3-9099-C40C66FF867C}">
              <a14:compatExt xmlns:a14="http://schemas.microsoft.com/office/drawing/2010/main" spid="_x0000_s1047"/>
            </a:ext>
            <a:ext uri="{FF2B5EF4-FFF2-40B4-BE49-F238E27FC236}">
              <a16:creationId xmlns:a16="http://schemas.microsoft.com/office/drawing/2014/main" id="{6B421F98-485C-4AD5-9095-90BC42BEA61F}"/>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501" name="AutoShape 33">
          <a:extLst>
            <a:ext uri="{FF2B5EF4-FFF2-40B4-BE49-F238E27FC236}">
              <a16:creationId xmlns:a16="http://schemas.microsoft.com/office/drawing/2014/main" id="{43487198-AD6C-4A51-9DD1-E5B7BDE6D0A3}"/>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02" name="AutoShape 33">
          <a:extLst>
            <a:ext uri="{FF2B5EF4-FFF2-40B4-BE49-F238E27FC236}">
              <a16:creationId xmlns:a16="http://schemas.microsoft.com/office/drawing/2014/main" id="{58B22318-7B2B-4DBD-AF71-A3E2BC6B682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03" name="AutoShape 33">
          <a:extLst>
            <a:ext uri="{FF2B5EF4-FFF2-40B4-BE49-F238E27FC236}">
              <a16:creationId xmlns:a16="http://schemas.microsoft.com/office/drawing/2014/main" id="{C3401207-4058-4CE2-A9B5-0E0DE16D5AB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04" name="AutoShape 33">
          <a:extLst>
            <a:ext uri="{FF2B5EF4-FFF2-40B4-BE49-F238E27FC236}">
              <a16:creationId xmlns:a16="http://schemas.microsoft.com/office/drawing/2014/main" id="{0CB3D994-ACEB-4CF2-9CBD-EC0DE68B520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184727</xdr:colOff>
      <xdr:row>50</xdr:row>
      <xdr:rowOff>0</xdr:rowOff>
    </xdr:from>
    <xdr:ext cx="304800" cy="301690"/>
    <xdr:sp macro="" textlink="">
      <xdr:nvSpPr>
        <xdr:cNvPr id="505" name="AutoShape 33">
          <a:extLst>
            <a:ext uri="{FF2B5EF4-FFF2-40B4-BE49-F238E27FC236}">
              <a16:creationId xmlns:a16="http://schemas.microsoft.com/office/drawing/2014/main" id="{17AE78CD-9377-421D-BAFC-F1A540DB1E8D}"/>
            </a:ext>
          </a:extLst>
        </xdr:cNvPr>
        <xdr:cNvSpPr>
          <a:spLocks noChangeAspect="1" noChangeArrowheads="1"/>
        </xdr:cNvSpPr>
      </xdr:nvSpPr>
      <xdr:spPr bwMode="auto">
        <a:xfrm>
          <a:off x="10384097" y="1833701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184727</xdr:colOff>
      <xdr:row>50</xdr:row>
      <xdr:rowOff>0</xdr:rowOff>
    </xdr:from>
    <xdr:ext cx="304800" cy="302079"/>
    <xdr:sp macro="" textlink="">
      <xdr:nvSpPr>
        <xdr:cNvPr id="506" name="AutoShape 33">
          <a:extLst>
            <a:ext uri="{FF2B5EF4-FFF2-40B4-BE49-F238E27FC236}">
              <a16:creationId xmlns:a16="http://schemas.microsoft.com/office/drawing/2014/main" id="{4F80E4F9-8A73-45BA-81AE-E46DDD1A2FE4}"/>
            </a:ext>
          </a:extLst>
        </xdr:cNvPr>
        <xdr:cNvSpPr>
          <a:spLocks noChangeAspect="1" noChangeArrowheads="1"/>
        </xdr:cNvSpPr>
      </xdr:nvSpPr>
      <xdr:spPr bwMode="auto">
        <a:xfrm>
          <a:off x="10384097" y="18165791"/>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507" name="Check Box 23" hidden="1">
          <a:extLst>
            <a:ext uri="{63B3BB69-23CF-44E3-9099-C40C66FF867C}">
              <a14:compatExt xmlns:a14="http://schemas.microsoft.com/office/drawing/2010/main" spid="_x0000_s1047"/>
            </a:ext>
            <a:ext uri="{FF2B5EF4-FFF2-40B4-BE49-F238E27FC236}">
              <a16:creationId xmlns:a16="http://schemas.microsoft.com/office/drawing/2014/main" id="{B4099F18-F407-4CDC-B2D9-CDDFFC61AE7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508" name="AutoShape 33">
          <a:extLst>
            <a:ext uri="{FF2B5EF4-FFF2-40B4-BE49-F238E27FC236}">
              <a16:creationId xmlns:a16="http://schemas.microsoft.com/office/drawing/2014/main" id="{5750AA65-FB82-4719-ACF3-0ADCEBAF12B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09" name="AutoShape 33">
          <a:extLst>
            <a:ext uri="{FF2B5EF4-FFF2-40B4-BE49-F238E27FC236}">
              <a16:creationId xmlns:a16="http://schemas.microsoft.com/office/drawing/2014/main" id="{CE9E3370-4BA0-4F3F-A76A-AD139A98DD6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10" name="AutoShape 33">
          <a:extLst>
            <a:ext uri="{FF2B5EF4-FFF2-40B4-BE49-F238E27FC236}">
              <a16:creationId xmlns:a16="http://schemas.microsoft.com/office/drawing/2014/main" id="{EE84FB42-9CD8-4024-8AED-52A6284D6BC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11" name="AutoShape 33">
          <a:extLst>
            <a:ext uri="{FF2B5EF4-FFF2-40B4-BE49-F238E27FC236}">
              <a16:creationId xmlns:a16="http://schemas.microsoft.com/office/drawing/2014/main" id="{EAF09991-CD21-4203-AA97-82302F3A347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38485</xdr:colOff>
      <xdr:row>50</xdr:row>
      <xdr:rowOff>0</xdr:rowOff>
    </xdr:from>
    <xdr:to>
      <xdr:col>24</xdr:col>
      <xdr:colOff>76585</xdr:colOff>
      <xdr:row>50</xdr:row>
      <xdr:rowOff>131490</xdr:rowOff>
    </xdr:to>
    <xdr:sp macro="" textlink="">
      <xdr:nvSpPr>
        <xdr:cNvPr id="512" name="AutoShape 33">
          <a:extLst>
            <a:ext uri="{FF2B5EF4-FFF2-40B4-BE49-F238E27FC236}">
              <a16:creationId xmlns:a16="http://schemas.microsoft.com/office/drawing/2014/main" id="{38383978-551F-4BEA-978F-A17F35780338}"/>
            </a:ext>
          </a:extLst>
        </xdr:cNvPr>
        <xdr:cNvSpPr>
          <a:spLocks noChangeAspect="1" noChangeArrowheads="1"/>
        </xdr:cNvSpPr>
      </xdr:nvSpPr>
      <xdr:spPr bwMode="auto">
        <a:xfrm>
          <a:off x="10430260" y="18259964"/>
          <a:ext cx="304800" cy="12394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161636</xdr:colOff>
      <xdr:row>50</xdr:row>
      <xdr:rowOff>0</xdr:rowOff>
    </xdr:from>
    <xdr:to>
      <xdr:col>23</xdr:col>
      <xdr:colOff>266314</xdr:colOff>
      <xdr:row>50</xdr:row>
      <xdr:rowOff>135054</xdr:rowOff>
    </xdr:to>
    <xdr:sp macro="" textlink="">
      <xdr:nvSpPr>
        <xdr:cNvPr id="513" name="AutoShape 33">
          <a:extLst>
            <a:ext uri="{FF2B5EF4-FFF2-40B4-BE49-F238E27FC236}">
              <a16:creationId xmlns:a16="http://schemas.microsoft.com/office/drawing/2014/main" id="{8C6426F5-6C5A-4A3A-8989-A27CD3D97DC3}"/>
            </a:ext>
          </a:extLst>
        </xdr:cNvPr>
        <xdr:cNvSpPr>
          <a:spLocks noChangeAspect="1" noChangeArrowheads="1"/>
        </xdr:cNvSpPr>
      </xdr:nvSpPr>
      <xdr:spPr bwMode="auto">
        <a:xfrm>
          <a:off x="10364816" y="18202275"/>
          <a:ext cx="293273"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515" name="Check Box 23" hidden="1">
          <a:extLst>
            <a:ext uri="{63B3BB69-23CF-44E3-9099-C40C66FF867C}">
              <a14:compatExt xmlns:a14="http://schemas.microsoft.com/office/drawing/2010/main" spid="_x0000_s1047"/>
            </a:ext>
            <a:ext uri="{FF2B5EF4-FFF2-40B4-BE49-F238E27FC236}">
              <a16:creationId xmlns:a16="http://schemas.microsoft.com/office/drawing/2014/main" id="{E7E21F85-6BF0-45DB-9117-7F42FB6CE63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516" name="AutoShape 33">
          <a:extLst>
            <a:ext uri="{FF2B5EF4-FFF2-40B4-BE49-F238E27FC236}">
              <a16:creationId xmlns:a16="http://schemas.microsoft.com/office/drawing/2014/main" id="{F06ED713-C643-4E88-8969-F7CB6804A5A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17" name="AutoShape 33">
          <a:extLst>
            <a:ext uri="{FF2B5EF4-FFF2-40B4-BE49-F238E27FC236}">
              <a16:creationId xmlns:a16="http://schemas.microsoft.com/office/drawing/2014/main" id="{CFD72662-B996-40F6-8272-A70644D994D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18" name="AutoShape 33">
          <a:extLst>
            <a:ext uri="{FF2B5EF4-FFF2-40B4-BE49-F238E27FC236}">
              <a16:creationId xmlns:a16="http://schemas.microsoft.com/office/drawing/2014/main" id="{973C3514-71B3-4EC3-94B8-16E92948CD1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19" name="AutoShape 33">
          <a:extLst>
            <a:ext uri="{FF2B5EF4-FFF2-40B4-BE49-F238E27FC236}">
              <a16:creationId xmlns:a16="http://schemas.microsoft.com/office/drawing/2014/main" id="{6E208829-EE84-4014-8555-93E48046187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59061</xdr:rowOff>
    </xdr:to>
    <xdr:sp macro="" textlink="">
      <xdr:nvSpPr>
        <xdr:cNvPr id="520" name="AutoShape 33">
          <a:extLst>
            <a:ext uri="{FF2B5EF4-FFF2-40B4-BE49-F238E27FC236}">
              <a16:creationId xmlns:a16="http://schemas.microsoft.com/office/drawing/2014/main" id="{7D1EB0AE-4AF8-4983-99FB-FC5C86A350E8}"/>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521" name="Check Box 23" hidden="1">
          <a:extLst>
            <a:ext uri="{63B3BB69-23CF-44E3-9099-C40C66FF867C}">
              <a14:compatExt xmlns:a14="http://schemas.microsoft.com/office/drawing/2010/main" spid="_x0000_s1047"/>
            </a:ext>
            <a:ext uri="{FF2B5EF4-FFF2-40B4-BE49-F238E27FC236}">
              <a16:creationId xmlns:a16="http://schemas.microsoft.com/office/drawing/2014/main" id="{F5B8152D-9BA9-483B-8791-AA63D368CD7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522" name="AutoShape 33">
          <a:extLst>
            <a:ext uri="{FF2B5EF4-FFF2-40B4-BE49-F238E27FC236}">
              <a16:creationId xmlns:a16="http://schemas.microsoft.com/office/drawing/2014/main" id="{EDAAEDB4-CAC4-46CF-8725-64560EB15DC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23" name="AutoShape 33">
          <a:extLst>
            <a:ext uri="{FF2B5EF4-FFF2-40B4-BE49-F238E27FC236}">
              <a16:creationId xmlns:a16="http://schemas.microsoft.com/office/drawing/2014/main" id="{8D295C0E-8DAA-4F3B-AA16-CB6EBC8E15D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24" name="AutoShape 33">
          <a:extLst>
            <a:ext uri="{FF2B5EF4-FFF2-40B4-BE49-F238E27FC236}">
              <a16:creationId xmlns:a16="http://schemas.microsoft.com/office/drawing/2014/main" id="{C85CBF89-5CA7-47B4-B71F-4AD06643DC1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25" name="AutoShape 33">
          <a:extLst>
            <a:ext uri="{FF2B5EF4-FFF2-40B4-BE49-F238E27FC236}">
              <a16:creationId xmlns:a16="http://schemas.microsoft.com/office/drawing/2014/main" id="{87A08B14-08EF-4F44-945C-EAE86FE26C9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59061</xdr:rowOff>
    </xdr:to>
    <xdr:sp macro="" textlink="">
      <xdr:nvSpPr>
        <xdr:cNvPr id="526" name="AutoShape 33">
          <a:extLst>
            <a:ext uri="{FF2B5EF4-FFF2-40B4-BE49-F238E27FC236}">
              <a16:creationId xmlns:a16="http://schemas.microsoft.com/office/drawing/2014/main" id="{1F1D4FD4-ECEC-42B4-BEA8-D1600C3C2566}"/>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54370</xdr:rowOff>
    </xdr:to>
    <xdr:sp macro="" textlink="">
      <xdr:nvSpPr>
        <xdr:cNvPr id="527" name="AutoShape 33">
          <a:extLst>
            <a:ext uri="{FF2B5EF4-FFF2-40B4-BE49-F238E27FC236}">
              <a16:creationId xmlns:a16="http://schemas.microsoft.com/office/drawing/2014/main" id="{E6C365A8-DD7D-4D7C-BCC2-F377D0389598}"/>
            </a:ext>
          </a:extLst>
        </xdr:cNvPr>
        <xdr:cNvSpPr>
          <a:spLocks noChangeAspect="1" noChangeArrowheads="1"/>
        </xdr:cNvSpPr>
      </xdr:nvSpPr>
      <xdr:spPr bwMode="auto">
        <a:xfrm>
          <a:off x="10391775" y="18783300"/>
          <a:ext cx="304800" cy="230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528" name="Check Box 23" hidden="1">
          <a:extLst>
            <a:ext uri="{63B3BB69-23CF-44E3-9099-C40C66FF867C}">
              <a14:compatExt xmlns:a14="http://schemas.microsoft.com/office/drawing/2010/main" spid="_x0000_s1047"/>
            </a:ext>
            <a:ext uri="{FF2B5EF4-FFF2-40B4-BE49-F238E27FC236}">
              <a16:creationId xmlns:a16="http://schemas.microsoft.com/office/drawing/2014/main" id="{A54079DD-6BC4-455E-A6B2-C9CF1189103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529" name="AutoShape 33">
          <a:extLst>
            <a:ext uri="{FF2B5EF4-FFF2-40B4-BE49-F238E27FC236}">
              <a16:creationId xmlns:a16="http://schemas.microsoft.com/office/drawing/2014/main" id="{5A9F386C-FA89-4B78-ADB1-3D967A1EFD3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30" name="AutoShape 33">
          <a:extLst>
            <a:ext uri="{FF2B5EF4-FFF2-40B4-BE49-F238E27FC236}">
              <a16:creationId xmlns:a16="http://schemas.microsoft.com/office/drawing/2014/main" id="{C0990AF3-2CBE-4399-B483-2AF927B89C8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31" name="AutoShape 33">
          <a:extLst>
            <a:ext uri="{FF2B5EF4-FFF2-40B4-BE49-F238E27FC236}">
              <a16:creationId xmlns:a16="http://schemas.microsoft.com/office/drawing/2014/main" id="{D8F65915-2E03-4F9F-9BE7-BAA988B0741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32" name="AutoShape 33">
          <a:extLst>
            <a:ext uri="{FF2B5EF4-FFF2-40B4-BE49-F238E27FC236}">
              <a16:creationId xmlns:a16="http://schemas.microsoft.com/office/drawing/2014/main" id="{1781DE55-856E-4ABB-80C2-E87B42EEC5F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59061</xdr:rowOff>
    </xdr:to>
    <xdr:sp macro="" textlink="">
      <xdr:nvSpPr>
        <xdr:cNvPr id="533" name="AutoShape 33">
          <a:extLst>
            <a:ext uri="{FF2B5EF4-FFF2-40B4-BE49-F238E27FC236}">
              <a16:creationId xmlns:a16="http://schemas.microsoft.com/office/drawing/2014/main" id="{92F30787-D1D1-4B5B-9EF2-F9D7690830A2}"/>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54370</xdr:rowOff>
    </xdr:to>
    <xdr:sp macro="" textlink="">
      <xdr:nvSpPr>
        <xdr:cNvPr id="534" name="AutoShape 33">
          <a:extLst>
            <a:ext uri="{FF2B5EF4-FFF2-40B4-BE49-F238E27FC236}">
              <a16:creationId xmlns:a16="http://schemas.microsoft.com/office/drawing/2014/main" id="{EFFFE2FA-D58E-4C81-A783-8A142F536457}"/>
            </a:ext>
          </a:extLst>
        </xdr:cNvPr>
        <xdr:cNvSpPr>
          <a:spLocks noChangeAspect="1" noChangeArrowheads="1"/>
        </xdr:cNvSpPr>
      </xdr:nvSpPr>
      <xdr:spPr bwMode="auto">
        <a:xfrm>
          <a:off x="10391775" y="18783300"/>
          <a:ext cx="304800" cy="230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35" name="Check Box 23" hidden="1">
          <a:extLst>
            <a:ext uri="{63B3BB69-23CF-44E3-9099-C40C66FF867C}">
              <a14:compatExt xmlns:a14="http://schemas.microsoft.com/office/drawing/2010/main" spid="_x0000_s1047"/>
            </a:ext>
            <a:ext uri="{FF2B5EF4-FFF2-40B4-BE49-F238E27FC236}">
              <a16:creationId xmlns:a16="http://schemas.microsoft.com/office/drawing/2014/main" id="{DE0F5B6E-0C8B-46E4-B3E8-DF5BC25B928F}"/>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536" name="AutoShape 33">
          <a:extLst>
            <a:ext uri="{FF2B5EF4-FFF2-40B4-BE49-F238E27FC236}">
              <a16:creationId xmlns:a16="http://schemas.microsoft.com/office/drawing/2014/main" id="{E60CDA89-696B-4592-8905-301C3CC185D8}"/>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37" name="AutoShape 33">
          <a:extLst>
            <a:ext uri="{FF2B5EF4-FFF2-40B4-BE49-F238E27FC236}">
              <a16:creationId xmlns:a16="http://schemas.microsoft.com/office/drawing/2014/main" id="{2E3E42F4-B7F9-4400-BE9B-F35AC05A347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38" name="AutoShape 33">
          <a:extLst>
            <a:ext uri="{FF2B5EF4-FFF2-40B4-BE49-F238E27FC236}">
              <a16:creationId xmlns:a16="http://schemas.microsoft.com/office/drawing/2014/main" id="{33AF6AEE-35E6-43DA-9353-4A22BFF880F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39" name="AutoShape 33">
          <a:extLst>
            <a:ext uri="{FF2B5EF4-FFF2-40B4-BE49-F238E27FC236}">
              <a16:creationId xmlns:a16="http://schemas.microsoft.com/office/drawing/2014/main" id="{120CF9BF-F13D-4DC4-8154-A60229766E1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540" name="AutoShape 33">
          <a:extLst>
            <a:ext uri="{FF2B5EF4-FFF2-40B4-BE49-F238E27FC236}">
              <a16:creationId xmlns:a16="http://schemas.microsoft.com/office/drawing/2014/main" id="{427C5D06-7642-457D-8AFB-D25D97D1A682}"/>
            </a:ext>
          </a:extLst>
        </xdr:cNvPr>
        <xdr:cNvSpPr>
          <a:spLocks noChangeAspect="1" noChangeArrowheads="1"/>
        </xdr:cNvSpPr>
      </xdr:nvSpPr>
      <xdr:spPr bwMode="auto">
        <a:xfrm>
          <a:off x="10391775" y="187833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541" name="AutoShape 33">
          <a:extLst>
            <a:ext uri="{FF2B5EF4-FFF2-40B4-BE49-F238E27FC236}">
              <a16:creationId xmlns:a16="http://schemas.microsoft.com/office/drawing/2014/main" id="{EEF9206E-75C4-4F31-B651-1FF8B050EBD3}"/>
            </a:ext>
          </a:extLst>
        </xdr:cNvPr>
        <xdr:cNvSpPr>
          <a:spLocks noChangeAspect="1" noChangeArrowheads="1"/>
        </xdr:cNvSpPr>
      </xdr:nvSpPr>
      <xdr:spPr bwMode="auto">
        <a:xfrm>
          <a:off x="10391775" y="187833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542" name="Check Box 23" hidden="1">
          <a:extLst>
            <a:ext uri="{63B3BB69-23CF-44E3-9099-C40C66FF867C}">
              <a14:compatExt xmlns:a14="http://schemas.microsoft.com/office/drawing/2010/main" spid="_x0000_s1047"/>
            </a:ext>
            <a:ext uri="{FF2B5EF4-FFF2-40B4-BE49-F238E27FC236}">
              <a16:creationId xmlns:a16="http://schemas.microsoft.com/office/drawing/2014/main" id="{A08F9E90-FE20-4D42-A898-9591E421927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543" name="AutoShape 33">
          <a:extLst>
            <a:ext uri="{FF2B5EF4-FFF2-40B4-BE49-F238E27FC236}">
              <a16:creationId xmlns:a16="http://schemas.microsoft.com/office/drawing/2014/main" id="{7F6FDA75-8850-4F4D-9A28-8C2D4CD73477}"/>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44" name="AutoShape 33">
          <a:extLst>
            <a:ext uri="{FF2B5EF4-FFF2-40B4-BE49-F238E27FC236}">
              <a16:creationId xmlns:a16="http://schemas.microsoft.com/office/drawing/2014/main" id="{A17A96F0-B910-44FD-A831-FE257523311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45" name="AutoShape 33">
          <a:extLst>
            <a:ext uri="{FF2B5EF4-FFF2-40B4-BE49-F238E27FC236}">
              <a16:creationId xmlns:a16="http://schemas.microsoft.com/office/drawing/2014/main" id="{30E8D802-8996-4613-9578-C9C192BC14D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46" name="AutoShape 33">
          <a:extLst>
            <a:ext uri="{FF2B5EF4-FFF2-40B4-BE49-F238E27FC236}">
              <a16:creationId xmlns:a16="http://schemas.microsoft.com/office/drawing/2014/main" id="{FA4BC7A7-DB8E-4790-BECA-15963259C3F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59061</xdr:rowOff>
    </xdr:to>
    <xdr:sp macro="" textlink="">
      <xdr:nvSpPr>
        <xdr:cNvPr id="547" name="AutoShape 33">
          <a:extLst>
            <a:ext uri="{FF2B5EF4-FFF2-40B4-BE49-F238E27FC236}">
              <a16:creationId xmlns:a16="http://schemas.microsoft.com/office/drawing/2014/main" id="{7B616423-87E5-4678-841E-7E501C983B2B}"/>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54370</xdr:rowOff>
    </xdr:to>
    <xdr:sp macro="" textlink="">
      <xdr:nvSpPr>
        <xdr:cNvPr id="548" name="AutoShape 33">
          <a:extLst>
            <a:ext uri="{FF2B5EF4-FFF2-40B4-BE49-F238E27FC236}">
              <a16:creationId xmlns:a16="http://schemas.microsoft.com/office/drawing/2014/main" id="{357B1470-5D76-42E7-AA5E-D73A0004AC10}"/>
            </a:ext>
          </a:extLst>
        </xdr:cNvPr>
        <xdr:cNvSpPr>
          <a:spLocks noChangeAspect="1" noChangeArrowheads="1"/>
        </xdr:cNvSpPr>
      </xdr:nvSpPr>
      <xdr:spPr bwMode="auto">
        <a:xfrm>
          <a:off x="10391775" y="18783300"/>
          <a:ext cx="304800" cy="230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550" name="Check Box 23" hidden="1">
          <a:extLst>
            <a:ext uri="{63B3BB69-23CF-44E3-9099-C40C66FF867C}">
              <a14:compatExt xmlns:a14="http://schemas.microsoft.com/office/drawing/2010/main" spid="_x0000_s1047"/>
            </a:ext>
            <a:ext uri="{FF2B5EF4-FFF2-40B4-BE49-F238E27FC236}">
              <a16:creationId xmlns:a16="http://schemas.microsoft.com/office/drawing/2014/main" id="{88A8E912-58E6-4966-BE68-1FD827429CA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551" name="AutoShape 33">
          <a:extLst>
            <a:ext uri="{FF2B5EF4-FFF2-40B4-BE49-F238E27FC236}">
              <a16:creationId xmlns:a16="http://schemas.microsoft.com/office/drawing/2014/main" id="{6B9F282B-D46A-4336-B3EF-DEE5C350B79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52" name="AutoShape 33">
          <a:extLst>
            <a:ext uri="{FF2B5EF4-FFF2-40B4-BE49-F238E27FC236}">
              <a16:creationId xmlns:a16="http://schemas.microsoft.com/office/drawing/2014/main" id="{9D706CC0-CCD7-4249-9F52-147EB3B655C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53" name="AutoShape 33">
          <a:extLst>
            <a:ext uri="{FF2B5EF4-FFF2-40B4-BE49-F238E27FC236}">
              <a16:creationId xmlns:a16="http://schemas.microsoft.com/office/drawing/2014/main" id="{C3570E3B-8EE2-4B3D-906D-88C5683CA01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54" name="AutoShape 33">
          <a:extLst>
            <a:ext uri="{FF2B5EF4-FFF2-40B4-BE49-F238E27FC236}">
              <a16:creationId xmlns:a16="http://schemas.microsoft.com/office/drawing/2014/main" id="{3681903C-9006-4E72-A934-F7920BCD806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55937</xdr:rowOff>
    </xdr:to>
    <xdr:sp macro="" textlink="">
      <xdr:nvSpPr>
        <xdr:cNvPr id="555" name="AutoShape 33">
          <a:extLst>
            <a:ext uri="{FF2B5EF4-FFF2-40B4-BE49-F238E27FC236}">
              <a16:creationId xmlns:a16="http://schemas.microsoft.com/office/drawing/2014/main" id="{7B152320-76D0-4DD3-AB43-AB2BBA24B57D}"/>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556" name="Check Box 23" hidden="1">
          <a:extLst>
            <a:ext uri="{63B3BB69-23CF-44E3-9099-C40C66FF867C}">
              <a14:compatExt xmlns:a14="http://schemas.microsoft.com/office/drawing/2010/main" spid="_x0000_s1047"/>
            </a:ext>
            <a:ext uri="{FF2B5EF4-FFF2-40B4-BE49-F238E27FC236}">
              <a16:creationId xmlns:a16="http://schemas.microsoft.com/office/drawing/2014/main" id="{6C7DBF79-0592-4DAA-AA42-2E1F4A5E5C38}"/>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557" name="AutoShape 33">
          <a:extLst>
            <a:ext uri="{FF2B5EF4-FFF2-40B4-BE49-F238E27FC236}">
              <a16:creationId xmlns:a16="http://schemas.microsoft.com/office/drawing/2014/main" id="{B7E940CE-ECBB-40B8-906A-4430CC3E8A77}"/>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58" name="AutoShape 33">
          <a:extLst>
            <a:ext uri="{FF2B5EF4-FFF2-40B4-BE49-F238E27FC236}">
              <a16:creationId xmlns:a16="http://schemas.microsoft.com/office/drawing/2014/main" id="{8403F91A-1155-4C7B-B502-CC8294C2759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59" name="AutoShape 33">
          <a:extLst>
            <a:ext uri="{FF2B5EF4-FFF2-40B4-BE49-F238E27FC236}">
              <a16:creationId xmlns:a16="http://schemas.microsoft.com/office/drawing/2014/main" id="{EAC3F5D3-A459-47AC-80EB-1AB6A00BB48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60" name="AutoShape 33">
          <a:extLst>
            <a:ext uri="{FF2B5EF4-FFF2-40B4-BE49-F238E27FC236}">
              <a16:creationId xmlns:a16="http://schemas.microsoft.com/office/drawing/2014/main" id="{A98AE485-A7B3-42B0-A55A-0CB764CE99C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55937</xdr:rowOff>
    </xdr:to>
    <xdr:sp macro="" textlink="">
      <xdr:nvSpPr>
        <xdr:cNvPr id="561" name="AutoShape 33">
          <a:extLst>
            <a:ext uri="{FF2B5EF4-FFF2-40B4-BE49-F238E27FC236}">
              <a16:creationId xmlns:a16="http://schemas.microsoft.com/office/drawing/2014/main" id="{16EA5501-0896-40AC-92BD-267099EB1D4B}"/>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56326</xdr:rowOff>
    </xdr:to>
    <xdr:sp macro="" textlink="">
      <xdr:nvSpPr>
        <xdr:cNvPr id="562" name="AutoShape 33">
          <a:extLst>
            <a:ext uri="{FF2B5EF4-FFF2-40B4-BE49-F238E27FC236}">
              <a16:creationId xmlns:a16="http://schemas.microsoft.com/office/drawing/2014/main" id="{37FD7C1C-18D4-425B-B75C-ABB30FB31081}"/>
            </a:ext>
          </a:extLst>
        </xdr:cNvPr>
        <xdr:cNvSpPr>
          <a:spLocks noChangeAspect="1" noChangeArrowheads="1"/>
        </xdr:cNvSpPr>
      </xdr:nvSpPr>
      <xdr:spPr bwMode="auto">
        <a:xfrm>
          <a:off x="10391775" y="18783300"/>
          <a:ext cx="304800" cy="2386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9</xdr:col>
      <xdr:colOff>17281</xdr:colOff>
      <xdr:row>1</xdr:row>
      <xdr:rowOff>56663</xdr:rowOff>
    </xdr:to>
    <xdr:sp macro="" textlink="">
      <xdr:nvSpPr>
        <xdr:cNvPr id="563" name="Check Box 23" hidden="1">
          <a:extLst>
            <a:ext uri="{63B3BB69-23CF-44E3-9099-C40C66FF867C}">
              <a14:compatExt xmlns:a14="http://schemas.microsoft.com/office/drawing/2010/main" spid="_x0000_s1047"/>
            </a:ext>
            <a:ext uri="{FF2B5EF4-FFF2-40B4-BE49-F238E27FC236}">
              <a16:creationId xmlns:a16="http://schemas.microsoft.com/office/drawing/2014/main" id="{A59028F2-A7C5-4EBA-B539-CA1446FDEFC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564" name="AutoShape 33">
          <a:extLst>
            <a:ext uri="{FF2B5EF4-FFF2-40B4-BE49-F238E27FC236}">
              <a16:creationId xmlns:a16="http://schemas.microsoft.com/office/drawing/2014/main" id="{54E2D7C5-4CE7-4082-A237-5BEDECCEA06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65" name="AutoShape 33">
          <a:extLst>
            <a:ext uri="{FF2B5EF4-FFF2-40B4-BE49-F238E27FC236}">
              <a16:creationId xmlns:a16="http://schemas.microsoft.com/office/drawing/2014/main" id="{AF648BA2-124B-4764-A481-4660037F1E7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66" name="AutoShape 33">
          <a:extLst>
            <a:ext uri="{FF2B5EF4-FFF2-40B4-BE49-F238E27FC236}">
              <a16:creationId xmlns:a16="http://schemas.microsoft.com/office/drawing/2014/main" id="{A6938C06-362D-4BE1-A9F0-F8409B99B90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67" name="AutoShape 33">
          <a:extLst>
            <a:ext uri="{FF2B5EF4-FFF2-40B4-BE49-F238E27FC236}">
              <a16:creationId xmlns:a16="http://schemas.microsoft.com/office/drawing/2014/main" id="{FD42DD64-CB0B-4BD8-9F66-267C7B8A6B6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55937</xdr:rowOff>
    </xdr:to>
    <xdr:sp macro="" textlink="">
      <xdr:nvSpPr>
        <xdr:cNvPr id="568" name="AutoShape 33">
          <a:extLst>
            <a:ext uri="{FF2B5EF4-FFF2-40B4-BE49-F238E27FC236}">
              <a16:creationId xmlns:a16="http://schemas.microsoft.com/office/drawing/2014/main" id="{E104D0A0-AF59-4E11-B193-B36A70CA3DF6}"/>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56326</xdr:rowOff>
    </xdr:to>
    <xdr:sp macro="" textlink="">
      <xdr:nvSpPr>
        <xdr:cNvPr id="569" name="AutoShape 33">
          <a:extLst>
            <a:ext uri="{FF2B5EF4-FFF2-40B4-BE49-F238E27FC236}">
              <a16:creationId xmlns:a16="http://schemas.microsoft.com/office/drawing/2014/main" id="{1A284135-84E2-4045-A1CA-F0BBA565C680}"/>
            </a:ext>
          </a:extLst>
        </xdr:cNvPr>
        <xdr:cNvSpPr>
          <a:spLocks noChangeAspect="1" noChangeArrowheads="1"/>
        </xdr:cNvSpPr>
      </xdr:nvSpPr>
      <xdr:spPr bwMode="auto">
        <a:xfrm>
          <a:off x="10391775" y="18783300"/>
          <a:ext cx="304800" cy="2386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70" name="Check Box 23" hidden="1">
          <a:extLst>
            <a:ext uri="{63B3BB69-23CF-44E3-9099-C40C66FF867C}">
              <a14:compatExt xmlns:a14="http://schemas.microsoft.com/office/drawing/2010/main" spid="_x0000_s1047"/>
            </a:ext>
            <a:ext uri="{FF2B5EF4-FFF2-40B4-BE49-F238E27FC236}">
              <a16:creationId xmlns:a16="http://schemas.microsoft.com/office/drawing/2014/main" id="{93172638-0D65-45D7-A105-6B03BB651FDC}"/>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571" name="AutoShape 33">
          <a:extLst>
            <a:ext uri="{FF2B5EF4-FFF2-40B4-BE49-F238E27FC236}">
              <a16:creationId xmlns:a16="http://schemas.microsoft.com/office/drawing/2014/main" id="{FD478C42-EB3D-44F5-91D6-576268025856}"/>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72" name="AutoShape 33">
          <a:extLst>
            <a:ext uri="{FF2B5EF4-FFF2-40B4-BE49-F238E27FC236}">
              <a16:creationId xmlns:a16="http://schemas.microsoft.com/office/drawing/2014/main" id="{425A1886-7433-4744-BADA-6D3F2DCFF6C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73" name="AutoShape 33">
          <a:extLst>
            <a:ext uri="{FF2B5EF4-FFF2-40B4-BE49-F238E27FC236}">
              <a16:creationId xmlns:a16="http://schemas.microsoft.com/office/drawing/2014/main" id="{235EF3A4-3CD8-4AE1-911D-2E9684998DF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74" name="AutoShape 33">
          <a:extLst>
            <a:ext uri="{FF2B5EF4-FFF2-40B4-BE49-F238E27FC236}">
              <a16:creationId xmlns:a16="http://schemas.microsoft.com/office/drawing/2014/main" id="{99EA1365-3523-4FE2-A1F3-2C28EB3FF449}"/>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1690"/>
    <xdr:sp macro="" textlink="">
      <xdr:nvSpPr>
        <xdr:cNvPr id="575" name="AutoShape 33">
          <a:extLst>
            <a:ext uri="{FF2B5EF4-FFF2-40B4-BE49-F238E27FC236}">
              <a16:creationId xmlns:a16="http://schemas.microsoft.com/office/drawing/2014/main" id="{294B5028-5A1E-4FD2-AE36-BB3C622078E9}"/>
            </a:ext>
          </a:extLst>
        </xdr:cNvPr>
        <xdr:cNvSpPr>
          <a:spLocks noChangeAspect="1" noChangeArrowheads="1"/>
        </xdr:cNvSpPr>
      </xdr:nvSpPr>
      <xdr:spPr bwMode="auto">
        <a:xfrm>
          <a:off x="10391775" y="187833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50</xdr:row>
      <xdr:rowOff>0</xdr:rowOff>
    </xdr:from>
    <xdr:ext cx="304800" cy="302079"/>
    <xdr:sp macro="" textlink="">
      <xdr:nvSpPr>
        <xdr:cNvPr id="576" name="AutoShape 33">
          <a:extLst>
            <a:ext uri="{FF2B5EF4-FFF2-40B4-BE49-F238E27FC236}">
              <a16:creationId xmlns:a16="http://schemas.microsoft.com/office/drawing/2014/main" id="{8B02E9DD-BD0F-4049-9D0B-641188F4CFEC}"/>
            </a:ext>
          </a:extLst>
        </xdr:cNvPr>
        <xdr:cNvSpPr>
          <a:spLocks noChangeAspect="1" noChangeArrowheads="1"/>
        </xdr:cNvSpPr>
      </xdr:nvSpPr>
      <xdr:spPr bwMode="auto">
        <a:xfrm>
          <a:off x="10391775" y="187833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9</xdr:col>
      <xdr:colOff>17281</xdr:colOff>
      <xdr:row>1</xdr:row>
      <xdr:rowOff>56663</xdr:rowOff>
    </xdr:to>
    <xdr:sp macro="" textlink="">
      <xdr:nvSpPr>
        <xdr:cNvPr id="577" name="Check Box 23" hidden="1">
          <a:extLst>
            <a:ext uri="{63B3BB69-23CF-44E3-9099-C40C66FF867C}">
              <a14:compatExt xmlns:a14="http://schemas.microsoft.com/office/drawing/2010/main" spid="_x0000_s1047"/>
            </a:ext>
            <a:ext uri="{FF2B5EF4-FFF2-40B4-BE49-F238E27FC236}">
              <a16:creationId xmlns:a16="http://schemas.microsoft.com/office/drawing/2014/main" id="{FABEC768-E517-4647-AFB3-1A11229DD1B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24</xdr:col>
      <xdr:colOff>38100</xdr:colOff>
      <xdr:row>1</xdr:row>
      <xdr:rowOff>133576</xdr:rowOff>
    </xdr:to>
    <xdr:sp macro="" textlink="">
      <xdr:nvSpPr>
        <xdr:cNvPr id="578" name="AutoShape 33">
          <a:extLst>
            <a:ext uri="{FF2B5EF4-FFF2-40B4-BE49-F238E27FC236}">
              <a16:creationId xmlns:a16="http://schemas.microsoft.com/office/drawing/2014/main" id="{83390018-8160-43B0-85B0-41E8A531B6F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79" name="AutoShape 33">
          <a:extLst>
            <a:ext uri="{FF2B5EF4-FFF2-40B4-BE49-F238E27FC236}">
              <a16:creationId xmlns:a16="http://schemas.microsoft.com/office/drawing/2014/main" id="{E73D27DD-5994-47B7-A69D-B0919E395A0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80" name="AutoShape 33">
          <a:extLst>
            <a:ext uri="{FF2B5EF4-FFF2-40B4-BE49-F238E27FC236}">
              <a16:creationId xmlns:a16="http://schemas.microsoft.com/office/drawing/2014/main" id="{D70BE086-5A54-4DC9-9768-9A912FFA599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24</xdr:col>
      <xdr:colOff>38100</xdr:colOff>
      <xdr:row>1</xdr:row>
      <xdr:rowOff>131412</xdr:rowOff>
    </xdr:to>
    <xdr:sp macro="" textlink="">
      <xdr:nvSpPr>
        <xdr:cNvPr id="581" name="AutoShape 33">
          <a:extLst>
            <a:ext uri="{FF2B5EF4-FFF2-40B4-BE49-F238E27FC236}">
              <a16:creationId xmlns:a16="http://schemas.microsoft.com/office/drawing/2014/main" id="{8CDE7F4A-AA85-4ED3-9A9F-4560F154792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55937</xdr:rowOff>
    </xdr:to>
    <xdr:sp macro="" textlink="">
      <xdr:nvSpPr>
        <xdr:cNvPr id="582" name="AutoShape 33">
          <a:extLst>
            <a:ext uri="{FF2B5EF4-FFF2-40B4-BE49-F238E27FC236}">
              <a16:creationId xmlns:a16="http://schemas.microsoft.com/office/drawing/2014/main" id="{3002FADC-F8C3-4DA2-93AC-AFAAB029A2C8}"/>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50</xdr:row>
      <xdr:rowOff>0</xdr:rowOff>
    </xdr:from>
    <xdr:to>
      <xdr:col>24</xdr:col>
      <xdr:colOff>38100</xdr:colOff>
      <xdr:row>51</xdr:row>
      <xdr:rowOff>56326</xdr:rowOff>
    </xdr:to>
    <xdr:sp macro="" textlink="">
      <xdr:nvSpPr>
        <xdr:cNvPr id="583" name="AutoShape 33">
          <a:extLst>
            <a:ext uri="{FF2B5EF4-FFF2-40B4-BE49-F238E27FC236}">
              <a16:creationId xmlns:a16="http://schemas.microsoft.com/office/drawing/2014/main" id="{5B9FC64F-46EC-47C3-9A47-4B98707F4030}"/>
            </a:ext>
          </a:extLst>
        </xdr:cNvPr>
        <xdr:cNvSpPr>
          <a:spLocks noChangeAspect="1" noChangeArrowheads="1"/>
        </xdr:cNvSpPr>
      </xdr:nvSpPr>
      <xdr:spPr bwMode="auto">
        <a:xfrm>
          <a:off x="10391775" y="18783300"/>
          <a:ext cx="304800" cy="2386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1</xdr:row>
      <xdr:rowOff>59055</xdr:rowOff>
    </xdr:from>
    <xdr:to>
      <xdr:col>2</xdr:col>
      <xdr:colOff>1427016</xdr:colOff>
      <xdr:row>1</xdr:row>
      <xdr:rowOff>895467</xdr:rowOff>
    </xdr:to>
    <xdr:pic>
      <xdr:nvPicPr>
        <xdr:cNvPr id="585" name="Picture 2" descr="anac-logo-10 -">
          <a:extLst>
            <a:ext uri="{FF2B5EF4-FFF2-40B4-BE49-F238E27FC236}">
              <a16:creationId xmlns:a16="http://schemas.microsoft.com/office/drawing/2014/main" id="{763BB83A-2EB0-42DB-9748-AFBEE6326905}"/>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rcRect/>
        <a:stretch>
          <a:fillRect/>
        </a:stretch>
      </xdr:blipFill>
      <xdr:spPr bwMode="auto">
        <a:xfrm>
          <a:off x="914400" y="240030"/>
          <a:ext cx="788841" cy="824982"/>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539115</xdr:colOff>
      <xdr:row>1</xdr:row>
      <xdr:rowOff>78105</xdr:rowOff>
    </xdr:from>
    <xdr:to>
      <xdr:col>3</xdr:col>
      <xdr:colOff>625011</xdr:colOff>
      <xdr:row>1</xdr:row>
      <xdr:rowOff>893562</xdr:rowOff>
    </xdr:to>
    <xdr:pic>
      <xdr:nvPicPr>
        <xdr:cNvPr id="2" name="Picture 2" descr="anac-logo-10 -">
          <a:extLst>
            <a:ext uri="{FF2B5EF4-FFF2-40B4-BE49-F238E27FC236}">
              <a16:creationId xmlns:a16="http://schemas.microsoft.com/office/drawing/2014/main" id="{B0B41F8E-C11A-4487-9EE8-02B120D3E02C}"/>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rcRect/>
        <a:stretch>
          <a:fillRect/>
        </a:stretch>
      </xdr:blipFill>
      <xdr:spPr bwMode="auto">
        <a:xfrm>
          <a:off x="958215" y="268605"/>
          <a:ext cx="786936" cy="828792"/>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674370</xdr:colOff>
      <xdr:row>1</xdr:row>
      <xdr:rowOff>57150</xdr:rowOff>
    </xdr:from>
    <xdr:to>
      <xdr:col>3</xdr:col>
      <xdr:colOff>625011</xdr:colOff>
      <xdr:row>1</xdr:row>
      <xdr:rowOff>891657</xdr:rowOff>
    </xdr:to>
    <xdr:pic>
      <xdr:nvPicPr>
        <xdr:cNvPr id="2" name="Picture 2" descr="anac-logo-10 -">
          <a:extLst>
            <a:ext uri="{FF2B5EF4-FFF2-40B4-BE49-F238E27FC236}">
              <a16:creationId xmlns:a16="http://schemas.microsoft.com/office/drawing/2014/main" id="{59F7C445-BDE9-4B0E-98A7-0FF355A9FC4E}"/>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rcRect/>
        <a:stretch>
          <a:fillRect/>
        </a:stretch>
      </xdr:blipFill>
      <xdr:spPr bwMode="auto">
        <a:xfrm>
          <a:off x="1093470" y="247650"/>
          <a:ext cx="773601" cy="826887"/>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638175</xdr:colOff>
      <xdr:row>1</xdr:row>
      <xdr:rowOff>68580</xdr:rowOff>
    </xdr:from>
    <xdr:to>
      <xdr:col>3</xdr:col>
      <xdr:colOff>440226</xdr:colOff>
      <xdr:row>1</xdr:row>
      <xdr:rowOff>893562</xdr:rowOff>
    </xdr:to>
    <xdr:pic>
      <xdr:nvPicPr>
        <xdr:cNvPr id="2" name="Picture 2" descr="anac-logo-10 -">
          <a:extLst>
            <a:ext uri="{FF2B5EF4-FFF2-40B4-BE49-F238E27FC236}">
              <a16:creationId xmlns:a16="http://schemas.microsoft.com/office/drawing/2014/main" id="{2A009F30-FD21-4BD5-BB31-6ADBA547E808}"/>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rcRect/>
        <a:stretch>
          <a:fillRect/>
        </a:stretch>
      </xdr:blipFill>
      <xdr:spPr bwMode="auto">
        <a:xfrm>
          <a:off x="1057275" y="259080"/>
          <a:ext cx="777411" cy="828792"/>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679450</xdr:colOff>
      <xdr:row>0</xdr:row>
      <xdr:rowOff>0</xdr:rowOff>
    </xdr:from>
    <xdr:to>
      <xdr:col>10</xdr:col>
      <xdr:colOff>173125</xdr:colOff>
      <xdr:row>1</xdr:row>
      <xdr:rowOff>60473</xdr:rowOff>
    </xdr:to>
    <xdr:sp macro="" textlink="">
      <xdr:nvSpPr>
        <xdr:cNvPr id="2" name="Check Box 23" hidden="1">
          <a:extLst>
            <a:ext uri="{63B3BB69-23CF-44E3-9099-C40C66FF867C}">
              <a14:compatExt xmlns:a14="http://schemas.microsoft.com/office/drawing/2010/main" spid="_x0000_s1047"/>
            </a:ext>
            <a:ext uri="{FF2B5EF4-FFF2-40B4-BE49-F238E27FC236}">
              <a16:creationId xmlns:a16="http://schemas.microsoft.com/office/drawing/2014/main" id="{D0F3AA45-71D2-423E-B0AF-B36EBCEF6C6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 name="AutoShape 33">
          <a:extLst>
            <a:ext uri="{FF2B5EF4-FFF2-40B4-BE49-F238E27FC236}">
              <a16:creationId xmlns:a16="http://schemas.microsoft.com/office/drawing/2014/main" id="{20DDE10F-AD09-4BD1-B66C-E937350944D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 name="AutoShape 33">
          <a:extLst>
            <a:ext uri="{FF2B5EF4-FFF2-40B4-BE49-F238E27FC236}">
              <a16:creationId xmlns:a16="http://schemas.microsoft.com/office/drawing/2014/main" id="{49DBD49C-1EAE-47E5-9C04-6EDE1834F1A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 name="AutoShape 33">
          <a:extLst>
            <a:ext uri="{FF2B5EF4-FFF2-40B4-BE49-F238E27FC236}">
              <a16:creationId xmlns:a16="http://schemas.microsoft.com/office/drawing/2014/main" id="{26FCF02E-3F30-42DE-BF7B-3BE04131980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6" name="AutoShape 33">
          <a:extLst>
            <a:ext uri="{FF2B5EF4-FFF2-40B4-BE49-F238E27FC236}">
              <a16:creationId xmlns:a16="http://schemas.microsoft.com/office/drawing/2014/main" id="{C4E74243-7E42-4A0C-B00F-DE74CB360C9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11</xdr:row>
      <xdr:rowOff>0</xdr:rowOff>
    </xdr:from>
    <xdr:to>
      <xdr:col>25</xdr:col>
      <xdr:colOff>304800</xdr:colOff>
      <xdr:row>11</xdr:row>
      <xdr:rowOff>60389</xdr:rowOff>
    </xdr:to>
    <xdr:sp macro="" textlink="">
      <xdr:nvSpPr>
        <xdr:cNvPr id="7" name="AutoShape 33">
          <a:extLst>
            <a:ext uri="{FF2B5EF4-FFF2-40B4-BE49-F238E27FC236}">
              <a16:creationId xmlns:a16="http://schemas.microsoft.com/office/drawing/2014/main" id="{EDE32699-F020-4065-A966-8F23E5850395}"/>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8" name="Check Box 23" hidden="1">
          <a:extLst>
            <a:ext uri="{63B3BB69-23CF-44E3-9099-C40C66FF867C}">
              <a14:compatExt xmlns:a14="http://schemas.microsoft.com/office/drawing/2010/main" spid="_x0000_s1047"/>
            </a:ext>
            <a:ext uri="{FF2B5EF4-FFF2-40B4-BE49-F238E27FC236}">
              <a16:creationId xmlns:a16="http://schemas.microsoft.com/office/drawing/2014/main" id="{167772B1-D0DE-4D71-9761-9206E57FDCC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9" name="AutoShape 33">
          <a:extLst>
            <a:ext uri="{FF2B5EF4-FFF2-40B4-BE49-F238E27FC236}">
              <a16:creationId xmlns:a16="http://schemas.microsoft.com/office/drawing/2014/main" id="{3448B1B4-8FCB-4585-A5A0-6A38073E48F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0" name="AutoShape 33">
          <a:extLst>
            <a:ext uri="{FF2B5EF4-FFF2-40B4-BE49-F238E27FC236}">
              <a16:creationId xmlns:a16="http://schemas.microsoft.com/office/drawing/2014/main" id="{473520D4-2F3C-42C4-BE6E-894EBC6C26F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1" name="AutoShape 33">
          <a:extLst>
            <a:ext uri="{FF2B5EF4-FFF2-40B4-BE49-F238E27FC236}">
              <a16:creationId xmlns:a16="http://schemas.microsoft.com/office/drawing/2014/main" id="{DBE17539-B97B-4C03-A6AE-8957E3A7C09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2" name="AutoShape 33">
          <a:extLst>
            <a:ext uri="{FF2B5EF4-FFF2-40B4-BE49-F238E27FC236}">
              <a16:creationId xmlns:a16="http://schemas.microsoft.com/office/drawing/2014/main" id="{1406ABEC-0B04-4A82-8227-44130F430AA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11</xdr:row>
      <xdr:rowOff>0</xdr:rowOff>
    </xdr:from>
    <xdr:to>
      <xdr:col>25</xdr:col>
      <xdr:colOff>304800</xdr:colOff>
      <xdr:row>11</xdr:row>
      <xdr:rowOff>60389</xdr:rowOff>
    </xdr:to>
    <xdr:sp macro="" textlink="">
      <xdr:nvSpPr>
        <xdr:cNvPr id="13" name="AutoShape 33">
          <a:extLst>
            <a:ext uri="{FF2B5EF4-FFF2-40B4-BE49-F238E27FC236}">
              <a16:creationId xmlns:a16="http://schemas.microsoft.com/office/drawing/2014/main" id="{5611BAB7-9036-4F3E-A671-1298BB3F668B}"/>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11</xdr:row>
      <xdr:rowOff>0</xdr:rowOff>
    </xdr:from>
    <xdr:to>
      <xdr:col>25</xdr:col>
      <xdr:colOff>304800</xdr:colOff>
      <xdr:row>11</xdr:row>
      <xdr:rowOff>60778</xdr:rowOff>
    </xdr:to>
    <xdr:sp macro="" textlink="">
      <xdr:nvSpPr>
        <xdr:cNvPr id="14" name="AutoShape 33">
          <a:extLst>
            <a:ext uri="{FF2B5EF4-FFF2-40B4-BE49-F238E27FC236}">
              <a16:creationId xmlns:a16="http://schemas.microsoft.com/office/drawing/2014/main" id="{777EAF88-4F49-4DE3-B61B-F23FBBEE3747}"/>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15" name="Check Box 23" hidden="1">
          <a:extLst>
            <a:ext uri="{63B3BB69-23CF-44E3-9099-C40C66FF867C}">
              <a14:compatExt xmlns:a14="http://schemas.microsoft.com/office/drawing/2010/main" spid="_x0000_s1047"/>
            </a:ext>
            <a:ext uri="{FF2B5EF4-FFF2-40B4-BE49-F238E27FC236}">
              <a16:creationId xmlns:a16="http://schemas.microsoft.com/office/drawing/2014/main" id="{4378E65C-7BFC-459B-9D9F-86A84315D2D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6" name="AutoShape 33">
          <a:extLst>
            <a:ext uri="{FF2B5EF4-FFF2-40B4-BE49-F238E27FC236}">
              <a16:creationId xmlns:a16="http://schemas.microsoft.com/office/drawing/2014/main" id="{CAB20F4A-1D6A-4D72-8914-D0EB7F24A68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7" name="AutoShape 33">
          <a:extLst>
            <a:ext uri="{FF2B5EF4-FFF2-40B4-BE49-F238E27FC236}">
              <a16:creationId xmlns:a16="http://schemas.microsoft.com/office/drawing/2014/main" id="{A2A05928-0935-4030-89FC-0AC2E77382E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8" name="AutoShape 33">
          <a:extLst>
            <a:ext uri="{FF2B5EF4-FFF2-40B4-BE49-F238E27FC236}">
              <a16:creationId xmlns:a16="http://schemas.microsoft.com/office/drawing/2014/main" id="{FE3A29FA-9F6C-498A-9992-8E76D762695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9" name="AutoShape 33">
          <a:extLst>
            <a:ext uri="{FF2B5EF4-FFF2-40B4-BE49-F238E27FC236}">
              <a16:creationId xmlns:a16="http://schemas.microsoft.com/office/drawing/2014/main" id="{FEEC9813-C30A-419C-9BAB-9419EECC7EF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11</xdr:row>
      <xdr:rowOff>0</xdr:rowOff>
    </xdr:from>
    <xdr:to>
      <xdr:col>25</xdr:col>
      <xdr:colOff>304800</xdr:colOff>
      <xdr:row>11</xdr:row>
      <xdr:rowOff>60389</xdr:rowOff>
    </xdr:to>
    <xdr:sp macro="" textlink="">
      <xdr:nvSpPr>
        <xdr:cNvPr id="20" name="AutoShape 33">
          <a:extLst>
            <a:ext uri="{FF2B5EF4-FFF2-40B4-BE49-F238E27FC236}">
              <a16:creationId xmlns:a16="http://schemas.microsoft.com/office/drawing/2014/main" id="{8284C98B-2CF8-4CA9-901C-F11648183834}"/>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11</xdr:row>
      <xdr:rowOff>0</xdr:rowOff>
    </xdr:from>
    <xdr:to>
      <xdr:col>25</xdr:col>
      <xdr:colOff>304800</xdr:colOff>
      <xdr:row>11</xdr:row>
      <xdr:rowOff>60778</xdr:rowOff>
    </xdr:to>
    <xdr:sp macro="" textlink="">
      <xdr:nvSpPr>
        <xdr:cNvPr id="21" name="AutoShape 33">
          <a:extLst>
            <a:ext uri="{FF2B5EF4-FFF2-40B4-BE49-F238E27FC236}">
              <a16:creationId xmlns:a16="http://schemas.microsoft.com/office/drawing/2014/main" id="{DDA96EA3-270A-4B5F-B2D6-0F933DA56C23}"/>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2" name="Check Box 23" hidden="1">
          <a:extLst>
            <a:ext uri="{63B3BB69-23CF-44E3-9099-C40C66FF867C}">
              <a14:compatExt xmlns:a14="http://schemas.microsoft.com/office/drawing/2010/main" spid="_x0000_s1047"/>
            </a:ext>
            <a:ext uri="{FF2B5EF4-FFF2-40B4-BE49-F238E27FC236}">
              <a16:creationId xmlns:a16="http://schemas.microsoft.com/office/drawing/2014/main" id="{EDF80486-097F-4591-8412-73F0E56C1056}"/>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23" name="AutoShape 33">
          <a:extLst>
            <a:ext uri="{FF2B5EF4-FFF2-40B4-BE49-F238E27FC236}">
              <a16:creationId xmlns:a16="http://schemas.microsoft.com/office/drawing/2014/main" id="{36BC0532-F821-471C-A658-66D313503709}"/>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4" name="AutoShape 33">
          <a:extLst>
            <a:ext uri="{FF2B5EF4-FFF2-40B4-BE49-F238E27FC236}">
              <a16:creationId xmlns:a16="http://schemas.microsoft.com/office/drawing/2014/main" id="{595D5658-31D2-4CC4-888E-7B4BE933A51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5" name="AutoShape 33">
          <a:extLst>
            <a:ext uri="{FF2B5EF4-FFF2-40B4-BE49-F238E27FC236}">
              <a16:creationId xmlns:a16="http://schemas.microsoft.com/office/drawing/2014/main" id="{CA53AD4D-94E7-45CF-B5EF-CB5C87C09239}"/>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6" name="AutoShape 33">
          <a:extLst>
            <a:ext uri="{FF2B5EF4-FFF2-40B4-BE49-F238E27FC236}">
              <a16:creationId xmlns:a16="http://schemas.microsoft.com/office/drawing/2014/main" id="{03DF5D16-9705-4454-9556-F6CC08406C97}"/>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11</xdr:row>
      <xdr:rowOff>0</xdr:rowOff>
    </xdr:from>
    <xdr:ext cx="304800" cy="301690"/>
    <xdr:sp macro="" textlink="">
      <xdr:nvSpPr>
        <xdr:cNvPr id="27" name="AutoShape 33">
          <a:extLst>
            <a:ext uri="{FF2B5EF4-FFF2-40B4-BE49-F238E27FC236}">
              <a16:creationId xmlns:a16="http://schemas.microsoft.com/office/drawing/2014/main" id="{8B2F0246-FE7A-4973-9889-BEC43DEBC4E9}"/>
            </a:ext>
          </a:extLst>
        </xdr:cNvPr>
        <xdr:cNvSpPr>
          <a:spLocks noChangeAspect="1" noChangeArrowheads="1"/>
        </xdr:cNvSpPr>
      </xdr:nvSpPr>
      <xdr:spPr bwMode="auto">
        <a:xfrm>
          <a:off x="10391775" y="161258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11</xdr:row>
      <xdr:rowOff>0</xdr:rowOff>
    </xdr:from>
    <xdr:ext cx="304800" cy="302079"/>
    <xdr:sp macro="" textlink="">
      <xdr:nvSpPr>
        <xdr:cNvPr id="28" name="AutoShape 33">
          <a:extLst>
            <a:ext uri="{FF2B5EF4-FFF2-40B4-BE49-F238E27FC236}">
              <a16:creationId xmlns:a16="http://schemas.microsoft.com/office/drawing/2014/main" id="{CC731014-3E32-481B-BA17-3CB9404A9FF0}"/>
            </a:ext>
          </a:extLst>
        </xdr:cNvPr>
        <xdr:cNvSpPr>
          <a:spLocks noChangeAspect="1" noChangeArrowheads="1"/>
        </xdr:cNvSpPr>
      </xdr:nvSpPr>
      <xdr:spPr bwMode="auto">
        <a:xfrm>
          <a:off x="10391775" y="161258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29" name="Check Box 23" hidden="1">
          <a:extLst>
            <a:ext uri="{63B3BB69-23CF-44E3-9099-C40C66FF867C}">
              <a14:compatExt xmlns:a14="http://schemas.microsoft.com/office/drawing/2010/main" spid="_x0000_s1047"/>
            </a:ext>
            <a:ext uri="{FF2B5EF4-FFF2-40B4-BE49-F238E27FC236}">
              <a16:creationId xmlns:a16="http://schemas.microsoft.com/office/drawing/2014/main" id="{C9F07D7F-FE4C-4A21-AB48-365EC494A0B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0" name="AutoShape 33">
          <a:extLst>
            <a:ext uri="{FF2B5EF4-FFF2-40B4-BE49-F238E27FC236}">
              <a16:creationId xmlns:a16="http://schemas.microsoft.com/office/drawing/2014/main" id="{3D193232-ED1B-4E46-8C19-1E455758AFB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1" name="AutoShape 33">
          <a:extLst>
            <a:ext uri="{FF2B5EF4-FFF2-40B4-BE49-F238E27FC236}">
              <a16:creationId xmlns:a16="http://schemas.microsoft.com/office/drawing/2014/main" id="{C4D6AB8E-B411-4391-9066-E7968FE5CA2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2" name="AutoShape 33">
          <a:extLst>
            <a:ext uri="{FF2B5EF4-FFF2-40B4-BE49-F238E27FC236}">
              <a16:creationId xmlns:a16="http://schemas.microsoft.com/office/drawing/2014/main" id="{D0195480-CC52-4BDF-96CD-DA69F9FD39A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3" name="AutoShape 33">
          <a:extLst>
            <a:ext uri="{FF2B5EF4-FFF2-40B4-BE49-F238E27FC236}">
              <a16:creationId xmlns:a16="http://schemas.microsoft.com/office/drawing/2014/main" id="{361A8EC5-D58A-4A6C-92CA-F4A5259F69E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11</xdr:row>
      <xdr:rowOff>0</xdr:rowOff>
    </xdr:from>
    <xdr:to>
      <xdr:col>25</xdr:col>
      <xdr:colOff>304800</xdr:colOff>
      <xdr:row>11</xdr:row>
      <xdr:rowOff>60389</xdr:rowOff>
    </xdr:to>
    <xdr:sp macro="" textlink="">
      <xdr:nvSpPr>
        <xdr:cNvPr id="34" name="AutoShape 33">
          <a:extLst>
            <a:ext uri="{FF2B5EF4-FFF2-40B4-BE49-F238E27FC236}">
              <a16:creationId xmlns:a16="http://schemas.microsoft.com/office/drawing/2014/main" id="{A9D6D3FC-86B1-435A-B304-76D2A5E50A43}"/>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11</xdr:row>
      <xdr:rowOff>0</xdr:rowOff>
    </xdr:from>
    <xdr:to>
      <xdr:col>25</xdr:col>
      <xdr:colOff>304800</xdr:colOff>
      <xdr:row>11</xdr:row>
      <xdr:rowOff>60778</xdr:rowOff>
    </xdr:to>
    <xdr:sp macro="" textlink="">
      <xdr:nvSpPr>
        <xdr:cNvPr id="35" name="AutoShape 33">
          <a:extLst>
            <a:ext uri="{FF2B5EF4-FFF2-40B4-BE49-F238E27FC236}">
              <a16:creationId xmlns:a16="http://schemas.microsoft.com/office/drawing/2014/main" id="{D07F8FCE-3A92-429D-B6A4-77882D289825}"/>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36" name="Check Box 23" hidden="1">
          <a:extLst>
            <a:ext uri="{63B3BB69-23CF-44E3-9099-C40C66FF867C}">
              <a14:compatExt xmlns:a14="http://schemas.microsoft.com/office/drawing/2010/main" spid="_x0000_s1047"/>
            </a:ext>
            <a:ext uri="{FF2B5EF4-FFF2-40B4-BE49-F238E27FC236}">
              <a16:creationId xmlns:a16="http://schemas.microsoft.com/office/drawing/2014/main" id="{71E9A0C8-211E-438E-A9C0-6C8798F9671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7" name="AutoShape 33">
          <a:extLst>
            <a:ext uri="{FF2B5EF4-FFF2-40B4-BE49-F238E27FC236}">
              <a16:creationId xmlns:a16="http://schemas.microsoft.com/office/drawing/2014/main" id="{8BF68020-DAE2-4DE1-B1F8-08EED25524D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8" name="AutoShape 33">
          <a:extLst>
            <a:ext uri="{FF2B5EF4-FFF2-40B4-BE49-F238E27FC236}">
              <a16:creationId xmlns:a16="http://schemas.microsoft.com/office/drawing/2014/main" id="{E4E3DECE-E4D8-443A-8216-C0AA8A8478D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9" name="AutoShape 33">
          <a:extLst>
            <a:ext uri="{FF2B5EF4-FFF2-40B4-BE49-F238E27FC236}">
              <a16:creationId xmlns:a16="http://schemas.microsoft.com/office/drawing/2014/main" id="{4B0F69F3-0D57-448C-89CE-973346306FD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0" name="AutoShape 33">
          <a:extLst>
            <a:ext uri="{FF2B5EF4-FFF2-40B4-BE49-F238E27FC236}">
              <a16:creationId xmlns:a16="http://schemas.microsoft.com/office/drawing/2014/main" id="{FFDE8E0F-7177-44EE-B429-998655AC3EB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60388</xdr:rowOff>
    </xdr:to>
    <xdr:sp macro="" textlink="">
      <xdr:nvSpPr>
        <xdr:cNvPr id="41" name="AutoShape 33">
          <a:extLst>
            <a:ext uri="{FF2B5EF4-FFF2-40B4-BE49-F238E27FC236}">
              <a16:creationId xmlns:a16="http://schemas.microsoft.com/office/drawing/2014/main" id="{7EAF179E-0C0D-4D00-B529-79E0F37FCF9E}"/>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42" name="Check Box 23" hidden="1">
          <a:extLst>
            <a:ext uri="{63B3BB69-23CF-44E3-9099-C40C66FF867C}">
              <a14:compatExt xmlns:a14="http://schemas.microsoft.com/office/drawing/2010/main" spid="_x0000_s1047"/>
            </a:ext>
            <a:ext uri="{FF2B5EF4-FFF2-40B4-BE49-F238E27FC236}">
              <a16:creationId xmlns:a16="http://schemas.microsoft.com/office/drawing/2014/main" id="{E07D8108-B3A5-4B60-B283-A57752210A0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3" name="AutoShape 33">
          <a:extLst>
            <a:ext uri="{FF2B5EF4-FFF2-40B4-BE49-F238E27FC236}">
              <a16:creationId xmlns:a16="http://schemas.microsoft.com/office/drawing/2014/main" id="{D9F5A4A6-66D5-42F7-844E-6E40B9210D2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4" name="AutoShape 33">
          <a:extLst>
            <a:ext uri="{FF2B5EF4-FFF2-40B4-BE49-F238E27FC236}">
              <a16:creationId xmlns:a16="http://schemas.microsoft.com/office/drawing/2014/main" id="{AC127139-2EBE-4EDA-BF08-5984A3EDE72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5" name="AutoShape 33">
          <a:extLst>
            <a:ext uri="{FF2B5EF4-FFF2-40B4-BE49-F238E27FC236}">
              <a16:creationId xmlns:a16="http://schemas.microsoft.com/office/drawing/2014/main" id="{C3A73E4F-6B13-4BC0-BC46-455E60EE326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6" name="AutoShape 33">
          <a:extLst>
            <a:ext uri="{FF2B5EF4-FFF2-40B4-BE49-F238E27FC236}">
              <a16:creationId xmlns:a16="http://schemas.microsoft.com/office/drawing/2014/main" id="{145DF904-2F4A-42A9-A93C-DB02B5B39C9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60388</xdr:rowOff>
    </xdr:to>
    <xdr:sp macro="" textlink="">
      <xdr:nvSpPr>
        <xdr:cNvPr id="47" name="AutoShape 33">
          <a:extLst>
            <a:ext uri="{FF2B5EF4-FFF2-40B4-BE49-F238E27FC236}">
              <a16:creationId xmlns:a16="http://schemas.microsoft.com/office/drawing/2014/main" id="{AFFA0655-3060-43A6-8E1D-FE4317597F9F}"/>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60777</xdr:rowOff>
    </xdr:to>
    <xdr:sp macro="" textlink="">
      <xdr:nvSpPr>
        <xdr:cNvPr id="48" name="AutoShape 33">
          <a:extLst>
            <a:ext uri="{FF2B5EF4-FFF2-40B4-BE49-F238E27FC236}">
              <a16:creationId xmlns:a16="http://schemas.microsoft.com/office/drawing/2014/main" id="{5241DB11-7F8C-402B-B8DA-6C3A1932F5F0}"/>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49" name="Check Box 23" hidden="1">
          <a:extLst>
            <a:ext uri="{63B3BB69-23CF-44E3-9099-C40C66FF867C}">
              <a14:compatExt xmlns:a14="http://schemas.microsoft.com/office/drawing/2010/main" spid="_x0000_s1047"/>
            </a:ext>
            <a:ext uri="{FF2B5EF4-FFF2-40B4-BE49-F238E27FC236}">
              <a16:creationId xmlns:a16="http://schemas.microsoft.com/office/drawing/2014/main" id="{00AB2B50-ECDF-4C81-B3E6-913DA336DFC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50" name="AutoShape 33">
          <a:extLst>
            <a:ext uri="{FF2B5EF4-FFF2-40B4-BE49-F238E27FC236}">
              <a16:creationId xmlns:a16="http://schemas.microsoft.com/office/drawing/2014/main" id="{4A16E030-3D3A-4BF1-8DE7-C714782CADD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1" name="AutoShape 33">
          <a:extLst>
            <a:ext uri="{FF2B5EF4-FFF2-40B4-BE49-F238E27FC236}">
              <a16:creationId xmlns:a16="http://schemas.microsoft.com/office/drawing/2014/main" id="{D66D207B-1021-4548-BCA3-5F6889B0B6D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2" name="AutoShape 33">
          <a:extLst>
            <a:ext uri="{FF2B5EF4-FFF2-40B4-BE49-F238E27FC236}">
              <a16:creationId xmlns:a16="http://schemas.microsoft.com/office/drawing/2014/main" id="{D28AEAC0-558B-4FF7-B40E-C418AD8AF87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3" name="AutoShape 33">
          <a:extLst>
            <a:ext uri="{FF2B5EF4-FFF2-40B4-BE49-F238E27FC236}">
              <a16:creationId xmlns:a16="http://schemas.microsoft.com/office/drawing/2014/main" id="{5B7903FB-3126-46F7-89B5-AC53EF1C074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60388</xdr:rowOff>
    </xdr:to>
    <xdr:sp macro="" textlink="">
      <xdr:nvSpPr>
        <xdr:cNvPr id="54" name="AutoShape 33">
          <a:extLst>
            <a:ext uri="{FF2B5EF4-FFF2-40B4-BE49-F238E27FC236}">
              <a16:creationId xmlns:a16="http://schemas.microsoft.com/office/drawing/2014/main" id="{6732435C-0AAB-4E97-908B-DDB682C48F79}"/>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60777</xdr:rowOff>
    </xdr:to>
    <xdr:sp macro="" textlink="">
      <xdr:nvSpPr>
        <xdr:cNvPr id="55" name="AutoShape 33">
          <a:extLst>
            <a:ext uri="{FF2B5EF4-FFF2-40B4-BE49-F238E27FC236}">
              <a16:creationId xmlns:a16="http://schemas.microsoft.com/office/drawing/2014/main" id="{60FFBC11-2471-4597-8CCF-025FEFEAC66B}"/>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6" name="Check Box 23" hidden="1">
          <a:extLst>
            <a:ext uri="{63B3BB69-23CF-44E3-9099-C40C66FF867C}">
              <a14:compatExt xmlns:a14="http://schemas.microsoft.com/office/drawing/2010/main" spid="_x0000_s1047"/>
            </a:ext>
            <a:ext uri="{FF2B5EF4-FFF2-40B4-BE49-F238E27FC236}">
              <a16:creationId xmlns:a16="http://schemas.microsoft.com/office/drawing/2014/main" id="{524BD0B4-C207-494F-968E-069E82BA5B1F}"/>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57" name="AutoShape 33">
          <a:extLst>
            <a:ext uri="{FF2B5EF4-FFF2-40B4-BE49-F238E27FC236}">
              <a16:creationId xmlns:a16="http://schemas.microsoft.com/office/drawing/2014/main" id="{28A24D32-4763-4071-ADFB-B0E19197DEE0}"/>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58" name="AutoShape 33">
          <a:extLst>
            <a:ext uri="{FF2B5EF4-FFF2-40B4-BE49-F238E27FC236}">
              <a16:creationId xmlns:a16="http://schemas.microsoft.com/office/drawing/2014/main" id="{0B7C9C79-3A68-4B5A-89E0-25301F61189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59" name="AutoShape 33">
          <a:extLst>
            <a:ext uri="{FF2B5EF4-FFF2-40B4-BE49-F238E27FC236}">
              <a16:creationId xmlns:a16="http://schemas.microsoft.com/office/drawing/2014/main" id="{5E474C3F-756D-4DF1-85AE-7838BD22552C}"/>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60" name="AutoShape 33">
          <a:extLst>
            <a:ext uri="{FF2B5EF4-FFF2-40B4-BE49-F238E27FC236}">
              <a16:creationId xmlns:a16="http://schemas.microsoft.com/office/drawing/2014/main" id="{6CDDC188-86C7-4479-8CAF-FFB60C8D0A1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1690"/>
    <xdr:sp macro="" textlink="">
      <xdr:nvSpPr>
        <xdr:cNvPr id="61" name="AutoShape 33">
          <a:extLst>
            <a:ext uri="{FF2B5EF4-FFF2-40B4-BE49-F238E27FC236}">
              <a16:creationId xmlns:a16="http://schemas.microsoft.com/office/drawing/2014/main" id="{FFFB973C-E290-4227-9B40-02AB4ADED094}"/>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2079"/>
    <xdr:sp macro="" textlink="">
      <xdr:nvSpPr>
        <xdr:cNvPr id="62" name="AutoShape 33">
          <a:extLst>
            <a:ext uri="{FF2B5EF4-FFF2-40B4-BE49-F238E27FC236}">
              <a16:creationId xmlns:a16="http://schemas.microsoft.com/office/drawing/2014/main" id="{8144802E-2815-4A46-AA96-CD71CA3228F3}"/>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63" name="Check Box 23" hidden="1">
          <a:extLst>
            <a:ext uri="{63B3BB69-23CF-44E3-9099-C40C66FF867C}">
              <a14:compatExt xmlns:a14="http://schemas.microsoft.com/office/drawing/2010/main" spid="_x0000_s1047"/>
            </a:ext>
            <a:ext uri="{FF2B5EF4-FFF2-40B4-BE49-F238E27FC236}">
              <a16:creationId xmlns:a16="http://schemas.microsoft.com/office/drawing/2014/main" id="{ECE03F7D-2F5B-4E52-8D41-D0233C32A10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64" name="AutoShape 33">
          <a:extLst>
            <a:ext uri="{FF2B5EF4-FFF2-40B4-BE49-F238E27FC236}">
              <a16:creationId xmlns:a16="http://schemas.microsoft.com/office/drawing/2014/main" id="{F7F31E46-0180-4272-B7F1-B2E797E915F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65" name="AutoShape 33">
          <a:extLst>
            <a:ext uri="{FF2B5EF4-FFF2-40B4-BE49-F238E27FC236}">
              <a16:creationId xmlns:a16="http://schemas.microsoft.com/office/drawing/2014/main" id="{46BE89D3-48A3-4017-8FC3-58A137AFA75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66" name="AutoShape 33">
          <a:extLst>
            <a:ext uri="{FF2B5EF4-FFF2-40B4-BE49-F238E27FC236}">
              <a16:creationId xmlns:a16="http://schemas.microsoft.com/office/drawing/2014/main" id="{DC801D4C-CA14-448F-BE3E-C90A7DB7D7D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67" name="AutoShape 33">
          <a:extLst>
            <a:ext uri="{FF2B5EF4-FFF2-40B4-BE49-F238E27FC236}">
              <a16:creationId xmlns:a16="http://schemas.microsoft.com/office/drawing/2014/main" id="{F1104D2D-30F9-40A9-A999-49B8416BC39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60388</xdr:rowOff>
    </xdr:to>
    <xdr:sp macro="" textlink="">
      <xdr:nvSpPr>
        <xdr:cNvPr id="68" name="AutoShape 33">
          <a:extLst>
            <a:ext uri="{FF2B5EF4-FFF2-40B4-BE49-F238E27FC236}">
              <a16:creationId xmlns:a16="http://schemas.microsoft.com/office/drawing/2014/main" id="{633F2DAF-7EEA-45C6-B4E7-E5B467A7DEF7}"/>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60777</xdr:rowOff>
    </xdr:to>
    <xdr:sp macro="" textlink="">
      <xdr:nvSpPr>
        <xdr:cNvPr id="69" name="AutoShape 33">
          <a:extLst>
            <a:ext uri="{FF2B5EF4-FFF2-40B4-BE49-F238E27FC236}">
              <a16:creationId xmlns:a16="http://schemas.microsoft.com/office/drawing/2014/main" id="{DD6E9D37-417C-4410-A53B-6A1AA2996BAE}"/>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70" name="Check Box 23" hidden="1">
          <a:extLst>
            <a:ext uri="{63B3BB69-23CF-44E3-9099-C40C66FF867C}">
              <a14:compatExt xmlns:a14="http://schemas.microsoft.com/office/drawing/2010/main" spid="_x0000_s1047"/>
            </a:ext>
            <a:ext uri="{FF2B5EF4-FFF2-40B4-BE49-F238E27FC236}">
              <a16:creationId xmlns:a16="http://schemas.microsoft.com/office/drawing/2014/main" id="{043A1F31-FFBF-4995-B9A1-21F0F045915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71" name="AutoShape 33">
          <a:extLst>
            <a:ext uri="{FF2B5EF4-FFF2-40B4-BE49-F238E27FC236}">
              <a16:creationId xmlns:a16="http://schemas.microsoft.com/office/drawing/2014/main" id="{B4A84395-BB36-44B2-B4C7-A2D265C7845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72" name="AutoShape 33">
          <a:extLst>
            <a:ext uri="{FF2B5EF4-FFF2-40B4-BE49-F238E27FC236}">
              <a16:creationId xmlns:a16="http://schemas.microsoft.com/office/drawing/2014/main" id="{17CA5BD7-1BA4-48CB-8766-295AE98FAC9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73" name="AutoShape 33">
          <a:extLst>
            <a:ext uri="{FF2B5EF4-FFF2-40B4-BE49-F238E27FC236}">
              <a16:creationId xmlns:a16="http://schemas.microsoft.com/office/drawing/2014/main" id="{0C725B15-641B-4F13-BF6F-CBED036CF7D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74" name="AutoShape 33">
          <a:extLst>
            <a:ext uri="{FF2B5EF4-FFF2-40B4-BE49-F238E27FC236}">
              <a16:creationId xmlns:a16="http://schemas.microsoft.com/office/drawing/2014/main" id="{1D37D075-5CB6-4FA1-8322-DE80C1C9EEA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75" name="AutoShape 33">
          <a:extLst>
            <a:ext uri="{FF2B5EF4-FFF2-40B4-BE49-F238E27FC236}">
              <a16:creationId xmlns:a16="http://schemas.microsoft.com/office/drawing/2014/main" id="{407B29DC-64BF-4DC0-A3A5-0CEE5CF449AE}"/>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76" name="Check Box 23" hidden="1">
          <a:extLst>
            <a:ext uri="{63B3BB69-23CF-44E3-9099-C40C66FF867C}">
              <a14:compatExt xmlns:a14="http://schemas.microsoft.com/office/drawing/2010/main" spid="_x0000_s1047"/>
            </a:ext>
            <a:ext uri="{FF2B5EF4-FFF2-40B4-BE49-F238E27FC236}">
              <a16:creationId xmlns:a16="http://schemas.microsoft.com/office/drawing/2014/main" id="{DE6584EB-3BB6-420B-93D1-FD530763169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77" name="AutoShape 33">
          <a:extLst>
            <a:ext uri="{FF2B5EF4-FFF2-40B4-BE49-F238E27FC236}">
              <a16:creationId xmlns:a16="http://schemas.microsoft.com/office/drawing/2014/main" id="{577258AC-7D96-456C-AD6C-D6EDBC45156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78" name="AutoShape 33">
          <a:extLst>
            <a:ext uri="{FF2B5EF4-FFF2-40B4-BE49-F238E27FC236}">
              <a16:creationId xmlns:a16="http://schemas.microsoft.com/office/drawing/2014/main" id="{94023199-D2DA-45CA-813D-7FA6034E774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79" name="AutoShape 33">
          <a:extLst>
            <a:ext uri="{FF2B5EF4-FFF2-40B4-BE49-F238E27FC236}">
              <a16:creationId xmlns:a16="http://schemas.microsoft.com/office/drawing/2014/main" id="{2EF877BB-006F-4F8C-A36E-D406DF0E269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80" name="AutoShape 33">
          <a:extLst>
            <a:ext uri="{FF2B5EF4-FFF2-40B4-BE49-F238E27FC236}">
              <a16:creationId xmlns:a16="http://schemas.microsoft.com/office/drawing/2014/main" id="{EB33201B-B2E1-4B5D-848D-31E8E41F957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81" name="AutoShape 33">
          <a:extLst>
            <a:ext uri="{FF2B5EF4-FFF2-40B4-BE49-F238E27FC236}">
              <a16:creationId xmlns:a16="http://schemas.microsoft.com/office/drawing/2014/main" id="{69ED924F-6EA8-4084-8ABC-AB2460FCBD03}"/>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82" name="AutoShape 33">
          <a:extLst>
            <a:ext uri="{FF2B5EF4-FFF2-40B4-BE49-F238E27FC236}">
              <a16:creationId xmlns:a16="http://schemas.microsoft.com/office/drawing/2014/main" id="{8BCF45EA-946A-40C5-AF1C-3447DCE50C7D}"/>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83" name="Check Box 23" hidden="1">
          <a:extLst>
            <a:ext uri="{63B3BB69-23CF-44E3-9099-C40C66FF867C}">
              <a14:compatExt xmlns:a14="http://schemas.microsoft.com/office/drawing/2010/main" spid="_x0000_s1047"/>
            </a:ext>
            <a:ext uri="{FF2B5EF4-FFF2-40B4-BE49-F238E27FC236}">
              <a16:creationId xmlns:a16="http://schemas.microsoft.com/office/drawing/2014/main" id="{04C23CF0-DCEC-47CA-8844-1E6E3A877A6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84" name="AutoShape 33">
          <a:extLst>
            <a:ext uri="{FF2B5EF4-FFF2-40B4-BE49-F238E27FC236}">
              <a16:creationId xmlns:a16="http://schemas.microsoft.com/office/drawing/2014/main" id="{3070CB4B-DB95-4AFC-B389-578F7D234A9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85" name="AutoShape 33">
          <a:extLst>
            <a:ext uri="{FF2B5EF4-FFF2-40B4-BE49-F238E27FC236}">
              <a16:creationId xmlns:a16="http://schemas.microsoft.com/office/drawing/2014/main" id="{2BCAD93D-E3E0-4020-B6C6-75581E9F6E9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86" name="AutoShape 33">
          <a:extLst>
            <a:ext uri="{FF2B5EF4-FFF2-40B4-BE49-F238E27FC236}">
              <a16:creationId xmlns:a16="http://schemas.microsoft.com/office/drawing/2014/main" id="{4DC2917E-B19C-4274-85B5-2AD20622A39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87" name="AutoShape 33">
          <a:extLst>
            <a:ext uri="{FF2B5EF4-FFF2-40B4-BE49-F238E27FC236}">
              <a16:creationId xmlns:a16="http://schemas.microsoft.com/office/drawing/2014/main" id="{A6EC55B7-4D45-4313-AFB7-4C2337B9AFF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88" name="AutoShape 33">
          <a:extLst>
            <a:ext uri="{FF2B5EF4-FFF2-40B4-BE49-F238E27FC236}">
              <a16:creationId xmlns:a16="http://schemas.microsoft.com/office/drawing/2014/main" id="{D119DFD0-E32C-4913-83BF-AF71BC06DD42}"/>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89" name="AutoShape 33">
          <a:extLst>
            <a:ext uri="{FF2B5EF4-FFF2-40B4-BE49-F238E27FC236}">
              <a16:creationId xmlns:a16="http://schemas.microsoft.com/office/drawing/2014/main" id="{33EE56C6-9C28-4399-9A22-77487AD4C640}"/>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90" name="Check Box 23" hidden="1">
          <a:extLst>
            <a:ext uri="{63B3BB69-23CF-44E3-9099-C40C66FF867C}">
              <a14:compatExt xmlns:a14="http://schemas.microsoft.com/office/drawing/2010/main" spid="_x0000_s1047"/>
            </a:ext>
            <a:ext uri="{FF2B5EF4-FFF2-40B4-BE49-F238E27FC236}">
              <a16:creationId xmlns:a16="http://schemas.microsoft.com/office/drawing/2014/main" id="{4AF1A105-EB75-49AB-8480-B32CEF6F6AA1}"/>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91" name="AutoShape 33">
          <a:extLst>
            <a:ext uri="{FF2B5EF4-FFF2-40B4-BE49-F238E27FC236}">
              <a16:creationId xmlns:a16="http://schemas.microsoft.com/office/drawing/2014/main" id="{9D5260FC-87CF-45E9-AB95-EBB1A3652CBF}"/>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92" name="AutoShape 33">
          <a:extLst>
            <a:ext uri="{FF2B5EF4-FFF2-40B4-BE49-F238E27FC236}">
              <a16:creationId xmlns:a16="http://schemas.microsoft.com/office/drawing/2014/main" id="{A65CACD2-2D66-496E-B265-A6037222C7F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93" name="AutoShape 33">
          <a:extLst>
            <a:ext uri="{FF2B5EF4-FFF2-40B4-BE49-F238E27FC236}">
              <a16:creationId xmlns:a16="http://schemas.microsoft.com/office/drawing/2014/main" id="{7095581B-7709-454F-8495-B47E4BCF9A55}"/>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94" name="AutoShape 33">
          <a:extLst>
            <a:ext uri="{FF2B5EF4-FFF2-40B4-BE49-F238E27FC236}">
              <a16:creationId xmlns:a16="http://schemas.microsoft.com/office/drawing/2014/main" id="{5D8E341A-C3C8-4253-B202-F5F68F95A07D}"/>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1690"/>
    <xdr:sp macro="" textlink="">
      <xdr:nvSpPr>
        <xdr:cNvPr id="95" name="AutoShape 33">
          <a:extLst>
            <a:ext uri="{FF2B5EF4-FFF2-40B4-BE49-F238E27FC236}">
              <a16:creationId xmlns:a16="http://schemas.microsoft.com/office/drawing/2014/main" id="{EAAC51D6-CE57-475A-8B73-C39236295094}"/>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2079"/>
    <xdr:sp macro="" textlink="">
      <xdr:nvSpPr>
        <xdr:cNvPr id="96" name="AutoShape 33">
          <a:extLst>
            <a:ext uri="{FF2B5EF4-FFF2-40B4-BE49-F238E27FC236}">
              <a16:creationId xmlns:a16="http://schemas.microsoft.com/office/drawing/2014/main" id="{AC7E68B1-34FD-40D8-A7C2-E26FA52F0FE5}"/>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97" name="Check Box 23" hidden="1">
          <a:extLst>
            <a:ext uri="{63B3BB69-23CF-44E3-9099-C40C66FF867C}">
              <a14:compatExt xmlns:a14="http://schemas.microsoft.com/office/drawing/2010/main" spid="_x0000_s1047"/>
            </a:ext>
            <a:ext uri="{FF2B5EF4-FFF2-40B4-BE49-F238E27FC236}">
              <a16:creationId xmlns:a16="http://schemas.microsoft.com/office/drawing/2014/main" id="{5729056B-33DE-408D-9FE8-26E93D1B7BE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98" name="AutoShape 33">
          <a:extLst>
            <a:ext uri="{FF2B5EF4-FFF2-40B4-BE49-F238E27FC236}">
              <a16:creationId xmlns:a16="http://schemas.microsoft.com/office/drawing/2014/main" id="{8D3E357E-957F-4C68-A82E-B2A7ED5B2D4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99" name="AutoShape 33">
          <a:extLst>
            <a:ext uri="{FF2B5EF4-FFF2-40B4-BE49-F238E27FC236}">
              <a16:creationId xmlns:a16="http://schemas.microsoft.com/office/drawing/2014/main" id="{B1BEEA0D-D9AB-43CE-8489-6D97F68584B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00" name="AutoShape 33">
          <a:extLst>
            <a:ext uri="{FF2B5EF4-FFF2-40B4-BE49-F238E27FC236}">
              <a16:creationId xmlns:a16="http://schemas.microsoft.com/office/drawing/2014/main" id="{6C5B9E7D-9C5A-4680-B468-E95D491EFD7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01" name="AutoShape 33">
          <a:extLst>
            <a:ext uri="{FF2B5EF4-FFF2-40B4-BE49-F238E27FC236}">
              <a16:creationId xmlns:a16="http://schemas.microsoft.com/office/drawing/2014/main" id="{7E56264E-429D-4E7D-B148-D86FB0CA536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02" name="AutoShape 33">
          <a:extLst>
            <a:ext uri="{FF2B5EF4-FFF2-40B4-BE49-F238E27FC236}">
              <a16:creationId xmlns:a16="http://schemas.microsoft.com/office/drawing/2014/main" id="{0B0C347D-818F-4499-A931-9A7329E4E78D}"/>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103" name="AutoShape 33">
          <a:extLst>
            <a:ext uri="{FF2B5EF4-FFF2-40B4-BE49-F238E27FC236}">
              <a16:creationId xmlns:a16="http://schemas.microsoft.com/office/drawing/2014/main" id="{B31EE759-7F16-4456-B7F9-7B4AB8CFEEFE}"/>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104" name="Check Box 23" hidden="1">
          <a:extLst>
            <a:ext uri="{63B3BB69-23CF-44E3-9099-C40C66FF867C}">
              <a14:compatExt xmlns:a14="http://schemas.microsoft.com/office/drawing/2010/main" spid="_x0000_s1047"/>
            </a:ext>
            <a:ext uri="{FF2B5EF4-FFF2-40B4-BE49-F238E27FC236}">
              <a16:creationId xmlns:a16="http://schemas.microsoft.com/office/drawing/2014/main" id="{1AE11CF4-CB40-454D-988B-FD07A1CCAD6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05" name="AutoShape 33">
          <a:extLst>
            <a:ext uri="{FF2B5EF4-FFF2-40B4-BE49-F238E27FC236}">
              <a16:creationId xmlns:a16="http://schemas.microsoft.com/office/drawing/2014/main" id="{D98A323E-640F-4017-93F7-E28F18DFB30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06" name="AutoShape 33">
          <a:extLst>
            <a:ext uri="{FF2B5EF4-FFF2-40B4-BE49-F238E27FC236}">
              <a16:creationId xmlns:a16="http://schemas.microsoft.com/office/drawing/2014/main" id="{FE34B4DD-76FF-4B3C-BAAE-0DB22F9A6AC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07" name="AutoShape 33">
          <a:extLst>
            <a:ext uri="{FF2B5EF4-FFF2-40B4-BE49-F238E27FC236}">
              <a16:creationId xmlns:a16="http://schemas.microsoft.com/office/drawing/2014/main" id="{B02FF548-315A-4D5E-925D-A35DB4A0CBB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08" name="AutoShape 33">
          <a:extLst>
            <a:ext uri="{FF2B5EF4-FFF2-40B4-BE49-F238E27FC236}">
              <a16:creationId xmlns:a16="http://schemas.microsoft.com/office/drawing/2014/main" id="{EEAA85CF-D3CF-42C2-9DDF-DF7DE043188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09" name="AutoShape 33">
          <a:extLst>
            <a:ext uri="{FF2B5EF4-FFF2-40B4-BE49-F238E27FC236}">
              <a16:creationId xmlns:a16="http://schemas.microsoft.com/office/drawing/2014/main" id="{EB7E0537-4EF4-4015-B3EA-45B84EDDABE8}"/>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110" name="Check Box 23" hidden="1">
          <a:extLst>
            <a:ext uri="{63B3BB69-23CF-44E3-9099-C40C66FF867C}">
              <a14:compatExt xmlns:a14="http://schemas.microsoft.com/office/drawing/2010/main" spid="_x0000_s1047"/>
            </a:ext>
            <a:ext uri="{FF2B5EF4-FFF2-40B4-BE49-F238E27FC236}">
              <a16:creationId xmlns:a16="http://schemas.microsoft.com/office/drawing/2014/main" id="{15294133-57C8-4E90-AE34-F3974744DB3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11" name="AutoShape 33">
          <a:extLst>
            <a:ext uri="{FF2B5EF4-FFF2-40B4-BE49-F238E27FC236}">
              <a16:creationId xmlns:a16="http://schemas.microsoft.com/office/drawing/2014/main" id="{FCAF9DB6-A7C6-4A29-BFD2-3309AA4B504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12" name="AutoShape 33">
          <a:extLst>
            <a:ext uri="{FF2B5EF4-FFF2-40B4-BE49-F238E27FC236}">
              <a16:creationId xmlns:a16="http://schemas.microsoft.com/office/drawing/2014/main" id="{6D1A22AC-3D0C-49B4-8D67-B8B1DAD2D92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13" name="AutoShape 33">
          <a:extLst>
            <a:ext uri="{FF2B5EF4-FFF2-40B4-BE49-F238E27FC236}">
              <a16:creationId xmlns:a16="http://schemas.microsoft.com/office/drawing/2014/main" id="{74567C1A-208C-484B-BE74-506BAB9B730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14" name="AutoShape 33">
          <a:extLst>
            <a:ext uri="{FF2B5EF4-FFF2-40B4-BE49-F238E27FC236}">
              <a16:creationId xmlns:a16="http://schemas.microsoft.com/office/drawing/2014/main" id="{B3C605C7-EF99-450B-A8B7-23BA44DECAB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15" name="AutoShape 33">
          <a:extLst>
            <a:ext uri="{FF2B5EF4-FFF2-40B4-BE49-F238E27FC236}">
              <a16:creationId xmlns:a16="http://schemas.microsoft.com/office/drawing/2014/main" id="{20C4DBF8-03F9-42D1-9BDD-041493E5F514}"/>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116" name="AutoShape 33">
          <a:extLst>
            <a:ext uri="{FF2B5EF4-FFF2-40B4-BE49-F238E27FC236}">
              <a16:creationId xmlns:a16="http://schemas.microsoft.com/office/drawing/2014/main" id="{BCE3B635-55F1-4214-A2D2-72E61F379534}"/>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117" name="Check Box 23" hidden="1">
          <a:extLst>
            <a:ext uri="{63B3BB69-23CF-44E3-9099-C40C66FF867C}">
              <a14:compatExt xmlns:a14="http://schemas.microsoft.com/office/drawing/2010/main" spid="_x0000_s1047"/>
            </a:ext>
            <a:ext uri="{FF2B5EF4-FFF2-40B4-BE49-F238E27FC236}">
              <a16:creationId xmlns:a16="http://schemas.microsoft.com/office/drawing/2014/main" id="{5734DE26-6AA0-46A2-9BE6-A625FBDFFD6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18" name="AutoShape 33">
          <a:extLst>
            <a:ext uri="{FF2B5EF4-FFF2-40B4-BE49-F238E27FC236}">
              <a16:creationId xmlns:a16="http://schemas.microsoft.com/office/drawing/2014/main" id="{6D212FD5-7432-4D0F-BA7E-C93E3BA6BAC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19" name="AutoShape 33">
          <a:extLst>
            <a:ext uri="{FF2B5EF4-FFF2-40B4-BE49-F238E27FC236}">
              <a16:creationId xmlns:a16="http://schemas.microsoft.com/office/drawing/2014/main" id="{7231F884-FAB0-420F-9E95-E38BC34ADFD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20" name="AutoShape 33">
          <a:extLst>
            <a:ext uri="{FF2B5EF4-FFF2-40B4-BE49-F238E27FC236}">
              <a16:creationId xmlns:a16="http://schemas.microsoft.com/office/drawing/2014/main" id="{77E96D99-F14F-4E7F-BB8F-11F99C60146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21" name="AutoShape 33">
          <a:extLst>
            <a:ext uri="{FF2B5EF4-FFF2-40B4-BE49-F238E27FC236}">
              <a16:creationId xmlns:a16="http://schemas.microsoft.com/office/drawing/2014/main" id="{213C4B64-47CE-4695-BE11-B7356904981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22" name="AutoShape 33">
          <a:extLst>
            <a:ext uri="{FF2B5EF4-FFF2-40B4-BE49-F238E27FC236}">
              <a16:creationId xmlns:a16="http://schemas.microsoft.com/office/drawing/2014/main" id="{6025384F-9830-43D4-86D7-A4AE607CB23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123" name="AutoShape 33">
          <a:extLst>
            <a:ext uri="{FF2B5EF4-FFF2-40B4-BE49-F238E27FC236}">
              <a16:creationId xmlns:a16="http://schemas.microsoft.com/office/drawing/2014/main" id="{F0653B7F-BC63-4AA3-9446-23435BD281E8}"/>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24" name="Check Box 23" hidden="1">
          <a:extLst>
            <a:ext uri="{63B3BB69-23CF-44E3-9099-C40C66FF867C}">
              <a14:compatExt xmlns:a14="http://schemas.microsoft.com/office/drawing/2010/main" spid="_x0000_s1047"/>
            </a:ext>
            <a:ext uri="{FF2B5EF4-FFF2-40B4-BE49-F238E27FC236}">
              <a16:creationId xmlns:a16="http://schemas.microsoft.com/office/drawing/2014/main" id="{DA58A03E-1028-4D86-8CE2-96105E391606}"/>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125" name="AutoShape 33">
          <a:extLst>
            <a:ext uri="{FF2B5EF4-FFF2-40B4-BE49-F238E27FC236}">
              <a16:creationId xmlns:a16="http://schemas.microsoft.com/office/drawing/2014/main" id="{7BE9EE52-669A-46A8-9AAA-5AAF19E8EB2A}"/>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126" name="AutoShape 33">
          <a:extLst>
            <a:ext uri="{FF2B5EF4-FFF2-40B4-BE49-F238E27FC236}">
              <a16:creationId xmlns:a16="http://schemas.microsoft.com/office/drawing/2014/main" id="{2023B322-C0CF-4D64-85D2-06E3CECCCD3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127" name="AutoShape 33">
          <a:extLst>
            <a:ext uri="{FF2B5EF4-FFF2-40B4-BE49-F238E27FC236}">
              <a16:creationId xmlns:a16="http://schemas.microsoft.com/office/drawing/2014/main" id="{492F4A5C-CF66-4237-8A6F-2D455C97B94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128" name="AutoShape 33">
          <a:extLst>
            <a:ext uri="{FF2B5EF4-FFF2-40B4-BE49-F238E27FC236}">
              <a16:creationId xmlns:a16="http://schemas.microsoft.com/office/drawing/2014/main" id="{B3F0953D-5D9B-49B7-A299-9F303FA4DB5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1690"/>
    <xdr:sp macro="" textlink="">
      <xdr:nvSpPr>
        <xdr:cNvPr id="129" name="AutoShape 33">
          <a:extLst>
            <a:ext uri="{FF2B5EF4-FFF2-40B4-BE49-F238E27FC236}">
              <a16:creationId xmlns:a16="http://schemas.microsoft.com/office/drawing/2014/main" id="{A328FC6F-DA14-4CE3-949A-14C8E751B7B6}"/>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2079"/>
    <xdr:sp macro="" textlink="">
      <xdr:nvSpPr>
        <xdr:cNvPr id="130" name="AutoShape 33">
          <a:extLst>
            <a:ext uri="{FF2B5EF4-FFF2-40B4-BE49-F238E27FC236}">
              <a16:creationId xmlns:a16="http://schemas.microsoft.com/office/drawing/2014/main" id="{B6D39D61-D697-45C6-BBB2-0DFCBE19980E}"/>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131" name="Check Box 23" hidden="1">
          <a:extLst>
            <a:ext uri="{63B3BB69-23CF-44E3-9099-C40C66FF867C}">
              <a14:compatExt xmlns:a14="http://schemas.microsoft.com/office/drawing/2010/main" spid="_x0000_s1047"/>
            </a:ext>
            <a:ext uri="{FF2B5EF4-FFF2-40B4-BE49-F238E27FC236}">
              <a16:creationId xmlns:a16="http://schemas.microsoft.com/office/drawing/2014/main" id="{AB2B105B-4DE0-4B69-AC24-9344D39E602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32" name="AutoShape 33">
          <a:extLst>
            <a:ext uri="{FF2B5EF4-FFF2-40B4-BE49-F238E27FC236}">
              <a16:creationId xmlns:a16="http://schemas.microsoft.com/office/drawing/2014/main" id="{5BE994AD-8485-4689-BC19-D3B164122D9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33" name="AutoShape 33">
          <a:extLst>
            <a:ext uri="{FF2B5EF4-FFF2-40B4-BE49-F238E27FC236}">
              <a16:creationId xmlns:a16="http://schemas.microsoft.com/office/drawing/2014/main" id="{80023488-0818-472D-9CE9-8611E836668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34" name="AutoShape 33">
          <a:extLst>
            <a:ext uri="{FF2B5EF4-FFF2-40B4-BE49-F238E27FC236}">
              <a16:creationId xmlns:a16="http://schemas.microsoft.com/office/drawing/2014/main" id="{59D3526B-7B3A-41A8-8F4E-AB1F67FA643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35" name="AutoShape 33">
          <a:extLst>
            <a:ext uri="{FF2B5EF4-FFF2-40B4-BE49-F238E27FC236}">
              <a16:creationId xmlns:a16="http://schemas.microsoft.com/office/drawing/2014/main" id="{7A0AB4EA-B211-4F06-9400-2F075C382ED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36" name="AutoShape 33">
          <a:extLst>
            <a:ext uri="{FF2B5EF4-FFF2-40B4-BE49-F238E27FC236}">
              <a16:creationId xmlns:a16="http://schemas.microsoft.com/office/drawing/2014/main" id="{02D8C410-426E-4D91-B40D-6D25CA49D932}"/>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137" name="AutoShape 33">
          <a:extLst>
            <a:ext uri="{FF2B5EF4-FFF2-40B4-BE49-F238E27FC236}">
              <a16:creationId xmlns:a16="http://schemas.microsoft.com/office/drawing/2014/main" id="{CF0BA446-F59C-4D28-AF8B-5E2FB48E14D4}"/>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138" name="Check Box 23" hidden="1">
          <a:extLst>
            <a:ext uri="{63B3BB69-23CF-44E3-9099-C40C66FF867C}">
              <a14:compatExt xmlns:a14="http://schemas.microsoft.com/office/drawing/2010/main" spid="_x0000_s1047"/>
            </a:ext>
            <a:ext uri="{FF2B5EF4-FFF2-40B4-BE49-F238E27FC236}">
              <a16:creationId xmlns:a16="http://schemas.microsoft.com/office/drawing/2014/main" id="{FDAA078A-B2EB-4734-BE20-736125F4184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39" name="AutoShape 33">
          <a:extLst>
            <a:ext uri="{FF2B5EF4-FFF2-40B4-BE49-F238E27FC236}">
              <a16:creationId xmlns:a16="http://schemas.microsoft.com/office/drawing/2014/main" id="{59377BF8-EC91-4306-9148-BA3F425AE89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40" name="AutoShape 33">
          <a:extLst>
            <a:ext uri="{FF2B5EF4-FFF2-40B4-BE49-F238E27FC236}">
              <a16:creationId xmlns:a16="http://schemas.microsoft.com/office/drawing/2014/main" id="{969D925C-9BA7-4925-A0F8-78325B515A9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41" name="AutoShape 33">
          <a:extLst>
            <a:ext uri="{FF2B5EF4-FFF2-40B4-BE49-F238E27FC236}">
              <a16:creationId xmlns:a16="http://schemas.microsoft.com/office/drawing/2014/main" id="{EBD3D83C-4050-48A9-A629-DE423C4BE95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42" name="AutoShape 33">
          <a:extLst>
            <a:ext uri="{FF2B5EF4-FFF2-40B4-BE49-F238E27FC236}">
              <a16:creationId xmlns:a16="http://schemas.microsoft.com/office/drawing/2014/main" id="{DA135F98-1BDC-4EB5-9438-94823FBFAC0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43" name="AutoShape 33">
          <a:extLst>
            <a:ext uri="{FF2B5EF4-FFF2-40B4-BE49-F238E27FC236}">
              <a16:creationId xmlns:a16="http://schemas.microsoft.com/office/drawing/2014/main" id="{21F40350-B1C2-4F6B-BC22-B2ACCA7F22A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144" name="Check Box 23" hidden="1">
          <a:extLst>
            <a:ext uri="{63B3BB69-23CF-44E3-9099-C40C66FF867C}">
              <a14:compatExt xmlns:a14="http://schemas.microsoft.com/office/drawing/2010/main" spid="_x0000_s1047"/>
            </a:ext>
            <a:ext uri="{FF2B5EF4-FFF2-40B4-BE49-F238E27FC236}">
              <a16:creationId xmlns:a16="http://schemas.microsoft.com/office/drawing/2014/main" id="{D14B64CC-CF29-48A3-859D-1E87CC502E6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45" name="AutoShape 33">
          <a:extLst>
            <a:ext uri="{FF2B5EF4-FFF2-40B4-BE49-F238E27FC236}">
              <a16:creationId xmlns:a16="http://schemas.microsoft.com/office/drawing/2014/main" id="{7FF4DA8B-295C-40C4-81C2-F1A64326F19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46" name="AutoShape 33">
          <a:extLst>
            <a:ext uri="{FF2B5EF4-FFF2-40B4-BE49-F238E27FC236}">
              <a16:creationId xmlns:a16="http://schemas.microsoft.com/office/drawing/2014/main" id="{8595F542-89D0-4B7A-8360-D96425BC077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47" name="AutoShape 33">
          <a:extLst>
            <a:ext uri="{FF2B5EF4-FFF2-40B4-BE49-F238E27FC236}">
              <a16:creationId xmlns:a16="http://schemas.microsoft.com/office/drawing/2014/main" id="{791D0AB4-97D4-4D44-806B-E185305BD20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48" name="AutoShape 33">
          <a:extLst>
            <a:ext uri="{FF2B5EF4-FFF2-40B4-BE49-F238E27FC236}">
              <a16:creationId xmlns:a16="http://schemas.microsoft.com/office/drawing/2014/main" id="{6D3F3676-8EB1-4FE6-9C57-CB44C071583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49" name="AutoShape 33">
          <a:extLst>
            <a:ext uri="{FF2B5EF4-FFF2-40B4-BE49-F238E27FC236}">
              <a16:creationId xmlns:a16="http://schemas.microsoft.com/office/drawing/2014/main" id="{E54DEC4E-F0F8-45E4-B8FE-ED8D0129B2F0}"/>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150" name="AutoShape 33">
          <a:extLst>
            <a:ext uri="{FF2B5EF4-FFF2-40B4-BE49-F238E27FC236}">
              <a16:creationId xmlns:a16="http://schemas.microsoft.com/office/drawing/2014/main" id="{04E9BD91-83C4-4652-B5CD-4F811780D0E9}"/>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151" name="Check Box 23" hidden="1">
          <a:extLst>
            <a:ext uri="{63B3BB69-23CF-44E3-9099-C40C66FF867C}">
              <a14:compatExt xmlns:a14="http://schemas.microsoft.com/office/drawing/2010/main" spid="_x0000_s1047"/>
            </a:ext>
            <a:ext uri="{FF2B5EF4-FFF2-40B4-BE49-F238E27FC236}">
              <a16:creationId xmlns:a16="http://schemas.microsoft.com/office/drawing/2014/main" id="{7AE24823-FD51-4C2D-A8DF-AD1BCD6CBF2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52" name="AutoShape 33">
          <a:extLst>
            <a:ext uri="{FF2B5EF4-FFF2-40B4-BE49-F238E27FC236}">
              <a16:creationId xmlns:a16="http://schemas.microsoft.com/office/drawing/2014/main" id="{399F2861-0616-48B9-B72A-2602D23E70A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53" name="AutoShape 33">
          <a:extLst>
            <a:ext uri="{FF2B5EF4-FFF2-40B4-BE49-F238E27FC236}">
              <a16:creationId xmlns:a16="http://schemas.microsoft.com/office/drawing/2014/main" id="{BF304412-1A34-4049-AA27-E5D1B49F5E7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54" name="AutoShape 33">
          <a:extLst>
            <a:ext uri="{FF2B5EF4-FFF2-40B4-BE49-F238E27FC236}">
              <a16:creationId xmlns:a16="http://schemas.microsoft.com/office/drawing/2014/main" id="{65F08EEE-6AF1-4D40-A999-A552078A87C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55" name="AutoShape 33">
          <a:extLst>
            <a:ext uri="{FF2B5EF4-FFF2-40B4-BE49-F238E27FC236}">
              <a16:creationId xmlns:a16="http://schemas.microsoft.com/office/drawing/2014/main" id="{5BFC0877-B6EC-4143-AE42-AA22E5734FA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56" name="AutoShape 33">
          <a:extLst>
            <a:ext uri="{FF2B5EF4-FFF2-40B4-BE49-F238E27FC236}">
              <a16:creationId xmlns:a16="http://schemas.microsoft.com/office/drawing/2014/main" id="{0A2EDEBA-6F4E-452F-9C04-3CCE438BF087}"/>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157" name="AutoShape 33">
          <a:extLst>
            <a:ext uri="{FF2B5EF4-FFF2-40B4-BE49-F238E27FC236}">
              <a16:creationId xmlns:a16="http://schemas.microsoft.com/office/drawing/2014/main" id="{AFAD7AAB-A710-4BD7-8634-585CF4DC594B}"/>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58" name="Check Box 23" hidden="1">
          <a:extLst>
            <a:ext uri="{63B3BB69-23CF-44E3-9099-C40C66FF867C}">
              <a14:compatExt xmlns:a14="http://schemas.microsoft.com/office/drawing/2010/main" spid="_x0000_s1047"/>
            </a:ext>
            <a:ext uri="{FF2B5EF4-FFF2-40B4-BE49-F238E27FC236}">
              <a16:creationId xmlns:a16="http://schemas.microsoft.com/office/drawing/2014/main" id="{ED9BA34D-AD7A-4D6F-993D-B8FCEEE71E54}"/>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159" name="AutoShape 33">
          <a:extLst>
            <a:ext uri="{FF2B5EF4-FFF2-40B4-BE49-F238E27FC236}">
              <a16:creationId xmlns:a16="http://schemas.microsoft.com/office/drawing/2014/main" id="{9D8439B4-B18D-4E1A-A0B8-8358C7AB029D}"/>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160" name="AutoShape 33">
          <a:extLst>
            <a:ext uri="{FF2B5EF4-FFF2-40B4-BE49-F238E27FC236}">
              <a16:creationId xmlns:a16="http://schemas.microsoft.com/office/drawing/2014/main" id="{75F48675-41CE-4442-B384-22AEE853DFD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161" name="AutoShape 33">
          <a:extLst>
            <a:ext uri="{FF2B5EF4-FFF2-40B4-BE49-F238E27FC236}">
              <a16:creationId xmlns:a16="http://schemas.microsoft.com/office/drawing/2014/main" id="{7A447CC6-E705-43DC-800C-93983CA2335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162" name="AutoShape 33">
          <a:extLst>
            <a:ext uri="{FF2B5EF4-FFF2-40B4-BE49-F238E27FC236}">
              <a16:creationId xmlns:a16="http://schemas.microsoft.com/office/drawing/2014/main" id="{23EADDF9-EC70-452C-931A-96DB82F0029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1690"/>
    <xdr:sp macro="" textlink="">
      <xdr:nvSpPr>
        <xdr:cNvPr id="163" name="AutoShape 33">
          <a:extLst>
            <a:ext uri="{FF2B5EF4-FFF2-40B4-BE49-F238E27FC236}">
              <a16:creationId xmlns:a16="http://schemas.microsoft.com/office/drawing/2014/main" id="{F3DC8C69-DEEE-4004-AE51-4220D7AC802D}"/>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2079"/>
    <xdr:sp macro="" textlink="">
      <xdr:nvSpPr>
        <xdr:cNvPr id="164" name="AutoShape 33">
          <a:extLst>
            <a:ext uri="{FF2B5EF4-FFF2-40B4-BE49-F238E27FC236}">
              <a16:creationId xmlns:a16="http://schemas.microsoft.com/office/drawing/2014/main" id="{FECDFF3D-CD10-4E5F-8D5B-4C6F3BF0510F}"/>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165" name="Check Box 23" hidden="1">
          <a:extLst>
            <a:ext uri="{63B3BB69-23CF-44E3-9099-C40C66FF867C}">
              <a14:compatExt xmlns:a14="http://schemas.microsoft.com/office/drawing/2010/main" spid="_x0000_s1047"/>
            </a:ext>
            <a:ext uri="{FF2B5EF4-FFF2-40B4-BE49-F238E27FC236}">
              <a16:creationId xmlns:a16="http://schemas.microsoft.com/office/drawing/2014/main" id="{1B77A9D8-B44A-4B1D-9D7E-9AD96386473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66" name="AutoShape 33">
          <a:extLst>
            <a:ext uri="{FF2B5EF4-FFF2-40B4-BE49-F238E27FC236}">
              <a16:creationId xmlns:a16="http://schemas.microsoft.com/office/drawing/2014/main" id="{48BB23D5-49DE-4F8B-A58D-4128DB5FAC8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67" name="AutoShape 33">
          <a:extLst>
            <a:ext uri="{FF2B5EF4-FFF2-40B4-BE49-F238E27FC236}">
              <a16:creationId xmlns:a16="http://schemas.microsoft.com/office/drawing/2014/main" id="{F3EA0551-4C8C-47B7-A3A0-D28039897BC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68" name="AutoShape 33">
          <a:extLst>
            <a:ext uri="{FF2B5EF4-FFF2-40B4-BE49-F238E27FC236}">
              <a16:creationId xmlns:a16="http://schemas.microsoft.com/office/drawing/2014/main" id="{6C0326BB-3C4F-4480-9144-7CA13376A61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69" name="AutoShape 33">
          <a:extLst>
            <a:ext uri="{FF2B5EF4-FFF2-40B4-BE49-F238E27FC236}">
              <a16:creationId xmlns:a16="http://schemas.microsoft.com/office/drawing/2014/main" id="{D45EFC0E-D4A8-4B35-9FDE-3DE867B92D6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70" name="AutoShape 33">
          <a:extLst>
            <a:ext uri="{FF2B5EF4-FFF2-40B4-BE49-F238E27FC236}">
              <a16:creationId xmlns:a16="http://schemas.microsoft.com/office/drawing/2014/main" id="{70A8A808-99BB-452A-A650-8218DD16EFA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171" name="AutoShape 33">
          <a:extLst>
            <a:ext uri="{FF2B5EF4-FFF2-40B4-BE49-F238E27FC236}">
              <a16:creationId xmlns:a16="http://schemas.microsoft.com/office/drawing/2014/main" id="{FC89C5A5-C6D6-44EB-90EE-D57A004E1FF9}"/>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172" name="Check Box 23" hidden="1">
          <a:extLst>
            <a:ext uri="{63B3BB69-23CF-44E3-9099-C40C66FF867C}">
              <a14:compatExt xmlns:a14="http://schemas.microsoft.com/office/drawing/2010/main" spid="_x0000_s1047"/>
            </a:ext>
            <a:ext uri="{FF2B5EF4-FFF2-40B4-BE49-F238E27FC236}">
              <a16:creationId xmlns:a16="http://schemas.microsoft.com/office/drawing/2014/main" id="{65835A57-A3A2-4137-95A4-0E97FBC804C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73" name="AutoShape 33">
          <a:extLst>
            <a:ext uri="{FF2B5EF4-FFF2-40B4-BE49-F238E27FC236}">
              <a16:creationId xmlns:a16="http://schemas.microsoft.com/office/drawing/2014/main" id="{277A620C-D308-4A80-95B1-5903A6B7470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74" name="AutoShape 33">
          <a:extLst>
            <a:ext uri="{FF2B5EF4-FFF2-40B4-BE49-F238E27FC236}">
              <a16:creationId xmlns:a16="http://schemas.microsoft.com/office/drawing/2014/main" id="{9CFCB2D6-8821-45B2-8151-54D797588A0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75" name="AutoShape 33">
          <a:extLst>
            <a:ext uri="{FF2B5EF4-FFF2-40B4-BE49-F238E27FC236}">
              <a16:creationId xmlns:a16="http://schemas.microsoft.com/office/drawing/2014/main" id="{8B03F6C8-772C-4481-80AF-1C9B1EAF11B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76" name="AutoShape 33">
          <a:extLst>
            <a:ext uri="{FF2B5EF4-FFF2-40B4-BE49-F238E27FC236}">
              <a16:creationId xmlns:a16="http://schemas.microsoft.com/office/drawing/2014/main" id="{D46592BB-1CE1-4E71-836E-20E4BE96020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77" name="AutoShape 33">
          <a:extLst>
            <a:ext uri="{FF2B5EF4-FFF2-40B4-BE49-F238E27FC236}">
              <a16:creationId xmlns:a16="http://schemas.microsoft.com/office/drawing/2014/main" id="{B88209AF-A56E-4BE2-AC04-3CE3A53516F9}"/>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178" name="Check Box 23" hidden="1">
          <a:extLst>
            <a:ext uri="{63B3BB69-23CF-44E3-9099-C40C66FF867C}">
              <a14:compatExt xmlns:a14="http://schemas.microsoft.com/office/drawing/2010/main" spid="_x0000_s1047"/>
            </a:ext>
            <a:ext uri="{FF2B5EF4-FFF2-40B4-BE49-F238E27FC236}">
              <a16:creationId xmlns:a16="http://schemas.microsoft.com/office/drawing/2014/main" id="{CEDE5B51-DCD2-482C-B6D0-ABB8F59FA9C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79" name="AutoShape 33">
          <a:extLst>
            <a:ext uri="{FF2B5EF4-FFF2-40B4-BE49-F238E27FC236}">
              <a16:creationId xmlns:a16="http://schemas.microsoft.com/office/drawing/2014/main" id="{9603F94E-38E5-4F82-BC26-345F3FC0E10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80" name="AutoShape 33">
          <a:extLst>
            <a:ext uri="{FF2B5EF4-FFF2-40B4-BE49-F238E27FC236}">
              <a16:creationId xmlns:a16="http://schemas.microsoft.com/office/drawing/2014/main" id="{87D5B712-2137-478F-83EE-5601C6F30FF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81" name="AutoShape 33">
          <a:extLst>
            <a:ext uri="{FF2B5EF4-FFF2-40B4-BE49-F238E27FC236}">
              <a16:creationId xmlns:a16="http://schemas.microsoft.com/office/drawing/2014/main" id="{A3474F62-CC16-45F5-9024-B48D1EA84A4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82" name="AutoShape 33">
          <a:extLst>
            <a:ext uri="{FF2B5EF4-FFF2-40B4-BE49-F238E27FC236}">
              <a16:creationId xmlns:a16="http://schemas.microsoft.com/office/drawing/2014/main" id="{84B2ADC7-BF50-4762-A25B-588F109AA5C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83" name="AutoShape 33">
          <a:extLst>
            <a:ext uri="{FF2B5EF4-FFF2-40B4-BE49-F238E27FC236}">
              <a16:creationId xmlns:a16="http://schemas.microsoft.com/office/drawing/2014/main" id="{F0DC174A-F958-4430-9482-D32CF2911C4C}"/>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184" name="AutoShape 33">
          <a:extLst>
            <a:ext uri="{FF2B5EF4-FFF2-40B4-BE49-F238E27FC236}">
              <a16:creationId xmlns:a16="http://schemas.microsoft.com/office/drawing/2014/main" id="{C328E064-4148-4FFD-A7C4-DAA0BAECA1B4}"/>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185" name="Check Box 23" hidden="1">
          <a:extLst>
            <a:ext uri="{63B3BB69-23CF-44E3-9099-C40C66FF867C}">
              <a14:compatExt xmlns:a14="http://schemas.microsoft.com/office/drawing/2010/main" spid="_x0000_s1047"/>
            </a:ext>
            <a:ext uri="{FF2B5EF4-FFF2-40B4-BE49-F238E27FC236}">
              <a16:creationId xmlns:a16="http://schemas.microsoft.com/office/drawing/2014/main" id="{B593DA44-C772-4BAD-BDF4-6FB7CB6E9F8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186" name="AutoShape 33">
          <a:extLst>
            <a:ext uri="{FF2B5EF4-FFF2-40B4-BE49-F238E27FC236}">
              <a16:creationId xmlns:a16="http://schemas.microsoft.com/office/drawing/2014/main" id="{EB8710EC-8909-4E81-992B-03A7F8BABF4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87" name="AutoShape 33">
          <a:extLst>
            <a:ext uri="{FF2B5EF4-FFF2-40B4-BE49-F238E27FC236}">
              <a16:creationId xmlns:a16="http://schemas.microsoft.com/office/drawing/2014/main" id="{63F38807-34A3-4782-A929-879669733A4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88" name="AutoShape 33">
          <a:extLst>
            <a:ext uri="{FF2B5EF4-FFF2-40B4-BE49-F238E27FC236}">
              <a16:creationId xmlns:a16="http://schemas.microsoft.com/office/drawing/2014/main" id="{B4CACD04-0FF8-41A1-9551-53978C3E4C5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189" name="AutoShape 33">
          <a:extLst>
            <a:ext uri="{FF2B5EF4-FFF2-40B4-BE49-F238E27FC236}">
              <a16:creationId xmlns:a16="http://schemas.microsoft.com/office/drawing/2014/main" id="{97765674-9100-42FA-965E-E1CAD56A3C3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190" name="AutoShape 33">
          <a:extLst>
            <a:ext uri="{FF2B5EF4-FFF2-40B4-BE49-F238E27FC236}">
              <a16:creationId xmlns:a16="http://schemas.microsoft.com/office/drawing/2014/main" id="{44E95D85-D33D-4970-AA39-D291D97EE3C0}"/>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191" name="AutoShape 33">
          <a:extLst>
            <a:ext uri="{FF2B5EF4-FFF2-40B4-BE49-F238E27FC236}">
              <a16:creationId xmlns:a16="http://schemas.microsoft.com/office/drawing/2014/main" id="{0BAE86F7-E324-400F-A93D-5275905DF5AB}"/>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92" name="Check Box 23" hidden="1">
          <a:extLst>
            <a:ext uri="{63B3BB69-23CF-44E3-9099-C40C66FF867C}">
              <a14:compatExt xmlns:a14="http://schemas.microsoft.com/office/drawing/2010/main" spid="_x0000_s1047"/>
            </a:ext>
            <a:ext uri="{FF2B5EF4-FFF2-40B4-BE49-F238E27FC236}">
              <a16:creationId xmlns:a16="http://schemas.microsoft.com/office/drawing/2014/main" id="{CCB4F239-33FC-4DBF-A12E-EE873287F90D}"/>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193" name="AutoShape 33">
          <a:extLst>
            <a:ext uri="{FF2B5EF4-FFF2-40B4-BE49-F238E27FC236}">
              <a16:creationId xmlns:a16="http://schemas.microsoft.com/office/drawing/2014/main" id="{F03FA65E-43FE-4F49-8837-68EC02EF2126}"/>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194" name="AutoShape 33">
          <a:extLst>
            <a:ext uri="{FF2B5EF4-FFF2-40B4-BE49-F238E27FC236}">
              <a16:creationId xmlns:a16="http://schemas.microsoft.com/office/drawing/2014/main" id="{EC7931E9-4E9D-4371-A19A-C20CE391E2A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195" name="AutoShape 33">
          <a:extLst>
            <a:ext uri="{FF2B5EF4-FFF2-40B4-BE49-F238E27FC236}">
              <a16:creationId xmlns:a16="http://schemas.microsoft.com/office/drawing/2014/main" id="{071F2D9A-4CEC-43B5-A904-91B8CFF2EEFD}"/>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196" name="AutoShape 33">
          <a:extLst>
            <a:ext uri="{FF2B5EF4-FFF2-40B4-BE49-F238E27FC236}">
              <a16:creationId xmlns:a16="http://schemas.microsoft.com/office/drawing/2014/main" id="{9601C207-1530-4CBA-949A-FB8E333FFD6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1690"/>
    <xdr:sp macro="" textlink="">
      <xdr:nvSpPr>
        <xdr:cNvPr id="197" name="AutoShape 33">
          <a:extLst>
            <a:ext uri="{FF2B5EF4-FFF2-40B4-BE49-F238E27FC236}">
              <a16:creationId xmlns:a16="http://schemas.microsoft.com/office/drawing/2014/main" id="{3C449EB7-7FDD-4B92-99A8-E84FCFDE2B79}"/>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2079"/>
    <xdr:sp macro="" textlink="">
      <xdr:nvSpPr>
        <xdr:cNvPr id="198" name="AutoShape 33">
          <a:extLst>
            <a:ext uri="{FF2B5EF4-FFF2-40B4-BE49-F238E27FC236}">
              <a16:creationId xmlns:a16="http://schemas.microsoft.com/office/drawing/2014/main" id="{6F1177A1-A269-45F2-B56F-092C7D74B184}"/>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199" name="Check Box 23" hidden="1">
          <a:extLst>
            <a:ext uri="{63B3BB69-23CF-44E3-9099-C40C66FF867C}">
              <a14:compatExt xmlns:a14="http://schemas.microsoft.com/office/drawing/2010/main" spid="_x0000_s1047"/>
            </a:ext>
            <a:ext uri="{FF2B5EF4-FFF2-40B4-BE49-F238E27FC236}">
              <a16:creationId xmlns:a16="http://schemas.microsoft.com/office/drawing/2014/main" id="{8D17C877-C0B9-41CC-8844-6A9C047C2A1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00" name="AutoShape 33">
          <a:extLst>
            <a:ext uri="{FF2B5EF4-FFF2-40B4-BE49-F238E27FC236}">
              <a16:creationId xmlns:a16="http://schemas.microsoft.com/office/drawing/2014/main" id="{4823F743-B155-4A87-A36A-A576585C2A0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01" name="AutoShape 33">
          <a:extLst>
            <a:ext uri="{FF2B5EF4-FFF2-40B4-BE49-F238E27FC236}">
              <a16:creationId xmlns:a16="http://schemas.microsoft.com/office/drawing/2014/main" id="{C7357E6A-8A91-4377-B99E-67EFB12D4BD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02" name="AutoShape 33">
          <a:extLst>
            <a:ext uri="{FF2B5EF4-FFF2-40B4-BE49-F238E27FC236}">
              <a16:creationId xmlns:a16="http://schemas.microsoft.com/office/drawing/2014/main" id="{2B7CE0E4-3E35-4059-B052-3210B3F1723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03" name="AutoShape 33">
          <a:extLst>
            <a:ext uri="{FF2B5EF4-FFF2-40B4-BE49-F238E27FC236}">
              <a16:creationId xmlns:a16="http://schemas.microsoft.com/office/drawing/2014/main" id="{7E18BE5D-2612-4BE4-BB9D-17A7BD81E0F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204" name="AutoShape 33">
          <a:extLst>
            <a:ext uri="{FF2B5EF4-FFF2-40B4-BE49-F238E27FC236}">
              <a16:creationId xmlns:a16="http://schemas.microsoft.com/office/drawing/2014/main" id="{B7929016-E689-48C3-9AA6-3FC344751A90}"/>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205" name="AutoShape 33">
          <a:extLst>
            <a:ext uri="{FF2B5EF4-FFF2-40B4-BE49-F238E27FC236}">
              <a16:creationId xmlns:a16="http://schemas.microsoft.com/office/drawing/2014/main" id="{72CEE092-A14A-466C-B16B-D1F0D3619C93}"/>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206" name="Check Box 23" hidden="1">
          <a:extLst>
            <a:ext uri="{63B3BB69-23CF-44E3-9099-C40C66FF867C}">
              <a14:compatExt xmlns:a14="http://schemas.microsoft.com/office/drawing/2010/main" spid="_x0000_s1047"/>
            </a:ext>
            <a:ext uri="{FF2B5EF4-FFF2-40B4-BE49-F238E27FC236}">
              <a16:creationId xmlns:a16="http://schemas.microsoft.com/office/drawing/2014/main" id="{F5EB78EE-615E-4873-B3B1-2A0149AF347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07" name="AutoShape 33">
          <a:extLst>
            <a:ext uri="{FF2B5EF4-FFF2-40B4-BE49-F238E27FC236}">
              <a16:creationId xmlns:a16="http://schemas.microsoft.com/office/drawing/2014/main" id="{E57F883A-7324-4DED-9019-3A1109A216F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08" name="AutoShape 33">
          <a:extLst>
            <a:ext uri="{FF2B5EF4-FFF2-40B4-BE49-F238E27FC236}">
              <a16:creationId xmlns:a16="http://schemas.microsoft.com/office/drawing/2014/main" id="{EEA98DB0-E910-403D-923D-162C6246D0F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09" name="AutoShape 33">
          <a:extLst>
            <a:ext uri="{FF2B5EF4-FFF2-40B4-BE49-F238E27FC236}">
              <a16:creationId xmlns:a16="http://schemas.microsoft.com/office/drawing/2014/main" id="{9C351EE8-707D-42D9-ABA7-9D3CF93F0FC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10" name="AutoShape 33">
          <a:extLst>
            <a:ext uri="{FF2B5EF4-FFF2-40B4-BE49-F238E27FC236}">
              <a16:creationId xmlns:a16="http://schemas.microsoft.com/office/drawing/2014/main" id="{F1D78A7D-87ED-4E07-BA36-D622993C4CE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211" name="AutoShape 33">
          <a:extLst>
            <a:ext uri="{FF2B5EF4-FFF2-40B4-BE49-F238E27FC236}">
              <a16:creationId xmlns:a16="http://schemas.microsoft.com/office/drawing/2014/main" id="{929A2077-2A19-47F2-B063-D58A5AD00B5C}"/>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212" name="Check Box 23" hidden="1">
          <a:extLst>
            <a:ext uri="{63B3BB69-23CF-44E3-9099-C40C66FF867C}">
              <a14:compatExt xmlns:a14="http://schemas.microsoft.com/office/drawing/2010/main" spid="_x0000_s1047"/>
            </a:ext>
            <a:ext uri="{FF2B5EF4-FFF2-40B4-BE49-F238E27FC236}">
              <a16:creationId xmlns:a16="http://schemas.microsoft.com/office/drawing/2014/main" id="{7D3F54A4-7832-49E7-82DE-D0B43017310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13" name="AutoShape 33">
          <a:extLst>
            <a:ext uri="{FF2B5EF4-FFF2-40B4-BE49-F238E27FC236}">
              <a16:creationId xmlns:a16="http://schemas.microsoft.com/office/drawing/2014/main" id="{38431188-1022-40CC-B787-D6237DEB891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14" name="AutoShape 33">
          <a:extLst>
            <a:ext uri="{FF2B5EF4-FFF2-40B4-BE49-F238E27FC236}">
              <a16:creationId xmlns:a16="http://schemas.microsoft.com/office/drawing/2014/main" id="{E5AFA0D9-9A3F-43BA-8624-9E75E443B2B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15" name="AutoShape 33">
          <a:extLst>
            <a:ext uri="{FF2B5EF4-FFF2-40B4-BE49-F238E27FC236}">
              <a16:creationId xmlns:a16="http://schemas.microsoft.com/office/drawing/2014/main" id="{182B6AC0-A920-4548-9B28-2A9E27EAF1C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16" name="AutoShape 33">
          <a:extLst>
            <a:ext uri="{FF2B5EF4-FFF2-40B4-BE49-F238E27FC236}">
              <a16:creationId xmlns:a16="http://schemas.microsoft.com/office/drawing/2014/main" id="{78357323-6338-4BE7-BE8A-A0DE693E3D9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217" name="AutoShape 33">
          <a:extLst>
            <a:ext uri="{FF2B5EF4-FFF2-40B4-BE49-F238E27FC236}">
              <a16:creationId xmlns:a16="http://schemas.microsoft.com/office/drawing/2014/main" id="{4213FC43-A143-4CFD-912C-189ECA2330B8}"/>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218" name="AutoShape 33">
          <a:extLst>
            <a:ext uri="{FF2B5EF4-FFF2-40B4-BE49-F238E27FC236}">
              <a16:creationId xmlns:a16="http://schemas.microsoft.com/office/drawing/2014/main" id="{25A066D1-2589-4E84-B77D-5D2196877228}"/>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219" name="Check Box 23" hidden="1">
          <a:extLst>
            <a:ext uri="{63B3BB69-23CF-44E3-9099-C40C66FF867C}">
              <a14:compatExt xmlns:a14="http://schemas.microsoft.com/office/drawing/2010/main" spid="_x0000_s1047"/>
            </a:ext>
            <a:ext uri="{FF2B5EF4-FFF2-40B4-BE49-F238E27FC236}">
              <a16:creationId xmlns:a16="http://schemas.microsoft.com/office/drawing/2014/main" id="{C5EBCB80-3920-4813-A822-47A7A5A68B1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20" name="AutoShape 33">
          <a:extLst>
            <a:ext uri="{FF2B5EF4-FFF2-40B4-BE49-F238E27FC236}">
              <a16:creationId xmlns:a16="http://schemas.microsoft.com/office/drawing/2014/main" id="{1317E746-6237-4416-8BD4-7CAC59BDEF8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21" name="AutoShape 33">
          <a:extLst>
            <a:ext uri="{FF2B5EF4-FFF2-40B4-BE49-F238E27FC236}">
              <a16:creationId xmlns:a16="http://schemas.microsoft.com/office/drawing/2014/main" id="{89844BE7-20C0-4E7B-91D5-DCF1F4BAF49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22" name="AutoShape 33">
          <a:extLst>
            <a:ext uri="{FF2B5EF4-FFF2-40B4-BE49-F238E27FC236}">
              <a16:creationId xmlns:a16="http://schemas.microsoft.com/office/drawing/2014/main" id="{F6CEB58D-073D-4573-80F1-3944E4B1839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23" name="AutoShape 33">
          <a:extLst>
            <a:ext uri="{FF2B5EF4-FFF2-40B4-BE49-F238E27FC236}">
              <a16:creationId xmlns:a16="http://schemas.microsoft.com/office/drawing/2014/main" id="{2CBBC608-38E1-445D-B7DC-9D53E4ABAC8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224" name="AutoShape 33">
          <a:extLst>
            <a:ext uri="{FF2B5EF4-FFF2-40B4-BE49-F238E27FC236}">
              <a16:creationId xmlns:a16="http://schemas.microsoft.com/office/drawing/2014/main" id="{669EB01E-AEE6-4ED9-AED7-4AAADEDF0095}"/>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60778</xdr:rowOff>
    </xdr:to>
    <xdr:sp macro="" textlink="">
      <xdr:nvSpPr>
        <xdr:cNvPr id="225" name="AutoShape 33">
          <a:extLst>
            <a:ext uri="{FF2B5EF4-FFF2-40B4-BE49-F238E27FC236}">
              <a16:creationId xmlns:a16="http://schemas.microsoft.com/office/drawing/2014/main" id="{A10C0010-EAAA-4BE9-B7B1-EEBA68A694F2}"/>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26" name="Check Box 23" hidden="1">
          <a:extLst>
            <a:ext uri="{63B3BB69-23CF-44E3-9099-C40C66FF867C}">
              <a14:compatExt xmlns:a14="http://schemas.microsoft.com/office/drawing/2010/main" spid="_x0000_s1047"/>
            </a:ext>
            <a:ext uri="{FF2B5EF4-FFF2-40B4-BE49-F238E27FC236}">
              <a16:creationId xmlns:a16="http://schemas.microsoft.com/office/drawing/2014/main" id="{7CF4C9D1-57FA-4B0D-BA48-E832FE483CED}"/>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227" name="AutoShape 33">
          <a:extLst>
            <a:ext uri="{FF2B5EF4-FFF2-40B4-BE49-F238E27FC236}">
              <a16:creationId xmlns:a16="http://schemas.microsoft.com/office/drawing/2014/main" id="{D5BC42C0-0BCC-4F8D-99D5-1F3CF47ADC4F}"/>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28" name="AutoShape 33">
          <a:extLst>
            <a:ext uri="{FF2B5EF4-FFF2-40B4-BE49-F238E27FC236}">
              <a16:creationId xmlns:a16="http://schemas.microsoft.com/office/drawing/2014/main" id="{4C6D45CC-4B5D-41C9-B520-457FFB7B191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29" name="AutoShape 33">
          <a:extLst>
            <a:ext uri="{FF2B5EF4-FFF2-40B4-BE49-F238E27FC236}">
              <a16:creationId xmlns:a16="http://schemas.microsoft.com/office/drawing/2014/main" id="{B3EE05CC-EF09-4954-B904-00EB6F46027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30" name="AutoShape 33">
          <a:extLst>
            <a:ext uri="{FF2B5EF4-FFF2-40B4-BE49-F238E27FC236}">
              <a16:creationId xmlns:a16="http://schemas.microsoft.com/office/drawing/2014/main" id="{07183DD0-AE65-42B7-8266-11BBFD81900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1690"/>
    <xdr:sp macro="" textlink="">
      <xdr:nvSpPr>
        <xdr:cNvPr id="231" name="AutoShape 33">
          <a:extLst>
            <a:ext uri="{FF2B5EF4-FFF2-40B4-BE49-F238E27FC236}">
              <a16:creationId xmlns:a16="http://schemas.microsoft.com/office/drawing/2014/main" id="{59BF0C6A-7AA8-4CFA-9592-0D44578F2194}"/>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4</xdr:row>
      <xdr:rowOff>0</xdr:rowOff>
    </xdr:from>
    <xdr:ext cx="304800" cy="302079"/>
    <xdr:sp macro="" textlink="">
      <xdr:nvSpPr>
        <xdr:cNvPr id="232" name="AutoShape 33">
          <a:extLst>
            <a:ext uri="{FF2B5EF4-FFF2-40B4-BE49-F238E27FC236}">
              <a16:creationId xmlns:a16="http://schemas.microsoft.com/office/drawing/2014/main" id="{7235BE84-ABB1-4B5E-853C-C294D80909E3}"/>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233" name="Check Box 23" hidden="1">
          <a:extLst>
            <a:ext uri="{63B3BB69-23CF-44E3-9099-C40C66FF867C}">
              <a14:compatExt xmlns:a14="http://schemas.microsoft.com/office/drawing/2010/main" spid="_x0000_s1047"/>
            </a:ext>
            <a:ext uri="{FF2B5EF4-FFF2-40B4-BE49-F238E27FC236}">
              <a16:creationId xmlns:a16="http://schemas.microsoft.com/office/drawing/2014/main" id="{FBD19F7C-5CFB-4D22-9723-2F1E79D9B31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34" name="AutoShape 33">
          <a:extLst>
            <a:ext uri="{FF2B5EF4-FFF2-40B4-BE49-F238E27FC236}">
              <a16:creationId xmlns:a16="http://schemas.microsoft.com/office/drawing/2014/main" id="{36C329D3-2A0B-4BBC-84DA-BB0E4F21CB3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35" name="AutoShape 33">
          <a:extLst>
            <a:ext uri="{FF2B5EF4-FFF2-40B4-BE49-F238E27FC236}">
              <a16:creationId xmlns:a16="http://schemas.microsoft.com/office/drawing/2014/main" id="{7DD35ED3-84A4-4C0B-859B-4D8BE9C0967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36" name="AutoShape 33">
          <a:extLst>
            <a:ext uri="{FF2B5EF4-FFF2-40B4-BE49-F238E27FC236}">
              <a16:creationId xmlns:a16="http://schemas.microsoft.com/office/drawing/2014/main" id="{D586A3BA-41BA-4EEB-8482-CB4EB534C1B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37" name="AutoShape 33">
          <a:extLst>
            <a:ext uri="{FF2B5EF4-FFF2-40B4-BE49-F238E27FC236}">
              <a16:creationId xmlns:a16="http://schemas.microsoft.com/office/drawing/2014/main" id="{73664FC7-9995-4C67-8E74-69D6D9124DF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4</xdr:row>
      <xdr:rowOff>0</xdr:rowOff>
    </xdr:from>
    <xdr:to>
      <xdr:col>25</xdr:col>
      <xdr:colOff>304800</xdr:colOff>
      <xdr:row>4</xdr:row>
      <xdr:rowOff>60389</xdr:rowOff>
    </xdr:to>
    <xdr:sp macro="" textlink="">
      <xdr:nvSpPr>
        <xdr:cNvPr id="238" name="AutoShape 33">
          <a:extLst>
            <a:ext uri="{FF2B5EF4-FFF2-40B4-BE49-F238E27FC236}">
              <a16:creationId xmlns:a16="http://schemas.microsoft.com/office/drawing/2014/main" id="{4F1EC752-D557-45B2-A25E-B333E1C2A066}"/>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240" name="Check Box 23" hidden="1">
          <a:extLst>
            <a:ext uri="{63B3BB69-23CF-44E3-9099-C40C66FF867C}">
              <a14:compatExt xmlns:a14="http://schemas.microsoft.com/office/drawing/2010/main" spid="_x0000_s1047"/>
            </a:ext>
            <a:ext uri="{FF2B5EF4-FFF2-40B4-BE49-F238E27FC236}">
              <a16:creationId xmlns:a16="http://schemas.microsoft.com/office/drawing/2014/main" id="{8CD86D0A-4B94-420B-B9E1-6C091D5EFCC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41" name="AutoShape 33">
          <a:extLst>
            <a:ext uri="{FF2B5EF4-FFF2-40B4-BE49-F238E27FC236}">
              <a16:creationId xmlns:a16="http://schemas.microsoft.com/office/drawing/2014/main" id="{E8F4C6A8-0970-4EA1-8B8D-ACAA4F97B7B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42" name="AutoShape 33">
          <a:extLst>
            <a:ext uri="{FF2B5EF4-FFF2-40B4-BE49-F238E27FC236}">
              <a16:creationId xmlns:a16="http://schemas.microsoft.com/office/drawing/2014/main" id="{8BD3BD15-0E5C-4473-95C5-C61E5FAFF3B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43" name="AutoShape 33">
          <a:extLst>
            <a:ext uri="{FF2B5EF4-FFF2-40B4-BE49-F238E27FC236}">
              <a16:creationId xmlns:a16="http://schemas.microsoft.com/office/drawing/2014/main" id="{C19EEFD7-8990-4B73-BC9E-DCA9F80C426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44" name="AutoShape 33">
          <a:extLst>
            <a:ext uri="{FF2B5EF4-FFF2-40B4-BE49-F238E27FC236}">
              <a16:creationId xmlns:a16="http://schemas.microsoft.com/office/drawing/2014/main" id="{F77F87F0-BE86-4787-BD0A-7CBF1F082DA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134923</xdr:rowOff>
    </xdr:to>
    <xdr:sp macro="" textlink="">
      <xdr:nvSpPr>
        <xdr:cNvPr id="245" name="AutoShape 33">
          <a:extLst>
            <a:ext uri="{FF2B5EF4-FFF2-40B4-BE49-F238E27FC236}">
              <a16:creationId xmlns:a16="http://schemas.microsoft.com/office/drawing/2014/main" id="{D2B6580E-5AF5-434D-9499-3272C381F2B5}"/>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246" name="Check Box 23" hidden="1">
          <a:extLst>
            <a:ext uri="{63B3BB69-23CF-44E3-9099-C40C66FF867C}">
              <a14:compatExt xmlns:a14="http://schemas.microsoft.com/office/drawing/2010/main" spid="_x0000_s1047"/>
            </a:ext>
            <a:ext uri="{FF2B5EF4-FFF2-40B4-BE49-F238E27FC236}">
              <a16:creationId xmlns:a16="http://schemas.microsoft.com/office/drawing/2014/main" id="{B4079B20-C707-435C-84F8-15F3A561328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47" name="AutoShape 33">
          <a:extLst>
            <a:ext uri="{FF2B5EF4-FFF2-40B4-BE49-F238E27FC236}">
              <a16:creationId xmlns:a16="http://schemas.microsoft.com/office/drawing/2014/main" id="{7F109A9A-04E2-4719-A103-CFDF48C68A7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48" name="AutoShape 33">
          <a:extLst>
            <a:ext uri="{FF2B5EF4-FFF2-40B4-BE49-F238E27FC236}">
              <a16:creationId xmlns:a16="http://schemas.microsoft.com/office/drawing/2014/main" id="{AD3531B4-1451-4B83-B784-493D85BFCE4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49" name="AutoShape 33">
          <a:extLst>
            <a:ext uri="{FF2B5EF4-FFF2-40B4-BE49-F238E27FC236}">
              <a16:creationId xmlns:a16="http://schemas.microsoft.com/office/drawing/2014/main" id="{2F1CB728-6B42-4970-831F-51DD6570981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50" name="AutoShape 33">
          <a:extLst>
            <a:ext uri="{FF2B5EF4-FFF2-40B4-BE49-F238E27FC236}">
              <a16:creationId xmlns:a16="http://schemas.microsoft.com/office/drawing/2014/main" id="{ED21A2A8-E55D-42B8-85FF-0B22E5FEB0F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134923</xdr:rowOff>
    </xdr:to>
    <xdr:sp macro="" textlink="">
      <xdr:nvSpPr>
        <xdr:cNvPr id="251" name="AutoShape 33">
          <a:extLst>
            <a:ext uri="{FF2B5EF4-FFF2-40B4-BE49-F238E27FC236}">
              <a16:creationId xmlns:a16="http://schemas.microsoft.com/office/drawing/2014/main" id="{5EB99264-17B9-4F3A-9F87-CC920BB29D1D}"/>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129597</xdr:rowOff>
    </xdr:to>
    <xdr:sp macro="" textlink="">
      <xdr:nvSpPr>
        <xdr:cNvPr id="252" name="AutoShape 33">
          <a:extLst>
            <a:ext uri="{FF2B5EF4-FFF2-40B4-BE49-F238E27FC236}">
              <a16:creationId xmlns:a16="http://schemas.microsoft.com/office/drawing/2014/main" id="{F633A038-1420-42EC-B9A3-C173D1AE8834}"/>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253" name="Check Box 23" hidden="1">
          <a:extLst>
            <a:ext uri="{63B3BB69-23CF-44E3-9099-C40C66FF867C}">
              <a14:compatExt xmlns:a14="http://schemas.microsoft.com/office/drawing/2010/main" spid="_x0000_s1047"/>
            </a:ext>
            <a:ext uri="{FF2B5EF4-FFF2-40B4-BE49-F238E27FC236}">
              <a16:creationId xmlns:a16="http://schemas.microsoft.com/office/drawing/2014/main" id="{85B01061-F7AD-4727-851B-2F15B42188A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54" name="AutoShape 33">
          <a:extLst>
            <a:ext uri="{FF2B5EF4-FFF2-40B4-BE49-F238E27FC236}">
              <a16:creationId xmlns:a16="http://schemas.microsoft.com/office/drawing/2014/main" id="{764E2EE3-D71C-4B05-8980-597032751D5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55" name="AutoShape 33">
          <a:extLst>
            <a:ext uri="{FF2B5EF4-FFF2-40B4-BE49-F238E27FC236}">
              <a16:creationId xmlns:a16="http://schemas.microsoft.com/office/drawing/2014/main" id="{49431AA4-A383-4896-BF05-58B5E5047A6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56" name="AutoShape 33">
          <a:extLst>
            <a:ext uri="{FF2B5EF4-FFF2-40B4-BE49-F238E27FC236}">
              <a16:creationId xmlns:a16="http://schemas.microsoft.com/office/drawing/2014/main" id="{936AF06D-46AB-4FB5-8F5C-FF31CE425DE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57" name="AutoShape 33">
          <a:extLst>
            <a:ext uri="{FF2B5EF4-FFF2-40B4-BE49-F238E27FC236}">
              <a16:creationId xmlns:a16="http://schemas.microsoft.com/office/drawing/2014/main" id="{DFD27AC5-EC06-4B17-88A8-ED8B517E920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134923</xdr:rowOff>
    </xdr:to>
    <xdr:sp macro="" textlink="">
      <xdr:nvSpPr>
        <xdr:cNvPr id="258" name="AutoShape 33">
          <a:extLst>
            <a:ext uri="{FF2B5EF4-FFF2-40B4-BE49-F238E27FC236}">
              <a16:creationId xmlns:a16="http://schemas.microsoft.com/office/drawing/2014/main" id="{28B36150-E668-42B9-9889-3FF29D51FA48}"/>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129597</xdr:rowOff>
    </xdr:to>
    <xdr:sp macro="" textlink="">
      <xdr:nvSpPr>
        <xdr:cNvPr id="259" name="AutoShape 33">
          <a:extLst>
            <a:ext uri="{FF2B5EF4-FFF2-40B4-BE49-F238E27FC236}">
              <a16:creationId xmlns:a16="http://schemas.microsoft.com/office/drawing/2014/main" id="{E522AE54-DBA6-4E91-A5F9-261FE542F6DB}"/>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60" name="Check Box 23" hidden="1">
          <a:extLst>
            <a:ext uri="{63B3BB69-23CF-44E3-9099-C40C66FF867C}">
              <a14:compatExt xmlns:a14="http://schemas.microsoft.com/office/drawing/2010/main" spid="_x0000_s1047"/>
            </a:ext>
            <a:ext uri="{FF2B5EF4-FFF2-40B4-BE49-F238E27FC236}">
              <a16:creationId xmlns:a16="http://schemas.microsoft.com/office/drawing/2014/main" id="{310D1907-D6B8-4E16-BDF8-3628F6909BBB}"/>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261" name="AutoShape 33">
          <a:extLst>
            <a:ext uri="{FF2B5EF4-FFF2-40B4-BE49-F238E27FC236}">
              <a16:creationId xmlns:a16="http://schemas.microsoft.com/office/drawing/2014/main" id="{A9957202-C96A-4269-B3DF-FEB386DF08B2}"/>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62" name="AutoShape 33">
          <a:extLst>
            <a:ext uri="{FF2B5EF4-FFF2-40B4-BE49-F238E27FC236}">
              <a16:creationId xmlns:a16="http://schemas.microsoft.com/office/drawing/2014/main" id="{FD72172B-EC00-4558-8DA0-0C5F38D6BCC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63" name="AutoShape 33">
          <a:extLst>
            <a:ext uri="{FF2B5EF4-FFF2-40B4-BE49-F238E27FC236}">
              <a16:creationId xmlns:a16="http://schemas.microsoft.com/office/drawing/2014/main" id="{3340E066-0280-4082-B689-ABE611E3D82D}"/>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64" name="AutoShape 33">
          <a:extLst>
            <a:ext uri="{FF2B5EF4-FFF2-40B4-BE49-F238E27FC236}">
              <a16:creationId xmlns:a16="http://schemas.microsoft.com/office/drawing/2014/main" id="{5A6035C3-AD7F-4BBC-A626-CE02E90EE87C}"/>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1690"/>
    <xdr:sp macro="" textlink="">
      <xdr:nvSpPr>
        <xdr:cNvPr id="265" name="AutoShape 33">
          <a:extLst>
            <a:ext uri="{FF2B5EF4-FFF2-40B4-BE49-F238E27FC236}">
              <a16:creationId xmlns:a16="http://schemas.microsoft.com/office/drawing/2014/main" id="{2AE82C67-802A-4C88-8126-3D5CD996C0D5}"/>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2079"/>
    <xdr:sp macro="" textlink="">
      <xdr:nvSpPr>
        <xdr:cNvPr id="266" name="AutoShape 33">
          <a:extLst>
            <a:ext uri="{FF2B5EF4-FFF2-40B4-BE49-F238E27FC236}">
              <a16:creationId xmlns:a16="http://schemas.microsoft.com/office/drawing/2014/main" id="{90C1CB03-009C-46E8-B178-4F8B868C7FB3}"/>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267" name="Check Box 23" hidden="1">
          <a:extLst>
            <a:ext uri="{63B3BB69-23CF-44E3-9099-C40C66FF867C}">
              <a14:compatExt xmlns:a14="http://schemas.microsoft.com/office/drawing/2010/main" spid="_x0000_s1047"/>
            </a:ext>
            <a:ext uri="{FF2B5EF4-FFF2-40B4-BE49-F238E27FC236}">
              <a16:creationId xmlns:a16="http://schemas.microsoft.com/office/drawing/2014/main" id="{AB0201FD-9183-4DD9-A649-976C1C38E31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68" name="AutoShape 33">
          <a:extLst>
            <a:ext uri="{FF2B5EF4-FFF2-40B4-BE49-F238E27FC236}">
              <a16:creationId xmlns:a16="http://schemas.microsoft.com/office/drawing/2014/main" id="{814919F6-AE08-4C6D-8D55-C64E422B67E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69" name="AutoShape 33">
          <a:extLst>
            <a:ext uri="{FF2B5EF4-FFF2-40B4-BE49-F238E27FC236}">
              <a16:creationId xmlns:a16="http://schemas.microsoft.com/office/drawing/2014/main" id="{80A3DB6B-7CA1-4000-AE7A-94BCEE9510C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70" name="AutoShape 33">
          <a:extLst>
            <a:ext uri="{FF2B5EF4-FFF2-40B4-BE49-F238E27FC236}">
              <a16:creationId xmlns:a16="http://schemas.microsoft.com/office/drawing/2014/main" id="{54FFAAD6-954B-4774-954E-CC54CA1098B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71" name="AutoShape 33">
          <a:extLst>
            <a:ext uri="{FF2B5EF4-FFF2-40B4-BE49-F238E27FC236}">
              <a16:creationId xmlns:a16="http://schemas.microsoft.com/office/drawing/2014/main" id="{4A4958FA-71EA-46A1-B80E-F1FEFE7DC03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134923</xdr:rowOff>
    </xdr:to>
    <xdr:sp macro="" textlink="">
      <xdr:nvSpPr>
        <xdr:cNvPr id="272" name="AutoShape 33">
          <a:extLst>
            <a:ext uri="{FF2B5EF4-FFF2-40B4-BE49-F238E27FC236}">
              <a16:creationId xmlns:a16="http://schemas.microsoft.com/office/drawing/2014/main" id="{120761C6-F475-4063-95D6-DD270B493478}"/>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129597</xdr:rowOff>
    </xdr:to>
    <xdr:sp macro="" textlink="">
      <xdr:nvSpPr>
        <xdr:cNvPr id="273" name="AutoShape 33">
          <a:extLst>
            <a:ext uri="{FF2B5EF4-FFF2-40B4-BE49-F238E27FC236}">
              <a16:creationId xmlns:a16="http://schemas.microsoft.com/office/drawing/2014/main" id="{8180FC53-6E84-4E09-B2B8-6CC6BEF2E4EB}"/>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274" name="Check Box 23" hidden="1">
          <a:extLst>
            <a:ext uri="{63B3BB69-23CF-44E3-9099-C40C66FF867C}">
              <a14:compatExt xmlns:a14="http://schemas.microsoft.com/office/drawing/2010/main" spid="_x0000_s1047"/>
            </a:ext>
            <a:ext uri="{FF2B5EF4-FFF2-40B4-BE49-F238E27FC236}">
              <a16:creationId xmlns:a16="http://schemas.microsoft.com/office/drawing/2014/main" id="{A753C24C-891F-407D-8966-B88BE4502F0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75" name="AutoShape 33">
          <a:extLst>
            <a:ext uri="{FF2B5EF4-FFF2-40B4-BE49-F238E27FC236}">
              <a16:creationId xmlns:a16="http://schemas.microsoft.com/office/drawing/2014/main" id="{71E83DB4-EEA5-446B-8FB4-F1D15CA9929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76" name="AutoShape 33">
          <a:extLst>
            <a:ext uri="{FF2B5EF4-FFF2-40B4-BE49-F238E27FC236}">
              <a16:creationId xmlns:a16="http://schemas.microsoft.com/office/drawing/2014/main" id="{70F25B0B-9843-4752-86C0-A15832D86C3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77" name="AutoShape 33">
          <a:extLst>
            <a:ext uri="{FF2B5EF4-FFF2-40B4-BE49-F238E27FC236}">
              <a16:creationId xmlns:a16="http://schemas.microsoft.com/office/drawing/2014/main" id="{DBE9E41C-B864-45E5-A649-B8BAC3DD7AE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78" name="AutoShape 33">
          <a:extLst>
            <a:ext uri="{FF2B5EF4-FFF2-40B4-BE49-F238E27FC236}">
              <a16:creationId xmlns:a16="http://schemas.microsoft.com/office/drawing/2014/main" id="{02963476-730C-411C-AE36-D3BF8328BD5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279" name="AutoShape 33">
          <a:extLst>
            <a:ext uri="{FF2B5EF4-FFF2-40B4-BE49-F238E27FC236}">
              <a16:creationId xmlns:a16="http://schemas.microsoft.com/office/drawing/2014/main" id="{5127D87B-5043-407A-84D3-B96DB7B63847}"/>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280" name="Check Box 23" hidden="1">
          <a:extLst>
            <a:ext uri="{63B3BB69-23CF-44E3-9099-C40C66FF867C}">
              <a14:compatExt xmlns:a14="http://schemas.microsoft.com/office/drawing/2010/main" spid="_x0000_s1047"/>
            </a:ext>
            <a:ext uri="{FF2B5EF4-FFF2-40B4-BE49-F238E27FC236}">
              <a16:creationId xmlns:a16="http://schemas.microsoft.com/office/drawing/2014/main" id="{9669C72D-9752-4317-90F5-EA5697294CD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81" name="AutoShape 33">
          <a:extLst>
            <a:ext uri="{FF2B5EF4-FFF2-40B4-BE49-F238E27FC236}">
              <a16:creationId xmlns:a16="http://schemas.microsoft.com/office/drawing/2014/main" id="{6B39334F-AE9D-4586-934B-B5231DEF4F4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82" name="AutoShape 33">
          <a:extLst>
            <a:ext uri="{FF2B5EF4-FFF2-40B4-BE49-F238E27FC236}">
              <a16:creationId xmlns:a16="http://schemas.microsoft.com/office/drawing/2014/main" id="{FE1A7FAB-AA3A-4B85-85B2-0548E6CAE1B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83" name="AutoShape 33">
          <a:extLst>
            <a:ext uri="{FF2B5EF4-FFF2-40B4-BE49-F238E27FC236}">
              <a16:creationId xmlns:a16="http://schemas.microsoft.com/office/drawing/2014/main" id="{F7C90E5A-4E68-4EE2-898A-A8023666C75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84" name="AutoShape 33">
          <a:extLst>
            <a:ext uri="{FF2B5EF4-FFF2-40B4-BE49-F238E27FC236}">
              <a16:creationId xmlns:a16="http://schemas.microsoft.com/office/drawing/2014/main" id="{D21A952C-944D-4830-A7FF-875C947F0F5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285" name="AutoShape 33">
          <a:extLst>
            <a:ext uri="{FF2B5EF4-FFF2-40B4-BE49-F238E27FC236}">
              <a16:creationId xmlns:a16="http://schemas.microsoft.com/office/drawing/2014/main" id="{5CAC2388-E4BC-4DEC-AE94-54E3DEEA1060}"/>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286" name="AutoShape 33">
          <a:extLst>
            <a:ext uri="{FF2B5EF4-FFF2-40B4-BE49-F238E27FC236}">
              <a16:creationId xmlns:a16="http://schemas.microsoft.com/office/drawing/2014/main" id="{C9188630-B98E-4057-9B96-7EECB286DC8F}"/>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287" name="Check Box 23" hidden="1">
          <a:extLst>
            <a:ext uri="{63B3BB69-23CF-44E3-9099-C40C66FF867C}">
              <a14:compatExt xmlns:a14="http://schemas.microsoft.com/office/drawing/2010/main" spid="_x0000_s1047"/>
            </a:ext>
            <a:ext uri="{FF2B5EF4-FFF2-40B4-BE49-F238E27FC236}">
              <a16:creationId xmlns:a16="http://schemas.microsoft.com/office/drawing/2014/main" id="{3CE80DCC-D555-4E1D-AC8C-F2BCD291267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288" name="AutoShape 33">
          <a:extLst>
            <a:ext uri="{FF2B5EF4-FFF2-40B4-BE49-F238E27FC236}">
              <a16:creationId xmlns:a16="http://schemas.microsoft.com/office/drawing/2014/main" id="{329171BE-82FA-4B9B-B392-B6B346AA56A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89" name="AutoShape 33">
          <a:extLst>
            <a:ext uri="{FF2B5EF4-FFF2-40B4-BE49-F238E27FC236}">
              <a16:creationId xmlns:a16="http://schemas.microsoft.com/office/drawing/2014/main" id="{31E98E9C-1F59-4C1B-97F8-E41FA3D2E63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90" name="AutoShape 33">
          <a:extLst>
            <a:ext uri="{FF2B5EF4-FFF2-40B4-BE49-F238E27FC236}">
              <a16:creationId xmlns:a16="http://schemas.microsoft.com/office/drawing/2014/main" id="{867C273F-5067-4454-B88B-28145BB00E9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291" name="AutoShape 33">
          <a:extLst>
            <a:ext uri="{FF2B5EF4-FFF2-40B4-BE49-F238E27FC236}">
              <a16:creationId xmlns:a16="http://schemas.microsoft.com/office/drawing/2014/main" id="{D8D1FFBD-041D-44CA-A081-3AEE9507DED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292" name="AutoShape 33">
          <a:extLst>
            <a:ext uri="{FF2B5EF4-FFF2-40B4-BE49-F238E27FC236}">
              <a16:creationId xmlns:a16="http://schemas.microsoft.com/office/drawing/2014/main" id="{64D79B98-BA92-4671-BA70-0C4CF23AF3EC}"/>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293" name="AutoShape 33">
          <a:extLst>
            <a:ext uri="{FF2B5EF4-FFF2-40B4-BE49-F238E27FC236}">
              <a16:creationId xmlns:a16="http://schemas.microsoft.com/office/drawing/2014/main" id="{B188C900-F4B6-42DC-A09A-080C8BF515BA}"/>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94" name="Check Box 23" hidden="1">
          <a:extLst>
            <a:ext uri="{63B3BB69-23CF-44E3-9099-C40C66FF867C}">
              <a14:compatExt xmlns:a14="http://schemas.microsoft.com/office/drawing/2010/main" spid="_x0000_s1047"/>
            </a:ext>
            <a:ext uri="{FF2B5EF4-FFF2-40B4-BE49-F238E27FC236}">
              <a16:creationId xmlns:a16="http://schemas.microsoft.com/office/drawing/2014/main" id="{B9D52F09-5302-4831-B036-9BBDFB1D8853}"/>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295" name="AutoShape 33">
          <a:extLst>
            <a:ext uri="{FF2B5EF4-FFF2-40B4-BE49-F238E27FC236}">
              <a16:creationId xmlns:a16="http://schemas.microsoft.com/office/drawing/2014/main" id="{1622587C-9754-477F-8062-DDF10AC96A19}"/>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96" name="AutoShape 33">
          <a:extLst>
            <a:ext uri="{FF2B5EF4-FFF2-40B4-BE49-F238E27FC236}">
              <a16:creationId xmlns:a16="http://schemas.microsoft.com/office/drawing/2014/main" id="{2D201363-95CB-4F15-88FE-DA2B191F4CD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97" name="AutoShape 33">
          <a:extLst>
            <a:ext uri="{FF2B5EF4-FFF2-40B4-BE49-F238E27FC236}">
              <a16:creationId xmlns:a16="http://schemas.microsoft.com/office/drawing/2014/main" id="{A6198A1B-62E0-4AB3-81D6-64611543091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298" name="AutoShape 33">
          <a:extLst>
            <a:ext uri="{FF2B5EF4-FFF2-40B4-BE49-F238E27FC236}">
              <a16:creationId xmlns:a16="http://schemas.microsoft.com/office/drawing/2014/main" id="{617DD002-628F-4A82-B6A5-63A7104B6262}"/>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1690"/>
    <xdr:sp macro="" textlink="">
      <xdr:nvSpPr>
        <xdr:cNvPr id="299" name="AutoShape 33">
          <a:extLst>
            <a:ext uri="{FF2B5EF4-FFF2-40B4-BE49-F238E27FC236}">
              <a16:creationId xmlns:a16="http://schemas.microsoft.com/office/drawing/2014/main" id="{3FE288AC-0D18-4451-8EEA-05DEE0DDB0D6}"/>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2079"/>
    <xdr:sp macro="" textlink="">
      <xdr:nvSpPr>
        <xdr:cNvPr id="300" name="AutoShape 33">
          <a:extLst>
            <a:ext uri="{FF2B5EF4-FFF2-40B4-BE49-F238E27FC236}">
              <a16:creationId xmlns:a16="http://schemas.microsoft.com/office/drawing/2014/main" id="{209AAFEC-8FD1-4B00-97AB-6A4FC2DB6D47}"/>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301" name="Check Box 23" hidden="1">
          <a:extLst>
            <a:ext uri="{63B3BB69-23CF-44E3-9099-C40C66FF867C}">
              <a14:compatExt xmlns:a14="http://schemas.microsoft.com/office/drawing/2010/main" spid="_x0000_s1047"/>
            </a:ext>
            <a:ext uri="{FF2B5EF4-FFF2-40B4-BE49-F238E27FC236}">
              <a16:creationId xmlns:a16="http://schemas.microsoft.com/office/drawing/2014/main" id="{7B165EF7-6A17-4C36-8E30-146A5AEF544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02" name="AutoShape 33">
          <a:extLst>
            <a:ext uri="{FF2B5EF4-FFF2-40B4-BE49-F238E27FC236}">
              <a16:creationId xmlns:a16="http://schemas.microsoft.com/office/drawing/2014/main" id="{03F2C116-3C58-400A-93B5-509D4D1E349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03" name="AutoShape 33">
          <a:extLst>
            <a:ext uri="{FF2B5EF4-FFF2-40B4-BE49-F238E27FC236}">
              <a16:creationId xmlns:a16="http://schemas.microsoft.com/office/drawing/2014/main" id="{C8002C77-CFDB-461E-A392-7C8404385BF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04" name="AutoShape 33">
          <a:extLst>
            <a:ext uri="{FF2B5EF4-FFF2-40B4-BE49-F238E27FC236}">
              <a16:creationId xmlns:a16="http://schemas.microsoft.com/office/drawing/2014/main" id="{159F871D-A8C5-4786-A140-E4BF3C4E5C3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05" name="AutoShape 33">
          <a:extLst>
            <a:ext uri="{FF2B5EF4-FFF2-40B4-BE49-F238E27FC236}">
              <a16:creationId xmlns:a16="http://schemas.microsoft.com/office/drawing/2014/main" id="{00AAEDE6-4AA4-48BA-89A1-1A639E4F99D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06" name="AutoShape 33">
          <a:extLst>
            <a:ext uri="{FF2B5EF4-FFF2-40B4-BE49-F238E27FC236}">
              <a16:creationId xmlns:a16="http://schemas.microsoft.com/office/drawing/2014/main" id="{1B1416AD-4815-43EF-BA58-2435903EE5BC}"/>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307" name="AutoShape 33">
          <a:extLst>
            <a:ext uri="{FF2B5EF4-FFF2-40B4-BE49-F238E27FC236}">
              <a16:creationId xmlns:a16="http://schemas.microsoft.com/office/drawing/2014/main" id="{2ED9F07C-4FBE-4E9E-8717-8F1421DFEB01}"/>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309" name="Check Box 23" hidden="1">
          <a:extLst>
            <a:ext uri="{63B3BB69-23CF-44E3-9099-C40C66FF867C}">
              <a14:compatExt xmlns:a14="http://schemas.microsoft.com/office/drawing/2010/main" spid="_x0000_s1047"/>
            </a:ext>
            <a:ext uri="{FF2B5EF4-FFF2-40B4-BE49-F238E27FC236}">
              <a16:creationId xmlns:a16="http://schemas.microsoft.com/office/drawing/2014/main" id="{3BF7F3DB-23B9-4856-8605-380BE1A6D72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10" name="AutoShape 33">
          <a:extLst>
            <a:ext uri="{FF2B5EF4-FFF2-40B4-BE49-F238E27FC236}">
              <a16:creationId xmlns:a16="http://schemas.microsoft.com/office/drawing/2014/main" id="{B955B844-A416-48BC-8B3B-692606F5C31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11" name="AutoShape 33">
          <a:extLst>
            <a:ext uri="{FF2B5EF4-FFF2-40B4-BE49-F238E27FC236}">
              <a16:creationId xmlns:a16="http://schemas.microsoft.com/office/drawing/2014/main" id="{039CC5FE-8BD2-4461-A0CE-EF9A8D309DB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12" name="AutoShape 33">
          <a:extLst>
            <a:ext uri="{FF2B5EF4-FFF2-40B4-BE49-F238E27FC236}">
              <a16:creationId xmlns:a16="http://schemas.microsoft.com/office/drawing/2014/main" id="{4F08B804-75C7-430F-B608-0120B678D6E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13" name="AutoShape 33">
          <a:extLst>
            <a:ext uri="{FF2B5EF4-FFF2-40B4-BE49-F238E27FC236}">
              <a16:creationId xmlns:a16="http://schemas.microsoft.com/office/drawing/2014/main" id="{A04292DD-E492-41B0-B456-22CA08E6A9D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14" name="AutoShape 33">
          <a:extLst>
            <a:ext uri="{FF2B5EF4-FFF2-40B4-BE49-F238E27FC236}">
              <a16:creationId xmlns:a16="http://schemas.microsoft.com/office/drawing/2014/main" id="{5C43FEE2-AC91-4604-B046-CCC96130160F}"/>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315" name="Check Box 23" hidden="1">
          <a:extLst>
            <a:ext uri="{63B3BB69-23CF-44E3-9099-C40C66FF867C}">
              <a14:compatExt xmlns:a14="http://schemas.microsoft.com/office/drawing/2010/main" spid="_x0000_s1047"/>
            </a:ext>
            <a:ext uri="{FF2B5EF4-FFF2-40B4-BE49-F238E27FC236}">
              <a16:creationId xmlns:a16="http://schemas.microsoft.com/office/drawing/2014/main" id="{3A48AC6A-9738-4633-9FF5-5113EDCD83E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16" name="AutoShape 33">
          <a:extLst>
            <a:ext uri="{FF2B5EF4-FFF2-40B4-BE49-F238E27FC236}">
              <a16:creationId xmlns:a16="http://schemas.microsoft.com/office/drawing/2014/main" id="{B1919A29-13C4-491A-91AE-918F6686AAA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17" name="AutoShape 33">
          <a:extLst>
            <a:ext uri="{FF2B5EF4-FFF2-40B4-BE49-F238E27FC236}">
              <a16:creationId xmlns:a16="http://schemas.microsoft.com/office/drawing/2014/main" id="{AD048D27-0A78-498B-8389-4BDF600BB84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18" name="AutoShape 33">
          <a:extLst>
            <a:ext uri="{FF2B5EF4-FFF2-40B4-BE49-F238E27FC236}">
              <a16:creationId xmlns:a16="http://schemas.microsoft.com/office/drawing/2014/main" id="{DF457814-5185-4D96-A3D3-0D3716CCEB2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19" name="AutoShape 33">
          <a:extLst>
            <a:ext uri="{FF2B5EF4-FFF2-40B4-BE49-F238E27FC236}">
              <a16:creationId xmlns:a16="http://schemas.microsoft.com/office/drawing/2014/main" id="{D8B5148C-69E4-440E-8124-3B20738D61A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20" name="AutoShape 33">
          <a:extLst>
            <a:ext uri="{FF2B5EF4-FFF2-40B4-BE49-F238E27FC236}">
              <a16:creationId xmlns:a16="http://schemas.microsoft.com/office/drawing/2014/main" id="{7BD532CD-F8E0-4986-9446-AFAD90F3FC83}"/>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321" name="AutoShape 33">
          <a:extLst>
            <a:ext uri="{FF2B5EF4-FFF2-40B4-BE49-F238E27FC236}">
              <a16:creationId xmlns:a16="http://schemas.microsoft.com/office/drawing/2014/main" id="{91683A45-8524-4F99-A1CE-832E992046EC}"/>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322" name="Check Box 23" hidden="1">
          <a:extLst>
            <a:ext uri="{63B3BB69-23CF-44E3-9099-C40C66FF867C}">
              <a14:compatExt xmlns:a14="http://schemas.microsoft.com/office/drawing/2010/main" spid="_x0000_s1047"/>
            </a:ext>
            <a:ext uri="{FF2B5EF4-FFF2-40B4-BE49-F238E27FC236}">
              <a16:creationId xmlns:a16="http://schemas.microsoft.com/office/drawing/2014/main" id="{10CB514E-BAB0-43DE-96C3-B86B951587A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23" name="AutoShape 33">
          <a:extLst>
            <a:ext uri="{FF2B5EF4-FFF2-40B4-BE49-F238E27FC236}">
              <a16:creationId xmlns:a16="http://schemas.microsoft.com/office/drawing/2014/main" id="{7AFF03C3-2C05-414E-92C6-320813EDFB2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24" name="AutoShape 33">
          <a:extLst>
            <a:ext uri="{FF2B5EF4-FFF2-40B4-BE49-F238E27FC236}">
              <a16:creationId xmlns:a16="http://schemas.microsoft.com/office/drawing/2014/main" id="{972228DE-262F-4DB4-AE61-F0E784E3DAF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25" name="AutoShape 33">
          <a:extLst>
            <a:ext uri="{FF2B5EF4-FFF2-40B4-BE49-F238E27FC236}">
              <a16:creationId xmlns:a16="http://schemas.microsoft.com/office/drawing/2014/main" id="{71217C0E-7C7E-45B8-BA2E-2DEA6F58CAE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26" name="AutoShape 33">
          <a:extLst>
            <a:ext uri="{FF2B5EF4-FFF2-40B4-BE49-F238E27FC236}">
              <a16:creationId xmlns:a16="http://schemas.microsoft.com/office/drawing/2014/main" id="{31847BB3-47AB-4D7A-952D-FD2FF1C99F4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27" name="AutoShape 33">
          <a:extLst>
            <a:ext uri="{FF2B5EF4-FFF2-40B4-BE49-F238E27FC236}">
              <a16:creationId xmlns:a16="http://schemas.microsoft.com/office/drawing/2014/main" id="{C5A19D36-3EDC-44F1-AE0E-C1E2183C101C}"/>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328" name="AutoShape 33">
          <a:extLst>
            <a:ext uri="{FF2B5EF4-FFF2-40B4-BE49-F238E27FC236}">
              <a16:creationId xmlns:a16="http://schemas.microsoft.com/office/drawing/2014/main" id="{E92F61D7-F648-4985-9780-C7BB70ABDFA7}"/>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29" name="Check Box 23" hidden="1">
          <a:extLst>
            <a:ext uri="{63B3BB69-23CF-44E3-9099-C40C66FF867C}">
              <a14:compatExt xmlns:a14="http://schemas.microsoft.com/office/drawing/2010/main" spid="_x0000_s1047"/>
            </a:ext>
            <a:ext uri="{FF2B5EF4-FFF2-40B4-BE49-F238E27FC236}">
              <a16:creationId xmlns:a16="http://schemas.microsoft.com/office/drawing/2014/main" id="{0D6A38A2-2CF7-4F66-81F4-872AAC01D752}"/>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330" name="AutoShape 33">
          <a:extLst>
            <a:ext uri="{FF2B5EF4-FFF2-40B4-BE49-F238E27FC236}">
              <a16:creationId xmlns:a16="http://schemas.microsoft.com/office/drawing/2014/main" id="{B5B55D6A-59A3-49D7-BE9B-E7DDD0051E68}"/>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331" name="AutoShape 33">
          <a:extLst>
            <a:ext uri="{FF2B5EF4-FFF2-40B4-BE49-F238E27FC236}">
              <a16:creationId xmlns:a16="http://schemas.microsoft.com/office/drawing/2014/main" id="{2E26B372-0DDF-4FCD-937A-98FEA4FF4E3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332" name="AutoShape 33">
          <a:extLst>
            <a:ext uri="{FF2B5EF4-FFF2-40B4-BE49-F238E27FC236}">
              <a16:creationId xmlns:a16="http://schemas.microsoft.com/office/drawing/2014/main" id="{6874AA78-5B71-4E71-96B5-4ABAFE561C2D}"/>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333" name="AutoShape 33">
          <a:extLst>
            <a:ext uri="{FF2B5EF4-FFF2-40B4-BE49-F238E27FC236}">
              <a16:creationId xmlns:a16="http://schemas.microsoft.com/office/drawing/2014/main" id="{FFC36C77-BF9F-4EC6-9BAF-9F29C5C89F2D}"/>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1690"/>
    <xdr:sp macro="" textlink="">
      <xdr:nvSpPr>
        <xdr:cNvPr id="334" name="AutoShape 33">
          <a:extLst>
            <a:ext uri="{FF2B5EF4-FFF2-40B4-BE49-F238E27FC236}">
              <a16:creationId xmlns:a16="http://schemas.microsoft.com/office/drawing/2014/main" id="{280CB5D5-D9D1-4ED2-8C64-8FEE1DF92853}"/>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2079"/>
    <xdr:sp macro="" textlink="">
      <xdr:nvSpPr>
        <xdr:cNvPr id="335" name="AutoShape 33">
          <a:extLst>
            <a:ext uri="{FF2B5EF4-FFF2-40B4-BE49-F238E27FC236}">
              <a16:creationId xmlns:a16="http://schemas.microsoft.com/office/drawing/2014/main" id="{7E281FD0-5DDE-417D-9DC6-6F2F36BD37AE}"/>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336" name="Check Box 23" hidden="1">
          <a:extLst>
            <a:ext uri="{63B3BB69-23CF-44E3-9099-C40C66FF867C}">
              <a14:compatExt xmlns:a14="http://schemas.microsoft.com/office/drawing/2010/main" spid="_x0000_s1047"/>
            </a:ext>
            <a:ext uri="{FF2B5EF4-FFF2-40B4-BE49-F238E27FC236}">
              <a16:creationId xmlns:a16="http://schemas.microsoft.com/office/drawing/2014/main" id="{2583BF2B-A0EB-4B12-A21D-4EF2B016262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37" name="AutoShape 33">
          <a:extLst>
            <a:ext uri="{FF2B5EF4-FFF2-40B4-BE49-F238E27FC236}">
              <a16:creationId xmlns:a16="http://schemas.microsoft.com/office/drawing/2014/main" id="{8B3C5B59-DABF-409A-A1AC-2915A8F937F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38" name="AutoShape 33">
          <a:extLst>
            <a:ext uri="{FF2B5EF4-FFF2-40B4-BE49-F238E27FC236}">
              <a16:creationId xmlns:a16="http://schemas.microsoft.com/office/drawing/2014/main" id="{1418BA3B-3FDB-4A3E-921A-6160C278A8D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39" name="AutoShape 33">
          <a:extLst>
            <a:ext uri="{FF2B5EF4-FFF2-40B4-BE49-F238E27FC236}">
              <a16:creationId xmlns:a16="http://schemas.microsoft.com/office/drawing/2014/main" id="{7BA4E239-1669-4891-9340-C76B8120406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40" name="AutoShape 33">
          <a:extLst>
            <a:ext uri="{FF2B5EF4-FFF2-40B4-BE49-F238E27FC236}">
              <a16:creationId xmlns:a16="http://schemas.microsoft.com/office/drawing/2014/main" id="{418C2B0D-43E2-4295-A5E6-E7A9633EE58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41" name="AutoShape 33">
          <a:extLst>
            <a:ext uri="{FF2B5EF4-FFF2-40B4-BE49-F238E27FC236}">
              <a16:creationId xmlns:a16="http://schemas.microsoft.com/office/drawing/2014/main" id="{D75DFAC8-815A-4F9F-81DD-02134D84F7D6}"/>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342" name="AutoShape 33">
          <a:extLst>
            <a:ext uri="{FF2B5EF4-FFF2-40B4-BE49-F238E27FC236}">
              <a16:creationId xmlns:a16="http://schemas.microsoft.com/office/drawing/2014/main" id="{DEDC60F9-D9A0-43FD-B8C7-1CEC6CD26E86}"/>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343" name="Check Box 23" hidden="1">
          <a:extLst>
            <a:ext uri="{63B3BB69-23CF-44E3-9099-C40C66FF867C}">
              <a14:compatExt xmlns:a14="http://schemas.microsoft.com/office/drawing/2010/main" spid="_x0000_s1047"/>
            </a:ext>
            <a:ext uri="{FF2B5EF4-FFF2-40B4-BE49-F238E27FC236}">
              <a16:creationId xmlns:a16="http://schemas.microsoft.com/office/drawing/2014/main" id="{5F96C731-E743-4460-B5EB-1150B00E912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44" name="AutoShape 33">
          <a:extLst>
            <a:ext uri="{FF2B5EF4-FFF2-40B4-BE49-F238E27FC236}">
              <a16:creationId xmlns:a16="http://schemas.microsoft.com/office/drawing/2014/main" id="{470FE399-F3D9-4E5A-A1BA-FB0EF1DFF1E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45" name="AutoShape 33">
          <a:extLst>
            <a:ext uri="{FF2B5EF4-FFF2-40B4-BE49-F238E27FC236}">
              <a16:creationId xmlns:a16="http://schemas.microsoft.com/office/drawing/2014/main" id="{44C271C8-F803-46CC-86BE-5233A1B1F1D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46" name="AutoShape 33">
          <a:extLst>
            <a:ext uri="{FF2B5EF4-FFF2-40B4-BE49-F238E27FC236}">
              <a16:creationId xmlns:a16="http://schemas.microsoft.com/office/drawing/2014/main" id="{3A037F96-94C5-40F7-9C49-30292143FF9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47" name="AutoShape 33">
          <a:extLst>
            <a:ext uri="{FF2B5EF4-FFF2-40B4-BE49-F238E27FC236}">
              <a16:creationId xmlns:a16="http://schemas.microsoft.com/office/drawing/2014/main" id="{B728AA1D-F977-4A1C-BF42-60EA30A9F5A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48" name="AutoShape 33">
          <a:extLst>
            <a:ext uri="{FF2B5EF4-FFF2-40B4-BE49-F238E27FC236}">
              <a16:creationId xmlns:a16="http://schemas.microsoft.com/office/drawing/2014/main" id="{C75FD890-3658-44E6-A7C2-076C5E9A6F93}"/>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349" name="Check Box 23" hidden="1">
          <a:extLst>
            <a:ext uri="{63B3BB69-23CF-44E3-9099-C40C66FF867C}">
              <a14:compatExt xmlns:a14="http://schemas.microsoft.com/office/drawing/2010/main" spid="_x0000_s1047"/>
            </a:ext>
            <a:ext uri="{FF2B5EF4-FFF2-40B4-BE49-F238E27FC236}">
              <a16:creationId xmlns:a16="http://schemas.microsoft.com/office/drawing/2014/main" id="{ED81B9E0-2BD5-43BF-8046-55B47A94A60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50" name="AutoShape 33">
          <a:extLst>
            <a:ext uri="{FF2B5EF4-FFF2-40B4-BE49-F238E27FC236}">
              <a16:creationId xmlns:a16="http://schemas.microsoft.com/office/drawing/2014/main" id="{675F1561-89D1-4CDC-BA65-101F023390A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51" name="AutoShape 33">
          <a:extLst>
            <a:ext uri="{FF2B5EF4-FFF2-40B4-BE49-F238E27FC236}">
              <a16:creationId xmlns:a16="http://schemas.microsoft.com/office/drawing/2014/main" id="{B60E9F6D-583E-46A1-A8C5-3F5D94D65CB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52" name="AutoShape 33">
          <a:extLst>
            <a:ext uri="{FF2B5EF4-FFF2-40B4-BE49-F238E27FC236}">
              <a16:creationId xmlns:a16="http://schemas.microsoft.com/office/drawing/2014/main" id="{E69CA75C-5401-4A4A-9B53-E4DD1B16D70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53" name="AutoShape 33">
          <a:extLst>
            <a:ext uri="{FF2B5EF4-FFF2-40B4-BE49-F238E27FC236}">
              <a16:creationId xmlns:a16="http://schemas.microsoft.com/office/drawing/2014/main" id="{4F32F406-D9EA-4390-9DFC-5B6564848C5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54" name="AutoShape 33">
          <a:extLst>
            <a:ext uri="{FF2B5EF4-FFF2-40B4-BE49-F238E27FC236}">
              <a16:creationId xmlns:a16="http://schemas.microsoft.com/office/drawing/2014/main" id="{315DBE01-591C-4E96-93A4-148E9ABB3786}"/>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355" name="AutoShape 33">
          <a:extLst>
            <a:ext uri="{FF2B5EF4-FFF2-40B4-BE49-F238E27FC236}">
              <a16:creationId xmlns:a16="http://schemas.microsoft.com/office/drawing/2014/main" id="{197EBF06-93D3-4173-A1B5-3A6ED0419BF9}"/>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356" name="Check Box 23" hidden="1">
          <a:extLst>
            <a:ext uri="{63B3BB69-23CF-44E3-9099-C40C66FF867C}">
              <a14:compatExt xmlns:a14="http://schemas.microsoft.com/office/drawing/2010/main" spid="_x0000_s1047"/>
            </a:ext>
            <a:ext uri="{FF2B5EF4-FFF2-40B4-BE49-F238E27FC236}">
              <a16:creationId xmlns:a16="http://schemas.microsoft.com/office/drawing/2014/main" id="{34F868CB-EB4E-42EA-9B8F-BEB1252327E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57" name="AutoShape 33">
          <a:extLst>
            <a:ext uri="{FF2B5EF4-FFF2-40B4-BE49-F238E27FC236}">
              <a16:creationId xmlns:a16="http://schemas.microsoft.com/office/drawing/2014/main" id="{5FBD65C7-2EDB-4F06-B8B4-5A13EA50B28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58" name="AutoShape 33">
          <a:extLst>
            <a:ext uri="{FF2B5EF4-FFF2-40B4-BE49-F238E27FC236}">
              <a16:creationId xmlns:a16="http://schemas.microsoft.com/office/drawing/2014/main" id="{0C11AE5E-327B-4EAA-8CB5-0C8B4754825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59" name="AutoShape 33">
          <a:extLst>
            <a:ext uri="{FF2B5EF4-FFF2-40B4-BE49-F238E27FC236}">
              <a16:creationId xmlns:a16="http://schemas.microsoft.com/office/drawing/2014/main" id="{F7E5A8F8-3104-47CF-BAC1-65E6A1A8AB5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60" name="AutoShape 33">
          <a:extLst>
            <a:ext uri="{FF2B5EF4-FFF2-40B4-BE49-F238E27FC236}">
              <a16:creationId xmlns:a16="http://schemas.microsoft.com/office/drawing/2014/main" id="{A24E7342-C4B7-4F6B-B849-C36DE15383F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61" name="AutoShape 33">
          <a:extLst>
            <a:ext uri="{FF2B5EF4-FFF2-40B4-BE49-F238E27FC236}">
              <a16:creationId xmlns:a16="http://schemas.microsoft.com/office/drawing/2014/main" id="{39820F5C-68D0-4998-AC15-1CE2F9F2E400}"/>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362" name="AutoShape 33">
          <a:extLst>
            <a:ext uri="{FF2B5EF4-FFF2-40B4-BE49-F238E27FC236}">
              <a16:creationId xmlns:a16="http://schemas.microsoft.com/office/drawing/2014/main" id="{DE2050C9-8874-47DB-AF2E-EBFC557CC9EB}"/>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63" name="Check Box 23" hidden="1">
          <a:extLst>
            <a:ext uri="{63B3BB69-23CF-44E3-9099-C40C66FF867C}">
              <a14:compatExt xmlns:a14="http://schemas.microsoft.com/office/drawing/2010/main" spid="_x0000_s1047"/>
            </a:ext>
            <a:ext uri="{FF2B5EF4-FFF2-40B4-BE49-F238E27FC236}">
              <a16:creationId xmlns:a16="http://schemas.microsoft.com/office/drawing/2014/main" id="{CF071578-B835-4EFF-B739-E7F4E8397BD4}"/>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364" name="AutoShape 33">
          <a:extLst>
            <a:ext uri="{FF2B5EF4-FFF2-40B4-BE49-F238E27FC236}">
              <a16:creationId xmlns:a16="http://schemas.microsoft.com/office/drawing/2014/main" id="{DC23C0DC-3FC2-4A5D-B9CD-CB7BA3F16A8B}"/>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365" name="AutoShape 33">
          <a:extLst>
            <a:ext uri="{FF2B5EF4-FFF2-40B4-BE49-F238E27FC236}">
              <a16:creationId xmlns:a16="http://schemas.microsoft.com/office/drawing/2014/main" id="{543ED80C-EB95-495D-899F-970421E50055}"/>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366" name="AutoShape 33">
          <a:extLst>
            <a:ext uri="{FF2B5EF4-FFF2-40B4-BE49-F238E27FC236}">
              <a16:creationId xmlns:a16="http://schemas.microsoft.com/office/drawing/2014/main" id="{8FFB068D-FD91-44AF-8903-4FBF8B06A2C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367" name="AutoShape 33">
          <a:extLst>
            <a:ext uri="{FF2B5EF4-FFF2-40B4-BE49-F238E27FC236}">
              <a16:creationId xmlns:a16="http://schemas.microsoft.com/office/drawing/2014/main" id="{5B0826BE-0C99-4CFB-B84B-7E66D885B175}"/>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1690"/>
    <xdr:sp macro="" textlink="">
      <xdr:nvSpPr>
        <xdr:cNvPr id="368" name="AutoShape 33">
          <a:extLst>
            <a:ext uri="{FF2B5EF4-FFF2-40B4-BE49-F238E27FC236}">
              <a16:creationId xmlns:a16="http://schemas.microsoft.com/office/drawing/2014/main" id="{371ED8E3-9177-4EB4-9DFA-E9FD4D93C4B1}"/>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2079"/>
    <xdr:sp macro="" textlink="">
      <xdr:nvSpPr>
        <xdr:cNvPr id="369" name="AutoShape 33">
          <a:extLst>
            <a:ext uri="{FF2B5EF4-FFF2-40B4-BE49-F238E27FC236}">
              <a16:creationId xmlns:a16="http://schemas.microsoft.com/office/drawing/2014/main" id="{6F2C280F-E232-4856-8074-3782DB78A53E}"/>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370" name="Check Box 23" hidden="1">
          <a:extLst>
            <a:ext uri="{63B3BB69-23CF-44E3-9099-C40C66FF867C}">
              <a14:compatExt xmlns:a14="http://schemas.microsoft.com/office/drawing/2010/main" spid="_x0000_s1047"/>
            </a:ext>
            <a:ext uri="{FF2B5EF4-FFF2-40B4-BE49-F238E27FC236}">
              <a16:creationId xmlns:a16="http://schemas.microsoft.com/office/drawing/2014/main" id="{867DBA3E-4DBC-4480-96B7-A0C41D73410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71" name="AutoShape 33">
          <a:extLst>
            <a:ext uri="{FF2B5EF4-FFF2-40B4-BE49-F238E27FC236}">
              <a16:creationId xmlns:a16="http://schemas.microsoft.com/office/drawing/2014/main" id="{2CD232E4-8EBD-4EDA-AB9F-2A14EF2C57D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72" name="AutoShape 33">
          <a:extLst>
            <a:ext uri="{FF2B5EF4-FFF2-40B4-BE49-F238E27FC236}">
              <a16:creationId xmlns:a16="http://schemas.microsoft.com/office/drawing/2014/main" id="{FD085534-553A-47ED-808A-27719DB9929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73" name="AutoShape 33">
          <a:extLst>
            <a:ext uri="{FF2B5EF4-FFF2-40B4-BE49-F238E27FC236}">
              <a16:creationId xmlns:a16="http://schemas.microsoft.com/office/drawing/2014/main" id="{E5A6483F-4ABE-4EC5-9943-EF0DE540BC8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74" name="AutoShape 33">
          <a:extLst>
            <a:ext uri="{FF2B5EF4-FFF2-40B4-BE49-F238E27FC236}">
              <a16:creationId xmlns:a16="http://schemas.microsoft.com/office/drawing/2014/main" id="{65C1F680-04AB-4B99-9125-C457A8EE9A6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75" name="AutoShape 33">
          <a:extLst>
            <a:ext uri="{FF2B5EF4-FFF2-40B4-BE49-F238E27FC236}">
              <a16:creationId xmlns:a16="http://schemas.microsoft.com/office/drawing/2014/main" id="{A7489626-278B-4CFA-9A6B-2500260C15C9}"/>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376" name="AutoShape 33">
          <a:extLst>
            <a:ext uri="{FF2B5EF4-FFF2-40B4-BE49-F238E27FC236}">
              <a16:creationId xmlns:a16="http://schemas.microsoft.com/office/drawing/2014/main" id="{DE5A822B-F4EE-4587-8FF1-667545BA1DFC}"/>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377" name="Check Box 23" hidden="1">
          <a:extLst>
            <a:ext uri="{63B3BB69-23CF-44E3-9099-C40C66FF867C}">
              <a14:compatExt xmlns:a14="http://schemas.microsoft.com/office/drawing/2010/main" spid="_x0000_s1047"/>
            </a:ext>
            <a:ext uri="{FF2B5EF4-FFF2-40B4-BE49-F238E27FC236}">
              <a16:creationId xmlns:a16="http://schemas.microsoft.com/office/drawing/2014/main" id="{547780B1-6ADD-4817-9085-21D04E54651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78" name="AutoShape 33">
          <a:extLst>
            <a:ext uri="{FF2B5EF4-FFF2-40B4-BE49-F238E27FC236}">
              <a16:creationId xmlns:a16="http://schemas.microsoft.com/office/drawing/2014/main" id="{A3FB540D-CA62-48A8-8C9B-92227306DD5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79" name="AutoShape 33">
          <a:extLst>
            <a:ext uri="{FF2B5EF4-FFF2-40B4-BE49-F238E27FC236}">
              <a16:creationId xmlns:a16="http://schemas.microsoft.com/office/drawing/2014/main" id="{AF1DA82D-238E-491E-A467-205ED58FAA0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80" name="AutoShape 33">
          <a:extLst>
            <a:ext uri="{FF2B5EF4-FFF2-40B4-BE49-F238E27FC236}">
              <a16:creationId xmlns:a16="http://schemas.microsoft.com/office/drawing/2014/main" id="{9AF7D7C0-4FCF-496A-96E3-95A46637112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81" name="AutoShape 33">
          <a:extLst>
            <a:ext uri="{FF2B5EF4-FFF2-40B4-BE49-F238E27FC236}">
              <a16:creationId xmlns:a16="http://schemas.microsoft.com/office/drawing/2014/main" id="{050B3B26-3085-4BAB-9E17-DDE6C304AA4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82" name="AutoShape 33">
          <a:extLst>
            <a:ext uri="{FF2B5EF4-FFF2-40B4-BE49-F238E27FC236}">
              <a16:creationId xmlns:a16="http://schemas.microsoft.com/office/drawing/2014/main" id="{2D9AE99E-26D6-4935-9316-2ECED7AAE45E}"/>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383" name="Check Box 23" hidden="1">
          <a:extLst>
            <a:ext uri="{63B3BB69-23CF-44E3-9099-C40C66FF867C}">
              <a14:compatExt xmlns:a14="http://schemas.microsoft.com/office/drawing/2010/main" spid="_x0000_s1047"/>
            </a:ext>
            <a:ext uri="{FF2B5EF4-FFF2-40B4-BE49-F238E27FC236}">
              <a16:creationId xmlns:a16="http://schemas.microsoft.com/office/drawing/2014/main" id="{8D5DC5B1-1E37-450B-9386-C121BA379AE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84" name="AutoShape 33">
          <a:extLst>
            <a:ext uri="{FF2B5EF4-FFF2-40B4-BE49-F238E27FC236}">
              <a16:creationId xmlns:a16="http://schemas.microsoft.com/office/drawing/2014/main" id="{292100D0-DDE3-4215-9AC7-A76B4309BB4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85" name="AutoShape 33">
          <a:extLst>
            <a:ext uri="{FF2B5EF4-FFF2-40B4-BE49-F238E27FC236}">
              <a16:creationId xmlns:a16="http://schemas.microsoft.com/office/drawing/2014/main" id="{169CDDDF-E6AD-4CCB-8633-E65627BF8B9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86" name="AutoShape 33">
          <a:extLst>
            <a:ext uri="{FF2B5EF4-FFF2-40B4-BE49-F238E27FC236}">
              <a16:creationId xmlns:a16="http://schemas.microsoft.com/office/drawing/2014/main" id="{1B2DC598-BE93-44F5-95E7-71EAF2A5015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87" name="AutoShape 33">
          <a:extLst>
            <a:ext uri="{FF2B5EF4-FFF2-40B4-BE49-F238E27FC236}">
              <a16:creationId xmlns:a16="http://schemas.microsoft.com/office/drawing/2014/main" id="{B502C151-C256-47E6-BCEC-50BAF520A38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88" name="AutoShape 33">
          <a:extLst>
            <a:ext uri="{FF2B5EF4-FFF2-40B4-BE49-F238E27FC236}">
              <a16:creationId xmlns:a16="http://schemas.microsoft.com/office/drawing/2014/main" id="{98631FC0-30E4-4391-9C2A-D7EB0F0A32FA}"/>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389" name="AutoShape 33">
          <a:extLst>
            <a:ext uri="{FF2B5EF4-FFF2-40B4-BE49-F238E27FC236}">
              <a16:creationId xmlns:a16="http://schemas.microsoft.com/office/drawing/2014/main" id="{7B02DBE0-B56E-4D64-A8A1-12BD64DB5CD7}"/>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390" name="Check Box 23" hidden="1">
          <a:extLst>
            <a:ext uri="{63B3BB69-23CF-44E3-9099-C40C66FF867C}">
              <a14:compatExt xmlns:a14="http://schemas.microsoft.com/office/drawing/2010/main" spid="_x0000_s1047"/>
            </a:ext>
            <a:ext uri="{FF2B5EF4-FFF2-40B4-BE49-F238E27FC236}">
              <a16:creationId xmlns:a16="http://schemas.microsoft.com/office/drawing/2014/main" id="{9F86CC17-F5CE-44D5-A9AF-14E8BDBF993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391" name="AutoShape 33">
          <a:extLst>
            <a:ext uri="{FF2B5EF4-FFF2-40B4-BE49-F238E27FC236}">
              <a16:creationId xmlns:a16="http://schemas.microsoft.com/office/drawing/2014/main" id="{75BD916E-8879-4AFA-857C-878F9CF653F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92" name="AutoShape 33">
          <a:extLst>
            <a:ext uri="{FF2B5EF4-FFF2-40B4-BE49-F238E27FC236}">
              <a16:creationId xmlns:a16="http://schemas.microsoft.com/office/drawing/2014/main" id="{912F3EE6-C97D-4551-8FE6-45A7959D3E8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93" name="AutoShape 33">
          <a:extLst>
            <a:ext uri="{FF2B5EF4-FFF2-40B4-BE49-F238E27FC236}">
              <a16:creationId xmlns:a16="http://schemas.microsoft.com/office/drawing/2014/main" id="{B69845AA-5808-4702-825E-D11CCE9EEED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394" name="AutoShape 33">
          <a:extLst>
            <a:ext uri="{FF2B5EF4-FFF2-40B4-BE49-F238E27FC236}">
              <a16:creationId xmlns:a16="http://schemas.microsoft.com/office/drawing/2014/main" id="{144A1D15-9051-4F09-AB3A-3BF2E4F6B4D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395" name="AutoShape 33">
          <a:extLst>
            <a:ext uri="{FF2B5EF4-FFF2-40B4-BE49-F238E27FC236}">
              <a16:creationId xmlns:a16="http://schemas.microsoft.com/office/drawing/2014/main" id="{EA92AA44-7065-4CD3-BD82-A413216B602F}"/>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396" name="AutoShape 33">
          <a:extLst>
            <a:ext uri="{FF2B5EF4-FFF2-40B4-BE49-F238E27FC236}">
              <a16:creationId xmlns:a16="http://schemas.microsoft.com/office/drawing/2014/main" id="{B64C8F34-D1BC-4FF2-83A6-C2F54A8926BD}"/>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97" name="Check Box 23" hidden="1">
          <a:extLst>
            <a:ext uri="{63B3BB69-23CF-44E3-9099-C40C66FF867C}">
              <a14:compatExt xmlns:a14="http://schemas.microsoft.com/office/drawing/2010/main" spid="_x0000_s1047"/>
            </a:ext>
            <a:ext uri="{FF2B5EF4-FFF2-40B4-BE49-F238E27FC236}">
              <a16:creationId xmlns:a16="http://schemas.microsoft.com/office/drawing/2014/main" id="{83D26E9B-8AA6-4092-A8B1-EEE1D2D01A86}"/>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398" name="AutoShape 33">
          <a:extLst>
            <a:ext uri="{FF2B5EF4-FFF2-40B4-BE49-F238E27FC236}">
              <a16:creationId xmlns:a16="http://schemas.microsoft.com/office/drawing/2014/main" id="{A89E75D3-AA5B-4245-9A32-E6E6B48E38B5}"/>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399" name="AutoShape 33">
          <a:extLst>
            <a:ext uri="{FF2B5EF4-FFF2-40B4-BE49-F238E27FC236}">
              <a16:creationId xmlns:a16="http://schemas.microsoft.com/office/drawing/2014/main" id="{6539C056-3128-48BE-A4DF-D045D29C29AA}"/>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400" name="AutoShape 33">
          <a:extLst>
            <a:ext uri="{FF2B5EF4-FFF2-40B4-BE49-F238E27FC236}">
              <a16:creationId xmlns:a16="http://schemas.microsoft.com/office/drawing/2014/main" id="{AA8B423C-9600-42EC-82C4-DD147880E60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401" name="AutoShape 33">
          <a:extLst>
            <a:ext uri="{FF2B5EF4-FFF2-40B4-BE49-F238E27FC236}">
              <a16:creationId xmlns:a16="http://schemas.microsoft.com/office/drawing/2014/main" id="{9140E817-60D6-4849-A430-930AB83D660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1690"/>
    <xdr:sp macro="" textlink="">
      <xdr:nvSpPr>
        <xdr:cNvPr id="402" name="AutoShape 33">
          <a:extLst>
            <a:ext uri="{FF2B5EF4-FFF2-40B4-BE49-F238E27FC236}">
              <a16:creationId xmlns:a16="http://schemas.microsoft.com/office/drawing/2014/main" id="{0E6A5576-DF17-4F3A-8FB5-881F42128519}"/>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2079"/>
    <xdr:sp macro="" textlink="">
      <xdr:nvSpPr>
        <xdr:cNvPr id="403" name="AutoShape 33">
          <a:extLst>
            <a:ext uri="{FF2B5EF4-FFF2-40B4-BE49-F238E27FC236}">
              <a16:creationId xmlns:a16="http://schemas.microsoft.com/office/drawing/2014/main" id="{2953131B-3BC3-4334-B20D-CF8EAB0335A8}"/>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404" name="Check Box 23" hidden="1">
          <a:extLst>
            <a:ext uri="{63B3BB69-23CF-44E3-9099-C40C66FF867C}">
              <a14:compatExt xmlns:a14="http://schemas.microsoft.com/office/drawing/2010/main" spid="_x0000_s1047"/>
            </a:ext>
            <a:ext uri="{FF2B5EF4-FFF2-40B4-BE49-F238E27FC236}">
              <a16:creationId xmlns:a16="http://schemas.microsoft.com/office/drawing/2014/main" id="{9BA40B76-2F5A-466F-B6E6-A8A270F3B7F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05" name="AutoShape 33">
          <a:extLst>
            <a:ext uri="{FF2B5EF4-FFF2-40B4-BE49-F238E27FC236}">
              <a16:creationId xmlns:a16="http://schemas.microsoft.com/office/drawing/2014/main" id="{115BFCC6-2E10-4C3C-B386-7E7247B4E57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06" name="AutoShape 33">
          <a:extLst>
            <a:ext uri="{FF2B5EF4-FFF2-40B4-BE49-F238E27FC236}">
              <a16:creationId xmlns:a16="http://schemas.microsoft.com/office/drawing/2014/main" id="{91D62BE6-4DED-411A-AEA3-72D1A11C930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07" name="AutoShape 33">
          <a:extLst>
            <a:ext uri="{FF2B5EF4-FFF2-40B4-BE49-F238E27FC236}">
              <a16:creationId xmlns:a16="http://schemas.microsoft.com/office/drawing/2014/main" id="{034432C8-9748-47BE-AB54-4E86BBD6020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08" name="AutoShape 33">
          <a:extLst>
            <a:ext uri="{FF2B5EF4-FFF2-40B4-BE49-F238E27FC236}">
              <a16:creationId xmlns:a16="http://schemas.microsoft.com/office/drawing/2014/main" id="{1DB7A016-2F22-4AF9-9B37-5A04484C69D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409" name="AutoShape 33">
          <a:extLst>
            <a:ext uri="{FF2B5EF4-FFF2-40B4-BE49-F238E27FC236}">
              <a16:creationId xmlns:a16="http://schemas.microsoft.com/office/drawing/2014/main" id="{84367D95-B57B-42AF-8932-70909789804E}"/>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410" name="AutoShape 33">
          <a:extLst>
            <a:ext uri="{FF2B5EF4-FFF2-40B4-BE49-F238E27FC236}">
              <a16:creationId xmlns:a16="http://schemas.microsoft.com/office/drawing/2014/main" id="{08E43E98-9B78-4D92-8AF2-27A5991108E0}"/>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411" name="Check Box 23" hidden="1">
          <a:extLst>
            <a:ext uri="{63B3BB69-23CF-44E3-9099-C40C66FF867C}">
              <a14:compatExt xmlns:a14="http://schemas.microsoft.com/office/drawing/2010/main" spid="_x0000_s1047"/>
            </a:ext>
            <a:ext uri="{FF2B5EF4-FFF2-40B4-BE49-F238E27FC236}">
              <a16:creationId xmlns:a16="http://schemas.microsoft.com/office/drawing/2014/main" id="{8004A7B4-72DF-4B75-9041-46ADCFFDF4E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12" name="AutoShape 33">
          <a:extLst>
            <a:ext uri="{FF2B5EF4-FFF2-40B4-BE49-F238E27FC236}">
              <a16:creationId xmlns:a16="http://schemas.microsoft.com/office/drawing/2014/main" id="{9510D5EC-59B9-48EF-9C3B-2D25D367070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13" name="AutoShape 33">
          <a:extLst>
            <a:ext uri="{FF2B5EF4-FFF2-40B4-BE49-F238E27FC236}">
              <a16:creationId xmlns:a16="http://schemas.microsoft.com/office/drawing/2014/main" id="{B6CBE94A-E77F-4ABA-A578-6135104A68A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14" name="AutoShape 33">
          <a:extLst>
            <a:ext uri="{FF2B5EF4-FFF2-40B4-BE49-F238E27FC236}">
              <a16:creationId xmlns:a16="http://schemas.microsoft.com/office/drawing/2014/main" id="{05D46851-364B-4199-BD27-DB7BE5CFF37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15" name="AutoShape 33">
          <a:extLst>
            <a:ext uri="{FF2B5EF4-FFF2-40B4-BE49-F238E27FC236}">
              <a16:creationId xmlns:a16="http://schemas.microsoft.com/office/drawing/2014/main" id="{2FB8F8CA-71DE-4320-835F-EC53CBBDFF0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416" name="AutoShape 33">
          <a:extLst>
            <a:ext uri="{FF2B5EF4-FFF2-40B4-BE49-F238E27FC236}">
              <a16:creationId xmlns:a16="http://schemas.microsoft.com/office/drawing/2014/main" id="{49B07B10-70F2-407F-9C28-A3A5E15FAFEF}"/>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417" name="Check Box 23" hidden="1">
          <a:extLst>
            <a:ext uri="{63B3BB69-23CF-44E3-9099-C40C66FF867C}">
              <a14:compatExt xmlns:a14="http://schemas.microsoft.com/office/drawing/2010/main" spid="_x0000_s1047"/>
            </a:ext>
            <a:ext uri="{FF2B5EF4-FFF2-40B4-BE49-F238E27FC236}">
              <a16:creationId xmlns:a16="http://schemas.microsoft.com/office/drawing/2014/main" id="{0C0F11F6-C36E-4EBB-8B9E-3B4F848E559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18" name="AutoShape 33">
          <a:extLst>
            <a:ext uri="{FF2B5EF4-FFF2-40B4-BE49-F238E27FC236}">
              <a16:creationId xmlns:a16="http://schemas.microsoft.com/office/drawing/2014/main" id="{2DDB4BA3-6909-4935-B1D5-6001216CC76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19" name="AutoShape 33">
          <a:extLst>
            <a:ext uri="{FF2B5EF4-FFF2-40B4-BE49-F238E27FC236}">
              <a16:creationId xmlns:a16="http://schemas.microsoft.com/office/drawing/2014/main" id="{A4B23272-A02E-4C0A-8C97-A106B7D6692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20" name="AutoShape 33">
          <a:extLst>
            <a:ext uri="{FF2B5EF4-FFF2-40B4-BE49-F238E27FC236}">
              <a16:creationId xmlns:a16="http://schemas.microsoft.com/office/drawing/2014/main" id="{401BB934-2F86-4D3D-8650-5A14477CD5A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21" name="AutoShape 33">
          <a:extLst>
            <a:ext uri="{FF2B5EF4-FFF2-40B4-BE49-F238E27FC236}">
              <a16:creationId xmlns:a16="http://schemas.microsoft.com/office/drawing/2014/main" id="{7F8BD72C-F160-40BA-9132-E66B63AEA62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422" name="AutoShape 33">
          <a:extLst>
            <a:ext uri="{FF2B5EF4-FFF2-40B4-BE49-F238E27FC236}">
              <a16:creationId xmlns:a16="http://schemas.microsoft.com/office/drawing/2014/main" id="{55D250F2-7DF3-4905-812D-B2352BF010ED}"/>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423" name="AutoShape 33">
          <a:extLst>
            <a:ext uri="{FF2B5EF4-FFF2-40B4-BE49-F238E27FC236}">
              <a16:creationId xmlns:a16="http://schemas.microsoft.com/office/drawing/2014/main" id="{162CE6F6-2070-4937-BEDF-269EEFB10ECB}"/>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424" name="Check Box 23" hidden="1">
          <a:extLst>
            <a:ext uri="{63B3BB69-23CF-44E3-9099-C40C66FF867C}">
              <a14:compatExt xmlns:a14="http://schemas.microsoft.com/office/drawing/2010/main" spid="_x0000_s1047"/>
            </a:ext>
            <a:ext uri="{FF2B5EF4-FFF2-40B4-BE49-F238E27FC236}">
              <a16:creationId xmlns:a16="http://schemas.microsoft.com/office/drawing/2014/main" id="{4CCE3C6B-ABD4-41CE-BD43-DEC3C81296D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25" name="AutoShape 33">
          <a:extLst>
            <a:ext uri="{FF2B5EF4-FFF2-40B4-BE49-F238E27FC236}">
              <a16:creationId xmlns:a16="http://schemas.microsoft.com/office/drawing/2014/main" id="{36A19FC3-AF88-49E3-8065-C1C71FF3D3A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26" name="AutoShape 33">
          <a:extLst>
            <a:ext uri="{FF2B5EF4-FFF2-40B4-BE49-F238E27FC236}">
              <a16:creationId xmlns:a16="http://schemas.microsoft.com/office/drawing/2014/main" id="{475B9299-8319-493B-862C-9CD929CF272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27" name="AutoShape 33">
          <a:extLst>
            <a:ext uri="{FF2B5EF4-FFF2-40B4-BE49-F238E27FC236}">
              <a16:creationId xmlns:a16="http://schemas.microsoft.com/office/drawing/2014/main" id="{A065D38F-08CF-4913-80B5-F1E6A8DB46D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28" name="AutoShape 33">
          <a:extLst>
            <a:ext uri="{FF2B5EF4-FFF2-40B4-BE49-F238E27FC236}">
              <a16:creationId xmlns:a16="http://schemas.microsoft.com/office/drawing/2014/main" id="{13088E40-8D18-4DEF-9097-FDF707C0513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429" name="AutoShape 33">
          <a:extLst>
            <a:ext uri="{FF2B5EF4-FFF2-40B4-BE49-F238E27FC236}">
              <a16:creationId xmlns:a16="http://schemas.microsoft.com/office/drawing/2014/main" id="{CAA46AF9-9573-4DFC-A6E6-EB1BA9045387}"/>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430" name="AutoShape 33">
          <a:extLst>
            <a:ext uri="{FF2B5EF4-FFF2-40B4-BE49-F238E27FC236}">
              <a16:creationId xmlns:a16="http://schemas.microsoft.com/office/drawing/2014/main" id="{B2283E83-1322-4C7D-A5A3-4FD4BE7F5E0B}"/>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431" name="Check Box 23" hidden="1">
          <a:extLst>
            <a:ext uri="{63B3BB69-23CF-44E3-9099-C40C66FF867C}">
              <a14:compatExt xmlns:a14="http://schemas.microsoft.com/office/drawing/2010/main" spid="_x0000_s1047"/>
            </a:ext>
            <a:ext uri="{FF2B5EF4-FFF2-40B4-BE49-F238E27FC236}">
              <a16:creationId xmlns:a16="http://schemas.microsoft.com/office/drawing/2014/main" id="{E1572A42-DBF7-4A50-820D-A5169C100FFA}"/>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432" name="AutoShape 33">
          <a:extLst>
            <a:ext uri="{FF2B5EF4-FFF2-40B4-BE49-F238E27FC236}">
              <a16:creationId xmlns:a16="http://schemas.microsoft.com/office/drawing/2014/main" id="{6B148D86-7650-4229-BF9E-1639CAD4ED49}"/>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433" name="AutoShape 33">
          <a:extLst>
            <a:ext uri="{FF2B5EF4-FFF2-40B4-BE49-F238E27FC236}">
              <a16:creationId xmlns:a16="http://schemas.microsoft.com/office/drawing/2014/main" id="{01476929-0D2D-4074-9D73-2FE1584A5DB9}"/>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434" name="AutoShape 33">
          <a:extLst>
            <a:ext uri="{FF2B5EF4-FFF2-40B4-BE49-F238E27FC236}">
              <a16:creationId xmlns:a16="http://schemas.microsoft.com/office/drawing/2014/main" id="{4BFF09DF-C5FE-4994-8D93-E64E98C4366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435" name="AutoShape 33">
          <a:extLst>
            <a:ext uri="{FF2B5EF4-FFF2-40B4-BE49-F238E27FC236}">
              <a16:creationId xmlns:a16="http://schemas.microsoft.com/office/drawing/2014/main" id="{1E8BF162-DDE8-42E2-BB71-C450670F9DF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1690"/>
    <xdr:sp macro="" textlink="">
      <xdr:nvSpPr>
        <xdr:cNvPr id="436" name="AutoShape 33">
          <a:extLst>
            <a:ext uri="{FF2B5EF4-FFF2-40B4-BE49-F238E27FC236}">
              <a16:creationId xmlns:a16="http://schemas.microsoft.com/office/drawing/2014/main" id="{4DA25D5A-DA95-441E-80CD-31702B11CCBF}"/>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2079"/>
    <xdr:sp macro="" textlink="">
      <xdr:nvSpPr>
        <xdr:cNvPr id="437" name="AutoShape 33">
          <a:extLst>
            <a:ext uri="{FF2B5EF4-FFF2-40B4-BE49-F238E27FC236}">
              <a16:creationId xmlns:a16="http://schemas.microsoft.com/office/drawing/2014/main" id="{572AD671-8638-4E61-9486-AB4F29CB70DC}"/>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438" name="Check Box 23" hidden="1">
          <a:extLst>
            <a:ext uri="{63B3BB69-23CF-44E3-9099-C40C66FF867C}">
              <a14:compatExt xmlns:a14="http://schemas.microsoft.com/office/drawing/2010/main" spid="_x0000_s1047"/>
            </a:ext>
            <a:ext uri="{FF2B5EF4-FFF2-40B4-BE49-F238E27FC236}">
              <a16:creationId xmlns:a16="http://schemas.microsoft.com/office/drawing/2014/main" id="{940EDC40-6973-4BED-A7D3-E711766641A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39" name="AutoShape 33">
          <a:extLst>
            <a:ext uri="{FF2B5EF4-FFF2-40B4-BE49-F238E27FC236}">
              <a16:creationId xmlns:a16="http://schemas.microsoft.com/office/drawing/2014/main" id="{03969C7E-A0D9-4E7B-91A6-3397DEC203D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40" name="AutoShape 33">
          <a:extLst>
            <a:ext uri="{FF2B5EF4-FFF2-40B4-BE49-F238E27FC236}">
              <a16:creationId xmlns:a16="http://schemas.microsoft.com/office/drawing/2014/main" id="{14F3124F-5527-4DC0-A4D8-0C5867B298C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41" name="AutoShape 33">
          <a:extLst>
            <a:ext uri="{FF2B5EF4-FFF2-40B4-BE49-F238E27FC236}">
              <a16:creationId xmlns:a16="http://schemas.microsoft.com/office/drawing/2014/main" id="{D83E1D06-0882-4DE3-A048-3D9AF66BF1D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42" name="AutoShape 33">
          <a:extLst>
            <a:ext uri="{FF2B5EF4-FFF2-40B4-BE49-F238E27FC236}">
              <a16:creationId xmlns:a16="http://schemas.microsoft.com/office/drawing/2014/main" id="{BBD655EB-FA99-45DF-A466-B9B1C224728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130427</xdr:rowOff>
    </xdr:to>
    <xdr:sp macro="" textlink="">
      <xdr:nvSpPr>
        <xdr:cNvPr id="443" name="AutoShape 33">
          <a:extLst>
            <a:ext uri="{FF2B5EF4-FFF2-40B4-BE49-F238E27FC236}">
              <a16:creationId xmlns:a16="http://schemas.microsoft.com/office/drawing/2014/main" id="{9516ED26-B1D5-40E7-BDD7-248BBC1E7A9A}"/>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130816</xdr:rowOff>
    </xdr:to>
    <xdr:sp macro="" textlink="">
      <xdr:nvSpPr>
        <xdr:cNvPr id="444" name="AutoShape 33">
          <a:extLst>
            <a:ext uri="{FF2B5EF4-FFF2-40B4-BE49-F238E27FC236}">
              <a16:creationId xmlns:a16="http://schemas.microsoft.com/office/drawing/2014/main" id="{2FA75A6B-CE11-4171-96C4-AB39C91046A6}"/>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445" name="Check Box 23" hidden="1">
          <a:extLst>
            <a:ext uri="{63B3BB69-23CF-44E3-9099-C40C66FF867C}">
              <a14:compatExt xmlns:a14="http://schemas.microsoft.com/office/drawing/2010/main" spid="_x0000_s1047"/>
            </a:ext>
            <a:ext uri="{FF2B5EF4-FFF2-40B4-BE49-F238E27FC236}">
              <a16:creationId xmlns:a16="http://schemas.microsoft.com/office/drawing/2014/main" id="{72C49B31-BDF4-4915-9B9F-1D6A76F6539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46" name="AutoShape 33">
          <a:extLst>
            <a:ext uri="{FF2B5EF4-FFF2-40B4-BE49-F238E27FC236}">
              <a16:creationId xmlns:a16="http://schemas.microsoft.com/office/drawing/2014/main" id="{91E81B94-3151-4A8C-ACFF-1FEC9A2D548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47" name="AutoShape 33">
          <a:extLst>
            <a:ext uri="{FF2B5EF4-FFF2-40B4-BE49-F238E27FC236}">
              <a16:creationId xmlns:a16="http://schemas.microsoft.com/office/drawing/2014/main" id="{E9A02DFC-9B09-4130-9863-76017539E4D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48" name="AutoShape 33">
          <a:extLst>
            <a:ext uri="{FF2B5EF4-FFF2-40B4-BE49-F238E27FC236}">
              <a16:creationId xmlns:a16="http://schemas.microsoft.com/office/drawing/2014/main" id="{17809983-8258-43E2-B409-B1211FCF596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49" name="AutoShape 33">
          <a:extLst>
            <a:ext uri="{FF2B5EF4-FFF2-40B4-BE49-F238E27FC236}">
              <a16:creationId xmlns:a16="http://schemas.microsoft.com/office/drawing/2014/main" id="{DF86867D-AEE5-4722-8A41-3FA9C0A1E77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134665</xdr:rowOff>
    </xdr:to>
    <xdr:sp macro="" textlink="">
      <xdr:nvSpPr>
        <xdr:cNvPr id="450" name="AutoShape 33">
          <a:extLst>
            <a:ext uri="{FF2B5EF4-FFF2-40B4-BE49-F238E27FC236}">
              <a16:creationId xmlns:a16="http://schemas.microsoft.com/office/drawing/2014/main" id="{F6B9FE0F-5083-4F46-86C2-706B50107563}"/>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451" name="Check Box 23" hidden="1">
          <a:extLst>
            <a:ext uri="{63B3BB69-23CF-44E3-9099-C40C66FF867C}">
              <a14:compatExt xmlns:a14="http://schemas.microsoft.com/office/drawing/2010/main" spid="_x0000_s1047"/>
            </a:ext>
            <a:ext uri="{FF2B5EF4-FFF2-40B4-BE49-F238E27FC236}">
              <a16:creationId xmlns:a16="http://schemas.microsoft.com/office/drawing/2014/main" id="{C5ED4AFA-35DD-4FD2-BA11-02C1A716969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52" name="AutoShape 33">
          <a:extLst>
            <a:ext uri="{FF2B5EF4-FFF2-40B4-BE49-F238E27FC236}">
              <a16:creationId xmlns:a16="http://schemas.microsoft.com/office/drawing/2014/main" id="{ED5075BD-0588-47C1-BB56-09E8F132544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53" name="AutoShape 33">
          <a:extLst>
            <a:ext uri="{FF2B5EF4-FFF2-40B4-BE49-F238E27FC236}">
              <a16:creationId xmlns:a16="http://schemas.microsoft.com/office/drawing/2014/main" id="{BE1B6A4F-4187-4D36-B6BF-F51CFA4A245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54" name="AutoShape 33">
          <a:extLst>
            <a:ext uri="{FF2B5EF4-FFF2-40B4-BE49-F238E27FC236}">
              <a16:creationId xmlns:a16="http://schemas.microsoft.com/office/drawing/2014/main" id="{EC219375-7B50-46DF-98AD-A5A187E4FCB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55" name="AutoShape 33">
          <a:extLst>
            <a:ext uri="{FF2B5EF4-FFF2-40B4-BE49-F238E27FC236}">
              <a16:creationId xmlns:a16="http://schemas.microsoft.com/office/drawing/2014/main" id="{C008298A-634D-4905-8185-BB503FF3AD2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134665</xdr:rowOff>
    </xdr:to>
    <xdr:sp macro="" textlink="">
      <xdr:nvSpPr>
        <xdr:cNvPr id="456" name="AutoShape 33">
          <a:extLst>
            <a:ext uri="{FF2B5EF4-FFF2-40B4-BE49-F238E27FC236}">
              <a16:creationId xmlns:a16="http://schemas.microsoft.com/office/drawing/2014/main" id="{1A218AD3-613A-4F9A-ACFD-C836FFCEDD50}"/>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135054</xdr:rowOff>
    </xdr:to>
    <xdr:sp macro="" textlink="">
      <xdr:nvSpPr>
        <xdr:cNvPr id="457" name="AutoShape 33">
          <a:extLst>
            <a:ext uri="{FF2B5EF4-FFF2-40B4-BE49-F238E27FC236}">
              <a16:creationId xmlns:a16="http://schemas.microsoft.com/office/drawing/2014/main" id="{84F35C9F-EF0F-42FA-A0A5-5CC1783CA8CE}"/>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458" name="Check Box 23" hidden="1">
          <a:extLst>
            <a:ext uri="{63B3BB69-23CF-44E3-9099-C40C66FF867C}">
              <a14:compatExt xmlns:a14="http://schemas.microsoft.com/office/drawing/2010/main" spid="_x0000_s1047"/>
            </a:ext>
            <a:ext uri="{FF2B5EF4-FFF2-40B4-BE49-F238E27FC236}">
              <a16:creationId xmlns:a16="http://schemas.microsoft.com/office/drawing/2014/main" id="{73730351-FD7B-49E9-9F93-260939AAD4B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59" name="AutoShape 33">
          <a:extLst>
            <a:ext uri="{FF2B5EF4-FFF2-40B4-BE49-F238E27FC236}">
              <a16:creationId xmlns:a16="http://schemas.microsoft.com/office/drawing/2014/main" id="{118B66BC-1BD8-4A1F-990B-49893754D5B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60" name="AutoShape 33">
          <a:extLst>
            <a:ext uri="{FF2B5EF4-FFF2-40B4-BE49-F238E27FC236}">
              <a16:creationId xmlns:a16="http://schemas.microsoft.com/office/drawing/2014/main" id="{75153B53-7583-4415-8420-9BE24BA1FB6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61" name="AutoShape 33">
          <a:extLst>
            <a:ext uri="{FF2B5EF4-FFF2-40B4-BE49-F238E27FC236}">
              <a16:creationId xmlns:a16="http://schemas.microsoft.com/office/drawing/2014/main" id="{00BEF8AB-AF5E-4E5A-81DF-69E4CCAA041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62" name="AutoShape 33">
          <a:extLst>
            <a:ext uri="{FF2B5EF4-FFF2-40B4-BE49-F238E27FC236}">
              <a16:creationId xmlns:a16="http://schemas.microsoft.com/office/drawing/2014/main" id="{02AF805B-201A-4928-8B0D-A93D04828D7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134665</xdr:rowOff>
    </xdr:to>
    <xdr:sp macro="" textlink="">
      <xdr:nvSpPr>
        <xdr:cNvPr id="463" name="AutoShape 33">
          <a:extLst>
            <a:ext uri="{FF2B5EF4-FFF2-40B4-BE49-F238E27FC236}">
              <a16:creationId xmlns:a16="http://schemas.microsoft.com/office/drawing/2014/main" id="{86E752B5-6364-404C-AE23-8B2C2246F325}"/>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135054</xdr:rowOff>
    </xdr:to>
    <xdr:sp macro="" textlink="">
      <xdr:nvSpPr>
        <xdr:cNvPr id="464" name="AutoShape 33">
          <a:extLst>
            <a:ext uri="{FF2B5EF4-FFF2-40B4-BE49-F238E27FC236}">
              <a16:creationId xmlns:a16="http://schemas.microsoft.com/office/drawing/2014/main" id="{9A3235C7-3F0F-49AD-ABEA-1FFEE0B40C22}"/>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465" name="Check Box 23" hidden="1">
          <a:extLst>
            <a:ext uri="{63B3BB69-23CF-44E3-9099-C40C66FF867C}">
              <a14:compatExt xmlns:a14="http://schemas.microsoft.com/office/drawing/2010/main" spid="_x0000_s1047"/>
            </a:ext>
            <a:ext uri="{FF2B5EF4-FFF2-40B4-BE49-F238E27FC236}">
              <a16:creationId xmlns:a16="http://schemas.microsoft.com/office/drawing/2014/main" id="{C495BF50-2F30-44FB-B3FB-6D2B80E49665}"/>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466" name="AutoShape 33">
          <a:extLst>
            <a:ext uri="{FF2B5EF4-FFF2-40B4-BE49-F238E27FC236}">
              <a16:creationId xmlns:a16="http://schemas.microsoft.com/office/drawing/2014/main" id="{DB3D6660-C734-401B-9455-D0AFAFC9DE9D}"/>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467" name="AutoShape 33">
          <a:extLst>
            <a:ext uri="{FF2B5EF4-FFF2-40B4-BE49-F238E27FC236}">
              <a16:creationId xmlns:a16="http://schemas.microsoft.com/office/drawing/2014/main" id="{5E998B26-CCA0-4852-8AFB-932D5D3E5DF9}"/>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468" name="AutoShape 33">
          <a:extLst>
            <a:ext uri="{FF2B5EF4-FFF2-40B4-BE49-F238E27FC236}">
              <a16:creationId xmlns:a16="http://schemas.microsoft.com/office/drawing/2014/main" id="{EA56E971-9FC7-44C7-B596-0FA4D183B07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469" name="AutoShape 33">
          <a:extLst>
            <a:ext uri="{FF2B5EF4-FFF2-40B4-BE49-F238E27FC236}">
              <a16:creationId xmlns:a16="http://schemas.microsoft.com/office/drawing/2014/main" id="{3516FDA5-6345-49BF-9644-26984E465332}"/>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1690"/>
    <xdr:sp macro="" textlink="">
      <xdr:nvSpPr>
        <xdr:cNvPr id="470" name="AutoShape 33">
          <a:extLst>
            <a:ext uri="{FF2B5EF4-FFF2-40B4-BE49-F238E27FC236}">
              <a16:creationId xmlns:a16="http://schemas.microsoft.com/office/drawing/2014/main" id="{271FE832-8110-46D7-8FE6-558C2E011CB6}"/>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2079"/>
    <xdr:sp macro="" textlink="">
      <xdr:nvSpPr>
        <xdr:cNvPr id="471" name="AutoShape 33">
          <a:extLst>
            <a:ext uri="{FF2B5EF4-FFF2-40B4-BE49-F238E27FC236}">
              <a16:creationId xmlns:a16="http://schemas.microsoft.com/office/drawing/2014/main" id="{323B2680-9004-4011-9F7D-A4CC2A4FE95A}"/>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472" name="Check Box 23" hidden="1">
          <a:extLst>
            <a:ext uri="{63B3BB69-23CF-44E3-9099-C40C66FF867C}">
              <a14:compatExt xmlns:a14="http://schemas.microsoft.com/office/drawing/2010/main" spid="_x0000_s1047"/>
            </a:ext>
            <a:ext uri="{FF2B5EF4-FFF2-40B4-BE49-F238E27FC236}">
              <a16:creationId xmlns:a16="http://schemas.microsoft.com/office/drawing/2014/main" id="{CD094B40-2370-4FEA-96B8-B66F13A21BC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73" name="AutoShape 33">
          <a:extLst>
            <a:ext uri="{FF2B5EF4-FFF2-40B4-BE49-F238E27FC236}">
              <a16:creationId xmlns:a16="http://schemas.microsoft.com/office/drawing/2014/main" id="{C1AE7366-2C50-48A5-9BB4-88565D298F5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74" name="AutoShape 33">
          <a:extLst>
            <a:ext uri="{FF2B5EF4-FFF2-40B4-BE49-F238E27FC236}">
              <a16:creationId xmlns:a16="http://schemas.microsoft.com/office/drawing/2014/main" id="{17FEB28C-DD6D-479F-81D5-7FFB1460552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75" name="AutoShape 33">
          <a:extLst>
            <a:ext uri="{FF2B5EF4-FFF2-40B4-BE49-F238E27FC236}">
              <a16:creationId xmlns:a16="http://schemas.microsoft.com/office/drawing/2014/main" id="{7E54423A-E1C4-46C8-9862-9DEA812684F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76" name="AutoShape 33">
          <a:extLst>
            <a:ext uri="{FF2B5EF4-FFF2-40B4-BE49-F238E27FC236}">
              <a16:creationId xmlns:a16="http://schemas.microsoft.com/office/drawing/2014/main" id="{F85AB539-B540-463A-A22A-8AB469E853A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134665</xdr:rowOff>
    </xdr:to>
    <xdr:sp macro="" textlink="">
      <xdr:nvSpPr>
        <xdr:cNvPr id="477" name="AutoShape 33">
          <a:extLst>
            <a:ext uri="{FF2B5EF4-FFF2-40B4-BE49-F238E27FC236}">
              <a16:creationId xmlns:a16="http://schemas.microsoft.com/office/drawing/2014/main" id="{A308C766-8E44-4A43-9F3F-06C269E25806}"/>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304800</xdr:colOff>
      <xdr:row>42</xdr:row>
      <xdr:rowOff>135054</xdr:rowOff>
    </xdr:to>
    <xdr:sp macro="" textlink="">
      <xdr:nvSpPr>
        <xdr:cNvPr id="478" name="AutoShape 33">
          <a:extLst>
            <a:ext uri="{FF2B5EF4-FFF2-40B4-BE49-F238E27FC236}">
              <a16:creationId xmlns:a16="http://schemas.microsoft.com/office/drawing/2014/main" id="{C9768EFB-AAE2-4C19-AE74-6F948740063C}"/>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480" name="Check Box 23" hidden="1">
          <a:extLst>
            <a:ext uri="{63B3BB69-23CF-44E3-9099-C40C66FF867C}">
              <a14:compatExt xmlns:a14="http://schemas.microsoft.com/office/drawing/2010/main" spid="_x0000_s1047"/>
            </a:ext>
            <a:ext uri="{FF2B5EF4-FFF2-40B4-BE49-F238E27FC236}">
              <a16:creationId xmlns:a16="http://schemas.microsoft.com/office/drawing/2014/main" id="{39F461E3-63F9-479E-9795-AFD956EE714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81" name="AutoShape 33">
          <a:extLst>
            <a:ext uri="{FF2B5EF4-FFF2-40B4-BE49-F238E27FC236}">
              <a16:creationId xmlns:a16="http://schemas.microsoft.com/office/drawing/2014/main" id="{D41884D4-1334-45FD-9AF6-83218D6F334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82" name="AutoShape 33">
          <a:extLst>
            <a:ext uri="{FF2B5EF4-FFF2-40B4-BE49-F238E27FC236}">
              <a16:creationId xmlns:a16="http://schemas.microsoft.com/office/drawing/2014/main" id="{102F92B5-3E48-4692-95A0-F286C57EB7A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83" name="AutoShape 33">
          <a:extLst>
            <a:ext uri="{FF2B5EF4-FFF2-40B4-BE49-F238E27FC236}">
              <a16:creationId xmlns:a16="http://schemas.microsoft.com/office/drawing/2014/main" id="{DCD09527-8317-4D01-9954-7A94B98531A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84" name="AutoShape 33">
          <a:extLst>
            <a:ext uri="{FF2B5EF4-FFF2-40B4-BE49-F238E27FC236}">
              <a16:creationId xmlns:a16="http://schemas.microsoft.com/office/drawing/2014/main" id="{26798A4A-2310-4A3E-A728-919262DDCC7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486" name="Check Box 23" hidden="1">
          <a:extLst>
            <a:ext uri="{63B3BB69-23CF-44E3-9099-C40C66FF867C}">
              <a14:compatExt xmlns:a14="http://schemas.microsoft.com/office/drawing/2010/main" spid="_x0000_s1047"/>
            </a:ext>
            <a:ext uri="{FF2B5EF4-FFF2-40B4-BE49-F238E27FC236}">
              <a16:creationId xmlns:a16="http://schemas.microsoft.com/office/drawing/2014/main" id="{85BBABF5-C0E5-4F09-8C4B-7841EC4EEAD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87" name="AutoShape 33">
          <a:extLst>
            <a:ext uri="{FF2B5EF4-FFF2-40B4-BE49-F238E27FC236}">
              <a16:creationId xmlns:a16="http://schemas.microsoft.com/office/drawing/2014/main" id="{445BEFA4-2577-4830-8A6D-9E83ADA7F51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88" name="AutoShape 33">
          <a:extLst>
            <a:ext uri="{FF2B5EF4-FFF2-40B4-BE49-F238E27FC236}">
              <a16:creationId xmlns:a16="http://schemas.microsoft.com/office/drawing/2014/main" id="{D2A5B5D1-7BD5-4BCF-9EFF-59F5A54112F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89" name="AutoShape 33">
          <a:extLst>
            <a:ext uri="{FF2B5EF4-FFF2-40B4-BE49-F238E27FC236}">
              <a16:creationId xmlns:a16="http://schemas.microsoft.com/office/drawing/2014/main" id="{07B7A1AB-37F3-4302-8C53-A4B473CED3C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90" name="AutoShape 33">
          <a:extLst>
            <a:ext uri="{FF2B5EF4-FFF2-40B4-BE49-F238E27FC236}">
              <a16:creationId xmlns:a16="http://schemas.microsoft.com/office/drawing/2014/main" id="{9FC9795E-DB96-48F9-B46F-0B5E41EB29D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493" name="Check Box 23" hidden="1">
          <a:extLst>
            <a:ext uri="{63B3BB69-23CF-44E3-9099-C40C66FF867C}">
              <a14:compatExt xmlns:a14="http://schemas.microsoft.com/office/drawing/2010/main" spid="_x0000_s1047"/>
            </a:ext>
            <a:ext uri="{FF2B5EF4-FFF2-40B4-BE49-F238E27FC236}">
              <a16:creationId xmlns:a16="http://schemas.microsoft.com/office/drawing/2014/main" id="{C3474F06-8BF8-4401-A445-E34AFD82E9B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494" name="AutoShape 33">
          <a:extLst>
            <a:ext uri="{FF2B5EF4-FFF2-40B4-BE49-F238E27FC236}">
              <a16:creationId xmlns:a16="http://schemas.microsoft.com/office/drawing/2014/main" id="{6205831E-DC7B-403D-AE5D-34E0FC1506E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95" name="AutoShape 33">
          <a:extLst>
            <a:ext uri="{FF2B5EF4-FFF2-40B4-BE49-F238E27FC236}">
              <a16:creationId xmlns:a16="http://schemas.microsoft.com/office/drawing/2014/main" id="{D8C31173-2E26-4DA5-9BA3-3EBBD64F8AB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96" name="AutoShape 33">
          <a:extLst>
            <a:ext uri="{FF2B5EF4-FFF2-40B4-BE49-F238E27FC236}">
              <a16:creationId xmlns:a16="http://schemas.microsoft.com/office/drawing/2014/main" id="{0C0B885E-F2FD-49AC-B6EE-FFE8D7DBD44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497" name="AutoShape 33">
          <a:extLst>
            <a:ext uri="{FF2B5EF4-FFF2-40B4-BE49-F238E27FC236}">
              <a16:creationId xmlns:a16="http://schemas.microsoft.com/office/drawing/2014/main" id="{EA663820-47D5-4B4D-9271-21F71D926AC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00" name="Check Box 23" hidden="1">
          <a:extLst>
            <a:ext uri="{63B3BB69-23CF-44E3-9099-C40C66FF867C}">
              <a14:compatExt xmlns:a14="http://schemas.microsoft.com/office/drawing/2010/main" spid="_x0000_s1047"/>
            </a:ext>
            <a:ext uri="{FF2B5EF4-FFF2-40B4-BE49-F238E27FC236}">
              <a16:creationId xmlns:a16="http://schemas.microsoft.com/office/drawing/2014/main" id="{2F3BEAAA-4D0F-4B7F-BBB2-DA4F9E690973}"/>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501" name="AutoShape 33">
          <a:extLst>
            <a:ext uri="{FF2B5EF4-FFF2-40B4-BE49-F238E27FC236}">
              <a16:creationId xmlns:a16="http://schemas.microsoft.com/office/drawing/2014/main" id="{4F467566-BCE4-4FC9-8A3B-106C20302DD6}"/>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502" name="AutoShape 33">
          <a:extLst>
            <a:ext uri="{FF2B5EF4-FFF2-40B4-BE49-F238E27FC236}">
              <a16:creationId xmlns:a16="http://schemas.microsoft.com/office/drawing/2014/main" id="{E180C77D-134E-4784-99EB-9AD7F665BCE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503" name="AutoShape 33">
          <a:extLst>
            <a:ext uri="{FF2B5EF4-FFF2-40B4-BE49-F238E27FC236}">
              <a16:creationId xmlns:a16="http://schemas.microsoft.com/office/drawing/2014/main" id="{F33135F3-0FCA-4753-8E17-C3BEAF46FDB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504" name="AutoShape 33">
          <a:extLst>
            <a:ext uri="{FF2B5EF4-FFF2-40B4-BE49-F238E27FC236}">
              <a16:creationId xmlns:a16="http://schemas.microsoft.com/office/drawing/2014/main" id="{E01490C0-8AB9-446F-A1EB-13EF744756D7}"/>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507" name="Check Box 23" hidden="1">
          <a:extLst>
            <a:ext uri="{63B3BB69-23CF-44E3-9099-C40C66FF867C}">
              <a14:compatExt xmlns:a14="http://schemas.microsoft.com/office/drawing/2010/main" spid="_x0000_s1047"/>
            </a:ext>
            <a:ext uri="{FF2B5EF4-FFF2-40B4-BE49-F238E27FC236}">
              <a16:creationId xmlns:a16="http://schemas.microsoft.com/office/drawing/2014/main" id="{B076B0A1-61E3-4161-BA1A-08E9CCFBC01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508" name="AutoShape 33">
          <a:extLst>
            <a:ext uri="{FF2B5EF4-FFF2-40B4-BE49-F238E27FC236}">
              <a16:creationId xmlns:a16="http://schemas.microsoft.com/office/drawing/2014/main" id="{C0ED4FAF-B0C6-43AA-B839-A09FD3146C3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09" name="AutoShape 33">
          <a:extLst>
            <a:ext uri="{FF2B5EF4-FFF2-40B4-BE49-F238E27FC236}">
              <a16:creationId xmlns:a16="http://schemas.microsoft.com/office/drawing/2014/main" id="{26975834-CE6C-4AB6-AA60-A8D98C5E7DD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10" name="AutoShape 33">
          <a:extLst>
            <a:ext uri="{FF2B5EF4-FFF2-40B4-BE49-F238E27FC236}">
              <a16:creationId xmlns:a16="http://schemas.microsoft.com/office/drawing/2014/main" id="{B6A86FFB-796D-492D-96C9-D3E73E99B5F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11" name="AutoShape 33">
          <a:extLst>
            <a:ext uri="{FF2B5EF4-FFF2-40B4-BE49-F238E27FC236}">
              <a16:creationId xmlns:a16="http://schemas.microsoft.com/office/drawing/2014/main" id="{48893410-F827-4BBE-ADA2-83753DD6821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515" name="Check Box 23" hidden="1">
          <a:extLst>
            <a:ext uri="{63B3BB69-23CF-44E3-9099-C40C66FF867C}">
              <a14:compatExt xmlns:a14="http://schemas.microsoft.com/office/drawing/2010/main" spid="_x0000_s1047"/>
            </a:ext>
            <a:ext uri="{FF2B5EF4-FFF2-40B4-BE49-F238E27FC236}">
              <a16:creationId xmlns:a16="http://schemas.microsoft.com/office/drawing/2014/main" id="{5D84DAFE-4AEE-4FF4-B928-2763B6D2D4E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516" name="AutoShape 33">
          <a:extLst>
            <a:ext uri="{FF2B5EF4-FFF2-40B4-BE49-F238E27FC236}">
              <a16:creationId xmlns:a16="http://schemas.microsoft.com/office/drawing/2014/main" id="{40D7B9C7-9BE1-47A7-A7E1-C6D313B5F9F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17" name="AutoShape 33">
          <a:extLst>
            <a:ext uri="{FF2B5EF4-FFF2-40B4-BE49-F238E27FC236}">
              <a16:creationId xmlns:a16="http://schemas.microsoft.com/office/drawing/2014/main" id="{11839A48-3892-492F-B36C-D19B04283F5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18" name="AutoShape 33">
          <a:extLst>
            <a:ext uri="{FF2B5EF4-FFF2-40B4-BE49-F238E27FC236}">
              <a16:creationId xmlns:a16="http://schemas.microsoft.com/office/drawing/2014/main" id="{7A1BD39F-A251-4BC5-B5A9-53F4310E968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19" name="AutoShape 33">
          <a:extLst>
            <a:ext uri="{FF2B5EF4-FFF2-40B4-BE49-F238E27FC236}">
              <a16:creationId xmlns:a16="http://schemas.microsoft.com/office/drawing/2014/main" id="{9B2FFD44-C868-45E3-ACB6-39F0C374096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228529</xdr:rowOff>
    </xdr:to>
    <xdr:sp macro="" textlink="">
      <xdr:nvSpPr>
        <xdr:cNvPr id="520" name="AutoShape 33">
          <a:extLst>
            <a:ext uri="{FF2B5EF4-FFF2-40B4-BE49-F238E27FC236}">
              <a16:creationId xmlns:a16="http://schemas.microsoft.com/office/drawing/2014/main" id="{FE972E68-6D66-4FCB-9090-23D17FB141EE}"/>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521" name="Check Box 23" hidden="1">
          <a:extLst>
            <a:ext uri="{63B3BB69-23CF-44E3-9099-C40C66FF867C}">
              <a14:compatExt xmlns:a14="http://schemas.microsoft.com/office/drawing/2010/main" spid="_x0000_s1047"/>
            </a:ext>
            <a:ext uri="{FF2B5EF4-FFF2-40B4-BE49-F238E27FC236}">
              <a16:creationId xmlns:a16="http://schemas.microsoft.com/office/drawing/2014/main" id="{21EFE3A9-2E55-41C5-947D-DEA2479ED0C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522" name="AutoShape 33">
          <a:extLst>
            <a:ext uri="{FF2B5EF4-FFF2-40B4-BE49-F238E27FC236}">
              <a16:creationId xmlns:a16="http://schemas.microsoft.com/office/drawing/2014/main" id="{26ABF114-4B1D-4A86-B303-E533CF60368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23" name="AutoShape 33">
          <a:extLst>
            <a:ext uri="{FF2B5EF4-FFF2-40B4-BE49-F238E27FC236}">
              <a16:creationId xmlns:a16="http://schemas.microsoft.com/office/drawing/2014/main" id="{9DA858C1-BAC8-434E-89DF-9446D1C8D6D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24" name="AutoShape 33">
          <a:extLst>
            <a:ext uri="{FF2B5EF4-FFF2-40B4-BE49-F238E27FC236}">
              <a16:creationId xmlns:a16="http://schemas.microsoft.com/office/drawing/2014/main" id="{D1B72DA0-6511-414D-8C07-FD00A4D4CC8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25" name="AutoShape 33">
          <a:extLst>
            <a:ext uri="{FF2B5EF4-FFF2-40B4-BE49-F238E27FC236}">
              <a16:creationId xmlns:a16="http://schemas.microsoft.com/office/drawing/2014/main" id="{227E499A-8232-4C16-B1CB-56C57FA373D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228529</xdr:rowOff>
    </xdr:to>
    <xdr:sp macro="" textlink="">
      <xdr:nvSpPr>
        <xdr:cNvPr id="526" name="AutoShape 33">
          <a:extLst>
            <a:ext uri="{FF2B5EF4-FFF2-40B4-BE49-F238E27FC236}">
              <a16:creationId xmlns:a16="http://schemas.microsoft.com/office/drawing/2014/main" id="{A083C1E8-EBD1-4E5D-8C83-0F76D75E3AE2}"/>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231458</xdr:rowOff>
    </xdr:to>
    <xdr:sp macro="" textlink="">
      <xdr:nvSpPr>
        <xdr:cNvPr id="527" name="AutoShape 33">
          <a:extLst>
            <a:ext uri="{FF2B5EF4-FFF2-40B4-BE49-F238E27FC236}">
              <a16:creationId xmlns:a16="http://schemas.microsoft.com/office/drawing/2014/main" id="{6048017B-4E64-4222-93B6-CAF8EB202E74}"/>
            </a:ext>
          </a:extLst>
        </xdr:cNvPr>
        <xdr:cNvSpPr>
          <a:spLocks noChangeAspect="1" noChangeArrowheads="1"/>
        </xdr:cNvSpPr>
      </xdr:nvSpPr>
      <xdr:spPr bwMode="auto">
        <a:xfrm>
          <a:off x="10391775" y="18783300"/>
          <a:ext cx="304800" cy="230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528" name="Check Box 23" hidden="1">
          <a:extLst>
            <a:ext uri="{63B3BB69-23CF-44E3-9099-C40C66FF867C}">
              <a14:compatExt xmlns:a14="http://schemas.microsoft.com/office/drawing/2010/main" spid="_x0000_s1047"/>
            </a:ext>
            <a:ext uri="{FF2B5EF4-FFF2-40B4-BE49-F238E27FC236}">
              <a16:creationId xmlns:a16="http://schemas.microsoft.com/office/drawing/2014/main" id="{C63ED7DC-3CFA-465A-AD46-82EFF617782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529" name="AutoShape 33">
          <a:extLst>
            <a:ext uri="{FF2B5EF4-FFF2-40B4-BE49-F238E27FC236}">
              <a16:creationId xmlns:a16="http://schemas.microsoft.com/office/drawing/2014/main" id="{E4646881-51B6-4614-BF07-15E5CE245FA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30" name="AutoShape 33">
          <a:extLst>
            <a:ext uri="{FF2B5EF4-FFF2-40B4-BE49-F238E27FC236}">
              <a16:creationId xmlns:a16="http://schemas.microsoft.com/office/drawing/2014/main" id="{F3AE6C8C-27FF-4ADD-B04E-DB111BF3E01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31" name="AutoShape 33">
          <a:extLst>
            <a:ext uri="{FF2B5EF4-FFF2-40B4-BE49-F238E27FC236}">
              <a16:creationId xmlns:a16="http://schemas.microsoft.com/office/drawing/2014/main" id="{A9CA542A-3DF9-422E-A571-257D1DAE6A3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32" name="AutoShape 33">
          <a:extLst>
            <a:ext uri="{FF2B5EF4-FFF2-40B4-BE49-F238E27FC236}">
              <a16:creationId xmlns:a16="http://schemas.microsoft.com/office/drawing/2014/main" id="{829016FD-A5F5-4AB1-8BA4-A4540C5180E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228529</xdr:rowOff>
    </xdr:to>
    <xdr:sp macro="" textlink="">
      <xdr:nvSpPr>
        <xdr:cNvPr id="533" name="AutoShape 33">
          <a:extLst>
            <a:ext uri="{FF2B5EF4-FFF2-40B4-BE49-F238E27FC236}">
              <a16:creationId xmlns:a16="http://schemas.microsoft.com/office/drawing/2014/main" id="{A8675FE1-F8AC-4DAE-8EF1-7CF4C515E2D5}"/>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231458</xdr:rowOff>
    </xdr:to>
    <xdr:sp macro="" textlink="">
      <xdr:nvSpPr>
        <xdr:cNvPr id="534" name="AutoShape 33">
          <a:extLst>
            <a:ext uri="{FF2B5EF4-FFF2-40B4-BE49-F238E27FC236}">
              <a16:creationId xmlns:a16="http://schemas.microsoft.com/office/drawing/2014/main" id="{01081970-46D6-4515-A561-B1FC2F7AE7C6}"/>
            </a:ext>
          </a:extLst>
        </xdr:cNvPr>
        <xdr:cNvSpPr>
          <a:spLocks noChangeAspect="1" noChangeArrowheads="1"/>
        </xdr:cNvSpPr>
      </xdr:nvSpPr>
      <xdr:spPr bwMode="auto">
        <a:xfrm>
          <a:off x="10391775" y="18783300"/>
          <a:ext cx="304800" cy="230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35" name="Check Box 23" hidden="1">
          <a:extLst>
            <a:ext uri="{63B3BB69-23CF-44E3-9099-C40C66FF867C}">
              <a14:compatExt xmlns:a14="http://schemas.microsoft.com/office/drawing/2010/main" spid="_x0000_s1047"/>
            </a:ext>
            <a:ext uri="{FF2B5EF4-FFF2-40B4-BE49-F238E27FC236}">
              <a16:creationId xmlns:a16="http://schemas.microsoft.com/office/drawing/2014/main" id="{683DFC2F-8FEE-4FF5-9C21-C8839A16C463}"/>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536" name="AutoShape 33">
          <a:extLst>
            <a:ext uri="{FF2B5EF4-FFF2-40B4-BE49-F238E27FC236}">
              <a16:creationId xmlns:a16="http://schemas.microsoft.com/office/drawing/2014/main" id="{9ECD858D-37AC-48EC-A691-CF30B580B76B}"/>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537" name="AutoShape 33">
          <a:extLst>
            <a:ext uri="{FF2B5EF4-FFF2-40B4-BE49-F238E27FC236}">
              <a16:creationId xmlns:a16="http://schemas.microsoft.com/office/drawing/2014/main" id="{E8A2FDAF-CAF5-4A94-B857-D430FFB799D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538" name="AutoShape 33">
          <a:extLst>
            <a:ext uri="{FF2B5EF4-FFF2-40B4-BE49-F238E27FC236}">
              <a16:creationId xmlns:a16="http://schemas.microsoft.com/office/drawing/2014/main" id="{FF855838-D165-40FF-B101-0D6400F22CF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539" name="AutoShape 33">
          <a:extLst>
            <a:ext uri="{FF2B5EF4-FFF2-40B4-BE49-F238E27FC236}">
              <a16:creationId xmlns:a16="http://schemas.microsoft.com/office/drawing/2014/main" id="{D09B793C-FE74-401F-8C0C-78D97155CFC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1690"/>
    <xdr:sp macro="" textlink="">
      <xdr:nvSpPr>
        <xdr:cNvPr id="540" name="AutoShape 33">
          <a:extLst>
            <a:ext uri="{FF2B5EF4-FFF2-40B4-BE49-F238E27FC236}">
              <a16:creationId xmlns:a16="http://schemas.microsoft.com/office/drawing/2014/main" id="{82F5F6A6-FEA6-4B1A-BA63-255C2A55BA89}"/>
            </a:ext>
          </a:extLst>
        </xdr:cNvPr>
        <xdr:cNvSpPr>
          <a:spLocks noChangeAspect="1" noChangeArrowheads="1"/>
        </xdr:cNvSpPr>
      </xdr:nvSpPr>
      <xdr:spPr bwMode="auto">
        <a:xfrm>
          <a:off x="10391775" y="187833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2079"/>
    <xdr:sp macro="" textlink="">
      <xdr:nvSpPr>
        <xdr:cNvPr id="541" name="AutoShape 33">
          <a:extLst>
            <a:ext uri="{FF2B5EF4-FFF2-40B4-BE49-F238E27FC236}">
              <a16:creationId xmlns:a16="http://schemas.microsoft.com/office/drawing/2014/main" id="{B28649D8-7A21-4E8E-AD9F-EB5D89EAC351}"/>
            </a:ext>
          </a:extLst>
        </xdr:cNvPr>
        <xdr:cNvSpPr>
          <a:spLocks noChangeAspect="1" noChangeArrowheads="1"/>
        </xdr:cNvSpPr>
      </xdr:nvSpPr>
      <xdr:spPr bwMode="auto">
        <a:xfrm>
          <a:off x="10391775" y="187833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542" name="Check Box 23" hidden="1">
          <a:extLst>
            <a:ext uri="{63B3BB69-23CF-44E3-9099-C40C66FF867C}">
              <a14:compatExt xmlns:a14="http://schemas.microsoft.com/office/drawing/2010/main" spid="_x0000_s1047"/>
            </a:ext>
            <a:ext uri="{FF2B5EF4-FFF2-40B4-BE49-F238E27FC236}">
              <a16:creationId xmlns:a16="http://schemas.microsoft.com/office/drawing/2014/main" id="{F199F710-4B1B-45B1-BAAD-EA5D94D5E4B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543" name="AutoShape 33">
          <a:extLst>
            <a:ext uri="{FF2B5EF4-FFF2-40B4-BE49-F238E27FC236}">
              <a16:creationId xmlns:a16="http://schemas.microsoft.com/office/drawing/2014/main" id="{4D0CC59D-FF2F-43D3-B657-41B0891742B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44" name="AutoShape 33">
          <a:extLst>
            <a:ext uri="{FF2B5EF4-FFF2-40B4-BE49-F238E27FC236}">
              <a16:creationId xmlns:a16="http://schemas.microsoft.com/office/drawing/2014/main" id="{AD6A42A2-AB00-444D-8218-C98BFDCBF02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45" name="AutoShape 33">
          <a:extLst>
            <a:ext uri="{FF2B5EF4-FFF2-40B4-BE49-F238E27FC236}">
              <a16:creationId xmlns:a16="http://schemas.microsoft.com/office/drawing/2014/main" id="{0AD0C285-E48C-430C-854C-97769BBE9B6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46" name="AutoShape 33">
          <a:extLst>
            <a:ext uri="{FF2B5EF4-FFF2-40B4-BE49-F238E27FC236}">
              <a16:creationId xmlns:a16="http://schemas.microsoft.com/office/drawing/2014/main" id="{4A9AF338-57B6-4912-B241-C915EB9916B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228529</xdr:rowOff>
    </xdr:to>
    <xdr:sp macro="" textlink="">
      <xdr:nvSpPr>
        <xdr:cNvPr id="547" name="AutoShape 33">
          <a:extLst>
            <a:ext uri="{FF2B5EF4-FFF2-40B4-BE49-F238E27FC236}">
              <a16:creationId xmlns:a16="http://schemas.microsoft.com/office/drawing/2014/main" id="{3C641BA0-7999-40A6-939E-4C100C995EA6}"/>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231458</xdr:rowOff>
    </xdr:to>
    <xdr:sp macro="" textlink="">
      <xdr:nvSpPr>
        <xdr:cNvPr id="548" name="AutoShape 33">
          <a:extLst>
            <a:ext uri="{FF2B5EF4-FFF2-40B4-BE49-F238E27FC236}">
              <a16:creationId xmlns:a16="http://schemas.microsoft.com/office/drawing/2014/main" id="{219F5547-C3A0-4678-9D2C-D4EB61CB3B04}"/>
            </a:ext>
          </a:extLst>
        </xdr:cNvPr>
        <xdr:cNvSpPr>
          <a:spLocks noChangeAspect="1" noChangeArrowheads="1"/>
        </xdr:cNvSpPr>
      </xdr:nvSpPr>
      <xdr:spPr bwMode="auto">
        <a:xfrm>
          <a:off x="10391775" y="18783300"/>
          <a:ext cx="304800" cy="230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550" name="Check Box 23" hidden="1">
          <a:extLst>
            <a:ext uri="{63B3BB69-23CF-44E3-9099-C40C66FF867C}">
              <a14:compatExt xmlns:a14="http://schemas.microsoft.com/office/drawing/2010/main" spid="_x0000_s1047"/>
            </a:ext>
            <a:ext uri="{FF2B5EF4-FFF2-40B4-BE49-F238E27FC236}">
              <a16:creationId xmlns:a16="http://schemas.microsoft.com/office/drawing/2014/main" id="{EA9C6A2C-73AF-4772-B56B-6D539EDF466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551" name="AutoShape 33">
          <a:extLst>
            <a:ext uri="{FF2B5EF4-FFF2-40B4-BE49-F238E27FC236}">
              <a16:creationId xmlns:a16="http://schemas.microsoft.com/office/drawing/2014/main" id="{C7D53F13-7193-4321-B04F-C7EBCE56686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52" name="AutoShape 33">
          <a:extLst>
            <a:ext uri="{FF2B5EF4-FFF2-40B4-BE49-F238E27FC236}">
              <a16:creationId xmlns:a16="http://schemas.microsoft.com/office/drawing/2014/main" id="{4FB942A7-1948-47FD-96B0-8284D9B1D93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53" name="AutoShape 33">
          <a:extLst>
            <a:ext uri="{FF2B5EF4-FFF2-40B4-BE49-F238E27FC236}">
              <a16:creationId xmlns:a16="http://schemas.microsoft.com/office/drawing/2014/main" id="{265F10DD-8088-4B3B-AD5F-83A99358F79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54" name="AutoShape 33">
          <a:extLst>
            <a:ext uri="{FF2B5EF4-FFF2-40B4-BE49-F238E27FC236}">
              <a16:creationId xmlns:a16="http://schemas.microsoft.com/office/drawing/2014/main" id="{51C8CC89-C47D-4934-8A26-AD5B3076AA0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227310</xdr:rowOff>
    </xdr:to>
    <xdr:sp macro="" textlink="">
      <xdr:nvSpPr>
        <xdr:cNvPr id="555" name="AutoShape 33">
          <a:extLst>
            <a:ext uri="{FF2B5EF4-FFF2-40B4-BE49-F238E27FC236}">
              <a16:creationId xmlns:a16="http://schemas.microsoft.com/office/drawing/2014/main" id="{2B3BA3BD-B315-4A59-9F58-3EBF5D4F28D3}"/>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556" name="Check Box 23" hidden="1">
          <a:extLst>
            <a:ext uri="{63B3BB69-23CF-44E3-9099-C40C66FF867C}">
              <a14:compatExt xmlns:a14="http://schemas.microsoft.com/office/drawing/2010/main" spid="_x0000_s1047"/>
            </a:ext>
            <a:ext uri="{FF2B5EF4-FFF2-40B4-BE49-F238E27FC236}">
              <a16:creationId xmlns:a16="http://schemas.microsoft.com/office/drawing/2014/main" id="{02FA763C-9F24-42BD-BDE5-9E375FB7344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557" name="AutoShape 33">
          <a:extLst>
            <a:ext uri="{FF2B5EF4-FFF2-40B4-BE49-F238E27FC236}">
              <a16:creationId xmlns:a16="http://schemas.microsoft.com/office/drawing/2014/main" id="{F81C0A0E-BD7B-4949-B560-2A4695ED0CA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58" name="AutoShape 33">
          <a:extLst>
            <a:ext uri="{FF2B5EF4-FFF2-40B4-BE49-F238E27FC236}">
              <a16:creationId xmlns:a16="http://schemas.microsoft.com/office/drawing/2014/main" id="{ED61A4F9-6C68-4398-ABEC-5BDAFF24A0B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59" name="AutoShape 33">
          <a:extLst>
            <a:ext uri="{FF2B5EF4-FFF2-40B4-BE49-F238E27FC236}">
              <a16:creationId xmlns:a16="http://schemas.microsoft.com/office/drawing/2014/main" id="{7A5952C2-881D-423D-86C2-B0B0FC17256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60" name="AutoShape 33">
          <a:extLst>
            <a:ext uri="{FF2B5EF4-FFF2-40B4-BE49-F238E27FC236}">
              <a16:creationId xmlns:a16="http://schemas.microsoft.com/office/drawing/2014/main" id="{5D404109-3C7C-4D50-8245-9176A02AC31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227310</xdr:rowOff>
    </xdr:to>
    <xdr:sp macro="" textlink="">
      <xdr:nvSpPr>
        <xdr:cNvPr id="561" name="AutoShape 33">
          <a:extLst>
            <a:ext uri="{FF2B5EF4-FFF2-40B4-BE49-F238E27FC236}">
              <a16:creationId xmlns:a16="http://schemas.microsoft.com/office/drawing/2014/main" id="{CA390CBD-8C31-413E-8958-D67F1DD3B4E7}"/>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227699</xdr:rowOff>
    </xdr:to>
    <xdr:sp macro="" textlink="">
      <xdr:nvSpPr>
        <xdr:cNvPr id="562" name="AutoShape 33">
          <a:extLst>
            <a:ext uri="{FF2B5EF4-FFF2-40B4-BE49-F238E27FC236}">
              <a16:creationId xmlns:a16="http://schemas.microsoft.com/office/drawing/2014/main" id="{A0A58EC6-3A6F-44BE-89AF-52C4995D9DAD}"/>
            </a:ext>
          </a:extLst>
        </xdr:cNvPr>
        <xdr:cNvSpPr>
          <a:spLocks noChangeAspect="1" noChangeArrowheads="1"/>
        </xdr:cNvSpPr>
      </xdr:nvSpPr>
      <xdr:spPr bwMode="auto">
        <a:xfrm>
          <a:off x="10391775" y="18783300"/>
          <a:ext cx="304800" cy="2386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10</xdr:col>
      <xdr:colOff>173125</xdr:colOff>
      <xdr:row>1</xdr:row>
      <xdr:rowOff>60473</xdr:rowOff>
    </xdr:to>
    <xdr:sp macro="" textlink="">
      <xdr:nvSpPr>
        <xdr:cNvPr id="563" name="Check Box 23" hidden="1">
          <a:extLst>
            <a:ext uri="{63B3BB69-23CF-44E3-9099-C40C66FF867C}">
              <a14:compatExt xmlns:a14="http://schemas.microsoft.com/office/drawing/2010/main" spid="_x0000_s1047"/>
            </a:ext>
            <a:ext uri="{FF2B5EF4-FFF2-40B4-BE49-F238E27FC236}">
              <a16:creationId xmlns:a16="http://schemas.microsoft.com/office/drawing/2014/main" id="{D3EA3069-F21C-4C32-B9AB-067E6DCC0F1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564" name="AutoShape 33">
          <a:extLst>
            <a:ext uri="{FF2B5EF4-FFF2-40B4-BE49-F238E27FC236}">
              <a16:creationId xmlns:a16="http://schemas.microsoft.com/office/drawing/2014/main" id="{353C7DDC-7EA1-47DB-92DF-B0F2E35DB4D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65" name="AutoShape 33">
          <a:extLst>
            <a:ext uri="{FF2B5EF4-FFF2-40B4-BE49-F238E27FC236}">
              <a16:creationId xmlns:a16="http://schemas.microsoft.com/office/drawing/2014/main" id="{A5477DA0-5B54-40DA-B0EF-F3C1469BF0F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66" name="AutoShape 33">
          <a:extLst>
            <a:ext uri="{FF2B5EF4-FFF2-40B4-BE49-F238E27FC236}">
              <a16:creationId xmlns:a16="http://schemas.microsoft.com/office/drawing/2014/main" id="{116E4263-9F41-44E7-9D9D-B397F9F4EE4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67" name="AutoShape 33">
          <a:extLst>
            <a:ext uri="{FF2B5EF4-FFF2-40B4-BE49-F238E27FC236}">
              <a16:creationId xmlns:a16="http://schemas.microsoft.com/office/drawing/2014/main" id="{68C95562-A1EC-4602-979A-B4F6DD9BDEC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227310</xdr:rowOff>
    </xdr:to>
    <xdr:sp macro="" textlink="">
      <xdr:nvSpPr>
        <xdr:cNvPr id="568" name="AutoShape 33">
          <a:extLst>
            <a:ext uri="{FF2B5EF4-FFF2-40B4-BE49-F238E27FC236}">
              <a16:creationId xmlns:a16="http://schemas.microsoft.com/office/drawing/2014/main" id="{50640151-5F77-49CB-AE0B-517F88E775BB}"/>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227699</xdr:rowOff>
    </xdr:to>
    <xdr:sp macro="" textlink="">
      <xdr:nvSpPr>
        <xdr:cNvPr id="569" name="AutoShape 33">
          <a:extLst>
            <a:ext uri="{FF2B5EF4-FFF2-40B4-BE49-F238E27FC236}">
              <a16:creationId xmlns:a16="http://schemas.microsoft.com/office/drawing/2014/main" id="{49835C41-B7D5-478E-ADBE-AA270AF2152E}"/>
            </a:ext>
          </a:extLst>
        </xdr:cNvPr>
        <xdr:cNvSpPr>
          <a:spLocks noChangeAspect="1" noChangeArrowheads="1"/>
        </xdr:cNvSpPr>
      </xdr:nvSpPr>
      <xdr:spPr bwMode="auto">
        <a:xfrm>
          <a:off x="10391775" y="18783300"/>
          <a:ext cx="304800" cy="2386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70" name="Check Box 23" hidden="1">
          <a:extLst>
            <a:ext uri="{63B3BB69-23CF-44E3-9099-C40C66FF867C}">
              <a14:compatExt xmlns:a14="http://schemas.microsoft.com/office/drawing/2010/main" spid="_x0000_s1047"/>
            </a:ext>
            <a:ext uri="{FF2B5EF4-FFF2-40B4-BE49-F238E27FC236}">
              <a16:creationId xmlns:a16="http://schemas.microsoft.com/office/drawing/2014/main" id="{062CF114-E5D4-4FFC-BD8D-2855264E0B8C}"/>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25</xdr:col>
      <xdr:colOff>0</xdr:colOff>
      <xdr:row>0</xdr:row>
      <xdr:rowOff>0</xdr:rowOff>
    </xdr:from>
    <xdr:ext cx="304800" cy="302338"/>
    <xdr:sp macro="" textlink="">
      <xdr:nvSpPr>
        <xdr:cNvPr id="571" name="AutoShape 33">
          <a:extLst>
            <a:ext uri="{FF2B5EF4-FFF2-40B4-BE49-F238E27FC236}">
              <a16:creationId xmlns:a16="http://schemas.microsoft.com/office/drawing/2014/main" id="{6D6DED46-562D-4343-B093-6E34562645EF}"/>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572" name="AutoShape 33">
          <a:extLst>
            <a:ext uri="{FF2B5EF4-FFF2-40B4-BE49-F238E27FC236}">
              <a16:creationId xmlns:a16="http://schemas.microsoft.com/office/drawing/2014/main" id="{A9D98AB5-DD82-4390-8131-16619109D96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573" name="AutoShape 33">
          <a:extLst>
            <a:ext uri="{FF2B5EF4-FFF2-40B4-BE49-F238E27FC236}">
              <a16:creationId xmlns:a16="http://schemas.microsoft.com/office/drawing/2014/main" id="{5A1DC7AD-A958-48E6-B134-9029E6CF1BA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0</xdr:row>
      <xdr:rowOff>0</xdr:rowOff>
    </xdr:from>
    <xdr:ext cx="304800" cy="302079"/>
    <xdr:sp macro="" textlink="">
      <xdr:nvSpPr>
        <xdr:cNvPr id="574" name="AutoShape 33">
          <a:extLst>
            <a:ext uri="{FF2B5EF4-FFF2-40B4-BE49-F238E27FC236}">
              <a16:creationId xmlns:a16="http://schemas.microsoft.com/office/drawing/2014/main" id="{5BAA0255-C0A0-446C-BAB4-9B841770AAC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1690"/>
    <xdr:sp macro="" textlink="">
      <xdr:nvSpPr>
        <xdr:cNvPr id="575" name="AutoShape 33">
          <a:extLst>
            <a:ext uri="{FF2B5EF4-FFF2-40B4-BE49-F238E27FC236}">
              <a16:creationId xmlns:a16="http://schemas.microsoft.com/office/drawing/2014/main" id="{7793F16E-58FE-4023-AA14-DD1FEF342B0F}"/>
            </a:ext>
          </a:extLst>
        </xdr:cNvPr>
        <xdr:cNvSpPr>
          <a:spLocks noChangeAspect="1" noChangeArrowheads="1"/>
        </xdr:cNvSpPr>
      </xdr:nvSpPr>
      <xdr:spPr bwMode="auto">
        <a:xfrm>
          <a:off x="10391775" y="187833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38</xdr:row>
      <xdr:rowOff>0</xdr:rowOff>
    </xdr:from>
    <xdr:ext cx="304800" cy="302079"/>
    <xdr:sp macro="" textlink="">
      <xdr:nvSpPr>
        <xdr:cNvPr id="576" name="AutoShape 33">
          <a:extLst>
            <a:ext uri="{FF2B5EF4-FFF2-40B4-BE49-F238E27FC236}">
              <a16:creationId xmlns:a16="http://schemas.microsoft.com/office/drawing/2014/main" id="{9158AEBA-7F7E-4BE3-8394-866B6BD64FC7}"/>
            </a:ext>
          </a:extLst>
        </xdr:cNvPr>
        <xdr:cNvSpPr>
          <a:spLocks noChangeAspect="1" noChangeArrowheads="1"/>
        </xdr:cNvSpPr>
      </xdr:nvSpPr>
      <xdr:spPr bwMode="auto">
        <a:xfrm>
          <a:off x="10391775" y="187833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10</xdr:col>
      <xdr:colOff>173125</xdr:colOff>
      <xdr:row>1</xdr:row>
      <xdr:rowOff>60473</xdr:rowOff>
    </xdr:to>
    <xdr:sp macro="" textlink="">
      <xdr:nvSpPr>
        <xdr:cNvPr id="577" name="Check Box 23" hidden="1">
          <a:extLst>
            <a:ext uri="{63B3BB69-23CF-44E3-9099-C40C66FF867C}">
              <a14:compatExt xmlns:a14="http://schemas.microsoft.com/office/drawing/2010/main" spid="_x0000_s1047"/>
            </a:ext>
            <a:ext uri="{FF2B5EF4-FFF2-40B4-BE49-F238E27FC236}">
              <a16:creationId xmlns:a16="http://schemas.microsoft.com/office/drawing/2014/main" id="{D115BAB2-AB40-49C6-B37B-FAB06FBF116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25</xdr:col>
      <xdr:colOff>0</xdr:colOff>
      <xdr:row>0</xdr:row>
      <xdr:rowOff>0</xdr:rowOff>
    </xdr:from>
    <xdr:to>
      <xdr:col>25</xdr:col>
      <xdr:colOff>304800</xdr:colOff>
      <xdr:row>1</xdr:row>
      <xdr:rowOff>129766</xdr:rowOff>
    </xdr:to>
    <xdr:sp macro="" textlink="">
      <xdr:nvSpPr>
        <xdr:cNvPr id="578" name="AutoShape 33">
          <a:extLst>
            <a:ext uri="{FF2B5EF4-FFF2-40B4-BE49-F238E27FC236}">
              <a16:creationId xmlns:a16="http://schemas.microsoft.com/office/drawing/2014/main" id="{8FCFEA6E-8EE6-4655-A949-91522CA4EF7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79" name="AutoShape 33">
          <a:extLst>
            <a:ext uri="{FF2B5EF4-FFF2-40B4-BE49-F238E27FC236}">
              <a16:creationId xmlns:a16="http://schemas.microsoft.com/office/drawing/2014/main" id="{41EAFE05-666F-4DB0-89E7-D98753C7BC8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80" name="AutoShape 33">
          <a:extLst>
            <a:ext uri="{FF2B5EF4-FFF2-40B4-BE49-F238E27FC236}">
              <a16:creationId xmlns:a16="http://schemas.microsoft.com/office/drawing/2014/main" id="{7A9924D8-4959-47B3-947B-A295DE04D45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0</xdr:row>
      <xdr:rowOff>0</xdr:rowOff>
    </xdr:from>
    <xdr:to>
      <xdr:col>25</xdr:col>
      <xdr:colOff>304800</xdr:colOff>
      <xdr:row>1</xdr:row>
      <xdr:rowOff>135222</xdr:rowOff>
    </xdr:to>
    <xdr:sp macro="" textlink="">
      <xdr:nvSpPr>
        <xdr:cNvPr id="581" name="AutoShape 33">
          <a:extLst>
            <a:ext uri="{FF2B5EF4-FFF2-40B4-BE49-F238E27FC236}">
              <a16:creationId xmlns:a16="http://schemas.microsoft.com/office/drawing/2014/main" id="{3B20E12B-D2E8-438B-B433-286310A7391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227310</xdr:rowOff>
    </xdr:to>
    <xdr:sp macro="" textlink="">
      <xdr:nvSpPr>
        <xdr:cNvPr id="582" name="AutoShape 33">
          <a:extLst>
            <a:ext uri="{FF2B5EF4-FFF2-40B4-BE49-F238E27FC236}">
              <a16:creationId xmlns:a16="http://schemas.microsoft.com/office/drawing/2014/main" id="{B2F0F805-DDCB-4C5B-8ED5-24918305B3C4}"/>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38</xdr:row>
      <xdr:rowOff>0</xdr:rowOff>
    </xdr:from>
    <xdr:to>
      <xdr:col>25</xdr:col>
      <xdr:colOff>304800</xdr:colOff>
      <xdr:row>38</xdr:row>
      <xdr:rowOff>227699</xdr:rowOff>
    </xdr:to>
    <xdr:sp macro="" textlink="">
      <xdr:nvSpPr>
        <xdr:cNvPr id="583" name="AutoShape 33">
          <a:extLst>
            <a:ext uri="{FF2B5EF4-FFF2-40B4-BE49-F238E27FC236}">
              <a16:creationId xmlns:a16="http://schemas.microsoft.com/office/drawing/2014/main" id="{8320123B-DC59-4998-A3A2-628BB70A05CB}"/>
            </a:ext>
          </a:extLst>
        </xdr:cNvPr>
        <xdr:cNvSpPr>
          <a:spLocks noChangeAspect="1" noChangeArrowheads="1"/>
        </xdr:cNvSpPr>
      </xdr:nvSpPr>
      <xdr:spPr bwMode="auto">
        <a:xfrm>
          <a:off x="10391775" y="18783300"/>
          <a:ext cx="304800" cy="2386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25</xdr:col>
      <xdr:colOff>0</xdr:colOff>
      <xdr:row>28</xdr:row>
      <xdr:rowOff>0</xdr:rowOff>
    </xdr:from>
    <xdr:ext cx="304800" cy="301690"/>
    <xdr:sp macro="" textlink="">
      <xdr:nvSpPr>
        <xdr:cNvPr id="587" name="AutoShape 33">
          <a:extLst>
            <a:ext uri="{FF2B5EF4-FFF2-40B4-BE49-F238E27FC236}">
              <a16:creationId xmlns:a16="http://schemas.microsoft.com/office/drawing/2014/main" id="{DC5DD2B9-2F28-4334-B763-9CFAE9E1CF16}"/>
            </a:ext>
          </a:extLst>
        </xdr:cNvPr>
        <xdr:cNvSpPr>
          <a:spLocks noChangeAspect="1" noChangeArrowheads="1"/>
        </xdr:cNvSpPr>
      </xdr:nvSpPr>
      <xdr:spPr bwMode="auto">
        <a:xfrm>
          <a:off x="10429394" y="1433561"/>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28</xdr:row>
      <xdr:rowOff>0</xdr:rowOff>
    </xdr:from>
    <xdr:ext cx="304800" cy="302079"/>
    <xdr:sp macro="" textlink="">
      <xdr:nvSpPr>
        <xdr:cNvPr id="588" name="AutoShape 33">
          <a:extLst>
            <a:ext uri="{FF2B5EF4-FFF2-40B4-BE49-F238E27FC236}">
              <a16:creationId xmlns:a16="http://schemas.microsoft.com/office/drawing/2014/main" id="{5B7CC5BA-E0FC-4796-92F0-D54343D11E76}"/>
            </a:ext>
          </a:extLst>
        </xdr:cNvPr>
        <xdr:cNvSpPr>
          <a:spLocks noChangeAspect="1" noChangeArrowheads="1"/>
        </xdr:cNvSpPr>
      </xdr:nvSpPr>
      <xdr:spPr bwMode="auto">
        <a:xfrm>
          <a:off x="10429394" y="1433561"/>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163561</xdr:colOff>
      <xdr:row>38</xdr:row>
      <xdr:rowOff>182803</xdr:rowOff>
    </xdr:from>
    <xdr:to>
      <xdr:col>20</xdr:col>
      <xdr:colOff>169894</xdr:colOff>
      <xdr:row>43</xdr:row>
      <xdr:rowOff>3671</xdr:rowOff>
    </xdr:to>
    <xdr:pic>
      <xdr:nvPicPr>
        <xdr:cNvPr id="591" name="Imagem 590">
          <a:extLst>
            <a:ext uri="{FF2B5EF4-FFF2-40B4-BE49-F238E27FC236}">
              <a16:creationId xmlns:a16="http://schemas.microsoft.com/office/drawing/2014/main" id="{9C397C76-BC4B-1E30-DE2F-264B55ED8C46}"/>
            </a:ext>
          </a:extLst>
        </xdr:cNvPr>
        <xdr:cNvPicPr>
          <a:picLocks noChangeAspect="1"/>
        </xdr:cNvPicPr>
      </xdr:nvPicPr>
      <xdr:blipFill>
        <a:blip xmlns:r="http://schemas.openxmlformats.org/officeDocument/2006/relationships" r:embed="rId1"/>
        <a:stretch>
          <a:fillRect/>
        </a:stretch>
      </xdr:blipFill>
      <xdr:spPr>
        <a:xfrm>
          <a:off x="6215303" y="5974773"/>
          <a:ext cx="3442818" cy="1358454"/>
        </a:xfrm>
        <a:prstGeom prst="rect">
          <a:avLst/>
        </a:prstGeom>
      </xdr:spPr>
    </xdr:pic>
    <xdr:clientData/>
  </xdr:twoCellAnchor>
  <xdr:twoCellAnchor editAs="oneCell">
    <xdr:from>
      <xdr:col>2</xdr:col>
      <xdr:colOff>413716</xdr:colOff>
      <xdr:row>1</xdr:row>
      <xdr:rowOff>75669</xdr:rowOff>
    </xdr:from>
    <xdr:to>
      <xdr:col>3</xdr:col>
      <xdr:colOff>248248</xdr:colOff>
      <xdr:row>1</xdr:row>
      <xdr:rowOff>902556</xdr:rowOff>
    </xdr:to>
    <xdr:pic>
      <xdr:nvPicPr>
        <xdr:cNvPr id="485" name="Picture 2" descr="anac-logo-10 -">
          <a:extLst>
            <a:ext uri="{FF2B5EF4-FFF2-40B4-BE49-F238E27FC236}">
              <a16:creationId xmlns:a16="http://schemas.microsoft.com/office/drawing/2014/main" id="{CD1BEC69-8280-AA50-2E34-2251476EEB10}"/>
            </a:ext>
          </a:extLst>
        </xdr:cNvPr>
        <xdr:cNvPicPr>
          <a:picLocks noChangeAspect="1" noChangeArrowheads="1"/>
        </xdr:cNvPicPr>
      </xdr:nvPicPr>
      <xdr:blipFill>
        <a:blip xmlns:r="http://schemas.openxmlformats.org/officeDocument/2006/relationships" r:embed="rId2" cstate="print">
          <a:biLevel thresh="25000"/>
          <a:extLst>
            <a:ext uri="{28A0092B-C50C-407E-A947-70E740481C1C}">
              <a14:useLocalDpi xmlns:a14="http://schemas.microsoft.com/office/drawing/2010/main" val="0"/>
            </a:ext>
          </a:extLst>
        </a:blip>
        <a:srcRect/>
        <a:stretch>
          <a:fillRect/>
        </a:stretch>
      </xdr:blipFill>
      <xdr:spPr bwMode="auto">
        <a:xfrm>
          <a:off x="692731" y="258472"/>
          <a:ext cx="777411" cy="830697"/>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679450</xdr:colOff>
      <xdr:row>0</xdr:row>
      <xdr:rowOff>0</xdr:rowOff>
    </xdr:from>
    <xdr:to>
      <xdr:col>8</xdr:col>
      <xdr:colOff>454046</xdr:colOff>
      <xdr:row>1</xdr:row>
      <xdr:rowOff>60377</xdr:rowOff>
    </xdr:to>
    <xdr:sp macro="" textlink="">
      <xdr:nvSpPr>
        <xdr:cNvPr id="2" name="Check Box 23" hidden="1">
          <a:extLst>
            <a:ext uri="{63B3BB69-23CF-44E3-9099-C40C66FF867C}">
              <a14:compatExt xmlns:a14="http://schemas.microsoft.com/office/drawing/2010/main" spid="_x0000_s1047"/>
            </a:ext>
            <a:ext uri="{FF2B5EF4-FFF2-40B4-BE49-F238E27FC236}">
              <a16:creationId xmlns:a16="http://schemas.microsoft.com/office/drawing/2014/main" id="{456365BE-1694-4A8D-8D0C-18803870263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 name="AutoShape 33">
          <a:extLst>
            <a:ext uri="{FF2B5EF4-FFF2-40B4-BE49-F238E27FC236}">
              <a16:creationId xmlns:a16="http://schemas.microsoft.com/office/drawing/2014/main" id="{C2ECED34-F675-4610-83F6-A73FCD5150C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 name="AutoShape 33">
          <a:extLst>
            <a:ext uri="{FF2B5EF4-FFF2-40B4-BE49-F238E27FC236}">
              <a16:creationId xmlns:a16="http://schemas.microsoft.com/office/drawing/2014/main" id="{051E2E19-CFAF-4C8E-A6CC-B3A203275AA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 name="AutoShape 33">
          <a:extLst>
            <a:ext uri="{FF2B5EF4-FFF2-40B4-BE49-F238E27FC236}">
              <a16:creationId xmlns:a16="http://schemas.microsoft.com/office/drawing/2014/main" id="{D0BC63BF-A30A-4517-A1AB-B43FC8C08F6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6" name="AutoShape 33">
          <a:extLst>
            <a:ext uri="{FF2B5EF4-FFF2-40B4-BE49-F238E27FC236}">
              <a16:creationId xmlns:a16="http://schemas.microsoft.com/office/drawing/2014/main" id="{6BFEC65B-6A4F-4C82-AC70-42A8703D93C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7" name="AutoShape 33">
          <a:extLst>
            <a:ext uri="{FF2B5EF4-FFF2-40B4-BE49-F238E27FC236}">
              <a16:creationId xmlns:a16="http://schemas.microsoft.com/office/drawing/2014/main" id="{A79BD64C-C9D5-4D24-9EDF-0ED764CE83FF}"/>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8" name="Check Box 23" hidden="1">
          <a:extLst>
            <a:ext uri="{63B3BB69-23CF-44E3-9099-C40C66FF867C}">
              <a14:compatExt xmlns:a14="http://schemas.microsoft.com/office/drawing/2010/main" spid="_x0000_s1047"/>
            </a:ext>
            <a:ext uri="{FF2B5EF4-FFF2-40B4-BE49-F238E27FC236}">
              <a16:creationId xmlns:a16="http://schemas.microsoft.com/office/drawing/2014/main" id="{F937159D-A9FC-48DF-AC71-8D33945CD23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9" name="AutoShape 33">
          <a:extLst>
            <a:ext uri="{FF2B5EF4-FFF2-40B4-BE49-F238E27FC236}">
              <a16:creationId xmlns:a16="http://schemas.microsoft.com/office/drawing/2014/main" id="{BEF3B0FD-3B05-42FB-B687-0321401004C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0" name="AutoShape 33">
          <a:extLst>
            <a:ext uri="{FF2B5EF4-FFF2-40B4-BE49-F238E27FC236}">
              <a16:creationId xmlns:a16="http://schemas.microsoft.com/office/drawing/2014/main" id="{530E824C-483F-4C67-9183-985F0C42D7B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1" name="AutoShape 33">
          <a:extLst>
            <a:ext uri="{FF2B5EF4-FFF2-40B4-BE49-F238E27FC236}">
              <a16:creationId xmlns:a16="http://schemas.microsoft.com/office/drawing/2014/main" id="{F6FB494A-4CED-4159-9C2D-29178A1351F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2" name="AutoShape 33">
          <a:extLst>
            <a:ext uri="{FF2B5EF4-FFF2-40B4-BE49-F238E27FC236}">
              <a16:creationId xmlns:a16="http://schemas.microsoft.com/office/drawing/2014/main" id="{851AD329-D5A1-4A79-8722-D3BA6CF4535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3" name="AutoShape 33">
          <a:extLst>
            <a:ext uri="{FF2B5EF4-FFF2-40B4-BE49-F238E27FC236}">
              <a16:creationId xmlns:a16="http://schemas.microsoft.com/office/drawing/2014/main" id="{A88DDE36-C1A2-43AA-B326-9432E931E41E}"/>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14" name="AutoShape 33">
          <a:extLst>
            <a:ext uri="{FF2B5EF4-FFF2-40B4-BE49-F238E27FC236}">
              <a16:creationId xmlns:a16="http://schemas.microsoft.com/office/drawing/2014/main" id="{90C2EC30-D7D2-4673-8ECD-A7124A4DADC1}"/>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15" name="Check Box 23" hidden="1">
          <a:extLst>
            <a:ext uri="{63B3BB69-23CF-44E3-9099-C40C66FF867C}">
              <a14:compatExt xmlns:a14="http://schemas.microsoft.com/office/drawing/2010/main" spid="_x0000_s1047"/>
            </a:ext>
            <a:ext uri="{FF2B5EF4-FFF2-40B4-BE49-F238E27FC236}">
              <a16:creationId xmlns:a16="http://schemas.microsoft.com/office/drawing/2014/main" id="{9AB5FF97-B785-4CF3-B7EC-CEEBFB00AB9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6" name="AutoShape 33">
          <a:extLst>
            <a:ext uri="{FF2B5EF4-FFF2-40B4-BE49-F238E27FC236}">
              <a16:creationId xmlns:a16="http://schemas.microsoft.com/office/drawing/2014/main" id="{20A3EC2D-1156-4D5B-8385-3F8028E56A9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7" name="AutoShape 33">
          <a:extLst>
            <a:ext uri="{FF2B5EF4-FFF2-40B4-BE49-F238E27FC236}">
              <a16:creationId xmlns:a16="http://schemas.microsoft.com/office/drawing/2014/main" id="{21BB1CB2-0A91-4449-AE7C-2D9D65D245D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8" name="AutoShape 33">
          <a:extLst>
            <a:ext uri="{FF2B5EF4-FFF2-40B4-BE49-F238E27FC236}">
              <a16:creationId xmlns:a16="http://schemas.microsoft.com/office/drawing/2014/main" id="{2F9CB9A6-5999-498F-9133-EEED0C7FC69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9" name="AutoShape 33">
          <a:extLst>
            <a:ext uri="{FF2B5EF4-FFF2-40B4-BE49-F238E27FC236}">
              <a16:creationId xmlns:a16="http://schemas.microsoft.com/office/drawing/2014/main" id="{BD5FDB0A-18D7-43B6-80AB-A9E37C995E6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20" name="AutoShape 33">
          <a:extLst>
            <a:ext uri="{FF2B5EF4-FFF2-40B4-BE49-F238E27FC236}">
              <a16:creationId xmlns:a16="http://schemas.microsoft.com/office/drawing/2014/main" id="{B92D1C22-C95D-4216-BC79-A92FAD8C7041}"/>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21" name="AutoShape 33">
          <a:extLst>
            <a:ext uri="{FF2B5EF4-FFF2-40B4-BE49-F238E27FC236}">
              <a16:creationId xmlns:a16="http://schemas.microsoft.com/office/drawing/2014/main" id="{ED8DD771-701D-4EE6-88E1-5CEDEFB5FDEC}"/>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2" name="Check Box 23" hidden="1">
          <a:extLst>
            <a:ext uri="{63B3BB69-23CF-44E3-9099-C40C66FF867C}">
              <a14:compatExt xmlns:a14="http://schemas.microsoft.com/office/drawing/2010/main" spid="_x0000_s1047"/>
            </a:ext>
            <a:ext uri="{FF2B5EF4-FFF2-40B4-BE49-F238E27FC236}">
              <a16:creationId xmlns:a16="http://schemas.microsoft.com/office/drawing/2014/main" id="{ADE44C56-FBE5-4A47-BAF0-7BCD0E57855F}"/>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23" name="AutoShape 33">
          <a:extLst>
            <a:ext uri="{FF2B5EF4-FFF2-40B4-BE49-F238E27FC236}">
              <a16:creationId xmlns:a16="http://schemas.microsoft.com/office/drawing/2014/main" id="{80B5900A-7BA0-4F07-B7B7-7C7AE970E07F}"/>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4" name="AutoShape 33">
          <a:extLst>
            <a:ext uri="{FF2B5EF4-FFF2-40B4-BE49-F238E27FC236}">
              <a16:creationId xmlns:a16="http://schemas.microsoft.com/office/drawing/2014/main" id="{57685363-F711-499C-9D14-376B85C5FA6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5" name="AutoShape 33">
          <a:extLst>
            <a:ext uri="{FF2B5EF4-FFF2-40B4-BE49-F238E27FC236}">
              <a16:creationId xmlns:a16="http://schemas.microsoft.com/office/drawing/2014/main" id="{790E6C75-2FB6-4B21-9FA3-C0A855D19A1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6" name="AutoShape 33">
          <a:extLst>
            <a:ext uri="{FF2B5EF4-FFF2-40B4-BE49-F238E27FC236}">
              <a16:creationId xmlns:a16="http://schemas.microsoft.com/office/drawing/2014/main" id="{BB869308-C15C-4D60-8D4C-75EAEDF0E8D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27" name="AutoShape 33">
          <a:extLst>
            <a:ext uri="{FF2B5EF4-FFF2-40B4-BE49-F238E27FC236}">
              <a16:creationId xmlns:a16="http://schemas.microsoft.com/office/drawing/2014/main" id="{8094E55E-2746-4073-83DB-9E14C0F8DF5E}"/>
            </a:ext>
          </a:extLst>
        </xdr:cNvPr>
        <xdr:cNvSpPr>
          <a:spLocks noChangeAspect="1" noChangeArrowheads="1"/>
        </xdr:cNvSpPr>
      </xdr:nvSpPr>
      <xdr:spPr bwMode="auto">
        <a:xfrm>
          <a:off x="10391775" y="161258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28" name="AutoShape 33">
          <a:extLst>
            <a:ext uri="{FF2B5EF4-FFF2-40B4-BE49-F238E27FC236}">
              <a16:creationId xmlns:a16="http://schemas.microsoft.com/office/drawing/2014/main" id="{C5407A99-6C91-4CE6-96A4-FA00B285B0C7}"/>
            </a:ext>
          </a:extLst>
        </xdr:cNvPr>
        <xdr:cNvSpPr>
          <a:spLocks noChangeAspect="1" noChangeArrowheads="1"/>
        </xdr:cNvSpPr>
      </xdr:nvSpPr>
      <xdr:spPr bwMode="auto">
        <a:xfrm>
          <a:off x="10391775" y="161258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29" name="Check Box 23" hidden="1">
          <a:extLst>
            <a:ext uri="{63B3BB69-23CF-44E3-9099-C40C66FF867C}">
              <a14:compatExt xmlns:a14="http://schemas.microsoft.com/office/drawing/2010/main" spid="_x0000_s1047"/>
            </a:ext>
            <a:ext uri="{FF2B5EF4-FFF2-40B4-BE49-F238E27FC236}">
              <a16:creationId xmlns:a16="http://schemas.microsoft.com/office/drawing/2014/main" id="{66A9E0EF-ACFE-49B0-91CC-C940F6C6740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0" name="AutoShape 33">
          <a:extLst>
            <a:ext uri="{FF2B5EF4-FFF2-40B4-BE49-F238E27FC236}">
              <a16:creationId xmlns:a16="http://schemas.microsoft.com/office/drawing/2014/main" id="{18FCD072-ED2B-407C-9CF6-D1DB9A51817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1" name="AutoShape 33">
          <a:extLst>
            <a:ext uri="{FF2B5EF4-FFF2-40B4-BE49-F238E27FC236}">
              <a16:creationId xmlns:a16="http://schemas.microsoft.com/office/drawing/2014/main" id="{DFB4954D-09E8-4C13-AB49-3677488BA7F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2" name="AutoShape 33">
          <a:extLst>
            <a:ext uri="{FF2B5EF4-FFF2-40B4-BE49-F238E27FC236}">
              <a16:creationId xmlns:a16="http://schemas.microsoft.com/office/drawing/2014/main" id="{DBAB0BF3-2D40-4533-8379-675830C9A73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3" name="AutoShape 33">
          <a:extLst>
            <a:ext uri="{FF2B5EF4-FFF2-40B4-BE49-F238E27FC236}">
              <a16:creationId xmlns:a16="http://schemas.microsoft.com/office/drawing/2014/main" id="{B49D9310-5649-477E-B1EB-3AFA7F46B51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34" name="AutoShape 33">
          <a:extLst>
            <a:ext uri="{FF2B5EF4-FFF2-40B4-BE49-F238E27FC236}">
              <a16:creationId xmlns:a16="http://schemas.microsoft.com/office/drawing/2014/main" id="{7307FE0F-29B0-40F2-B2BC-6B6B8B40C274}"/>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35" name="AutoShape 33">
          <a:extLst>
            <a:ext uri="{FF2B5EF4-FFF2-40B4-BE49-F238E27FC236}">
              <a16:creationId xmlns:a16="http://schemas.microsoft.com/office/drawing/2014/main" id="{12ACFCCD-CEE7-4265-B199-C4171FF389C2}"/>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36" name="Check Box 23" hidden="1">
          <a:extLst>
            <a:ext uri="{63B3BB69-23CF-44E3-9099-C40C66FF867C}">
              <a14:compatExt xmlns:a14="http://schemas.microsoft.com/office/drawing/2010/main" spid="_x0000_s1047"/>
            </a:ext>
            <a:ext uri="{FF2B5EF4-FFF2-40B4-BE49-F238E27FC236}">
              <a16:creationId xmlns:a16="http://schemas.microsoft.com/office/drawing/2014/main" id="{69C3BA86-47C2-42DF-90DE-4946D0F20128}"/>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7" name="AutoShape 33">
          <a:extLst>
            <a:ext uri="{FF2B5EF4-FFF2-40B4-BE49-F238E27FC236}">
              <a16:creationId xmlns:a16="http://schemas.microsoft.com/office/drawing/2014/main" id="{205A37F6-8878-4FFE-AABD-A3635C46C73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8" name="AutoShape 33">
          <a:extLst>
            <a:ext uri="{FF2B5EF4-FFF2-40B4-BE49-F238E27FC236}">
              <a16:creationId xmlns:a16="http://schemas.microsoft.com/office/drawing/2014/main" id="{98128F1D-ECF1-4FC8-8850-12AC6BF17F9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9" name="AutoShape 33">
          <a:extLst>
            <a:ext uri="{FF2B5EF4-FFF2-40B4-BE49-F238E27FC236}">
              <a16:creationId xmlns:a16="http://schemas.microsoft.com/office/drawing/2014/main" id="{1D483BF7-19E3-462E-8C85-AC6A6350024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0" name="AutoShape 33">
          <a:extLst>
            <a:ext uri="{FF2B5EF4-FFF2-40B4-BE49-F238E27FC236}">
              <a16:creationId xmlns:a16="http://schemas.microsoft.com/office/drawing/2014/main" id="{9CFBD42E-E051-4A89-8A62-CAB7ED3A963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56578</xdr:rowOff>
    </xdr:to>
    <xdr:sp macro="" textlink="">
      <xdr:nvSpPr>
        <xdr:cNvPr id="41" name="AutoShape 33">
          <a:extLst>
            <a:ext uri="{FF2B5EF4-FFF2-40B4-BE49-F238E27FC236}">
              <a16:creationId xmlns:a16="http://schemas.microsoft.com/office/drawing/2014/main" id="{7CE0B4FC-159C-440D-AB2D-CABEFE2DFD7B}"/>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42" name="Check Box 23" hidden="1">
          <a:extLst>
            <a:ext uri="{63B3BB69-23CF-44E3-9099-C40C66FF867C}">
              <a14:compatExt xmlns:a14="http://schemas.microsoft.com/office/drawing/2010/main" spid="_x0000_s1047"/>
            </a:ext>
            <a:ext uri="{FF2B5EF4-FFF2-40B4-BE49-F238E27FC236}">
              <a16:creationId xmlns:a16="http://schemas.microsoft.com/office/drawing/2014/main" id="{C28181C3-F808-4589-B36D-1855A28275A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3" name="AutoShape 33">
          <a:extLst>
            <a:ext uri="{FF2B5EF4-FFF2-40B4-BE49-F238E27FC236}">
              <a16:creationId xmlns:a16="http://schemas.microsoft.com/office/drawing/2014/main" id="{D459F75A-70EB-47DF-9472-C43E110E59F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4" name="AutoShape 33">
          <a:extLst>
            <a:ext uri="{FF2B5EF4-FFF2-40B4-BE49-F238E27FC236}">
              <a16:creationId xmlns:a16="http://schemas.microsoft.com/office/drawing/2014/main" id="{C3F98279-C322-40DF-A15C-0383E65517D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5" name="AutoShape 33">
          <a:extLst>
            <a:ext uri="{FF2B5EF4-FFF2-40B4-BE49-F238E27FC236}">
              <a16:creationId xmlns:a16="http://schemas.microsoft.com/office/drawing/2014/main" id="{8E811AEB-5C4C-4A8A-88FD-F1C369D79BE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6" name="AutoShape 33">
          <a:extLst>
            <a:ext uri="{FF2B5EF4-FFF2-40B4-BE49-F238E27FC236}">
              <a16:creationId xmlns:a16="http://schemas.microsoft.com/office/drawing/2014/main" id="{85A2469B-919B-4787-A750-15122D7EF01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56578</xdr:rowOff>
    </xdr:to>
    <xdr:sp macro="" textlink="">
      <xdr:nvSpPr>
        <xdr:cNvPr id="47" name="AutoShape 33">
          <a:extLst>
            <a:ext uri="{FF2B5EF4-FFF2-40B4-BE49-F238E27FC236}">
              <a16:creationId xmlns:a16="http://schemas.microsoft.com/office/drawing/2014/main" id="{89B7DB30-3B24-4F1B-B490-03A4D6D0BEE3}"/>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56967</xdr:rowOff>
    </xdr:to>
    <xdr:sp macro="" textlink="">
      <xdr:nvSpPr>
        <xdr:cNvPr id="48" name="AutoShape 33">
          <a:extLst>
            <a:ext uri="{FF2B5EF4-FFF2-40B4-BE49-F238E27FC236}">
              <a16:creationId xmlns:a16="http://schemas.microsoft.com/office/drawing/2014/main" id="{0F009DCD-235C-4ED0-9E53-AC8DD78A176B}"/>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49" name="Check Box 23" hidden="1">
          <a:extLst>
            <a:ext uri="{63B3BB69-23CF-44E3-9099-C40C66FF867C}">
              <a14:compatExt xmlns:a14="http://schemas.microsoft.com/office/drawing/2010/main" spid="_x0000_s1047"/>
            </a:ext>
            <a:ext uri="{FF2B5EF4-FFF2-40B4-BE49-F238E27FC236}">
              <a16:creationId xmlns:a16="http://schemas.microsoft.com/office/drawing/2014/main" id="{6C0C5B39-5C57-4EAD-B2A9-265013BB77F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50" name="AutoShape 33">
          <a:extLst>
            <a:ext uri="{FF2B5EF4-FFF2-40B4-BE49-F238E27FC236}">
              <a16:creationId xmlns:a16="http://schemas.microsoft.com/office/drawing/2014/main" id="{0A443BD4-201B-4A0C-956C-70EF67A2CA6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1" name="AutoShape 33">
          <a:extLst>
            <a:ext uri="{FF2B5EF4-FFF2-40B4-BE49-F238E27FC236}">
              <a16:creationId xmlns:a16="http://schemas.microsoft.com/office/drawing/2014/main" id="{481F14CC-B41F-4A70-AD45-C121BF93B87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2" name="AutoShape 33">
          <a:extLst>
            <a:ext uri="{FF2B5EF4-FFF2-40B4-BE49-F238E27FC236}">
              <a16:creationId xmlns:a16="http://schemas.microsoft.com/office/drawing/2014/main" id="{BD61BAEE-575D-409A-B847-A14E9B4DC37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3" name="AutoShape 33">
          <a:extLst>
            <a:ext uri="{FF2B5EF4-FFF2-40B4-BE49-F238E27FC236}">
              <a16:creationId xmlns:a16="http://schemas.microsoft.com/office/drawing/2014/main" id="{B4B8431A-3B09-4C75-B0EF-8399040337B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56578</xdr:rowOff>
    </xdr:to>
    <xdr:sp macro="" textlink="">
      <xdr:nvSpPr>
        <xdr:cNvPr id="54" name="AutoShape 33">
          <a:extLst>
            <a:ext uri="{FF2B5EF4-FFF2-40B4-BE49-F238E27FC236}">
              <a16:creationId xmlns:a16="http://schemas.microsoft.com/office/drawing/2014/main" id="{A074DB6B-A29E-4EC0-8F5E-ACC87613334F}"/>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56967</xdr:rowOff>
    </xdr:to>
    <xdr:sp macro="" textlink="">
      <xdr:nvSpPr>
        <xdr:cNvPr id="55" name="AutoShape 33">
          <a:extLst>
            <a:ext uri="{FF2B5EF4-FFF2-40B4-BE49-F238E27FC236}">
              <a16:creationId xmlns:a16="http://schemas.microsoft.com/office/drawing/2014/main" id="{68231D69-56FF-435B-8766-4ACE5D5F7F91}"/>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6" name="Check Box 23" hidden="1">
          <a:extLst>
            <a:ext uri="{63B3BB69-23CF-44E3-9099-C40C66FF867C}">
              <a14:compatExt xmlns:a14="http://schemas.microsoft.com/office/drawing/2010/main" spid="_x0000_s1047"/>
            </a:ext>
            <a:ext uri="{FF2B5EF4-FFF2-40B4-BE49-F238E27FC236}">
              <a16:creationId xmlns:a16="http://schemas.microsoft.com/office/drawing/2014/main" id="{A9274A07-3412-4C66-A8BA-6DF8D9277845}"/>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57" name="AutoShape 33">
          <a:extLst>
            <a:ext uri="{FF2B5EF4-FFF2-40B4-BE49-F238E27FC236}">
              <a16:creationId xmlns:a16="http://schemas.microsoft.com/office/drawing/2014/main" id="{6A7365C6-D7AD-41B6-AD4A-6816BAB36400}"/>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58" name="AutoShape 33">
          <a:extLst>
            <a:ext uri="{FF2B5EF4-FFF2-40B4-BE49-F238E27FC236}">
              <a16:creationId xmlns:a16="http://schemas.microsoft.com/office/drawing/2014/main" id="{E096AB23-FFFC-4A07-AEC7-E3AD7CAECFF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59" name="AutoShape 33">
          <a:extLst>
            <a:ext uri="{FF2B5EF4-FFF2-40B4-BE49-F238E27FC236}">
              <a16:creationId xmlns:a16="http://schemas.microsoft.com/office/drawing/2014/main" id="{FA7CAA34-28C1-4E19-B8F6-36FD62BE0E7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60" name="AutoShape 33">
          <a:extLst>
            <a:ext uri="{FF2B5EF4-FFF2-40B4-BE49-F238E27FC236}">
              <a16:creationId xmlns:a16="http://schemas.microsoft.com/office/drawing/2014/main" id="{AFCB03F1-B6BD-4FD7-ABBB-4366DC752E9C}"/>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61" name="AutoShape 33">
          <a:extLst>
            <a:ext uri="{FF2B5EF4-FFF2-40B4-BE49-F238E27FC236}">
              <a16:creationId xmlns:a16="http://schemas.microsoft.com/office/drawing/2014/main" id="{72A53979-B62D-4E58-91B5-3546328BBE20}"/>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62" name="AutoShape 33">
          <a:extLst>
            <a:ext uri="{FF2B5EF4-FFF2-40B4-BE49-F238E27FC236}">
              <a16:creationId xmlns:a16="http://schemas.microsoft.com/office/drawing/2014/main" id="{1B5F319B-407B-444E-A252-7283DE6102A3}"/>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63" name="Check Box 23" hidden="1">
          <a:extLst>
            <a:ext uri="{63B3BB69-23CF-44E3-9099-C40C66FF867C}">
              <a14:compatExt xmlns:a14="http://schemas.microsoft.com/office/drawing/2010/main" spid="_x0000_s1047"/>
            </a:ext>
            <a:ext uri="{FF2B5EF4-FFF2-40B4-BE49-F238E27FC236}">
              <a16:creationId xmlns:a16="http://schemas.microsoft.com/office/drawing/2014/main" id="{54134272-B37A-4A51-9D9D-DCD0C1D59F0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64" name="AutoShape 33">
          <a:extLst>
            <a:ext uri="{FF2B5EF4-FFF2-40B4-BE49-F238E27FC236}">
              <a16:creationId xmlns:a16="http://schemas.microsoft.com/office/drawing/2014/main" id="{B3ABB6ED-B39A-40E5-8694-E57EE5A2D6D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65" name="AutoShape 33">
          <a:extLst>
            <a:ext uri="{FF2B5EF4-FFF2-40B4-BE49-F238E27FC236}">
              <a16:creationId xmlns:a16="http://schemas.microsoft.com/office/drawing/2014/main" id="{D6CD1600-9849-48F6-AF7C-546F090B222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66" name="AutoShape 33">
          <a:extLst>
            <a:ext uri="{FF2B5EF4-FFF2-40B4-BE49-F238E27FC236}">
              <a16:creationId xmlns:a16="http://schemas.microsoft.com/office/drawing/2014/main" id="{1D7DC242-868B-4F2A-A539-C6BA65EA473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67" name="AutoShape 33">
          <a:extLst>
            <a:ext uri="{FF2B5EF4-FFF2-40B4-BE49-F238E27FC236}">
              <a16:creationId xmlns:a16="http://schemas.microsoft.com/office/drawing/2014/main" id="{0B72B1ED-D96B-4BDA-A4EA-AE3D8631D3B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56578</xdr:rowOff>
    </xdr:to>
    <xdr:sp macro="" textlink="">
      <xdr:nvSpPr>
        <xdr:cNvPr id="68" name="AutoShape 33">
          <a:extLst>
            <a:ext uri="{FF2B5EF4-FFF2-40B4-BE49-F238E27FC236}">
              <a16:creationId xmlns:a16="http://schemas.microsoft.com/office/drawing/2014/main" id="{8695390D-52CF-41D1-8B36-963F5CEF3679}"/>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56967</xdr:rowOff>
    </xdr:to>
    <xdr:sp macro="" textlink="">
      <xdr:nvSpPr>
        <xdr:cNvPr id="69" name="AutoShape 33">
          <a:extLst>
            <a:ext uri="{FF2B5EF4-FFF2-40B4-BE49-F238E27FC236}">
              <a16:creationId xmlns:a16="http://schemas.microsoft.com/office/drawing/2014/main" id="{5CFE288E-AFEB-443F-9116-7610A763B91E}"/>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70" name="Check Box 23" hidden="1">
          <a:extLst>
            <a:ext uri="{63B3BB69-23CF-44E3-9099-C40C66FF867C}">
              <a14:compatExt xmlns:a14="http://schemas.microsoft.com/office/drawing/2010/main" spid="_x0000_s1047"/>
            </a:ext>
            <a:ext uri="{FF2B5EF4-FFF2-40B4-BE49-F238E27FC236}">
              <a16:creationId xmlns:a16="http://schemas.microsoft.com/office/drawing/2014/main" id="{FF0B858F-FE7D-4F1F-8F37-D031E649B82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71" name="AutoShape 33">
          <a:extLst>
            <a:ext uri="{FF2B5EF4-FFF2-40B4-BE49-F238E27FC236}">
              <a16:creationId xmlns:a16="http://schemas.microsoft.com/office/drawing/2014/main" id="{BED8F916-BE7E-43D4-9AFE-D1A5FE2404C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72" name="AutoShape 33">
          <a:extLst>
            <a:ext uri="{FF2B5EF4-FFF2-40B4-BE49-F238E27FC236}">
              <a16:creationId xmlns:a16="http://schemas.microsoft.com/office/drawing/2014/main" id="{92916EA7-1B55-4DBB-A0F6-56B26B62225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73" name="AutoShape 33">
          <a:extLst>
            <a:ext uri="{FF2B5EF4-FFF2-40B4-BE49-F238E27FC236}">
              <a16:creationId xmlns:a16="http://schemas.microsoft.com/office/drawing/2014/main" id="{D98586D6-1903-4324-916B-EA5FCE5E2E4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74" name="AutoShape 33">
          <a:extLst>
            <a:ext uri="{FF2B5EF4-FFF2-40B4-BE49-F238E27FC236}">
              <a16:creationId xmlns:a16="http://schemas.microsoft.com/office/drawing/2014/main" id="{490FCA6C-F6E6-4563-8C46-A33467FC9ED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75" name="AutoShape 33">
          <a:extLst>
            <a:ext uri="{FF2B5EF4-FFF2-40B4-BE49-F238E27FC236}">
              <a16:creationId xmlns:a16="http://schemas.microsoft.com/office/drawing/2014/main" id="{5326FE51-4092-4F9A-833C-BC510397B12D}"/>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76" name="Check Box 23" hidden="1">
          <a:extLst>
            <a:ext uri="{63B3BB69-23CF-44E3-9099-C40C66FF867C}">
              <a14:compatExt xmlns:a14="http://schemas.microsoft.com/office/drawing/2010/main" spid="_x0000_s1047"/>
            </a:ext>
            <a:ext uri="{FF2B5EF4-FFF2-40B4-BE49-F238E27FC236}">
              <a16:creationId xmlns:a16="http://schemas.microsoft.com/office/drawing/2014/main" id="{0D788D0D-4897-426B-B95B-61F50A35DC1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77" name="AutoShape 33">
          <a:extLst>
            <a:ext uri="{FF2B5EF4-FFF2-40B4-BE49-F238E27FC236}">
              <a16:creationId xmlns:a16="http://schemas.microsoft.com/office/drawing/2014/main" id="{D2F5C24B-94A9-476D-9E35-06075DA0D50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78" name="AutoShape 33">
          <a:extLst>
            <a:ext uri="{FF2B5EF4-FFF2-40B4-BE49-F238E27FC236}">
              <a16:creationId xmlns:a16="http://schemas.microsoft.com/office/drawing/2014/main" id="{A2EFF5FA-B441-4E74-B3D5-73EFC7F5D1A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79" name="AutoShape 33">
          <a:extLst>
            <a:ext uri="{FF2B5EF4-FFF2-40B4-BE49-F238E27FC236}">
              <a16:creationId xmlns:a16="http://schemas.microsoft.com/office/drawing/2014/main" id="{E44B6B38-AA9D-4A9F-AB10-6B52F9CE223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80" name="AutoShape 33">
          <a:extLst>
            <a:ext uri="{FF2B5EF4-FFF2-40B4-BE49-F238E27FC236}">
              <a16:creationId xmlns:a16="http://schemas.microsoft.com/office/drawing/2014/main" id="{B10ADA14-CFB0-484B-938D-FC755477232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81" name="AutoShape 33">
          <a:extLst>
            <a:ext uri="{FF2B5EF4-FFF2-40B4-BE49-F238E27FC236}">
              <a16:creationId xmlns:a16="http://schemas.microsoft.com/office/drawing/2014/main" id="{4F01E7ED-B3AF-45D8-BC56-86F53B6202F8}"/>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82" name="AutoShape 33">
          <a:extLst>
            <a:ext uri="{FF2B5EF4-FFF2-40B4-BE49-F238E27FC236}">
              <a16:creationId xmlns:a16="http://schemas.microsoft.com/office/drawing/2014/main" id="{0CE40064-27AD-4BE6-8232-54D7BDBA33C5}"/>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83" name="Check Box 23" hidden="1">
          <a:extLst>
            <a:ext uri="{63B3BB69-23CF-44E3-9099-C40C66FF867C}">
              <a14:compatExt xmlns:a14="http://schemas.microsoft.com/office/drawing/2010/main" spid="_x0000_s1047"/>
            </a:ext>
            <a:ext uri="{FF2B5EF4-FFF2-40B4-BE49-F238E27FC236}">
              <a16:creationId xmlns:a16="http://schemas.microsoft.com/office/drawing/2014/main" id="{9D2BDAFB-AA9A-49C7-BE40-AD32D514694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84" name="AutoShape 33">
          <a:extLst>
            <a:ext uri="{FF2B5EF4-FFF2-40B4-BE49-F238E27FC236}">
              <a16:creationId xmlns:a16="http://schemas.microsoft.com/office/drawing/2014/main" id="{7A9C917A-7BCD-434C-B7BE-535B3660580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85" name="AutoShape 33">
          <a:extLst>
            <a:ext uri="{FF2B5EF4-FFF2-40B4-BE49-F238E27FC236}">
              <a16:creationId xmlns:a16="http://schemas.microsoft.com/office/drawing/2014/main" id="{C10FF534-3809-4C6A-9064-7026D1B1D84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86" name="AutoShape 33">
          <a:extLst>
            <a:ext uri="{FF2B5EF4-FFF2-40B4-BE49-F238E27FC236}">
              <a16:creationId xmlns:a16="http://schemas.microsoft.com/office/drawing/2014/main" id="{9B20243D-22A3-461A-B30A-3DC41163D7B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87" name="AutoShape 33">
          <a:extLst>
            <a:ext uri="{FF2B5EF4-FFF2-40B4-BE49-F238E27FC236}">
              <a16:creationId xmlns:a16="http://schemas.microsoft.com/office/drawing/2014/main" id="{3FFCBE3C-AF4C-4983-8F2D-A1EFA7AA0BD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88" name="AutoShape 33">
          <a:extLst>
            <a:ext uri="{FF2B5EF4-FFF2-40B4-BE49-F238E27FC236}">
              <a16:creationId xmlns:a16="http://schemas.microsoft.com/office/drawing/2014/main" id="{186B0691-2D2B-47D8-8665-9C448CBE10CD}"/>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89" name="AutoShape 33">
          <a:extLst>
            <a:ext uri="{FF2B5EF4-FFF2-40B4-BE49-F238E27FC236}">
              <a16:creationId xmlns:a16="http://schemas.microsoft.com/office/drawing/2014/main" id="{9F5657C4-BBFE-42F6-A2C0-2C97E1D5489A}"/>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90" name="Check Box 23" hidden="1">
          <a:extLst>
            <a:ext uri="{63B3BB69-23CF-44E3-9099-C40C66FF867C}">
              <a14:compatExt xmlns:a14="http://schemas.microsoft.com/office/drawing/2010/main" spid="_x0000_s1047"/>
            </a:ext>
            <a:ext uri="{FF2B5EF4-FFF2-40B4-BE49-F238E27FC236}">
              <a16:creationId xmlns:a16="http://schemas.microsoft.com/office/drawing/2014/main" id="{C50E3306-1C0D-4C4C-B98E-DCC3DBD41048}"/>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91" name="AutoShape 33">
          <a:extLst>
            <a:ext uri="{FF2B5EF4-FFF2-40B4-BE49-F238E27FC236}">
              <a16:creationId xmlns:a16="http://schemas.microsoft.com/office/drawing/2014/main" id="{799B2144-6CE8-4776-BBD4-99C5E123678A}"/>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92" name="AutoShape 33">
          <a:extLst>
            <a:ext uri="{FF2B5EF4-FFF2-40B4-BE49-F238E27FC236}">
              <a16:creationId xmlns:a16="http://schemas.microsoft.com/office/drawing/2014/main" id="{61D279E6-AF05-4ECA-8836-E2F4F5E9521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93" name="AutoShape 33">
          <a:extLst>
            <a:ext uri="{FF2B5EF4-FFF2-40B4-BE49-F238E27FC236}">
              <a16:creationId xmlns:a16="http://schemas.microsoft.com/office/drawing/2014/main" id="{E2E613B7-41BF-4FB6-A20A-27371D247CF9}"/>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94" name="AutoShape 33">
          <a:extLst>
            <a:ext uri="{FF2B5EF4-FFF2-40B4-BE49-F238E27FC236}">
              <a16:creationId xmlns:a16="http://schemas.microsoft.com/office/drawing/2014/main" id="{3D1AEB76-B85E-4FA4-8BF4-A7C06134B6B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95" name="AutoShape 33">
          <a:extLst>
            <a:ext uri="{FF2B5EF4-FFF2-40B4-BE49-F238E27FC236}">
              <a16:creationId xmlns:a16="http://schemas.microsoft.com/office/drawing/2014/main" id="{A933F6EC-4C26-4038-A5BA-A7E1E6D538F4}"/>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96" name="AutoShape 33">
          <a:extLst>
            <a:ext uri="{FF2B5EF4-FFF2-40B4-BE49-F238E27FC236}">
              <a16:creationId xmlns:a16="http://schemas.microsoft.com/office/drawing/2014/main" id="{74DE2BCB-4FBD-4D71-AF5B-9E9ACF01ED90}"/>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97" name="Check Box 23" hidden="1">
          <a:extLst>
            <a:ext uri="{63B3BB69-23CF-44E3-9099-C40C66FF867C}">
              <a14:compatExt xmlns:a14="http://schemas.microsoft.com/office/drawing/2010/main" spid="_x0000_s1047"/>
            </a:ext>
            <a:ext uri="{FF2B5EF4-FFF2-40B4-BE49-F238E27FC236}">
              <a16:creationId xmlns:a16="http://schemas.microsoft.com/office/drawing/2014/main" id="{2717E1BF-0CB6-4E00-98C0-3A9DC3256C7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98" name="AutoShape 33">
          <a:extLst>
            <a:ext uri="{FF2B5EF4-FFF2-40B4-BE49-F238E27FC236}">
              <a16:creationId xmlns:a16="http://schemas.microsoft.com/office/drawing/2014/main" id="{A7ACC72C-7DA6-4299-94A8-A12B05F8A54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99" name="AutoShape 33">
          <a:extLst>
            <a:ext uri="{FF2B5EF4-FFF2-40B4-BE49-F238E27FC236}">
              <a16:creationId xmlns:a16="http://schemas.microsoft.com/office/drawing/2014/main" id="{4EBBE5F5-F8BE-466D-957A-93F867C2269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00" name="AutoShape 33">
          <a:extLst>
            <a:ext uri="{FF2B5EF4-FFF2-40B4-BE49-F238E27FC236}">
              <a16:creationId xmlns:a16="http://schemas.microsoft.com/office/drawing/2014/main" id="{68F48DB9-C049-46EF-865F-74E03339526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01" name="AutoShape 33">
          <a:extLst>
            <a:ext uri="{FF2B5EF4-FFF2-40B4-BE49-F238E27FC236}">
              <a16:creationId xmlns:a16="http://schemas.microsoft.com/office/drawing/2014/main" id="{52474503-765E-44C6-B50D-5E633298B01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02" name="AutoShape 33">
          <a:extLst>
            <a:ext uri="{FF2B5EF4-FFF2-40B4-BE49-F238E27FC236}">
              <a16:creationId xmlns:a16="http://schemas.microsoft.com/office/drawing/2014/main" id="{97A6B57D-2BD7-456C-BC85-D783696516ED}"/>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103" name="AutoShape 33">
          <a:extLst>
            <a:ext uri="{FF2B5EF4-FFF2-40B4-BE49-F238E27FC236}">
              <a16:creationId xmlns:a16="http://schemas.microsoft.com/office/drawing/2014/main" id="{E80CF48C-A8D1-4768-9E35-89A435A1F278}"/>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104" name="Check Box 23" hidden="1">
          <a:extLst>
            <a:ext uri="{63B3BB69-23CF-44E3-9099-C40C66FF867C}">
              <a14:compatExt xmlns:a14="http://schemas.microsoft.com/office/drawing/2010/main" spid="_x0000_s1047"/>
            </a:ext>
            <a:ext uri="{FF2B5EF4-FFF2-40B4-BE49-F238E27FC236}">
              <a16:creationId xmlns:a16="http://schemas.microsoft.com/office/drawing/2014/main" id="{B0573596-3EAE-4D4B-B4F7-8C59F52EA93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05" name="AutoShape 33">
          <a:extLst>
            <a:ext uri="{FF2B5EF4-FFF2-40B4-BE49-F238E27FC236}">
              <a16:creationId xmlns:a16="http://schemas.microsoft.com/office/drawing/2014/main" id="{39AE63B9-2894-4EF6-B1C5-73DB3E1E4E2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06" name="AutoShape 33">
          <a:extLst>
            <a:ext uri="{FF2B5EF4-FFF2-40B4-BE49-F238E27FC236}">
              <a16:creationId xmlns:a16="http://schemas.microsoft.com/office/drawing/2014/main" id="{E6A54680-E2F4-48DC-B72C-9FEC769DEA7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07" name="AutoShape 33">
          <a:extLst>
            <a:ext uri="{FF2B5EF4-FFF2-40B4-BE49-F238E27FC236}">
              <a16:creationId xmlns:a16="http://schemas.microsoft.com/office/drawing/2014/main" id="{C7E7B935-A972-4877-807E-56C27419A36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08" name="AutoShape 33">
          <a:extLst>
            <a:ext uri="{FF2B5EF4-FFF2-40B4-BE49-F238E27FC236}">
              <a16:creationId xmlns:a16="http://schemas.microsoft.com/office/drawing/2014/main" id="{6BB228A2-4212-4DE2-B30B-15A50206EAD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09" name="AutoShape 33">
          <a:extLst>
            <a:ext uri="{FF2B5EF4-FFF2-40B4-BE49-F238E27FC236}">
              <a16:creationId xmlns:a16="http://schemas.microsoft.com/office/drawing/2014/main" id="{C1B9F11B-EA2B-442E-8053-7FAE0E9688E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110" name="Check Box 23" hidden="1">
          <a:extLst>
            <a:ext uri="{63B3BB69-23CF-44E3-9099-C40C66FF867C}">
              <a14:compatExt xmlns:a14="http://schemas.microsoft.com/office/drawing/2010/main" spid="_x0000_s1047"/>
            </a:ext>
            <a:ext uri="{FF2B5EF4-FFF2-40B4-BE49-F238E27FC236}">
              <a16:creationId xmlns:a16="http://schemas.microsoft.com/office/drawing/2014/main" id="{DF6BDE14-4D51-4CE3-B63B-068FB5D3554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11" name="AutoShape 33">
          <a:extLst>
            <a:ext uri="{FF2B5EF4-FFF2-40B4-BE49-F238E27FC236}">
              <a16:creationId xmlns:a16="http://schemas.microsoft.com/office/drawing/2014/main" id="{CE8FCB2B-CC54-46CD-9B4A-5E162CBBF0A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12" name="AutoShape 33">
          <a:extLst>
            <a:ext uri="{FF2B5EF4-FFF2-40B4-BE49-F238E27FC236}">
              <a16:creationId xmlns:a16="http://schemas.microsoft.com/office/drawing/2014/main" id="{49428DFE-528E-49F1-9ACF-07EDBE9D483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13" name="AutoShape 33">
          <a:extLst>
            <a:ext uri="{FF2B5EF4-FFF2-40B4-BE49-F238E27FC236}">
              <a16:creationId xmlns:a16="http://schemas.microsoft.com/office/drawing/2014/main" id="{161996CE-CB64-4FB4-AC3D-1923F73B7A0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14" name="AutoShape 33">
          <a:extLst>
            <a:ext uri="{FF2B5EF4-FFF2-40B4-BE49-F238E27FC236}">
              <a16:creationId xmlns:a16="http://schemas.microsoft.com/office/drawing/2014/main" id="{DF6581D9-12F5-4DFB-8844-AF5D6FD10BC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15" name="AutoShape 33">
          <a:extLst>
            <a:ext uri="{FF2B5EF4-FFF2-40B4-BE49-F238E27FC236}">
              <a16:creationId xmlns:a16="http://schemas.microsoft.com/office/drawing/2014/main" id="{D11B5CE4-361F-484E-A5DE-9C4D8382471D}"/>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116" name="AutoShape 33">
          <a:extLst>
            <a:ext uri="{FF2B5EF4-FFF2-40B4-BE49-F238E27FC236}">
              <a16:creationId xmlns:a16="http://schemas.microsoft.com/office/drawing/2014/main" id="{2EAB689C-FC07-441C-B1EB-F4DBCA371156}"/>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117" name="Check Box 23" hidden="1">
          <a:extLst>
            <a:ext uri="{63B3BB69-23CF-44E3-9099-C40C66FF867C}">
              <a14:compatExt xmlns:a14="http://schemas.microsoft.com/office/drawing/2010/main" spid="_x0000_s1047"/>
            </a:ext>
            <a:ext uri="{FF2B5EF4-FFF2-40B4-BE49-F238E27FC236}">
              <a16:creationId xmlns:a16="http://schemas.microsoft.com/office/drawing/2014/main" id="{7A485540-F3A9-430F-AD74-ABFA8C49EAE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18" name="AutoShape 33">
          <a:extLst>
            <a:ext uri="{FF2B5EF4-FFF2-40B4-BE49-F238E27FC236}">
              <a16:creationId xmlns:a16="http://schemas.microsoft.com/office/drawing/2014/main" id="{DD93512B-773A-48E7-A3A0-69F4FA8D7E7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19" name="AutoShape 33">
          <a:extLst>
            <a:ext uri="{FF2B5EF4-FFF2-40B4-BE49-F238E27FC236}">
              <a16:creationId xmlns:a16="http://schemas.microsoft.com/office/drawing/2014/main" id="{CA358901-638F-48CE-BEBB-01E12B5665E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20" name="AutoShape 33">
          <a:extLst>
            <a:ext uri="{FF2B5EF4-FFF2-40B4-BE49-F238E27FC236}">
              <a16:creationId xmlns:a16="http://schemas.microsoft.com/office/drawing/2014/main" id="{0B4A3CBE-6FDA-4FA5-B36F-C34053E66C0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21" name="AutoShape 33">
          <a:extLst>
            <a:ext uri="{FF2B5EF4-FFF2-40B4-BE49-F238E27FC236}">
              <a16:creationId xmlns:a16="http://schemas.microsoft.com/office/drawing/2014/main" id="{DC381B88-9B85-4154-B90A-476C40C6AF1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22" name="AutoShape 33">
          <a:extLst>
            <a:ext uri="{FF2B5EF4-FFF2-40B4-BE49-F238E27FC236}">
              <a16:creationId xmlns:a16="http://schemas.microsoft.com/office/drawing/2014/main" id="{39394F7B-F393-4EF6-A1AF-D059477C8CB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123" name="AutoShape 33">
          <a:extLst>
            <a:ext uri="{FF2B5EF4-FFF2-40B4-BE49-F238E27FC236}">
              <a16:creationId xmlns:a16="http://schemas.microsoft.com/office/drawing/2014/main" id="{6E8482D9-3DB4-4E61-B6FD-500C7E52FBD0}"/>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24" name="Check Box 23" hidden="1">
          <a:extLst>
            <a:ext uri="{63B3BB69-23CF-44E3-9099-C40C66FF867C}">
              <a14:compatExt xmlns:a14="http://schemas.microsoft.com/office/drawing/2010/main" spid="_x0000_s1047"/>
            </a:ext>
            <a:ext uri="{FF2B5EF4-FFF2-40B4-BE49-F238E27FC236}">
              <a16:creationId xmlns:a16="http://schemas.microsoft.com/office/drawing/2014/main" id="{4F0B398F-B56E-4AF0-97E7-F9A5B19BA19D}"/>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125" name="AutoShape 33">
          <a:extLst>
            <a:ext uri="{FF2B5EF4-FFF2-40B4-BE49-F238E27FC236}">
              <a16:creationId xmlns:a16="http://schemas.microsoft.com/office/drawing/2014/main" id="{9F371563-DEB9-4978-BE18-40B7D58A0572}"/>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126" name="AutoShape 33">
          <a:extLst>
            <a:ext uri="{FF2B5EF4-FFF2-40B4-BE49-F238E27FC236}">
              <a16:creationId xmlns:a16="http://schemas.microsoft.com/office/drawing/2014/main" id="{91E924D8-5B72-496E-8A08-E7FDAEE29DD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127" name="AutoShape 33">
          <a:extLst>
            <a:ext uri="{FF2B5EF4-FFF2-40B4-BE49-F238E27FC236}">
              <a16:creationId xmlns:a16="http://schemas.microsoft.com/office/drawing/2014/main" id="{15519D44-4758-40B2-AA03-C76F4F456EB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128" name="AutoShape 33">
          <a:extLst>
            <a:ext uri="{FF2B5EF4-FFF2-40B4-BE49-F238E27FC236}">
              <a16:creationId xmlns:a16="http://schemas.microsoft.com/office/drawing/2014/main" id="{0DDB9E5B-6ABD-4922-84B4-EE9FF1E49BF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129" name="AutoShape 33">
          <a:extLst>
            <a:ext uri="{FF2B5EF4-FFF2-40B4-BE49-F238E27FC236}">
              <a16:creationId xmlns:a16="http://schemas.microsoft.com/office/drawing/2014/main" id="{343E0DAD-0A33-481E-AE65-AD5ABE096A35}"/>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130" name="AutoShape 33">
          <a:extLst>
            <a:ext uri="{FF2B5EF4-FFF2-40B4-BE49-F238E27FC236}">
              <a16:creationId xmlns:a16="http://schemas.microsoft.com/office/drawing/2014/main" id="{A2C54787-F64B-4E69-B37D-C1354FEC55B7}"/>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131" name="Check Box 23" hidden="1">
          <a:extLst>
            <a:ext uri="{63B3BB69-23CF-44E3-9099-C40C66FF867C}">
              <a14:compatExt xmlns:a14="http://schemas.microsoft.com/office/drawing/2010/main" spid="_x0000_s1047"/>
            </a:ext>
            <a:ext uri="{FF2B5EF4-FFF2-40B4-BE49-F238E27FC236}">
              <a16:creationId xmlns:a16="http://schemas.microsoft.com/office/drawing/2014/main" id="{88FC9361-5E9E-407A-ADB4-107FF8F111C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32" name="AutoShape 33">
          <a:extLst>
            <a:ext uri="{FF2B5EF4-FFF2-40B4-BE49-F238E27FC236}">
              <a16:creationId xmlns:a16="http://schemas.microsoft.com/office/drawing/2014/main" id="{121B2FC4-ECA8-4638-B65F-E261BE321D4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33" name="AutoShape 33">
          <a:extLst>
            <a:ext uri="{FF2B5EF4-FFF2-40B4-BE49-F238E27FC236}">
              <a16:creationId xmlns:a16="http://schemas.microsoft.com/office/drawing/2014/main" id="{C10B9E73-7FDA-4431-A60A-8524EDA33B3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34" name="AutoShape 33">
          <a:extLst>
            <a:ext uri="{FF2B5EF4-FFF2-40B4-BE49-F238E27FC236}">
              <a16:creationId xmlns:a16="http://schemas.microsoft.com/office/drawing/2014/main" id="{89DAD5E2-3A43-4BAB-99DB-3520958A5C2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35" name="AutoShape 33">
          <a:extLst>
            <a:ext uri="{FF2B5EF4-FFF2-40B4-BE49-F238E27FC236}">
              <a16:creationId xmlns:a16="http://schemas.microsoft.com/office/drawing/2014/main" id="{34904F90-3D8D-4B0D-B831-88AA91BBCC8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36" name="AutoShape 33">
          <a:extLst>
            <a:ext uri="{FF2B5EF4-FFF2-40B4-BE49-F238E27FC236}">
              <a16:creationId xmlns:a16="http://schemas.microsoft.com/office/drawing/2014/main" id="{7DBF0C0C-72D9-4BB3-AC9C-177EC8406E46}"/>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137" name="AutoShape 33">
          <a:extLst>
            <a:ext uri="{FF2B5EF4-FFF2-40B4-BE49-F238E27FC236}">
              <a16:creationId xmlns:a16="http://schemas.microsoft.com/office/drawing/2014/main" id="{F7EEA045-7F24-44DE-9D96-E0934E95301B}"/>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138" name="Check Box 23" hidden="1">
          <a:extLst>
            <a:ext uri="{63B3BB69-23CF-44E3-9099-C40C66FF867C}">
              <a14:compatExt xmlns:a14="http://schemas.microsoft.com/office/drawing/2010/main" spid="_x0000_s1047"/>
            </a:ext>
            <a:ext uri="{FF2B5EF4-FFF2-40B4-BE49-F238E27FC236}">
              <a16:creationId xmlns:a16="http://schemas.microsoft.com/office/drawing/2014/main" id="{1A77CD2C-5097-4BD6-8E28-567D8E6038F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39" name="AutoShape 33">
          <a:extLst>
            <a:ext uri="{FF2B5EF4-FFF2-40B4-BE49-F238E27FC236}">
              <a16:creationId xmlns:a16="http://schemas.microsoft.com/office/drawing/2014/main" id="{34C7F4CD-66EA-4F27-86D5-8C4E722C5C1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40" name="AutoShape 33">
          <a:extLst>
            <a:ext uri="{FF2B5EF4-FFF2-40B4-BE49-F238E27FC236}">
              <a16:creationId xmlns:a16="http://schemas.microsoft.com/office/drawing/2014/main" id="{89DB9F42-794A-4965-A2AF-91928760371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41" name="AutoShape 33">
          <a:extLst>
            <a:ext uri="{FF2B5EF4-FFF2-40B4-BE49-F238E27FC236}">
              <a16:creationId xmlns:a16="http://schemas.microsoft.com/office/drawing/2014/main" id="{D64B6EFC-17BB-42A1-8094-23792F38890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42" name="AutoShape 33">
          <a:extLst>
            <a:ext uri="{FF2B5EF4-FFF2-40B4-BE49-F238E27FC236}">
              <a16:creationId xmlns:a16="http://schemas.microsoft.com/office/drawing/2014/main" id="{2BA2D0BB-A549-41B8-AC06-D82538FF885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43" name="AutoShape 33">
          <a:extLst>
            <a:ext uri="{FF2B5EF4-FFF2-40B4-BE49-F238E27FC236}">
              <a16:creationId xmlns:a16="http://schemas.microsoft.com/office/drawing/2014/main" id="{9C9B2EC1-C230-411C-A084-8475BDA5EB86}"/>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144" name="Check Box 23" hidden="1">
          <a:extLst>
            <a:ext uri="{63B3BB69-23CF-44E3-9099-C40C66FF867C}">
              <a14:compatExt xmlns:a14="http://schemas.microsoft.com/office/drawing/2010/main" spid="_x0000_s1047"/>
            </a:ext>
            <a:ext uri="{FF2B5EF4-FFF2-40B4-BE49-F238E27FC236}">
              <a16:creationId xmlns:a16="http://schemas.microsoft.com/office/drawing/2014/main" id="{4FDF719E-0941-4FCE-9921-A73B182BCE9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45" name="AutoShape 33">
          <a:extLst>
            <a:ext uri="{FF2B5EF4-FFF2-40B4-BE49-F238E27FC236}">
              <a16:creationId xmlns:a16="http://schemas.microsoft.com/office/drawing/2014/main" id="{C253CEBF-8D5C-45C9-9E9E-F3AB760F75D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46" name="AutoShape 33">
          <a:extLst>
            <a:ext uri="{FF2B5EF4-FFF2-40B4-BE49-F238E27FC236}">
              <a16:creationId xmlns:a16="http://schemas.microsoft.com/office/drawing/2014/main" id="{6056F946-EE27-4348-A8CF-C7C49356B93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47" name="AutoShape 33">
          <a:extLst>
            <a:ext uri="{FF2B5EF4-FFF2-40B4-BE49-F238E27FC236}">
              <a16:creationId xmlns:a16="http://schemas.microsoft.com/office/drawing/2014/main" id="{215FE84F-BEA0-4F46-BD57-D63A67886F2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48" name="AutoShape 33">
          <a:extLst>
            <a:ext uri="{FF2B5EF4-FFF2-40B4-BE49-F238E27FC236}">
              <a16:creationId xmlns:a16="http://schemas.microsoft.com/office/drawing/2014/main" id="{3BD8B5BA-79CB-4A93-B388-171CCE76937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49" name="AutoShape 33">
          <a:extLst>
            <a:ext uri="{FF2B5EF4-FFF2-40B4-BE49-F238E27FC236}">
              <a16:creationId xmlns:a16="http://schemas.microsoft.com/office/drawing/2014/main" id="{2D5AC813-C125-4E90-B285-995CA882EF8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150" name="AutoShape 33">
          <a:extLst>
            <a:ext uri="{FF2B5EF4-FFF2-40B4-BE49-F238E27FC236}">
              <a16:creationId xmlns:a16="http://schemas.microsoft.com/office/drawing/2014/main" id="{C506CC62-BE3E-4756-8A29-D619C42E69E5}"/>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151" name="Check Box 23" hidden="1">
          <a:extLst>
            <a:ext uri="{63B3BB69-23CF-44E3-9099-C40C66FF867C}">
              <a14:compatExt xmlns:a14="http://schemas.microsoft.com/office/drawing/2010/main" spid="_x0000_s1047"/>
            </a:ext>
            <a:ext uri="{FF2B5EF4-FFF2-40B4-BE49-F238E27FC236}">
              <a16:creationId xmlns:a16="http://schemas.microsoft.com/office/drawing/2014/main" id="{C118A539-DB31-431F-9563-CA91D7878A3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52" name="AutoShape 33">
          <a:extLst>
            <a:ext uri="{FF2B5EF4-FFF2-40B4-BE49-F238E27FC236}">
              <a16:creationId xmlns:a16="http://schemas.microsoft.com/office/drawing/2014/main" id="{34092158-0213-43F7-B4FA-0957058CF4D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53" name="AutoShape 33">
          <a:extLst>
            <a:ext uri="{FF2B5EF4-FFF2-40B4-BE49-F238E27FC236}">
              <a16:creationId xmlns:a16="http://schemas.microsoft.com/office/drawing/2014/main" id="{9ECA9AD5-2243-4BFB-B4FC-F8B08BC5C80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54" name="AutoShape 33">
          <a:extLst>
            <a:ext uri="{FF2B5EF4-FFF2-40B4-BE49-F238E27FC236}">
              <a16:creationId xmlns:a16="http://schemas.microsoft.com/office/drawing/2014/main" id="{7B6692FE-C0AC-43AE-B38E-E71DA259134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55" name="AutoShape 33">
          <a:extLst>
            <a:ext uri="{FF2B5EF4-FFF2-40B4-BE49-F238E27FC236}">
              <a16:creationId xmlns:a16="http://schemas.microsoft.com/office/drawing/2014/main" id="{9F95FDEE-402C-4A91-A814-4D900A46859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56" name="AutoShape 33">
          <a:extLst>
            <a:ext uri="{FF2B5EF4-FFF2-40B4-BE49-F238E27FC236}">
              <a16:creationId xmlns:a16="http://schemas.microsoft.com/office/drawing/2014/main" id="{CD4A11D9-B438-4A6E-8DF9-DA2E42CD32B8}"/>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157" name="AutoShape 33">
          <a:extLst>
            <a:ext uri="{FF2B5EF4-FFF2-40B4-BE49-F238E27FC236}">
              <a16:creationId xmlns:a16="http://schemas.microsoft.com/office/drawing/2014/main" id="{00F64A09-A7E2-46C5-ABA5-252ADD5BFAC7}"/>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58" name="Check Box 23" hidden="1">
          <a:extLst>
            <a:ext uri="{63B3BB69-23CF-44E3-9099-C40C66FF867C}">
              <a14:compatExt xmlns:a14="http://schemas.microsoft.com/office/drawing/2010/main" spid="_x0000_s1047"/>
            </a:ext>
            <a:ext uri="{FF2B5EF4-FFF2-40B4-BE49-F238E27FC236}">
              <a16:creationId xmlns:a16="http://schemas.microsoft.com/office/drawing/2014/main" id="{F0C58A0A-93EA-4DAF-9EAD-064E302675E2}"/>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159" name="AutoShape 33">
          <a:extLst>
            <a:ext uri="{FF2B5EF4-FFF2-40B4-BE49-F238E27FC236}">
              <a16:creationId xmlns:a16="http://schemas.microsoft.com/office/drawing/2014/main" id="{0E48CA30-97A4-43F8-BDC3-DF32F4510D58}"/>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160" name="AutoShape 33">
          <a:extLst>
            <a:ext uri="{FF2B5EF4-FFF2-40B4-BE49-F238E27FC236}">
              <a16:creationId xmlns:a16="http://schemas.microsoft.com/office/drawing/2014/main" id="{C0B7D29D-D6DE-44D2-A4EC-B18AE936F55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161" name="AutoShape 33">
          <a:extLst>
            <a:ext uri="{FF2B5EF4-FFF2-40B4-BE49-F238E27FC236}">
              <a16:creationId xmlns:a16="http://schemas.microsoft.com/office/drawing/2014/main" id="{0555E756-679B-4072-B38B-FEA483AB240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162" name="AutoShape 33">
          <a:extLst>
            <a:ext uri="{FF2B5EF4-FFF2-40B4-BE49-F238E27FC236}">
              <a16:creationId xmlns:a16="http://schemas.microsoft.com/office/drawing/2014/main" id="{B3FA670B-2C54-47B6-AC62-D65F23F7702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163" name="AutoShape 33">
          <a:extLst>
            <a:ext uri="{FF2B5EF4-FFF2-40B4-BE49-F238E27FC236}">
              <a16:creationId xmlns:a16="http://schemas.microsoft.com/office/drawing/2014/main" id="{0D739860-048B-4AAD-B0A4-ECF0E0F9A634}"/>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164" name="AutoShape 33">
          <a:extLst>
            <a:ext uri="{FF2B5EF4-FFF2-40B4-BE49-F238E27FC236}">
              <a16:creationId xmlns:a16="http://schemas.microsoft.com/office/drawing/2014/main" id="{463D2CDC-DC07-4F12-8AAC-7C4B7C564944}"/>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165" name="Check Box 23" hidden="1">
          <a:extLst>
            <a:ext uri="{63B3BB69-23CF-44E3-9099-C40C66FF867C}">
              <a14:compatExt xmlns:a14="http://schemas.microsoft.com/office/drawing/2010/main" spid="_x0000_s1047"/>
            </a:ext>
            <a:ext uri="{FF2B5EF4-FFF2-40B4-BE49-F238E27FC236}">
              <a16:creationId xmlns:a16="http://schemas.microsoft.com/office/drawing/2014/main" id="{B1165EC9-4CFD-468B-85CB-1A837ED2048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66" name="AutoShape 33">
          <a:extLst>
            <a:ext uri="{FF2B5EF4-FFF2-40B4-BE49-F238E27FC236}">
              <a16:creationId xmlns:a16="http://schemas.microsoft.com/office/drawing/2014/main" id="{73D83DCB-D1D8-4F0E-BA90-DCC0B7A5EFB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67" name="AutoShape 33">
          <a:extLst>
            <a:ext uri="{FF2B5EF4-FFF2-40B4-BE49-F238E27FC236}">
              <a16:creationId xmlns:a16="http://schemas.microsoft.com/office/drawing/2014/main" id="{EFB14CC8-BE10-44AD-9CDE-85750C55829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68" name="AutoShape 33">
          <a:extLst>
            <a:ext uri="{FF2B5EF4-FFF2-40B4-BE49-F238E27FC236}">
              <a16:creationId xmlns:a16="http://schemas.microsoft.com/office/drawing/2014/main" id="{04C6B0E7-EF70-4220-87A6-5839BFD3383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69" name="AutoShape 33">
          <a:extLst>
            <a:ext uri="{FF2B5EF4-FFF2-40B4-BE49-F238E27FC236}">
              <a16:creationId xmlns:a16="http://schemas.microsoft.com/office/drawing/2014/main" id="{C29DC8DA-6CAE-4293-8F2B-73AD989CB2F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70" name="AutoShape 33">
          <a:extLst>
            <a:ext uri="{FF2B5EF4-FFF2-40B4-BE49-F238E27FC236}">
              <a16:creationId xmlns:a16="http://schemas.microsoft.com/office/drawing/2014/main" id="{220C73B0-3091-4FD7-95D8-7A59C9D23F53}"/>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171" name="AutoShape 33">
          <a:extLst>
            <a:ext uri="{FF2B5EF4-FFF2-40B4-BE49-F238E27FC236}">
              <a16:creationId xmlns:a16="http://schemas.microsoft.com/office/drawing/2014/main" id="{2CA93E77-382C-41CE-BE7A-7DA4E5436C3D}"/>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172" name="Check Box 23" hidden="1">
          <a:extLst>
            <a:ext uri="{63B3BB69-23CF-44E3-9099-C40C66FF867C}">
              <a14:compatExt xmlns:a14="http://schemas.microsoft.com/office/drawing/2010/main" spid="_x0000_s1047"/>
            </a:ext>
            <a:ext uri="{FF2B5EF4-FFF2-40B4-BE49-F238E27FC236}">
              <a16:creationId xmlns:a16="http://schemas.microsoft.com/office/drawing/2014/main" id="{C1B41668-98C5-48A6-8A9B-509452C529C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73" name="AutoShape 33">
          <a:extLst>
            <a:ext uri="{FF2B5EF4-FFF2-40B4-BE49-F238E27FC236}">
              <a16:creationId xmlns:a16="http://schemas.microsoft.com/office/drawing/2014/main" id="{33081E53-75C4-43F2-B1B3-4F1FB15F277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74" name="AutoShape 33">
          <a:extLst>
            <a:ext uri="{FF2B5EF4-FFF2-40B4-BE49-F238E27FC236}">
              <a16:creationId xmlns:a16="http://schemas.microsoft.com/office/drawing/2014/main" id="{116E0302-779D-4F07-8866-2F81878AEB4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75" name="AutoShape 33">
          <a:extLst>
            <a:ext uri="{FF2B5EF4-FFF2-40B4-BE49-F238E27FC236}">
              <a16:creationId xmlns:a16="http://schemas.microsoft.com/office/drawing/2014/main" id="{AA5BEA61-7378-4E62-9D92-C990B1577CC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76" name="AutoShape 33">
          <a:extLst>
            <a:ext uri="{FF2B5EF4-FFF2-40B4-BE49-F238E27FC236}">
              <a16:creationId xmlns:a16="http://schemas.microsoft.com/office/drawing/2014/main" id="{8AC23843-88DC-4915-B7EF-110C9D5837B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77" name="AutoShape 33">
          <a:extLst>
            <a:ext uri="{FF2B5EF4-FFF2-40B4-BE49-F238E27FC236}">
              <a16:creationId xmlns:a16="http://schemas.microsoft.com/office/drawing/2014/main" id="{F384F952-A4C0-48CC-8A2C-162BBFE268E8}"/>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178" name="Check Box 23" hidden="1">
          <a:extLst>
            <a:ext uri="{63B3BB69-23CF-44E3-9099-C40C66FF867C}">
              <a14:compatExt xmlns:a14="http://schemas.microsoft.com/office/drawing/2010/main" spid="_x0000_s1047"/>
            </a:ext>
            <a:ext uri="{FF2B5EF4-FFF2-40B4-BE49-F238E27FC236}">
              <a16:creationId xmlns:a16="http://schemas.microsoft.com/office/drawing/2014/main" id="{D9BF8FDE-4EA1-4C3B-98FF-2262C6493F3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79" name="AutoShape 33">
          <a:extLst>
            <a:ext uri="{FF2B5EF4-FFF2-40B4-BE49-F238E27FC236}">
              <a16:creationId xmlns:a16="http://schemas.microsoft.com/office/drawing/2014/main" id="{F3BF3732-BA13-476B-AD70-49DE4FB4B20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80" name="AutoShape 33">
          <a:extLst>
            <a:ext uri="{FF2B5EF4-FFF2-40B4-BE49-F238E27FC236}">
              <a16:creationId xmlns:a16="http://schemas.microsoft.com/office/drawing/2014/main" id="{D2DE39E7-0DBF-401C-86E0-9C144511473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81" name="AutoShape 33">
          <a:extLst>
            <a:ext uri="{FF2B5EF4-FFF2-40B4-BE49-F238E27FC236}">
              <a16:creationId xmlns:a16="http://schemas.microsoft.com/office/drawing/2014/main" id="{419E7190-65FB-4356-981A-94A9EF99641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82" name="AutoShape 33">
          <a:extLst>
            <a:ext uri="{FF2B5EF4-FFF2-40B4-BE49-F238E27FC236}">
              <a16:creationId xmlns:a16="http://schemas.microsoft.com/office/drawing/2014/main" id="{E9B14048-70AE-4CFD-9829-A2258A48CC4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83" name="AutoShape 33">
          <a:extLst>
            <a:ext uri="{FF2B5EF4-FFF2-40B4-BE49-F238E27FC236}">
              <a16:creationId xmlns:a16="http://schemas.microsoft.com/office/drawing/2014/main" id="{C0CF37AF-52DB-41B6-A46A-E4530FD8755A}"/>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184" name="AutoShape 33">
          <a:extLst>
            <a:ext uri="{FF2B5EF4-FFF2-40B4-BE49-F238E27FC236}">
              <a16:creationId xmlns:a16="http://schemas.microsoft.com/office/drawing/2014/main" id="{0A9FEF8C-03D1-43B7-A130-64DBB299741F}"/>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185" name="Check Box 23" hidden="1">
          <a:extLst>
            <a:ext uri="{63B3BB69-23CF-44E3-9099-C40C66FF867C}">
              <a14:compatExt xmlns:a14="http://schemas.microsoft.com/office/drawing/2010/main" spid="_x0000_s1047"/>
            </a:ext>
            <a:ext uri="{FF2B5EF4-FFF2-40B4-BE49-F238E27FC236}">
              <a16:creationId xmlns:a16="http://schemas.microsoft.com/office/drawing/2014/main" id="{62B92712-1D29-4B44-83C5-D76254EE757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186" name="AutoShape 33">
          <a:extLst>
            <a:ext uri="{FF2B5EF4-FFF2-40B4-BE49-F238E27FC236}">
              <a16:creationId xmlns:a16="http://schemas.microsoft.com/office/drawing/2014/main" id="{F0CD1605-8B4C-4656-957A-3EDD76E44F3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87" name="AutoShape 33">
          <a:extLst>
            <a:ext uri="{FF2B5EF4-FFF2-40B4-BE49-F238E27FC236}">
              <a16:creationId xmlns:a16="http://schemas.microsoft.com/office/drawing/2014/main" id="{D1CFCF9B-D297-45CB-9CB4-B84B414E1BC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88" name="AutoShape 33">
          <a:extLst>
            <a:ext uri="{FF2B5EF4-FFF2-40B4-BE49-F238E27FC236}">
              <a16:creationId xmlns:a16="http://schemas.microsoft.com/office/drawing/2014/main" id="{384DED6E-16C9-4DA1-9CF3-CCB611099C9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189" name="AutoShape 33">
          <a:extLst>
            <a:ext uri="{FF2B5EF4-FFF2-40B4-BE49-F238E27FC236}">
              <a16:creationId xmlns:a16="http://schemas.microsoft.com/office/drawing/2014/main" id="{166EA702-CCD7-4215-9C1F-ABEA5A7A57D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190" name="AutoShape 33">
          <a:extLst>
            <a:ext uri="{FF2B5EF4-FFF2-40B4-BE49-F238E27FC236}">
              <a16:creationId xmlns:a16="http://schemas.microsoft.com/office/drawing/2014/main" id="{B1A9593A-BF39-4C74-A5B9-33D561A16AFE}"/>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191" name="AutoShape 33">
          <a:extLst>
            <a:ext uri="{FF2B5EF4-FFF2-40B4-BE49-F238E27FC236}">
              <a16:creationId xmlns:a16="http://schemas.microsoft.com/office/drawing/2014/main" id="{5CCB375D-C007-42E3-B3E0-E44CC1E37A78}"/>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92" name="Check Box 23" hidden="1">
          <a:extLst>
            <a:ext uri="{63B3BB69-23CF-44E3-9099-C40C66FF867C}">
              <a14:compatExt xmlns:a14="http://schemas.microsoft.com/office/drawing/2010/main" spid="_x0000_s1047"/>
            </a:ext>
            <a:ext uri="{FF2B5EF4-FFF2-40B4-BE49-F238E27FC236}">
              <a16:creationId xmlns:a16="http://schemas.microsoft.com/office/drawing/2014/main" id="{4AB79D9C-A440-4475-803E-FEF709C0155C}"/>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193" name="AutoShape 33">
          <a:extLst>
            <a:ext uri="{FF2B5EF4-FFF2-40B4-BE49-F238E27FC236}">
              <a16:creationId xmlns:a16="http://schemas.microsoft.com/office/drawing/2014/main" id="{7FF232C0-CCE9-44CB-8CD3-951F6182DAC5}"/>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194" name="AutoShape 33">
          <a:extLst>
            <a:ext uri="{FF2B5EF4-FFF2-40B4-BE49-F238E27FC236}">
              <a16:creationId xmlns:a16="http://schemas.microsoft.com/office/drawing/2014/main" id="{6D24004E-039A-450D-AA68-3D9198594F2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195" name="AutoShape 33">
          <a:extLst>
            <a:ext uri="{FF2B5EF4-FFF2-40B4-BE49-F238E27FC236}">
              <a16:creationId xmlns:a16="http://schemas.microsoft.com/office/drawing/2014/main" id="{4039C869-8491-4630-B3AA-76E7C66CFAA5}"/>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196" name="AutoShape 33">
          <a:extLst>
            <a:ext uri="{FF2B5EF4-FFF2-40B4-BE49-F238E27FC236}">
              <a16:creationId xmlns:a16="http://schemas.microsoft.com/office/drawing/2014/main" id="{156C5B9A-6CE5-41E6-BB14-A1FD770E7BF9}"/>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197" name="AutoShape 33">
          <a:extLst>
            <a:ext uri="{FF2B5EF4-FFF2-40B4-BE49-F238E27FC236}">
              <a16:creationId xmlns:a16="http://schemas.microsoft.com/office/drawing/2014/main" id="{76690F36-4905-4805-AD70-87299F40CD56}"/>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198" name="AutoShape 33">
          <a:extLst>
            <a:ext uri="{FF2B5EF4-FFF2-40B4-BE49-F238E27FC236}">
              <a16:creationId xmlns:a16="http://schemas.microsoft.com/office/drawing/2014/main" id="{AAFF7836-B826-4094-A092-5086F3723F21}"/>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199" name="Check Box 23" hidden="1">
          <a:extLst>
            <a:ext uri="{63B3BB69-23CF-44E3-9099-C40C66FF867C}">
              <a14:compatExt xmlns:a14="http://schemas.microsoft.com/office/drawing/2010/main" spid="_x0000_s1047"/>
            </a:ext>
            <a:ext uri="{FF2B5EF4-FFF2-40B4-BE49-F238E27FC236}">
              <a16:creationId xmlns:a16="http://schemas.microsoft.com/office/drawing/2014/main" id="{8ADA7799-678B-42CC-8FBC-B8661B2761F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00" name="AutoShape 33">
          <a:extLst>
            <a:ext uri="{FF2B5EF4-FFF2-40B4-BE49-F238E27FC236}">
              <a16:creationId xmlns:a16="http://schemas.microsoft.com/office/drawing/2014/main" id="{641F9A96-6D31-4EE7-8083-86EA0452C397}"/>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01" name="AutoShape 33">
          <a:extLst>
            <a:ext uri="{FF2B5EF4-FFF2-40B4-BE49-F238E27FC236}">
              <a16:creationId xmlns:a16="http://schemas.microsoft.com/office/drawing/2014/main" id="{B6CDA181-CA49-4318-97AF-9A231BD4C6A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02" name="AutoShape 33">
          <a:extLst>
            <a:ext uri="{FF2B5EF4-FFF2-40B4-BE49-F238E27FC236}">
              <a16:creationId xmlns:a16="http://schemas.microsoft.com/office/drawing/2014/main" id="{DEF326F2-1553-47DA-9129-1778CB6D3FB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03" name="AutoShape 33">
          <a:extLst>
            <a:ext uri="{FF2B5EF4-FFF2-40B4-BE49-F238E27FC236}">
              <a16:creationId xmlns:a16="http://schemas.microsoft.com/office/drawing/2014/main" id="{38C1855B-5097-4003-9D16-F80C0911F09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204" name="AutoShape 33">
          <a:extLst>
            <a:ext uri="{FF2B5EF4-FFF2-40B4-BE49-F238E27FC236}">
              <a16:creationId xmlns:a16="http://schemas.microsoft.com/office/drawing/2014/main" id="{596BE428-C1BD-4458-AFAB-D610B634E2F5}"/>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205" name="AutoShape 33">
          <a:extLst>
            <a:ext uri="{FF2B5EF4-FFF2-40B4-BE49-F238E27FC236}">
              <a16:creationId xmlns:a16="http://schemas.microsoft.com/office/drawing/2014/main" id="{FF91062A-6EF5-4D73-80C8-2262B76178D6}"/>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206" name="Check Box 23" hidden="1">
          <a:extLst>
            <a:ext uri="{63B3BB69-23CF-44E3-9099-C40C66FF867C}">
              <a14:compatExt xmlns:a14="http://schemas.microsoft.com/office/drawing/2010/main" spid="_x0000_s1047"/>
            </a:ext>
            <a:ext uri="{FF2B5EF4-FFF2-40B4-BE49-F238E27FC236}">
              <a16:creationId xmlns:a16="http://schemas.microsoft.com/office/drawing/2014/main" id="{4E8849B4-EE1E-45F4-BAE5-65B6CCC8087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07" name="AutoShape 33">
          <a:extLst>
            <a:ext uri="{FF2B5EF4-FFF2-40B4-BE49-F238E27FC236}">
              <a16:creationId xmlns:a16="http://schemas.microsoft.com/office/drawing/2014/main" id="{ABDF494B-7492-4426-98C8-451DB60E351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08" name="AutoShape 33">
          <a:extLst>
            <a:ext uri="{FF2B5EF4-FFF2-40B4-BE49-F238E27FC236}">
              <a16:creationId xmlns:a16="http://schemas.microsoft.com/office/drawing/2014/main" id="{698575C4-BFEA-4ADB-8039-1E60713AA50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09" name="AutoShape 33">
          <a:extLst>
            <a:ext uri="{FF2B5EF4-FFF2-40B4-BE49-F238E27FC236}">
              <a16:creationId xmlns:a16="http://schemas.microsoft.com/office/drawing/2014/main" id="{CB5E4D96-300C-4DCE-9BC6-3ED7FB8EFB9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10" name="AutoShape 33">
          <a:extLst>
            <a:ext uri="{FF2B5EF4-FFF2-40B4-BE49-F238E27FC236}">
              <a16:creationId xmlns:a16="http://schemas.microsoft.com/office/drawing/2014/main" id="{C073A329-C406-4AA3-9E17-4757226A2B2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211" name="AutoShape 33">
          <a:extLst>
            <a:ext uri="{FF2B5EF4-FFF2-40B4-BE49-F238E27FC236}">
              <a16:creationId xmlns:a16="http://schemas.microsoft.com/office/drawing/2014/main" id="{6A40C295-ECA8-4603-8307-5442ABD2F5C2}"/>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212" name="Check Box 23" hidden="1">
          <a:extLst>
            <a:ext uri="{63B3BB69-23CF-44E3-9099-C40C66FF867C}">
              <a14:compatExt xmlns:a14="http://schemas.microsoft.com/office/drawing/2010/main" spid="_x0000_s1047"/>
            </a:ext>
            <a:ext uri="{FF2B5EF4-FFF2-40B4-BE49-F238E27FC236}">
              <a16:creationId xmlns:a16="http://schemas.microsoft.com/office/drawing/2014/main" id="{793E8995-D9A6-459E-8CA5-25346A5B37D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13" name="AutoShape 33">
          <a:extLst>
            <a:ext uri="{FF2B5EF4-FFF2-40B4-BE49-F238E27FC236}">
              <a16:creationId xmlns:a16="http://schemas.microsoft.com/office/drawing/2014/main" id="{4151D0AD-C5FC-42A5-B72B-39C59179129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14" name="AutoShape 33">
          <a:extLst>
            <a:ext uri="{FF2B5EF4-FFF2-40B4-BE49-F238E27FC236}">
              <a16:creationId xmlns:a16="http://schemas.microsoft.com/office/drawing/2014/main" id="{4D012077-705E-4793-966B-5CE40E36FDA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15" name="AutoShape 33">
          <a:extLst>
            <a:ext uri="{FF2B5EF4-FFF2-40B4-BE49-F238E27FC236}">
              <a16:creationId xmlns:a16="http://schemas.microsoft.com/office/drawing/2014/main" id="{5BDCB8F6-6E3D-4EB3-8DC2-A718898A12C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16" name="AutoShape 33">
          <a:extLst>
            <a:ext uri="{FF2B5EF4-FFF2-40B4-BE49-F238E27FC236}">
              <a16:creationId xmlns:a16="http://schemas.microsoft.com/office/drawing/2014/main" id="{877671C9-637F-44B2-B235-B3CFA0B5179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217" name="AutoShape 33">
          <a:extLst>
            <a:ext uri="{FF2B5EF4-FFF2-40B4-BE49-F238E27FC236}">
              <a16:creationId xmlns:a16="http://schemas.microsoft.com/office/drawing/2014/main" id="{4ADA4639-BA17-4BE2-AD67-864A27205D85}"/>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218" name="AutoShape 33">
          <a:extLst>
            <a:ext uri="{FF2B5EF4-FFF2-40B4-BE49-F238E27FC236}">
              <a16:creationId xmlns:a16="http://schemas.microsoft.com/office/drawing/2014/main" id="{30F88723-7BC1-4210-BE85-922B5DA357A7}"/>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219" name="Check Box 23" hidden="1">
          <a:extLst>
            <a:ext uri="{63B3BB69-23CF-44E3-9099-C40C66FF867C}">
              <a14:compatExt xmlns:a14="http://schemas.microsoft.com/office/drawing/2010/main" spid="_x0000_s1047"/>
            </a:ext>
            <a:ext uri="{FF2B5EF4-FFF2-40B4-BE49-F238E27FC236}">
              <a16:creationId xmlns:a16="http://schemas.microsoft.com/office/drawing/2014/main" id="{AD61931E-EC37-470B-857E-889B0C3BFBD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20" name="AutoShape 33">
          <a:extLst>
            <a:ext uri="{FF2B5EF4-FFF2-40B4-BE49-F238E27FC236}">
              <a16:creationId xmlns:a16="http://schemas.microsoft.com/office/drawing/2014/main" id="{ADF3B449-2D23-4ECB-BF05-33B4F2B75C7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21" name="AutoShape 33">
          <a:extLst>
            <a:ext uri="{FF2B5EF4-FFF2-40B4-BE49-F238E27FC236}">
              <a16:creationId xmlns:a16="http://schemas.microsoft.com/office/drawing/2014/main" id="{81315E2F-2B26-4C55-ACC7-50CBA8C0B4A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22" name="AutoShape 33">
          <a:extLst>
            <a:ext uri="{FF2B5EF4-FFF2-40B4-BE49-F238E27FC236}">
              <a16:creationId xmlns:a16="http://schemas.microsoft.com/office/drawing/2014/main" id="{48448213-926C-4A1D-B973-D9494B8EEFE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23" name="AutoShape 33">
          <a:extLst>
            <a:ext uri="{FF2B5EF4-FFF2-40B4-BE49-F238E27FC236}">
              <a16:creationId xmlns:a16="http://schemas.microsoft.com/office/drawing/2014/main" id="{DC80C71F-3868-4385-BAA3-DEAD4FB20B2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224" name="AutoShape 33">
          <a:extLst>
            <a:ext uri="{FF2B5EF4-FFF2-40B4-BE49-F238E27FC236}">
              <a16:creationId xmlns:a16="http://schemas.microsoft.com/office/drawing/2014/main" id="{D88CD85B-0157-4C52-984E-FBC2943D28F6}"/>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225" name="AutoShape 33">
          <a:extLst>
            <a:ext uri="{FF2B5EF4-FFF2-40B4-BE49-F238E27FC236}">
              <a16:creationId xmlns:a16="http://schemas.microsoft.com/office/drawing/2014/main" id="{47FE73BC-5E5C-4FE4-B88E-A969B3A68207}"/>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26" name="Check Box 23" hidden="1">
          <a:extLst>
            <a:ext uri="{63B3BB69-23CF-44E3-9099-C40C66FF867C}">
              <a14:compatExt xmlns:a14="http://schemas.microsoft.com/office/drawing/2010/main" spid="_x0000_s1047"/>
            </a:ext>
            <a:ext uri="{FF2B5EF4-FFF2-40B4-BE49-F238E27FC236}">
              <a16:creationId xmlns:a16="http://schemas.microsoft.com/office/drawing/2014/main" id="{FDD04D93-D7C2-4E37-B4BB-35A0C8448DCE}"/>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227" name="AutoShape 33">
          <a:extLst>
            <a:ext uri="{FF2B5EF4-FFF2-40B4-BE49-F238E27FC236}">
              <a16:creationId xmlns:a16="http://schemas.microsoft.com/office/drawing/2014/main" id="{31D52C55-E9CC-4085-8982-CB425197BDE7}"/>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28" name="AutoShape 33">
          <a:extLst>
            <a:ext uri="{FF2B5EF4-FFF2-40B4-BE49-F238E27FC236}">
              <a16:creationId xmlns:a16="http://schemas.microsoft.com/office/drawing/2014/main" id="{6225B0BE-7EC1-4C93-95BC-CC203E401DC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29" name="AutoShape 33">
          <a:extLst>
            <a:ext uri="{FF2B5EF4-FFF2-40B4-BE49-F238E27FC236}">
              <a16:creationId xmlns:a16="http://schemas.microsoft.com/office/drawing/2014/main" id="{211AF8E5-80AA-4287-A462-4B15C5DFE4F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30" name="AutoShape 33">
          <a:extLst>
            <a:ext uri="{FF2B5EF4-FFF2-40B4-BE49-F238E27FC236}">
              <a16:creationId xmlns:a16="http://schemas.microsoft.com/office/drawing/2014/main" id="{E09BF425-627B-4D37-9000-D5CD18A819F2}"/>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231" name="AutoShape 33">
          <a:extLst>
            <a:ext uri="{FF2B5EF4-FFF2-40B4-BE49-F238E27FC236}">
              <a16:creationId xmlns:a16="http://schemas.microsoft.com/office/drawing/2014/main" id="{5B9AA344-1751-478A-A40A-5DAD2A67B35B}"/>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232" name="AutoShape 33">
          <a:extLst>
            <a:ext uri="{FF2B5EF4-FFF2-40B4-BE49-F238E27FC236}">
              <a16:creationId xmlns:a16="http://schemas.microsoft.com/office/drawing/2014/main" id="{48D654D2-A49A-4F81-8E60-3EE887DCFD15}"/>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233" name="Check Box 23" hidden="1">
          <a:extLst>
            <a:ext uri="{63B3BB69-23CF-44E3-9099-C40C66FF867C}">
              <a14:compatExt xmlns:a14="http://schemas.microsoft.com/office/drawing/2010/main" spid="_x0000_s1047"/>
            </a:ext>
            <a:ext uri="{FF2B5EF4-FFF2-40B4-BE49-F238E27FC236}">
              <a16:creationId xmlns:a16="http://schemas.microsoft.com/office/drawing/2014/main" id="{7CD68080-038A-460A-A33E-1C4B1A0FEDC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34" name="AutoShape 33">
          <a:extLst>
            <a:ext uri="{FF2B5EF4-FFF2-40B4-BE49-F238E27FC236}">
              <a16:creationId xmlns:a16="http://schemas.microsoft.com/office/drawing/2014/main" id="{E911FC9D-E83F-4EB0-BBFD-E3C24E27BF3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35" name="AutoShape 33">
          <a:extLst>
            <a:ext uri="{FF2B5EF4-FFF2-40B4-BE49-F238E27FC236}">
              <a16:creationId xmlns:a16="http://schemas.microsoft.com/office/drawing/2014/main" id="{AC7965EE-DF9B-41B7-9B3E-006D625DEDA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36" name="AutoShape 33">
          <a:extLst>
            <a:ext uri="{FF2B5EF4-FFF2-40B4-BE49-F238E27FC236}">
              <a16:creationId xmlns:a16="http://schemas.microsoft.com/office/drawing/2014/main" id="{A9667CA5-9EDC-4158-8178-74D2E418C00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37" name="AutoShape 33">
          <a:extLst>
            <a:ext uri="{FF2B5EF4-FFF2-40B4-BE49-F238E27FC236}">
              <a16:creationId xmlns:a16="http://schemas.microsoft.com/office/drawing/2014/main" id="{ADD1DC0E-3D08-4157-8B30-FFB40D1411D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56579</xdr:rowOff>
    </xdr:to>
    <xdr:sp macro="" textlink="">
      <xdr:nvSpPr>
        <xdr:cNvPr id="238" name="AutoShape 33">
          <a:extLst>
            <a:ext uri="{FF2B5EF4-FFF2-40B4-BE49-F238E27FC236}">
              <a16:creationId xmlns:a16="http://schemas.microsoft.com/office/drawing/2014/main" id="{54ED8AAB-65EA-4925-941F-9F692621FE87}"/>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56968</xdr:rowOff>
    </xdr:to>
    <xdr:sp macro="" textlink="">
      <xdr:nvSpPr>
        <xdr:cNvPr id="239" name="AutoShape 33">
          <a:extLst>
            <a:ext uri="{FF2B5EF4-FFF2-40B4-BE49-F238E27FC236}">
              <a16:creationId xmlns:a16="http://schemas.microsoft.com/office/drawing/2014/main" id="{75AEFC73-3800-46A8-A02C-C8820E94BC8E}"/>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240" name="Check Box 23" hidden="1">
          <a:extLst>
            <a:ext uri="{63B3BB69-23CF-44E3-9099-C40C66FF867C}">
              <a14:compatExt xmlns:a14="http://schemas.microsoft.com/office/drawing/2010/main" spid="_x0000_s1047"/>
            </a:ext>
            <a:ext uri="{FF2B5EF4-FFF2-40B4-BE49-F238E27FC236}">
              <a16:creationId xmlns:a16="http://schemas.microsoft.com/office/drawing/2014/main" id="{D9C4E283-D039-4090-AE9B-036CB4BB1D88}"/>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41" name="AutoShape 33">
          <a:extLst>
            <a:ext uri="{FF2B5EF4-FFF2-40B4-BE49-F238E27FC236}">
              <a16:creationId xmlns:a16="http://schemas.microsoft.com/office/drawing/2014/main" id="{90FB62D4-C5F0-4723-AEBA-06A004ADC3F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42" name="AutoShape 33">
          <a:extLst>
            <a:ext uri="{FF2B5EF4-FFF2-40B4-BE49-F238E27FC236}">
              <a16:creationId xmlns:a16="http://schemas.microsoft.com/office/drawing/2014/main" id="{85482F08-BE43-4F1A-9AA0-7B487341184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43" name="AutoShape 33">
          <a:extLst>
            <a:ext uri="{FF2B5EF4-FFF2-40B4-BE49-F238E27FC236}">
              <a16:creationId xmlns:a16="http://schemas.microsoft.com/office/drawing/2014/main" id="{D45D3141-F5CE-4E9D-B557-FCD21C1F347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44" name="AutoShape 33">
          <a:extLst>
            <a:ext uri="{FF2B5EF4-FFF2-40B4-BE49-F238E27FC236}">
              <a16:creationId xmlns:a16="http://schemas.microsoft.com/office/drawing/2014/main" id="{5D8D36EB-9B36-4917-A1BA-9619950C9E8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134923</xdr:rowOff>
    </xdr:to>
    <xdr:sp macro="" textlink="">
      <xdr:nvSpPr>
        <xdr:cNvPr id="245" name="AutoShape 33">
          <a:extLst>
            <a:ext uri="{FF2B5EF4-FFF2-40B4-BE49-F238E27FC236}">
              <a16:creationId xmlns:a16="http://schemas.microsoft.com/office/drawing/2014/main" id="{2307552D-B7AF-4B31-A551-D1AA86C5536F}"/>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246" name="Check Box 23" hidden="1">
          <a:extLst>
            <a:ext uri="{63B3BB69-23CF-44E3-9099-C40C66FF867C}">
              <a14:compatExt xmlns:a14="http://schemas.microsoft.com/office/drawing/2010/main" spid="_x0000_s1047"/>
            </a:ext>
            <a:ext uri="{FF2B5EF4-FFF2-40B4-BE49-F238E27FC236}">
              <a16:creationId xmlns:a16="http://schemas.microsoft.com/office/drawing/2014/main" id="{A6D013C9-ACE6-4B16-AB15-19F71605DF9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47" name="AutoShape 33">
          <a:extLst>
            <a:ext uri="{FF2B5EF4-FFF2-40B4-BE49-F238E27FC236}">
              <a16:creationId xmlns:a16="http://schemas.microsoft.com/office/drawing/2014/main" id="{AAFDECF8-2A31-44C0-AFBD-51E01F5F007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48" name="AutoShape 33">
          <a:extLst>
            <a:ext uri="{FF2B5EF4-FFF2-40B4-BE49-F238E27FC236}">
              <a16:creationId xmlns:a16="http://schemas.microsoft.com/office/drawing/2014/main" id="{F1F6E8E1-5729-403B-B3AA-6D4D8826982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49" name="AutoShape 33">
          <a:extLst>
            <a:ext uri="{FF2B5EF4-FFF2-40B4-BE49-F238E27FC236}">
              <a16:creationId xmlns:a16="http://schemas.microsoft.com/office/drawing/2014/main" id="{486E57CD-33D7-43CD-8665-2AC9DA8A82D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50" name="AutoShape 33">
          <a:extLst>
            <a:ext uri="{FF2B5EF4-FFF2-40B4-BE49-F238E27FC236}">
              <a16:creationId xmlns:a16="http://schemas.microsoft.com/office/drawing/2014/main" id="{9DFFA161-33FA-49FA-9E07-42D747D907E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134923</xdr:rowOff>
    </xdr:to>
    <xdr:sp macro="" textlink="">
      <xdr:nvSpPr>
        <xdr:cNvPr id="251" name="AutoShape 33">
          <a:extLst>
            <a:ext uri="{FF2B5EF4-FFF2-40B4-BE49-F238E27FC236}">
              <a16:creationId xmlns:a16="http://schemas.microsoft.com/office/drawing/2014/main" id="{B7360822-4DDD-4D28-964B-45E696842D07}"/>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129597</xdr:rowOff>
    </xdr:to>
    <xdr:sp macro="" textlink="">
      <xdr:nvSpPr>
        <xdr:cNvPr id="252" name="AutoShape 33">
          <a:extLst>
            <a:ext uri="{FF2B5EF4-FFF2-40B4-BE49-F238E27FC236}">
              <a16:creationId xmlns:a16="http://schemas.microsoft.com/office/drawing/2014/main" id="{48C87BF1-950A-4FC0-8C8A-C6CEA2A75F5A}"/>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253" name="Check Box 23" hidden="1">
          <a:extLst>
            <a:ext uri="{63B3BB69-23CF-44E3-9099-C40C66FF867C}">
              <a14:compatExt xmlns:a14="http://schemas.microsoft.com/office/drawing/2010/main" spid="_x0000_s1047"/>
            </a:ext>
            <a:ext uri="{FF2B5EF4-FFF2-40B4-BE49-F238E27FC236}">
              <a16:creationId xmlns:a16="http://schemas.microsoft.com/office/drawing/2014/main" id="{9F707287-B45E-4A60-90E9-628F12321F2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54" name="AutoShape 33">
          <a:extLst>
            <a:ext uri="{FF2B5EF4-FFF2-40B4-BE49-F238E27FC236}">
              <a16:creationId xmlns:a16="http://schemas.microsoft.com/office/drawing/2014/main" id="{113EBBD4-9F23-4CA4-9C1C-D44C34E11BE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55" name="AutoShape 33">
          <a:extLst>
            <a:ext uri="{FF2B5EF4-FFF2-40B4-BE49-F238E27FC236}">
              <a16:creationId xmlns:a16="http://schemas.microsoft.com/office/drawing/2014/main" id="{8CBA7C40-E207-44AD-9451-43B5A13E929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56" name="AutoShape 33">
          <a:extLst>
            <a:ext uri="{FF2B5EF4-FFF2-40B4-BE49-F238E27FC236}">
              <a16:creationId xmlns:a16="http://schemas.microsoft.com/office/drawing/2014/main" id="{E2921F1B-F77D-4B85-8B8E-76455759BA3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57" name="AutoShape 33">
          <a:extLst>
            <a:ext uri="{FF2B5EF4-FFF2-40B4-BE49-F238E27FC236}">
              <a16:creationId xmlns:a16="http://schemas.microsoft.com/office/drawing/2014/main" id="{1457835A-F12B-477B-B888-CB4E8704D5D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134923</xdr:rowOff>
    </xdr:to>
    <xdr:sp macro="" textlink="">
      <xdr:nvSpPr>
        <xdr:cNvPr id="258" name="AutoShape 33">
          <a:extLst>
            <a:ext uri="{FF2B5EF4-FFF2-40B4-BE49-F238E27FC236}">
              <a16:creationId xmlns:a16="http://schemas.microsoft.com/office/drawing/2014/main" id="{7618E5B4-2C99-4494-BFAD-79E6E2190F2A}"/>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129597</xdr:rowOff>
    </xdr:to>
    <xdr:sp macro="" textlink="">
      <xdr:nvSpPr>
        <xdr:cNvPr id="259" name="AutoShape 33">
          <a:extLst>
            <a:ext uri="{FF2B5EF4-FFF2-40B4-BE49-F238E27FC236}">
              <a16:creationId xmlns:a16="http://schemas.microsoft.com/office/drawing/2014/main" id="{B10491E3-0824-42B3-9DED-FB7A83E7580D}"/>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60" name="Check Box 23" hidden="1">
          <a:extLst>
            <a:ext uri="{63B3BB69-23CF-44E3-9099-C40C66FF867C}">
              <a14:compatExt xmlns:a14="http://schemas.microsoft.com/office/drawing/2010/main" spid="_x0000_s1047"/>
            </a:ext>
            <a:ext uri="{FF2B5EF4-FFF2-40B4-BE49-F238E27FC236}">
              <a16:creationId xmlns:a16="http://schemas.microsoft.com/office/drawing/2014/main" id="{DBE682F6-4170-4ADE-98CE-E7DCFB8D281E}"/>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261" name="AutoShape 33">
          <a:extLst>
            <a:ext uri="{FF2B5EF4-FFF2-40B4-BE49-F238E27FC236}">
              <a16:creationId xmlns:a16="http://schemas.microsoft.com/office/drawing/2014/main" id="{FF448F95-8ADA-4BBA-AA2E-128764AC1F38}"/>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62" name="AutoShape 33">
          <a:extLst>
            <a:ext uri="{FF2B5EF4-FFF2-40B4-BE49-F238E27FC236}">
              <a16:creationId xmlns:a16="http://schemas.microsoft.com/office/drawing/2014/main" id="{142F160B-4362-47D7-9F0E-6ABCD515951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63" name="AutoShape 33">
          <a:extLst>
            <a:ext uri="{FF2B5EF4-FFF2-40B4-BE49-F238E27FC236}">
              <a16:creationId xmlns:a16="http://schemas.microsoft.com/office/drawing/2014/main" id="{37B58E53-92C9-4ADF-BD27-DB84C718B98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64" name="AutoShape 33">
          <a:extLst>
            <a:ext uri="{FF2B5EF4-FFF2-40B4-BE49-F238E27FC236}">
              <a16:creationId xmlns:a16="http://schemas.microsoft.com/office/drawing/2014/main" id="{BEBEF7A7-4042-4499-988D-640410BC1B6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265" name="AutoShape 33">
          <a:extLst>
            <a:ext uri="{FF2B5EF4-FFF2-40B4-BE49-F238E27FC236}">
              <a16:creationId xmlns:a16="http://schemas.microsoft.com/office/drawing/2014/main" id="{ED884E7A-6C44-4C59-AD51-09B68F5F4BFA}"/>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266" name="AutoShape 33">
          <a:extLst>
            <a:ext uri="{FF2B5EF4-FFF2-40B4-BE49-F238E27FC236}">
              <a16:creationId xmlns:a16="http://schemas.microsoft.com/office/drawing/2014/main" id="{14A8D721-8CF0-4C49-870F-F4EA12B0A7C8}"/>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267" name="Check Box 23" hidden="1">
          <a:extLst>
            <a:ext uri="{63B3BB69-23CF-44E3-9099-C40C66FF867C}">
              <a14:compatExt xmlns:a14="http://schemas.microsoft.com/office/drawing/2010/main" spid="_x0000_s1047"/>
            </a:ext>
            <a:ext uri="{FF2B5EF4-FFF2-40B4-BE49-F238E27FC236}">
              <a16:creationId xmlns:a16="http://schemas.microsoft.com/office/drawing/2014/main" id="{134964AF-BDE5-4F33-9B7E-6251F8289DC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68" name="AutoShape 33">
          <a:extLst>
            <a:ext uri="{FF2B5EF4-FFF2-40B4-BE49-F238E27FC236}">
              <a16:creationId xmlns:a16="http://schemas.microsoft.com/office/drawing/2014/main" id="{C3592D34-9755-4927-A65C-EC80372992B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69" name="AutoShape 33">
          <a:extLst>
            <a:ext uri="{FF2B5EF4-FFF2-40B4-BE49-F238E27FC236}">
              <a16:creationId xmlns:a16="http://schemas.microsoft.com/office/drawing/2014/main" id="{494ACF9F-8BA5-4601-B487-94BA1469489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70" name="AutoShape 33">
          <a:extLst>
            <a:ext uri="{FF2B5EF4-FFF2-40B4-BE49-F238E27FC236}">
              <a16:creationId xmlns:a16="http://schemas.microsoft.com/office/drawing/2014/main" id="{9DA5D2DC-B90F-4139-9BEE-1DB1AD35E9F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71" name="AutoShape 33">
          <a:extLst>
            <a:ext uri="{FF2B5EF4-FFF2-40B4-BE49-F238E27FC236}">
              <a16:creationId xmlns:a16="http://schemas.microsoft.com/office/drawing/2014/main" id="{654E3840-C8C9-4F36-A73E-4BD186A57B7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134923</xdr:rowOff>
    </xdr:to>
    <xdr:sp macro="" textlink="">
      <xdr:nvSpPr>
        <xdr:cNvPr id="272" name="AutoShape 33">
          <a:extLst>
            <a:ext uri="{FF2B5EF4-FFF2-40B4-BE49-F238E27FC236}">
              <a16:creationId xmlns:a16="http://schemas.microsoft.com/office/drawing/2014/main" id="{DA11313B-EA4B-4149-A0F6-BF48578B53D4}"/>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129597</xdr:rowOff>
    </xdr:to>
    <xdr:sp macro="" textlink="">
      <xdr:nvSpPr>
        <xdr:cNvPr id="273" name="AutoShape 33">
          <a:extLst>
            <a:ext uri="{FF2B5EF4-FFF2-40B4-BE49-F238E27FC236}">
              <a16:creationId xmlns:a16="http://schemas.microsoft.com/office/drawing/2014/main" id="{4D5D7647-123C-4E37-A638-9FC4F4DF3B89}"/>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274" name="Check Box 23" hidden="1">
          <a:extLst>
            <a:ext uri="{63B3BB69-23CF-44E3-9099-C40C66FF867C}">
              <a14:compatExt xmlns:a14="http://schemas.microsoft.com/office/drawing/2010/main" spid="_x0000_s1047"/>
            </a:ext>
            <a:ext uri="{FF2B5EF4-FFF2-40B4-BE49-F238E27FC236}">
              <a16:creationId xmlns:a16="http://schemas.microsoft.com/office/drawing/2014/main" id="{939E7466-01A2-4A00-AB5C-8466F052D45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75" name="AutoShape 33">
          <a:extLst>
            <a:ext uri="{FF2B5EF4-FFF2-40B4-BE49-F238E27FC236}">
              <a16:creationId xmlns:a16="http://schemas.microsoft.com/office/drawing/2014/main" id="{6DCA7760-203B-43BA-8C34-B9693D4056C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76" name="AutoShape 33">
          <a:extLst>
            <a:ext uri="{FF2B5EF4-FFF2-40B4-BE49-F238E27FC236}">
              <a16:creationId xmlns:a16="http://schemas.microsoft.com/office/drawing/2014/main" id="{3C5890CC-5A1A-4F1B-9538-5652F248DAA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77" name="AutoShape 33">
          <a:extLst>
            <a:ext uri="{FF2B5EF4-FFF2-40B4-BE49-F238E27FC236}">
              <a16:creationId xmlns:a16="http://schemas.microsoft.com/office/drawing/2014/main" id="{40ADC40C-032B-4171-84EB-4ED6BA61317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78" name="AutoShape 33">
          <a:extLst>
            <a:ext uri="{FF2B5EF4-FFF2-40B4-BE49-F238E27FC236}">
              <a16:creationId xmlns:a16="http://schemas.microsoft.com/office/drawing/2014/main" id="{37B9B467-1A1D-44B8-BF4F-090D3780679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279" name="AutoShape 33">
          <a:extLst>
            <a:ext uri="{FF2B5EF4-FFF2-40B4-BE49-F238E27FC236}">
              <a16:creationId xmlns:a16="http://schemas.microsoft.com/office/drawing/2014/main" id="{B0C8271F-406B-4719-9E9B-5A2599FA3534}"/>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280" name="Check Box 23" hidden="1">
          <a:extLst>
            <a:ext uri="{63B3BB69-23CF-44E3-9099-C40C66FF867C}">
              <a14:compatExt xmlns:a14="http://schemas.microsoft.com/office/drawing/2010/main" spid="_x0000_s1047"/>
            </a:ext>
            <a:ext uri="{FF2B5EF4-FFF2-40B4-BE49-F238E27FC236}">
              <a16:creationId xmlns:a16="http://schemas.microsoft.com/office/drawing/2014/main" id="{8659CDA8-0490-433D-AEAA-20C45DDD83F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81" name="AutoShape 33">
          <a:extLst>
            <a:ext uri="{FF2B5EF4-FFF2-40B4-BE49-F238E27FC236}">
              <a16:creationId xmlns:a16="http://schemas.microsoft.com/office/drawing/2014/main" id="{6B42AD9E-8D5D-49DE-AB40-B247786650D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82" name="AutoShape 33">
          <a:extLst>
            <a:ext uri="{FF2B5EF4-FFF2-40B4-BE49-F238E27FC236}">
              <a16:creationId xmlns:a16="http://schemas.microsoft.com/office/drawing/2014/main" id="{3D5186C7-C114-4165-A864-010541AEE69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83" name="AutoShape 33">
          <a:extLst>
            <a:ext uri="{FF2B5EF4-FFF2-40B4-BE49-F238E27FC236}">
              <a16:creationId xmlns:a16="http://schemas.microsoft.com/office/drawing/2014/main" id="{535FD990-2EB4-436B-BA53-EE162873F2F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84" name="AutoShape 33">
          <a:extLst>
            <a:ext uri="{FF2B5EF4-FFF2-40B4-BE49-F238E27FC236}">
              <a16:creationId xmlns:a16="http://schemas.microsoft.com/office/drawing/2014/main" id="{3B6EE228-5375-4529-852A-D364FAE0733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285" name="AutoShape 33">
          <a:extLst>
            <a:ext uri="{FF2B5EF4-FFF2-40B4-BE49-F238E27FC236}">
              <a16:creationId xmlns:a16="http://schemas.microsoft.com/office/drawing/2014/main" id="{EB1406B3-8BE2-47B8-A116-89C8690159DE}"/>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286" name="AutoShape 33">
          <a:extLst>
            <a:ext uri="{FF2B5EF4-FFF2-40B4-BE49-F238E27FC236}">
              <a16:creationId xmlns:a16="http://schemas.microsoft.com/office/drawing/2014/main" id="{09D13229-92FD-4533-9ED7-FA9D6DEE14BB}"/>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287" name="Check Box 23" hidden="1">
          <a:extLst>
            <a:ext uri="{63B3BB69-23CF-44E3-9099-C40C66FF867C}">
              <a14:compatExt xmlns:a14="http://schemas.microsoft.com/office/drawing/2010/main" spid="_x0000_s1047"/>
            </a:ext>
            <a:ext uri="{FF2B5EF4-FFF2-40B4-BE49-F238E27FC236}">
              <a16:creationId xmlns:a16="http://schemas.microsoft.com/office/drawing/2014/main" id="{47C95B34-A6E8-4588-B470-8ACFD081B24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288" name="AutoShape 33">
          <a:extLst>
            <a:ext uri="{FF2B5EF4-FFF2-40B4-BE49-F238E27FC236}">
              <a16:creationId xmlns:a16="http://schemas.microsoft.com/office/drawing/2014/main" id="{38841B1B-668E-4201-A4F6-D40637EA262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89" name="AutoShape 33">
          <a:extLst>
            <a:ext uri="{FF2B5EF4-FFF2-40B4-BE49-F238E27FC236}">
              <a16:creationId xmlns:a16="http://schemas.microsoft.com/office/drawing/2014/main" id="{330299A7-941F-4367-9C35-D77B938CB7C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90" name="AutoShape 33">
          <a:extLst>
            <a:ext uri="{FF2B5EF4-FFF2-40B4-BE49-F238E27FC236}">
              <a16:creationId xmlns:a16="http://schemas.microsoft.com/office/drawing/2014/main" id="{EFBE394B-8AFA-4108-BEF9-3DB2089AA49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291" name="AutoShape 33">
          <a:extLst>
            <a:ext uri="{FF2B5EF4-FFF2-40B4-BE49-F238E27FC236}">
              <a16:creationId xmlns:a16="http://schemas.microsoft.com/office/drawing/2014/main" id="{24191D4E-B372-490A-970C-395BA00B37E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292" name="AutoShape 33">
          <a:extLst>
            <a:ext uri="{FF2B5EF4-FFF2-40B4-BE49-F238E27FC236}">
              <a16:creationId xmlns:a16="http://schemas.microsoft.com/office/drawing/2014/main" id="{DE00CC19-56F9-4D77-BAE4-379968AD4B01}"/>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293" name="AutoShape 33">
          <a:extLst>
            <a:ext uri="{FF2B5EF4-FFF2-40B4-BE49-F238E27FC236}">
              <a16:creationId xmlns:a16="http://schemas.microsoft.com/office/drawing/2014/main" id="{903131CD-5C59-4ECB-BF96-77E975CA4016}"/>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94" name="Check Box 23" hidden="1">
          <a:extLst>
            <a:ext uri="{63B3BB69-23CF-44E3-9099-C40C66FF867C}">
              <a14:compatExt xmlns:a14="http://schemas.microsoft.com/office/drawing/2010/main" spid="_x0000_s1047"/>
            </a:ext>
            <a:ext uri="{FF2B5EF4-FFF2-40B4-BE49-F238E27FC236}">
              <a16:creationId xmlns:a16="http://schemas.microsoft.com/office/drawing/2014/main" id="{9A716017-F6EA-47EB-86D0-244CAD1BDE8B}"/>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295" name="AutoShape 33">
          <a:extLst>
            <a:ext uri="{FF2B5EF4-FFF2-40B4-BE49-F238E27FC236}">
              <a16:creationId xmlns:a16="http://schemas.microsoft.com/office/drawing/2014/main" id="{4258118E-B366-4027-89FE-E1BCA08B3437}"/>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96" name="AutoShape 33">
          <a:extLst>
            <a:ext uri="{FF2B5EF4-FFF2-40B4-BE49-F238E27FC236}">
              <a16:creationId xmlns:a16="http://schemas.microsoft.com/office/drawing/2014/main" id="{DDB79BA7-C514-4934-9F1E-E399DB2FF5DA}"/>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97" name="AutoShape 33">
          <a:extLst>
            <a:ext uri="{FF2B5EF4-FFF2-40B4-BE49-F238E27FC236}">
              <a16:creationId xmlns:a16="http://schemas.microsoft.com/office/drawing/2014/main" id="{B450811F-F46C-4C25-8456-E7CE35171267}"/>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298" name="AutoShape 33">
          <a:extLst>
            <a:ext uri="{FF2B5EF4-FFF2-40B4-BE49-F238E27FC236}">
              <a16:creationId xmlns:a16="http://schemas.microsoft.com/office/drawing/2014/main" id="{DB2C89B3-E8DE-47ED-BD21-4A5C8E7E065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299" name="AutoShape 33">
          <a:extLst>
            <a:ext uri="{FF2B5EF4-FFF2-40B4-BE49-F238E27FC236}">
              <a16:creationId xmlns:a16="http://schemas.microsoft.com/office/drawing/2014/main" id="{6C965772-4188-45F3-B7F4-7FC39D331981}"/>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300" name="AutoShape 33">
          <a:extLst>
            <a:ext uri="{FF2B5EF4-FFF2-40B4-BE49-F238E27FC236}">
              <a16:creationId xmlns:a16="http://schemas.microsoft.com/office/drawing/2014/main" id="{8E5A8B2D-EE0D-484E-8C53-8E1D9500F6C8}"/>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301" name="Check Box 23" hidden="1">
          <a:extLst>
            <a:ext uri="{63B3BB69-23CF-44E3-9099-C40C66FF867C}">
              <a14:compatExt xmlns:a14="http://schemas.microsoft.com/office/drawing/2010/main" spid="_x0000_s1047"/>
            </a:ext>
            <a:ext uri="{FF2B5EF4-FFF2-40B4-BE49-F238E27FC236}">
              <a16:creationId xmlns:a16="http://schemas.microsoft.com/office/drawing/2014/main" id="{3279979A-C34C-4CA9-914D-426F0D8CA37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02" name="AutoShape 33">
          <a:extLst>
            <a:ext uri="{FF2B5EF4-FFF2-40B4-BE49-F238E27FC236}">
              <a16:creationId xmlns:a16="http://schemas.microsoft.com/office/drawing/2014/main" id="{07EA12C0-8E08-4235-A54E-543C219F39B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03" name="AutoShape 33">
          <a:extLst>
            <a:ext uri="{FF2B5EF4-FFF2-40B4-BE49-F238E27FC236}">
              <a16:creationId xmlns:a16="http://schemas.microsoft.com/office/drawing/2014/main" id="{25AB9307-5EFA-43C3-8FBE-EF3B78EF7E4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04" name="AutoShape 33">
          <a:extLst>
            <a:ext uri="{FF2B5EF4-FFF2-40B4-BE49-F238E27FC236}">
              <a16:creationId xmlns:a16="http://schemas.microsoft.com/office/drawing/2014/main" id="{136E83EA-230A-4F46-A361-A974BFB55F2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05" name="AutoShape 33">
          <a:extLst>
            <a:ext uri="{FF2B5EF4-FFF2-40B4-BE49-F238E27FC236}">
              <a16:creationId xmlns:a16="http://schemas.microsoft.com/office/drawing/2014/main" id="{20D44ADA-925B-44C2-B65B-283B0C24EE3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06" name="AutoShape 33">
          <a:extLst>
            <a:ext uri="{FF2B5EF4-FFF2-40B4-BE49-F238E27FC236}">
              <a16:creationId xmlns:a16="http://schemas.microsoft.com/office/drawing/2014/main" id="{F655B03D-BF22-4B59-8459-767A48DA698F}"/>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307" name="AutoShape 33">
          <a:extLst>
            <a:ext uri="{FF2B5EF4-FFF2-40B4-BE49-F238E27FC236}">
              <a16:creationId xmlns:a16="http://schemas.microsoft.com/office/drawing/2014/main" id="{3676C7E1-5FFD-4FCB-B748-F8C830DD06DF}"/>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309" name="Check Box 23" hidden="1">
          <a:extLst>
            <a:ext uri="{63B3BB69-23CF-44E3-9099-C40C66FF867C}">
              <a14:compatExt xmlns:a14="http://schemas.microsoft.com/office/drawing/2010/main" spid="_x0000_s1047"/>
            </a:ext>
            <a:ext uri="{FF2B5EF4-FFF2-40B4-BE49-F238E27FC236}">
              <a16:creationId xmlns:a16="http://schemas.microsoft.com/office/drawing/2014/main" id="{63F932C1-ADC7-4E53-B38D-3A15DCFF59A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10" name="AutoShape 33">
          <a:extLst>
            <a:ext uri="{FF2B5EF4-FFF2-40B4-BE49-F238E27FC236}">
              <a16:creationId xmlns:a16="http://schemas.microsoft.com/office/drawing/2014/main" id="{6F6C6D83-8CD9-46EB-82DC-BBC30FC679E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11" name="AutoShape 33">
          <a:extLst>
            <a:ext uri="{FF2B5EF4-FFF2-40B4-BE49-F238E27FC236}">
              <a16:creationId xmlns:a16="http://schemas.microsoft.com/office/drawing/2014/main" id="{0C68291E-5C5A-4F9B-993F-9AC51AE9463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12" name="AutoShape 33">
          <a:extLst>
            <a:ext uri="{FF2B5EF4-FFF2-40B4-BE49-F238E27FC236}">
              <a16:creationId xmlns:a16="http://schemas.microsoft.com/office/drawing/2014/main" id="{CBDE77AC-8494-4B16-9C17-0F1B82BA1C9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13" name="AutoShape 33">
          <a:extLst>
            <a:ext uri="{FF2B5EF4-FFF2-40B4-BE49-F238E27FC236}">
              <a16:creationId xmlns:a16="http://schemas.microsoft.com/office/drawing/2014/main" id="{7E653330-7A4F-49F2-B30C-237EE118055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14" name="AutoShape 33">
          <a:extLst>
            <a:ext uri="{FF2B5EF4-FFF2-40B4-BE49-F238E27FC236}">
              <a16:creationId xmlns:a16="http://schemas.microsoft.com/office/drawing/2014/main" id="{7E708DAE-5AC6-463D-979A-8943D778802A}"/>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315" name="Check Box 23" hidden="1">
          <a:extLst>
            <a:ext uri="{63B3BB69-23CF-44E3-9099-C40C66FF867C}">
              <a14:compatExt xmlns:a14="http://schemas.microsoft.com/office/drawing/2010/main" spid="_x0000_s1047"/>
            </a:ext>
            <a:ext uri="{FF2B5EF4-FFF2-40B4-BE49-F238E27FC236}">
              <a16:creationId xmlns:a16="http://schemas.microsoft.com/office/drawing/2014/main" id="{55B51EC7-1D17-4532-A345-5438ED80E2D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16" name="AutoShape 33">
          <a:extLst>
            <a:ext uri="{FF2B5EF4-FFF2-40B4-BE49-F238E27FC236}">
              <a16:creationId xmlns:a16="http://schemas.microsoft.com/office/drawing/2014/main" id="{E7E9BE70-F257-4F75-8D3D-6C3C49D47E6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17" name="AutoShape 33">
          <a:extLst>
            <a:ext uri="{FF2B5EF4-FFF2-40B4-BE49-F238E27FC236}">
              <a16:creationId xmlns:a16="http://schemas.microsoft.com/office/drawing/2014/main" id="{8292617B-F5DF-4950-9BA0-D46D5D41803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18" name="AutoShape 33">
          <a:extLst>
            <a:ext uri="{FF2B5EF4-FFF2-40B4-BE49-F238E27FC236}">
              <a16:creationId xmlns:a16="http://schemas.microsoft.com/office/drawing/2014/main" id="{8AFBCA91-D44F-4ED4-B6BB-F1B1A824564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19" name="AutoShape 33">
          <a:extLst>
            <a:ext uri="{FF2B5EF4-FFF2-40B4-BE49-F238E27FC236}">
              <a16:creationId xmlns:a16="http://schemas.microsoft.com/office/drawing/2014/main" id="{C162DADA-0F57-4A02-A29D-34B90B067C0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20" name="AutoShape 33">
          <a:extLst>
            <a:ext uri="{FF2B5EF4-FFF2-40B4-BE49-F238E27FC236}">
              <a16:creationId xmlns:a16="http://schemas.microsoft.com/office/drawing/2014/main" id="{86E09292-2875-4269-A9BC-2C2A43E2265E}"/>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321" name="AutoShape 33">
          <a:extLst>
            <a:ext uri="{FF2B5EF4-FFF2-40B4-BE49-F238E27FC236}">
              <a16:creationId xmlns:a16="http://schemas.microsoft.com/office/drawing/2014/main" id="{3E698F18-006E-419F-B629-DDBA10B5BA95}"/>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322" name="Check Box 23" hidden="1">
          <a:extLst>
            <a:ext uri="{63B3BB69-23CF-44E3-9099-C40C66FF867C}">
              <a14:compatExt xmlns:a14="http://schemas.microsoft.com/office/drawing/2010/main" spid="_x0000_s1047"/>
            </a:ext>
            <a:ext uri="{FF2B5EF4-FFF2-40B4-BE49-F238E27FC236}">
              <a16:creationId xmlns:a16="http://schemas.microsoft.com/office/drawing/2014/main" id="{D0FDB792-A277-42CB-B628-3FFA627290A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23" name="AutoShape 33">
          <a:extLst>
            <a:ext uri="{FF2B5EF4-FFF2-40B4-BE49-F238E27FC236}">
              <a16:creationId xmlns:a16="http://schemas.microsoft.com/office/drawing/2014/main" id="{7009BDE5-230B-480A-81BB-D215496BCD5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24" name="AutoShape 33">
          <a:extLst>
            <a:ext uri="{FF2B5EF4-FFF2-40B4-BE49-F238E27FC236}">
              <a16:creationId xmlns:a16="http://schemas.microsoft.com/office/drawing/2014/main" id="{723A3698-5861-4265-9354-3DF86355DBF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25" name="AutoShape 33">
          <a:extLst>
            <a:ext uri="{FF2B5EF4-FFF2-40B4-BE49-F238E27FC236}">
              <a16:creationId xmlns:a16="http://schemas.microsoft.com/office/drawing/2014/main" id="{D3011411-F055-4E2F-A0F4-412A844AB84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26" name="AutoShape 33">
          <a:extLst>
            <a:ext uri="{FF2B5EF4-FFF2-40B4-BE49-F238E27FC236}">
              <a16:creationId xmlns:a16="http://schemas.microsoft.com/office/drawing/2014/main" id="{349AC0E0-2801-4336-851B-B9017EA8810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27" name="AutoShape 33">
          <a:extLst>
            <a:ext uri="{FF2B5EF4-FFF2-40B4-BE49-F238E27FC236}">
              <a16:creationId xmlns:a16="http://schemas.microsoft.com/office/drawing/2014/main" id="{1648E168-8AF6-496D-BDAE-C5BF174FA1FB}"/>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328" name="AutoShape 33">
          <a:extLst>
            <a:ext uri="{FF2B5EF4-FFF2-40B4-BE49-F238E27FC236}">
              <a16:creationId xmlns:a16="http://schemas.microsoft.com/office/drawing/2014/main" id="{28BBED67-AAA7-4EDE-BD68-7111201D7E4E}"/>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29" name="Check Box 23" hidden="1">
          <a:extLst>
            <a:ext uri="{63B3BB69-23CF-44E3-9099-C40C66FF867C}">
              <a14:compatExt xmlns:a14="http://schemas.microsoft.com/office/drawing/2010/main" spid="_x0000_s1047"/>
            </a:ext>
            <a:ext uri="{FF2B5EF4-FFF2-40B4-BE49-F238E27FC236}">
              <a16:creationId xmlns:a16="http://schemas.microsoft.com/office/drawing/2014/main" id="{3610A91E-CFDE-4893-8B61-0B58B5F41743}"/>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330" name="AutoShape 33">
          <a:extLst>
            <a:ext uri="{FF2B5EF4-FFF2-40B4-BE49-F238E27FC236}">
              <a16:creationId xmlns:a16="http://schemas.microsoft.com/office/drawing/2014/main" id="{35D5F339-DE3C-46A6-BAEB-FC21D6BDF3F4}"/>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331" name="AutoShape 33">
          <a:extLst>
            <a:ext uri="{FF2B5EF4-FFF2-40B4-BE49-F238E27FC236}">
              <a16:creationId xmlns:a16="http://schemas.microsoft.com/office/drawing/2014/main" id="{F3CF6CCF-FF33-457B-B855-72CDE0360B5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332" name="AutoShape 33">
          <a:extLst>
            <a:ext uri="{FF2B5EF4-FFF2-40B4-BE49-F238E27FC236}">
              <a16:creationId xmlns:a16="http://schemas.microsoft.com/office/drawing/2014/main" id="{D0A63E24-6462-4A8E-A841-A775C9BBA68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333" name="AutoShape 33">
          <a:extLst>
            <a:ext uri="{FF2B5EF4-FFF2-40B4-BE49-F238E27FC236}">
              <a16:creationId xmlns:a16="http://schemas.microsoft.com/office/drawing/2014/main" id="{2045B765-7304-4F0E-BD94-98AA5F09F085}"/>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334" name="AutoShape 33">
          <a:extLst>
            <a:ext uri="{FF2B5EF4-FFF2-40B4-BE49-F238E27FC236}">
              <a16:creationId xmlns:a16="http://schemas.microsoft.com/office/drawing/2014/main" id="{3D509136-48C7-423C-92DC-E235B7DA674D}"/>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335" name="AutoShape 33">
          <a:extLst>
            <a:ext uri="{FF2B5EF4-FFF2-40B4-BE49-F238E27FC236}">
              <a16:creationId xmlns:a16="http://schemas.microsoft.com/office/drawing/2014/main" id="{AF8B51DA-AFCA-4366-8011-41BEE2B79F77}"/>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336" name="Check Box 23" hidden="1">
          <a:extLst>
            <a:ext uri="{63B3BB69-23CF-44E3-9099-C40C66FF867C}">
              <a14:compatExt xmlns:a14="http://schemas.microsoft.com/office/drawing/2010/main" spid="_x0000_s1047"/>
            </a:ext>
            <a:ext uri="{FF2B5EF4-FFF2-40B4-BE49-F238E27FC236}">
              <a16:creationId xmlns:a16="http://schemas.microsoft.com/office/drawing/2014/main" id="{6F7D86C8-BF5F-4272-A59E-D6DA77B2F5A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37" name="AutoShape 33">
          <a:extLst>
            <a:ext uri="{FF2B5EF4-FFF2-40B4-BE49-F238E27FC236}">
              <a16:creationId xmlns:a16="http://schemas.microsoft.com/office/drawing/2014/main" id="{26B8174D-2A46-48FD-B029-27F77FBC271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38" name="AutoShape 33">
          <a:extLst>
            <a:ext uri="{FF2B5EF4-FFF2-40B4-BE49-F238E27FC236}">
              <a16:creationId xmlns:a16="http://schemas.microsoft.com/office/drawing/2014/main" id="{709C65DD-2D3D-4179-AD7F-CAFB278C9F7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39" name="AutoShape 33">
          <a:extLst>
            <a:ext uri="{FF2B5EF4-FFF2-40B4-BE49-F238E27FC236}">
              <a16:creationId xmlns:a16="http://schemas.microsoft.com/office/drawing/2014/main" id="{8EB17106-DDBE-4629-B5D5-46417EE7444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40" name="AutoShape 33">
          <a:extLst>
            <a:ext uri="{FF2B5EF4-FFF2-40B4-BE49-F238E27FC236}">
              <a16:creationId xmlns:a16="http://schemas.microsoft.com/office/drawing/2014/main" id="{B65929F9-98B4-4E0C-83E3-09C37641BBE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41" name="AutoShape 33">
          <a:extLst>
            <a:ext uri="{FF2B5EF4-FFF2-40B4-BE49-F238E27FC236}">
              <a16:creationId xmlns:a16="http://schemas.microsoft.com/office/drawing/2014/main" id="{AF02718E-0EEF-4FFF-8F4E-409B25285F28}"/>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342" name="AutoShape 33">
          <a:extLst>
            <a:ext uri="{FF2B5EF4-FFF2-40B4-BE49-F238E27FC236}">
              <a16:creationId xmlns:a16="http://schemas.microsoft.com/office/drawing/2014/main" id="{4550F58F-716D-48B9-AA54-A7E626A8B22B}"/>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343" name="Check Box 23" hidden="1">
          <a:extLst>
            <a:ext uri="{63B3BB69-23CF-44E3-9099-C40C66FF867C}">
              <a14:compatExt xmlns:a14="http://schemas.microsoft.com/office/drawing/2010/main" spid="_x0000_s1047"/>
            </a:ext>
            <a:ext uri="{FF2B5EF4-FFF2-40B4-BE49-F238E27FC236}">
              <a16:creationId xmlns:a16="http://schemas.microsoft.com/office/drawing/2014/main" id="{85C7226A-E0FB-4EF7-8B2E-C08D3BE844F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44" name="AutoShape 33">
          <a:extLst>
            <a:ext uri="{FF2B5EF4-FFF2-40B4-BE49-F238E27FC236}">
              <a16:creationId xmlns:a16="http://schemas.microsoft.com/office/drawing/2014/main" id="{E7AA6630-CFDA-4A06-B1E3-847851F4DF9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45" name="AutoShape 33">
          <a:extLst>
            <a:ext uri="{FF2B5EF4-FFF2-40B4-BE49-F238E27FC236}">
              <a16:creationId xmlns:a16="http://schemas.microsoft.com/office/drawing/2014/main" id="{61C13A96-FAFB-414F-A41E-19085EC3962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46" name="AutoShape 33">
          <a:extLst>
            <a:ext uri="{FF2B5EF4-FFF2-40B4-BE49-F238E27FC236}">
              <a16:creationId xmlns:a16="http://schemas.microsoft.com/office/drawing/2014/main" id="{12FB132A-0260-44DC-8253-1579CDA09D8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47" name="AutoShape 33">
          <a:extLst>
            <a:ext uri="{FF2B5EF4-FFF2-40B4-BE49-F238E27FC236}">
              <a16:creationId xmlns:a16="http://schemas.microsoft.com/office/drawing/2014/main" id="{B7084A59-B247-45CC-B2E0-C1BC4B154E8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48" name="AutoShape 33">
          <a:extLst>
            <a:ext uri="{FF2B5EF4-FFF2-40B4-BE49-F238E27FC236}">
              <a16:creationId xmlns:a16="http://schemas.microsoft.com/office/drawing/2014/main" id="{A6D3E822-89B4-41D4-ACA4-9E30973E4C45}"/>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349" name="Check Box 23" hidden="1">
          <a:extLst>
            <a:ext uri="{63B3BB69-23CF-44E3-9099-C40C66FF867C}">
              <a14:compatExt xmlns:a14="http://schemas.microsoft.com/office/drawing/2010/main" spid="_x0000_s1047"/>
            </a:ext>
            <a:ext uri="{FF2B5EF4-FFF2-40B4-BE49-F238E27FC236}">
              <a16:creationId xmlns:a16="http://schemas.microsoft.com/office/drawing/2014/main" id="{29E1CBA3-3AA1-4169-A21E-D324FCADEE3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50" name="AutoShape 33">
          <a:extLst>
            <a:ext uri="{FF2B5EF4-FFF2-40B4-BE49-F238E27FC236}">
              <a16:creationId xmlns:a16="http://schemas.microsoft.com/office/drawing/2014/main" id="{34E0BEBC-957C-4899-95AD-C751C9D035A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51" name="AutoShape 33">
          <a:extLst>
            <a:ext uri="{FF2B5EF4-FFF2-40B4-BE49-F238E27FC236}">
              <a16:creationId xmlns:a16="http://schemas.microsoft.com/office/drawing/2014/main" id="{0EF9C696-4AE9-4B13-9A76-2DAEE9C71EB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52" name="AutoShape 33">
          <a:extLst>
            <a:ext uri="{FF2B5EF4-FFF2-40B4-BE49-F238E27FC236}">
              <a16:creationId xmlns:a16="http://schemas.microsoft.com/office/drawing/2014/main" id="{07DF9564-B0DE-4793-9496-C9FA1C381E7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53" name="AutoShape 33">
          <a:extLst>
            <a:ext uri="{FF2B5EF4-FFF2-40B4-BE49-F238E27FC236}">
              <a16:creationId xmlns:a16="http://schemas.microsoft.com/office/drawing/2014/main" id="{2527DD75-842B-44F5-817C-CFA876830DD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54" name="AutoShape 33">
          <a:extLst>
            <a:ext uri="{FF2B5EF4-FFF2-40B4-BE49-F238E27FC236}">
              <a16:creationId xmlns:a16="http://schemas.microsoft.com/office/drawing/2014/main" id="{A2A2E294-F20E-4D9F-A38C-E9201419C3AA}"/>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355" name="AutoShape 33">
          <a:extLst>
            <a:ext uri="{FF2B5EF4-FFF2-40B4-BE49-F238E27FC236}">
              <a16:creationId xmlns:a16="http://schemas.microsoft.com/office/drawing/2014/main" id="{87C97809-745A-4E8D-B994-A767AFD2286D}"/>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356" name="Check Box 23" hidden="1">
          <a:extLst>
            <a:ext uri="{63B3BB69-23CF-44E3-9099-C40C66FF867C}">
              <a14:compatExt xmlns:a14="http://schemas.microsoft.com/office/drawing/2010/main" spid="_x0000_s1047"/>
            </a:ext>
            <a:ext uri="{FF2B5EF4-FFF2-40B4-BE49-F238E27FC236}">
              <a16:creationId xmlns:a16="http://schemas.microsoft.com/office/drawing/2014/main" id="{B033BD5F-1596-4936-BB43-0E8E8AF03A2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57" name="AutoShape 33">
          <a:extLst>
            <a:ext uri="{FF2B5EF4-FFF2-40B4-BE49-F238E27FC236}">
              <a16:creationId xmlns:a16="http://schemas.microsoft.com/office/drawing/2014/main" id="{BEB69A8C-8990-46F4-AAB0-DFB9B745B8D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58" name="AutoShape 33">
          <a:extLst>
            <a:ext uri="{FF2B5EF4-FFF2-40B4-BE49-F238E27FC236}">
              <a16:creationId xmlns:a16="http://schemas.microsoft.com/office/drawing/2014/main" id="{527B5968-E846-4585-9BE8-BAFF36E7F26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59" name="AutoShape 33">
          <a:extLst>
            <a:ext uri="{FF2B5EF4-FFF2-40B4-BE49-F238E27FC236}">
              <a16:creationId xmlns:a16="http://schemas.microsoft.com/office/drawing/2014/main" id="{37D8A335-F7F7-4FA3-9B14-ABC27E15E76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60" name="AutoShape 33">
          <a:extLst>
            <a:ext uri="{FF2B5EF4-FFF2-40B4-BE49-F238E27FC236}">
              <a16:creationId xmlns:a16="http://schemas.microsoft.com/office/drawing/2014/main" id="{19A4401C-4B52-407B-AADF-EED5860984D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61" name="AutoShape 33">
          <a:extLst>
            <a:ext uri="{FF2B5EF4-FFF2-40B4-BE49-F238E27FC236}">
              <a16:creationId xmlns:a16="http://schemas.microsoft.com/office/drawing/2014/main" id="{8D8B112C-6617-48D2-A42F-C02D7D1E9FF4}"/>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362" name="AutoShape 33">
          <a:extLst>
            <a:ext uri="{FF2B5EF4-FFF2-40B4-BE49-F238E27FC236}">
              <a16:creationId xmlns:a16="http://schemas.microsoft.com/office/drawing/2014/main" id="{41C33D57-A401-4718-B262-C1954C0A4DF4}"/>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63" name="Check Box 23" hidden="1">
          <a:extLst>
            <a:ext uri="{63B3BB69-23CF-44E3-9099-C40C66FF867C}">
              <a14:compatExt xmlns:a14="http://schemas.microsoft.com/office/drawing/2010/main" spid="_x0000_s1047"/>
            </a:ext>
            <a:ext uri="{FF2B5EF4-FFF2-40B4-BE49-F238E27FC236}">
              <a16:creationId xmlns:a16="http://schemas.microsoft.com/office/drawing/2014/main" id="{54A05D03-6960-4FE2-8716-33413D055F20}"/>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364" name="AutoShape 33">
          <a:extLst>
            <a:ext uri="{FF2B5EF4-FFF2-40B4-BE49-F238E27FC236}">
              <a16:creationId xmlns:a16="http://schemas.microsoft.com/office/drawing/2014/main" id="{D04C303D-56C5-4F68-B939-4B4828AB3015}"/>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365" name="AutoShape 33">
          <a:extLst>
            <a:ext uri="{FF2B5EF4-FFF2-40B4-BE49-F238E27FC236}">
              <a16:creationId xmlns:a16="http://schemas.microsoft.com/office/drawing/2014/main" id="{82A04294-6E38-42B8-8636-EFA5C4FF49A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366" name="AutoShape 33">
          <a:extLst>
            <a:ext uri="{FF2B5EF4-FFF2-40B4-BE49-F238E27FC236}">
              <a16:creationId xmlns:a16="http://schemas.microsoft.com/office/drawing/2014/main" id="{58F39384-0340-4D29-AB21-0347C372DDC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367" name="AutoShape 33">
          <a:extLst>
            <a:ext uri="{FF2B5EF4-FFF2-40B4-BE49-F238E27FC236}">
              <a16:creationId xmlns:a16="http://schemas.microsoft.com/office/drawing/2014/main" id="{F48DA314-8A0F-4DCF-AFF8-05B6D6420C67}"/>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368" name="AutoShape 33">
          <a:extLst>
            <a:ext uri="{FF2B5EF4-FFF2-40B4-BE49-F238E27FC236}">
              <a16:creationId xmlns:a16="http://schemas.microsoft.com/office/drawing/2014/main" id="{1BF5F462-5E3A-42A3-97AE-911B60B5CA8B}"/>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369" name="AutoShape 33">
          <a:extLst>
            <a:ext uri="{FF2B5EF4-FFF2-40B4-BE49-F238E27FC236}">
              <a16:creationId xmlns:a16="http://schemas.microsoft.com/office/drawing/2014/main" id="{823A605A-C26F-4186-B906-5D7EBCC984A7}"/>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370" name="Check Box 23" hidden="1">
          <a:extLst>
            <a:ext uri="{63B3BB69-23CF-44E3-9099-C40C66FF867C}">
              <a14:compatExt xmlns:a14="http://schemas.microsoft.com/office/drawing/2010/main" spid="_x0000_s1047"/>
            </a:ext>
            <a:ext uri="{FF2B5EF4-FFF2-40B4-BE49-F238E27FC236}">
              <a16:creationId xmlns:a16="http://schemas.microsoft.com/office/drawing/2014/main" id="{8E9F860D-EC63-40EE-B104-7660DDB50BB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71" name="AutoShape 33">
          <a:extLst>
            <a:ext uri="{FF2B5EF4-FFF2-40B4-BE49-F238E27FC236}">
              <a16:creationId xmlns:a16="http://schemas.microsoft.com/office/drawing/2014/main" id="{D65A9D21-FB8F-4D1A-8601-26E17A8187C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72" name="AutoShape 33">
          <a:extLst>
            <a:ext uri="{FF2B5EF4-FFF2-40B4-BE49-F238E27FC236}">
              <a16:creationId xmlns:a16="http://schemas.microsoft.com/office/drawing/2014/main" id="{82F84CFD-ACA8-45A9-9790-0F3916CB6FA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73" name="AutoShape 33">
          <a:extLst>
            <a:ext uri="{FF2B5EF4-FFF2-40B4-BE49-F238E27FC236}">
              <a16:creationId xmlns:a16="http://schemas.microsoft.com/office/drawing/2014/main" id="{B32B3DBF-7133-4CA9-8147-4309DE2F09B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74" name="AutoShape 33">
          <a:extLst>
            <a:ext uri="{FF2B5EF4-FFF2-40B4-BE49-F238E27FC236}">
              <a16:creationId xmlns:a16="http://schemas.microsoft.com/office/drawing/2014/main" id="{1E96A831-68EB-4AD7-85AF-6C1697F3C5D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75" name="AutoShape 33">
          <a:extLst>
            <a:ext uri="{FF2B5EF4-FFF2-40B4-BE49-F238E27FC236}">
              <a16:creationId xmlns:a16="http://schemas.microsoft.com/office/drawing/2014/main" id="{40E9AC9F-2D96-440A-92DD-29070B32C3EC}"/>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376" name="AutoShape 33">
          <a:extLst>
            <a:ext uri="{FF2B5EF4-FFF2-40B4-BE49-F238E27FC236}">
              <a16:creationId xmlns:a16="http://schemas.microsoft.com/office/drawing/2014/main" id="{D5EE1FBB-C1C8-4A4B-B2B0-81E559DCDC95}"/>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377" name="Check Box 23" hidden="1">
          <a:extLst>
            <a:ext uri="{63B3BB69-23CF-44E3-9099-C40C66FF867C}">
              <a14:compatExt xmlns:a14="http://schemas.microsoft.com/office/drawing/2010/main" spid="_x0000_s1047"/>
            </a:ext>
            <a:ext uri="{FF2B5EF4-FFF2-40B4-BE49-F238E27FC236}">
              <a16:creationId xmlns:a16="http://schemas.microsoft.com/office/drawing/2014/main" id="{9548CCC0-8C12-4EF3-BAA4-87C9014EDE6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78" name="AutoShape 33">
          <a:extLst>
            <a:ext uri="{FF2B5EF4-FFF2-40B4-BE49-F238E27FC236}">
              <a16:creationId xmlns:a16="http://schemas.microsoft.com/office/drawing/2014/main" id="{0EC2B630-4638-4B60-97CC-8576589A2E3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79" name="AutoShape 33">
          <a:extLst>
            <a:ext uri="{FF2B5EF4-FFF2-40B4-BE49-F238E27FC236}">
              <a16:creationId xmlns:a16="http://schemas.microsoft.com/office/drawing/2014/main" id="{E2402DA3-B79D-498E-9AA8-EF9E6D572CD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80" name="AutoShape 33">
          <a:extLst>
            <a:ext uri="{FF2B5EF4-FFF2-40B4-BE49-F238E27FC236}">
              <a16:creationId xmlns:a16="http://schemas.microsoft.com/office/drawing/2014/main" id="{411E27EA-C4AA-4F8B-9E22-97E8A2DD185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81" name="AutoShape 33">
          <a:extLst>
            <a:ext uri="{FF2B5EF4-FFF2-40B4-BE49-F238E27FC236}">
              <a16:creationId xmlns:a16="http://schemas.microsoft.com/office/drawing/2014/main" id="{F40D1658-169E-4441-B16F-38244083325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82" name="AutoShape 33">
          <a:extLst>
            <a:ext uri="{FF2B5EF4-FFF2-40B4-BE49-F238E27FC236}">
              <a16:creationId xmlns:a16="http://schemas.microsoft.com/office/drawing/2014/main" id="{69079050-A2E3-4382-90B8-53927184D2F9}"/>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383" name="Check Box 23" hidden="1">
          <a:extLst>
            <a:ext uri="{63B3BB69-23CF-44E3-9099-C40C66FF867C}">
              <a14:compatExt xmlns:a14="http://schemas.microsoft.com/office/drawing/2010/main" spid="_x0000_s1047"/>
            </a:ext>
            <a:ext uri="{FF2B5EF4-FFF2-40B4-BE49-F238E27FC236}">
              <a16:creationId xmlns:a16="http://schemas.microsoft.com/office/drawing/2014/main" id="{A6EFB36A-5711-4F32-B657-490089741F3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84" name="AutoShape 33">
          <a:extLst>
            <a:ext uri="{FF2B5EF4-FFF2-40B4-BE49-F238E27FC236}">
              <a16:creationId xmlns:a16="http://schemas.microsoft.com/office/drawing/2014/main" id="{9B64738E-4461-494F-9D2D-7E029FF9BE9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85" name="AutoShape 33">
          <a:extLst>
            <a:ext uri="{FF2B5EF4-FFF2-40B4-BE49-F238E27FC236}">
              <a16:creationId xmlns:a16="http://schemas.microsoft.com/office/drawing/2014/main" id="{BF5C2C83-0063-4E28-B198-017D6DF8018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86" name="AutoShape 33">
          <a:extLst>
            <a:ext uri="{FF2B5EF4-FFF2-40B4-BE49-F238E27FC236}">
              <a16:creationId xmlns:a16="http://schemas.microsoft.com/office/drawing/2014/main" id="{3328111B-0CE6-493E-8952-421515414F3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87" name="AutoShape 33">
          <a:extLst>
            <a:ext uri="{FF2B5EF4-FFF2-40B4-BE49-F238E27FC236}">
              <a16:creationId xmlns:a16="http://schemas.microsoft.com/office/drawing/2014/main" id="{4B362F90-0EF7-43CD-9149-EBA5209B288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88" name="AutoShape 33">
          <a:extLst>
            <a:ext uri="{FF2B5EF4-FFF2-40B4-BE49-F238E27FC236}">
              <a16:creationId xmlns:a16="http://schemas.microsoft.com/office/drawing/2014/main" id="{2640FE6D-8ECE-4DB1-B56C-5EC413BDA821}"/>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389" name="AutoShape 33">
          <a:extLst>
            <a:ext uri="{FF2B5EF4-FFF2-40B4-BE49-F238E27FC236}">
              <a16:creationId xmlns:a16="http://schemas.microsoft.com/office/drawing/2014/main" id="{6BE41544-7AA9-4655-A3F9-755D4022E649}"/>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390" name="Check Box 23" hidden="1">
          <a:extLst>
            <a:ext uri="{63B3BB69-23CF-44E3-9099-C40C66FF867C}">
              <a14:compatExt xmlns:a14="http://schemas.microsoft.com/office/drawing/2010/main" spid="_x0000_s1047"/>
            </a:ext>
            <a:ext uri="{FF2B5EF4-FFF2-40B4-BE49-F238E27FC236}">
              <a16:creationId xmlns:a16="http://schemas.microsoft.com/office/drawing/2014/main" id="{5EAE7577-405E-4BF9-8AB4-5797A417FB1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391" name="AutoShape 33">
          <a:extLst>
            <a:ext uri="{FF2B5EF4-FFF2-40B4-BE49-F238E27FC236}">
              <a16:creationId xmlns:a16="http://schemas.microsoft.com/office/drawing/2014/main" id="{E8B862AB-0A50-4ED9-BA7B-945282DB5D0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92" name="AutoShape 33">
          <a:extLst>
            <a:ext uri="{FF2B5EF4-FFF2-40B4-BE49-F238E27FC236}">
              <a16:creationId xmlns:a16="http://schemas.microsoft.com/office/drawing/2014/main" id="{1E057387-139D-452A-B44C-C314B422DFC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93" name="AutoShape 33">
          <a:extLst>
            <a:ext uri="{FF2B5EF4-FFF2-40B4-BE49-F238E27FC236}">
              <a16:creationId xmlns:a16="http://schemas.microsoft.com/office/drawing/2014/main" id="{5106204D-2C06-459C-A575-C451B3593F0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394" name="AutoShape 33">
          <a:extLst>
            <a:ext uri="{FF2B5EF4-FFF2-40B4-BE49-F238E27FC236}">
              <a16:creationId xmlns:a16="http://schemas.microsoft.com/office/drawing/2014/main" id="{EB5FBD26-C78D-4BFD-A5D3-99601510912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395" name="AutoShape 33">
          <a:extLst>
            <a:ext uri="{FF2B5EF4-FFF2-40B4-BE49-F238E27FC236}">
              <a16:creationId xmlns:a16="http://schemas.microsoft.com/office/drawing/2014/main" id="{1A6F2E3A-4F2D-4A08-A8D6-31D7CD53BAF6}"/>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396" name="AutoShape 33">
          <a:extLst>
            <a:ext uri="{FF2B5EF4-FFF2-40B4-BE49-F238E27FC236}">
              <a16:creationId xmlns:a16="http://schemas.microsoft.com/office/drawing/2014/main" id="{D1E64E59-B324-4D1D-9B11-50670AFFF3E4}"/>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97" name="Check Box 23" hidden="1">
          <a:extLst>
            <a:ext uri="{63B3BB69-23CF-44E3-9099-C40C66FF867C}">
              <a14:compatExt xmlns:a14="http://schemas.microsoft.com/office/drawing/2010/main" spid="_x0000_s1047"/>
            </a:ext>
            <a:ext uri="{FF2B5EF4-FFF2-40B4-BE49-F238E27FC236}">
              <a16:creationId xmlns:a16="http://schemas.microsoft.com/office/drawing/2014/main" id="{245D62BD-718C-4972-A48A-95463AA1C9DC}"/>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398" name="AutoShape 33">
          <a:extLst>
            <a:ext uri="{FF2B5EF4-FFF2-40B4-BE49-F238E27FC236}">
              <a16:creationId xmlns:a16="http://schemas.microsoft.com/office/drawing/2014/main" id="{48219203-6597-42B1-8777-E63921E2867E}"/>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399" name="AutoShape 33">
          <a:extLst>
            <a:ext uri="{FF2B5EF4-FFF2-40B4-BE49-F238E27FC236}">
              <a16:creationId xmlns:a16="http://schemas.microsoft.com/office/drawing/2014/main" id="{5398A4EB-2F4B-4638-ABFF-E74648F0ABA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400" name="AutoShape 33">
          <a:extLst>
            <a:ext uri="{FF2B5EF4-FFF2-40B4-BE49-F238E27FC236}">
              <a16:creationId xmlns:a16="http://schemas.microsoft.com/office/drawing/2014/main" id="{AECBAA83-37B9-472D-A498-634934DB1BB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401" name="AutoShape 33">
          <a:extLst>
            <a:ext uri="{FF2B5EF4-FFF2-40B4-BE49-F238E27FC236}">
              <a16:creationId xmlns:a16="http://schemas.microsoft.com/office/drawing/2014/main" id="{C933A038-8F3E-44FB-A0D2-22CF3AB0EE0C}"/>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402" name="AutoShape 33">
          <a:extLst>
            <a:ext uri="{FF2B5EF4-FFF2-40B4-BE49-F238E27FC236}">
              <a16:creationId xmlns:a16="http://schemas.microsoft.com/office/drawing/2014/main" id="{C2D45B24-895B-434E-BEC1-4C27AC15BFE2}"/>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403" name="AutoShape 33">
          <a:extLst>
            <a:ext uri="{FF2B5EF4-FFF2-40B4-BE49-F238E27FC236}">
              <a16:creationId xmlns:a16="http://schemas.microsoft.com/office/drawing/2014/main" id="{059FF2E2-FB7F-4827-AB2F-16FAB5759CD2}"/>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404" name="Check Box 23" hidden="1">
          <a:extLst>
            <a:ext uri="{63B3BB69-23CF-44E3-9099-C40C66FF867C}">
              <a14:compatExt xmlns:a14="http://schemas.microsoft.com/office/drawing/2010/main" spid="_x0000_s1047"/>
            </a:ext>
            <a:ext uri="{FF2B5EF4-FFF2-40B4-BE49-F238E27FC236}">
              <a16:creationId xmlns:a16="http://schemas.microsoft.com/office/drawing/2014/main" id="{4F3C7CBF-8AA8-4D6D-8A82-7B49AC9A6AE3}"/>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05" name="AutoShape 33">
          <a:extLst>
            <a:ext uri="{FF2B5EF4-FFF2-40B4-BE49-F238E27FC236}">
              <a16:creationId xmlns:a16="http://schemas.microsoft.com/office/drawing/2014/main" id="{868381D2-09A2-4D3A-9284-3FAB98CF9D1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06" name="AutoShape 33">
          <a:extLst>
            <a:ext uri="{FF2B5EF4-FFF2-40B4-BE49-F238E27FC236}">
              <a16:creationId xmlns:a16="http://schemas.microsoft.com/office/drawing/2014/main" id="{888795C2-D0C6-484E-A741-8367685486D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07" name="AutoShape 33">
          <a:extLst>
            <a:ext uri="{FF2B5EF4-FFF2-40B4-BE49-F238E27FC236}">
              <a16:creationId xmlns:a16="http://schemas.microsoft.com/office/drawing/2014/main" id="{D7763A59-24A3-4790-92E6-76CCE014E3C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08" name="AutoShape 33">
          <a:extLst>
            <a:ext uri="{FF2B5EF4-FFF2-40B4-BE49-F238E27FC236}">
              <a16:creationId xmlns:a16="http://schemas.microsoft.com/office/drawing/2014/main" id="{F1C06A38-F43E-4E82-BAF1-35F8BED05D5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409" name="AutoShape 33">
          <a:extLst>
            <a:ext uri="{FF2B5EF4-FFF2-40B4-BE49-F238E27FC236}">
              <a16:creationId xmlns:a16="http://schemas.microsoft.com/office/drawing/2014/main" id="{47DEC99C-C6DE-40EA-A735-6BFAFAA767C3}"/>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410" name="AutoShape 33">
          <a:extLst>
            <a:ext uri="{FF2B5EF4-FFF2-40B4-BE49-F238E27FC236}">
              <a16:creationId xmlns:a16="http://schemas.microsoft.com/office/drawing/2014/main" id="{4159C0C3-AD12-4BA7-B128-CB43B33DCA70}"/>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411" name="Check Box 23" hidden="1">
          <a:extLst>
            <a:ext uri="{63B3BB69-23CF-44E3-9099-C40C66FF867C}">
              <a14:compatExt xmlns:a14="http://schemas.microsoft.com/office/drawing/2010/main" spid="_x0000_s1047"/>
            </a:ext>
            <a:ext uri="{FF2B5EF4-FFF2-40B4-BE49-F238E27FC236}">
              <a16:creationId xmlns:a16="http://schemas.microsoft.com/office/drawing/2014/main" id="{E2F13F6F-F694-4808-9A14-EF8D988961C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12" name="AutoShape 33">
          <a:extLst>
            <a:ext uri="{FF2B5EF4-FFF2-40B4-BE49-F238E27FC236}">
              <a16:creationId xmlns:a16="http://schemas.microsoft.com/office/drawing/2014/main" id="{1F157388-139E-4F1B-9E39-8270AE56205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13" name="AutoShape 33">
          <a:extLst>
            <a:ext uri="{FF2B5EF4-FFF2-40B4-BE49-F238E27FC236}">
              <a16:creationId xmlns:a16="http://schemas.microsoft.com/office/drawing/2014/main" id="{6FAF9071-F001-480A-875A-56CC03DA6F7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14" name="AutoShape 33">
          <a:extLst>
            <a:ext uri="{FF2B5EF4-FFF2-40B4-BE49-F238E27FC236}">
              <a16:creationId xmlns:a16="http://schemas.microsoft.com/office/drawing/2014/main" id="{179E34B5-BDC7-449A-AC22-480BFF5DBD0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15" name="AutoShape 33">
          <a:extLst>
            <a:ext uri="{FF2B5EF4-FFF2-40B4-BE49-F238E27FC236}">
              <a16:creationId xmlns:a16="http://schemas.microsoft.com/office/drawing/2014/main" id="{5FD94D81-DADB-46FE-8B2E-FE1E43BD365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416" name="AutoShape 33">
          <a:extLst>
            <a:ext uri="{FF2B5EF4-FFF2-40B4-BE49-F238E27FC236}">
              <a16:creationId xmlns:a16="http://schemas.microsoft.com/office/drawing/2014/main" id="{7D1BA131-0A02-4C18-A39D-859074331331}"/>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417" name="Check Box 23" hidden="1">
          <a:extLst>
            <a:ext uri="{63B3BB69-23CF-44E3-9099-C40C66FF867C}">
              <a14:compatExt xmlns:a14="http://schemas.microsoft.com/office/drawing/2010/main" spid="_x0000_s1047"/>
            </a:ext>
            <a:ext uri="{FF2B5EF4-FFF2-40B4-BE49-F238E27FC236}">
              <a16:creationId xmlns:a16="http://schemas.microsoft.com/office/drawing/2014/main" id="{77980047-DBA1-4C1A-8F26-6EB4DC8C450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18" name="AutoShape 33">
          <a:extLst>
            <a:ext uri="{FF2B5EF4-FFF2-40B4-BE49-F238E27FC236}">
              <a16:creationId xmlns:a16="http://schemas.microsoft.com/office/drawing/2014/main" id="{4489D9FD-B1F5-44BF-89C1-49910422627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19" name="AutoShape 33">
          <a:extLst>
            <a:ext uri="{FF2B5EF4-FFF2-40B4-BE49-F238E27FC236}">
              <a16:creationId xmlns:a16="http://schemas.microsoft.com/office/drawing/2014/main" id="{0DD136DA-C8A3-4E0A-B10E-00D243B8092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20" name="AutoShape 33">
          <a:extLst>
            <a:ext uri="{FF2B5EF4-FFF2-40B4-BE49-F238E27FC236}">
              <a16:creationId xmlns:a16="http://schemas.microsoft.com/office/drawing/2014/main" id="{5151A346-4575-4288-ADAE-09337C16FF1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21" name="AutoShape 33">
          <a:extLst>
            <a:ext uri="{FF2B5EF4-FFF2-40B4-BE49-F238E27FC236}">
              <a16:creationId xmlns:a16="http://schemas.microsoft.com/office/drawing/2014/main" id="{1D3FBDF2-1714-43B1-8532-19697979F14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422" name="AutoShape 33">
          <a:extLst>
            <a:ext uri="{FF2B5EF4-FFF2-40B4-BE49-F238E27FC236}">
              <a16:creationId xmlns:a16="http://schemas.microsoft.com/office/drawing/2014/main" id="{28E2F289-3DDF-4548-B5CB-8EBEAA8ACA00}"/>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423" name="AutoShape 33">
          <a:extLst>
            <a:ext uri="{FF2B5EF4-FFF2-40B4-BE49-F238E27FC236}">
              <a16:creationId xmlns:a16="http://schemas.microsoft.com/office/drawing/2014/main" id="{32C6DB5B-4292-4C04-855C-6F335BAE7199}"/>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424" name="Check Box 23" hidden="1">
          <a:extLst>
            <a:ext uri="{63B3BB69-23CF-44E3-9099-C40C66FF867C}">
              <a14:compatExt xmlns:a14="http://schemas.microsoft.com/office/drawing/2010/main" spid="_x0000_s1047"/>
            </a:ext>
            <a:ext uri="{FF2B5EF4-FFF2-40B4-BE49-F238E27FC236}">
              <a16:creationId xmlns:a16="http://schemas.microsoft.com/office/drawing/2014/main" id="{0A3D407F-1720-4B02-BF25-FB67FE35A04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25" name="AutoShape 33">
          <a:extLst>
            <a:ext uri="{FF2B5EF4-FFF2-40B4-BE49-F238E27FC236}">
              <a16:creationId xmlns:a16="http://schemas.microsoft.com/office/drawing/2014/main" id="{91C5DBF6-80C1-430F-89EE-DB9686362A3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26" name="AutoShape 33">
          <a:extLst>
            <a:ext uri="{FF2B5EF4-FFF2-40B4-BE49-F238E27FC236}">
              <a16:creationId xmlns:a16="http://schemas.microsoft.com/office/drawing/2014/main" id="{6DE396F4-35F6-4BEA-ABA8-A32683F0360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27" name="AutoShape 33">
          <a:extLst>
            <a:ext uri="{FF2B5EF4-FFF2-40B4-BE49-F238E27FC236}">
              <a16:creationId xmlns:a16="http://schemas.microsoft.com/office/drawing/2014/main" id="{70A9F808-45B2-4874-BF63-0B09B1B4101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28" name="AutoShape 33">
          <a:extLst>
            <a:ext uri="{FF2B5EF4-FFF2-40B4-BE49-F238E27FC236}">
              <a16:creationId xmlns:a16="http://schemas.microsoft.com/office/drawing/2014/main" id="{2AA31EC8-8C7C-482A-ACFC-7D807C6AFC0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429" name="AutoShape 33">
          <a:extLst>
            <a:ext uri="{FF2B5EF4-FFF2-40B4-BE49-F238E27FC236}">
              <a16:creationId xmlns:a16="http://schemas.microsoft.com/office/drawing/2014/main" id="{3E4BD689-D1D6-4F3D-A1C3-A82A8DE601C5}"/>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430" name="AutoShape 33">
          <a:extLst>
            <a:ext uri="{FF2B5EF4-FFF2-40B4-BE49-F238E27FC236}">
              <a16:creationId xmlns:a16="http://schemas.microsoft.com/office/drawing/2014/main" id="{71448382-3447-4847-9104-CFF3421872E7}"/>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431" name="Check Box 23" hidden="1">
          <a:extLst>
            <a:ext uri="{63B3BB69-23CF-44E3-9099-C40C66FF867C}">
              <a14:compatExt xmlns:a14="http://schemas.microsoft.com/office/drawing/2010/main" spid="_x0000_s1047"/>
            </a:ext>
            <a:ext uri="{FF2B5EF4-FFF2-40B4-BE49-F238E27FC236}">
              <a16:creationId xmlns:a16="http://schemas.microsoft.com/office/drawing/2014/main" id="{8D2BF48C-6303-4874-9A20-38556A1A3C9E}"/>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432" name="AutoShape 33">
          <a:extLst>
            <a:ext uri="{FF2B5EF4-FFF2-40B4-BE49-F238E27FC236}">
              <a16:creationId xmlns:a16="http://schemas.microsoft.com/office/drawing/2014/main" id="{1066E04D-DAD0-43EE-B324-7B443516E29D}"/>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433" name="AutoShape 33">
          <a:extLst>
            <a:ext uri="{FF2B5EF4-FFF2-40B4-BE49-F238E27FC236}">
              <a16:creationId xmlns:a16="http://schemas.microsoft.com/office/drawing/2014/main" id="{2D843282-73B3-47FC-9D4E-7ABFAE48AC7C}"/>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434" name="AutoShape 33">
          <a:extLst>
            <a:ext uri="{FF2B5EF4-FFF2-40B4-BE49-F238E27FC236}">
              <a16:creationId xmlns:a16="http://schemas.microsoft.com/office/drawing/2014/main" id="{9DB2F3E0-6DB2-4584-8EC9-ED7A494152FD}"/>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435" name="AutoShape 33">
          <a:extLst>
            <a:ext uri="{FF2B5EF4-FFF2-40B4-BE49-F238E27FC236}">
              <a16:creationId xmlns:a16="http://schemas.microsoft.com/office/drawing/2014/main" id="{4E58DE13-0726-400D-B79B-01E594CFF6F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436" name="AutoShape 33">
          <a:extLst>
            <a:ext uri="{FF2B5EF4-FFF2-40B4-BE49-F238E27FC236}">
              <a16:creationId xmlns:a16="http://schemas.microsoft.com/office/drawing/2014/main" id="{2E303517-EA94-440C-8150-F6AF1DF3ECB5}"/>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437" name="AutoShape 33">
          <a:extLst>
            <a:ext uri="{FF2B5EF4-FFF2-40B4-BE49-F238E27FC236}">
              <a16:creationId xmlns:a16="http://schemas.microsoft.com/office/drawing/2014/main" id="{B6602D88-2A49-4D84-82C3-A92AF839C109}"/>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438" name="Check Box 23" hidden="1">
          <a:extLst>
            <a:ext uri="{63B3BB69-23CF-44E3-9099-C40C66FF867C}">
              <a14:compatExt xmlns:a14="http://schemas.microsoft.com/office/drawing/2010/main" spid="_x0000_s1047"/>
            </a:ext>
            <a:ext uri="{FF2B5EF4-FFF2-40B4-BE49-F238E27FC236}">
              <a16:creationId xmlns:a16="http://schemas.microsoft.com/office/drawing/2014/main" id="{E7D1F038-3340-4AFA-A5F3-F1113002D8E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39" name="AutoShape 33">
          <a:extLst>
            <a:ext uri="{FF2B5EF4-FFF2-40B4-BE49-F238E27FC236}">
              <a16:creationId xmlns:a16="http://schemas.microsoft.com/office/drawing/2014/main" id="{9AA3A3B4-BBA9-4F9D-AE95-87FBD579454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40" name="AutoShape 33">
          <a:extLst>
            <a:ext uri="{FF2B5EF4-FFF2-40B4-BE49-F238E27FC236}">
              <a16:creationId xmlns:a16="http://schemas.microsoft.com/office/drawing/2014/main" id="{AFE8973F-C29B-413D-924D-7D519BBC690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41" name="AutoShape 33">
          <a:extLst>
            <a:ext uri="{FF2B5EF4-FFF2-40B4-BE49-F238E27FC236}">
              <a16:creationId xmlns:a16="http://schemas.microsoft.com/office/drawing/2014/main" id="{E16AD593-1CC5-4663-B045-4A5CB96DD7E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42" name="AutoShape 33">
          <a:extLst>
            <a:ext uri="{FF2B5EF4-FFF2-40B4-BE49-F238E27FC236}">
              <a16:creationId xmlns:a16="http://schemas.microsoft.com/office/drawing/2014/main" id="{B177C357-7CAB-4431-BEBD-26AA286C627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130427</xdr:rowOff>
    </xdr:to>
    <xdr:sp macro="" textlink="">
      <xdr:nvSpPr>
        <xdr:cNvPr id="443" name="AutoShape 33">
          <a:extLst>
            <a:ext uri="{FF2B5EF4-FFF2-40B4-BE49-F238E27FC236}">
              <a16:creationId xmlns:a16="http://schemas.microsoft.com/office/drawing/2014/main" id="{FCECDBD7-476E-4E91-B142-D3D94877492B}"/>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130816</xdr:rowOff>
    </xdr:to>
    <xdr:sp macro="" textlink="">
      <xdr:nvSpPr>
        <xdr:cNvPr id="444" name="AutoShape 33">
          <a:extLst>
            <a:ext uri="{FF2B5EF4-FFF2-40B4-BE49-F238E27FC236}">
              <a16:creationId xmlns:a16="http://schemas.microsoft.com/office/drawing/2014/main" id="{0D5B3129-E09F-4665-9BBF-0EE9ADFDC846}"/>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445" name="Check Box 23" hidden="1">
          <a:extLst>
            <a:ext uri="{63B3BB69-23CF-44E3-9099-C40C66FF867C}">
              <a14:compatExt xmlns:a14="http://schemas.microsoft.com/office/drawing/2010/main" spid="_x0000_s1047"/>
            </a:ext>
            <a:ext uri="{FF2B5EF4-FFF2-40B4-BE49-F238E27FC236}">
              <a16:creationId xmlns:a16="http://schemas.microsoft.com/office/drawing/2014/main" id="{CC95CAC2-077B-4F0B-A093-AEEB9C6503D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46" name="AutoShape 33">
          <a:extLst>
            <a:ext uri="{FF2B5EF4-FFF2-40B4-BE49-F238E27FC236}">
              <a16:creationId xmlns:a16="http://schemas.microsoft.com/office/drawing/2014/main" id="{69DE82F3-473D-4E0F-A87C-9EED4867229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47" name="AutoShape 33">
          <a:extLst>
            <a:ext uri="{FF2B5EF4-FFF2-40B4-BE49-F238E27FC236}">
              <a16:creationId xmlns:a16="http://schemas.microsoft.com/office/drawing/2014/main" id="{539482E3-8756-4546-9132-6757FAA982E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48" name="AutoShape 33">
          <a:extLst>
            <a:ext uri="{FF2B5EF4-FFF2-40B4-BE49-F238E27FC236}">
              <a16:creationId xmlns:a16="http://schemas.microsoft.com/office/drawing/2014/main" id="{97E9F973-6C77-4D19-B5FA-DB541C6497A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49" name="AutoShape 33">
          <a:extLst>
            <a:ext uri="{FF2B5EF4-FFF2-40B4-BE49-F238E27FC236}">
              <a16:creationId xmlns:a16="http://schemas.microsoft.com/office/drawing/2014/main" id="{FD39F582-B38D-4652-A33C-B202E873D53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134665</xdr:rowOff>
    </xdr:to>
    <xdr:sp macro="" textlink="">
      <xdr:nvSpPr>
        <xdr:cNvPr id="450" name="AutoShape 33">
          <a:extLst>
            <a:ext uri="{FF2B5EF4-FFF2-40B4-BE49-F238E27FC236}">
              <a16:creationId xmlns:a16="http://schemas.microsoft.com/office/drawing/2014/main" id="{7D0154F1-1C25-459E-A678-776DCB4A39CD}"/>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451" name="Check Box 23" hidden="1">
          <a:extLst>
            <a:ext uri="{63B3BB69-23CF-44E3-9099-C40C66FF867C}">
              <a14:compatExt xmlns:a14="http://schemas.microsoft.com/office/drawing/2010/main" spid="_x0000_s1047"/>
            </a:ext>
            <a:ext uri="{FF2B5EF4-FFF2-40B4-BE49-F238E27FC236}">
              <a16:creationId xmlns:a16="http://schemas.microsoft.com/office/drawing/2014/main" id="{95834D71-582B-4368-9463-07EAEA9C41E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52" name="AutoShape 33">
          <a:extLst>
            <a:ext uri="{FF2B5EF4-FFF2-40B4-BE49-F238E27FC236}">
              <a16:creationId xmlns:a16="http://schemas.microsoft.com/office/drawing/2014/main" id="{42FD0ED0-778F-4D1B-9160-062EA6A7D75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53" name="AutoShape 33">
          <a:extLst>
            <a:ext uri="{FF2B5EF4-FFF2-40B4-BE49-F238E27FC236}">
              <a16:creationId xmlns:a16="http://schemas.microsoft.com/office/drawing/2014/main" id="{25711270-BE09-4438-95D9-C7615595E94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54" name="AutoShape 33">
          <a:extLst>
            <a:ext uri="{FF2B5EF4-FFF2-40B4-BE49-F238E27FC236}">
              <a16:creationId xmlns:a16="http://schemas.microsoft.com/office/drawing/2014/main" id="{A2449124-457D-461D-93F3-4AC936D7A48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55" name="AutoShape 33">
          <a:extLst>
            <a:ext uri="{FF2B5EF4-FFF2-40B4-BE49-F238E27FC236}">
              <a16:creationId xmlns:a16="http://schemas.microsoft.com/office/drawing/2014/main" id="{8A0A7653-8AFF-4007-82B4-E1B5BED9287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134665</xdr:rowOff>
    </xdr:to>
    <xdr:sp macro="" textlink="">
      <xdr:nvSpPr>
        <xdr:cNvPr id="456" name="AutoShape 33">
          <a:extLst>
            <a:ext uri="{FF2B5EF4-FFF2-40B4-BE49-F238E27FC236}">
              <a16:creationId xmlns:a16="http://schemas.microsoft.com/office/drawing/2014/main" id="{239849F9-8B4D-40E0-8B26-0C2A1D528364}"/>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135054</xdr:rowOff>
    </xdr:to>
    <xdr:sp macro="" textlink="">
      <xdr:nvSpPr>
        <xdr:cNvPr id="457" name="AutoShape 33">
          <a:extLst>
            <a:ext uri="{FF2B5EF4-FFF2-40B4-BE49-F238E27FC236}">
              <a16:creationId xmlns:a16="http://schemas.microsoft.com/office/drawing/2014/main" id="{C80F6591-C784-495A-91B3-BC3EE2A4E2ED}"/>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458" name="Check Box 23" hidden="1">
          <a:extLst>
            <a:ext uri="{63B3BB69-23CF-44E3-9099-C40C66FF867C}">
              <a14:compatExt xmlns:a14="http://schemas.microsoft.com/office/drawing/2010/main" spid="_x0000_s1047"/>
            </a:ext>
            <a:ext uri="{FF2B5EF4-FFF2-40B4-BE49-F238E27FC236}">
              <a16:creationId xmlns:a16="http://schemas.microsoft.com/office/drawing/2014/main" id="{A2595EEF-F58A-42B8-B5EE-97502D6C640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59" name="AutoShape 33">
          <a:extLst>
            <a:ext uri="{FF2B5EF4-FFF2-40B4-BE49-F238E27FC236}">
              <a16:creationId xmlns:a16="http://schemas.microsoft.com/office/drawing/2014/main" id="{EA524429-B8B2-4EAD-9A39-7166A28704E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60" name="AutoShape 33">
          <a:extLst>
            <a:ext uri="{FF2B5EF4-FFF2-40B4-BE49-F238E27FC236}">
              <a16:creationId xmlns:a16="http://schemas.microsoft.com/office/drawing/2014/main" id="{85F1CD3D-A708-4DB7-A735-92A72639F5D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61" name="AutoShape 33">
          <a:extLst>
            <a:ext uri="{FF2B5EF4-FFF2-40B4-BE49-F238E27FC236}">
              <a16:creationId xmlns:a16="http://schemas.microsoft.com/office/drawing/2014/main" id="{665AAE1C-2AB0-4748-87A3-19F3903B500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62" name="AutoShape 33">
          <a:extLst>
            <a:ext uri="{FF2B5EF4-FFF2-40B4-BE49-F238E27FC236}">
              <a16:creationId xmlns:a16="http://schemas.microsoft.com/office/drawing/2014/main" id="{EBFA0FA0-B189-4EE7-AD95-3DEAA8B9A46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134665</xdr:rowOff>
    </xdr:to>
    <xdr:sp macro="" textlink="">
      <xdr:nvSpPr>
        <xdr:cNvPr id="463" name="AutoShape 33">
          <a:extLst>
            <a:ext uri="{FF2B5EF4-FFF2-40B4-BE49-F238E27FC236}">
              <a16:creationId xmlns:a16="http://schemas.microsoft.com/office/drawing/2014/main" id="{6F21E564-056D-495E-B91F-7FFF515E2DD5}"/>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135054</xdr:rowOff>
    </xdr:to>
    <xdr:sp macro="" textlink="">
      <xdr:nvSpPr>
        <xdr:cNvPr id="464" name="AutoShape 33">
          <a:extLst>
            <a:ext uri="{FF2B5EF4-FFF2-40B4-BE49-F238E27FC236}">
              <a16:creationId xmlns:a16="http://schemas.microsoft.com/office/drawing/2014/main" id="{2AF141E7-EE44-4EA7-AD68-FD1E749E79D2}"/>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465" name="Check Box 23" hidden="1">
          <a:extLst>
            <a:ext uri="{63B3BB69-23CF-44E3-9099-C40C66FF867C}">
              <a14:compatExt xmlns:a14="http://schemas.microsoft.com/office/drawing/2010/main" spid="_x0000_s1047"/>
            </a:ext>
            <a:ext uri="{FF2B5EF4-FFF2-40B4-BE49-F238E27FC236}">
              <a16:creationId xmlns:a16="http://schemas.microsoft.com/office/drawing/2014/main" id="{E465472F-AB2A-490E-A0D2-891BEEEFF9D3}"/>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466" name="AutoShape 33">
          <a:extLst>
            <a:ext uri="{FF2B5EF4-FFF2-40B4-BE49-F238E27FC236}">
              <a16:creationId xmlns:a16="http://schemas.microsoft.com/office/drawing/2014/main" id="{6BC348E5-7819-4CBD-ABF1-5FB6DFA328E4}"/>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467" name="AutoShape 33">
          <a:extLst>
            <a:ext uri="{FF2B5EF4-FFF2-40B4-BE49-F238E27FC236}">
              <a16:creationId xmlns:a16="http://schemas.microsoft.com/office/drawing/2014/main" id="{BD81F385-293C-4662-8905-9AA2CA575CC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468" name="AutoShape 33">
          <a:extLst>
            <a:ext uri="{FF2B5EF4-FFF2-40B4-BE49-F238E27FC236}">
              <a16:creationId xmlns:a16="http://schemas.microsoft.com/office/drawing/2014/main" id="{8DF9BB8D-D963-488C-808A-FC12A4401C3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469" name="AutoShape 33">
          <a:extLst>
            <a:ext uri="{FF2B5EF4-FFF2-40B4-BE49-F238E27FC236}">
              <a16:creationId xmlns:a16="http://schemas.microsoft.com/office/drawing/2014/main" id="{C658028E-E67E-485B-ADCC-AB04B9DD60F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470" name="AutoShape 33">
          <a:extLst>
            <a:ext uri="{FF2B5EF4-FFF2-40B4-BE49-F238E27FC236}">
              <a16:creationId xmlns:a16="http://schemas.microsoft.com/office/drawing/2014/main" id="{11D3BC55-36FC-4C3E-9AEF-05A4AA69D743}"/>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471" name="AutoShape 33">
          <a:extLst>
            <a:ext uri="{FF2B5EF4-FFF2-40B4-BE49-F238E27FC236}">
              <a16:creationId xmlns:a16="http://schemas.microsoft.com/office/drawing/2014/main" id="{CA4D9D1E-527A-4A87-A28E-2C6A2038A2CD}"/>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472" name="Check Box 23" hidden="1">
          <a:extLst>
            <a:ext uri="{63B3BB69-23CF-44E3-9099-C40C66FF867C}">
              <a14:compatExt xmlns:a14="http://schemas.microsoft.com/office/drawing/2010/main" spid="_x0000_s1047"/>
            </a:ext>
            <a:ext uri="{FF2B5EF4-FFF2-40B4-BE49-F238E27FC236}">
              <a16:creationId xmlns:a16="http://schemas.microsoft.com/office/drawing/2014/main" id="{63F41EAF-57ED-40A6-8036-A9E981E4B47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73" name="AutoShape 33">
          <a:extLst>
            <a:ext uri="{FF2B5EF4-FFF2-40B4-BE49-F238E27FC236}">
              <a16:creationId xmlns:a16="http://schemas.microsoft.com/office/drawing/2014/main" id="{7DB39DB6-B3E4-46D6-A5F7-1889849FA6D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74" name="AutoShape 33">
          <a:extLst>
            <a:ext uri="{FF2B5EF4-FFF2-40B4-BE49-F238E27FC236}">
              <a16:creationId xmlns:a16="http://schemas.microsoft.com/office/drawing/2014/main" id="{9AF2C64C-ECCA-4A9B-B4E3-748E7E90036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75" name="AutoShape 33">
          <a:extLst>
            <a:ext uri="{FF2B5EF4-FFF2-40B4-BE49-F238E27FC236}">
              <a16:creationId xmlns:a16="http://schemas.microsoft.com/office/drawing/2014/main" id="{C0B2F883-A82E-4FE4-8891-CB86672AEC5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76" name="AutoShape 33">
          <a:extLst>
            <a:ext uri="{FF2B5EF4-FFF2-40B4-BE49-F238E27FC236}">
              <a16:creationId xmlns:a16="http://schemas.microsoft.com/office/drawing/2014/main" id="{85274BE2-7315-4944-A43A-96371B1B192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134665</xdr:rowOff>
    </xdr:to>
    <xdr:sp macro="" textlink="">
      <xdr:nvSpPr>
        <xdr:cNvPr id="477" name="AutoShape 33">
          <a:extLst>
            <a:ext uri="{FF2B5EF4-FFF2-40B4-BE49-F238E27FC236}">
              <a16:creationId xmlns:a16="http://schemas.microsoft.com/office/drawing/2014/main" id="{85B0805F-84B3-490A-9FC3-D554E1FDC44B}"/>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19</xdr:row>
      <xdr:rowOff>135054</xdr:rowOff>
    </xdr:to>
    <xdr:sp macro="" textlink="">
      <xdr:nvSpPr>
        <xdr:cNvPr id="478" name="AutoShape 33">
          <a:extLst>
            <a:ext uri="{FF2B5EF4-FFF2-40B4-BE49-F238E27FC236}">
              <a16:creationId xmlns:a16="http://schemas.microsoft.com/office/drawing/2014/main" id="{89734497-E9C9-40B8-A79B-DCAAF99D1944}"/>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480" name="Check Box 23" hidden="1">
          <a:extLst>
            <a:ext uri="{63B3BB69-23CF-44E3-9099-C40C66FF867C}">
              <a14:compatExt xmlns:a14="http://schemas.microsoft.com/office/drawing/2010/main" spid="_x0000_s1047"/>
            </a:ext>
            <a:ext uri="{FF2B5EF4-FFF2-40B4-BE49-F238E27FC236}">
              <a16:creationId xmlns:a16="http://schemas.microsoft.com/office/drawing/2014/main" id="{55F6095A-FBD8-4295-8907-5C53445FD81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81" name="AutoShape 33">
          <a:extLst>
            <a:ext uri="{FF2B5EF4-FFF2-40B4-BE49-F238E27FC236}">
              <a16:creationId xmlns:a16="http://schemas.microsoft.com/office/drawing/2014/main" id="{448FFE8C-6D39-42EB-9CB0-D80B3D002C9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82" name="AutoShape 33">
          <a:extLst>
            <a:ext uri="{FF2B5EF4-FFF2-40B4-BE49-F238E27FC236}">
              <a16:creationId xmlns:a16="http://schemas.microsoft.com/office/drawing/2014/main" id="{149B00A7-AB19-49A0-9605-0FE6E7E5855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83" name="AutoShape 33">
          <a:extLst>
            <a:ext uri="{FF2B5EF4-FFF2-40B4-BE49-F238E27FC236}">
              <a16:creationId xmlns:a16="http://schemas.microsoft.com/office/drawing/2014/main" id="{F55FA620-5FA3-4062-94B1-10601C3A238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84" name="AutoShape 33">
          <a:extLst>
            <a:ext uri="{FF2B5EF4-FFF2-40B4-BE49-F238E27FC236}">
              <a16:creationId xmlns:a16="http://schemas.microsoft.com/office/drawing/2014/main" id="{5B7A7D2A-885C-4146-A3F3-7B8B1066677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486" name="Check Box 23" hidden="1">
          <a:extLst>
            <a:ext uri="{63B3BB69-23CF-44E3-9099-C40C66FF867C}">
              <a14:compatExt xmlns:a14="http://schemas.microsoft.com/office/drawing/2010/main" spid="_x0000_s1047"/>
            </a:ext>
            <a:ext uri="{FF2B5EF4-FFF2-40B4-BE49-F238E27FC236}">
              <a16:creationId xmlns:a16="http://schemas.microsoft.com/office/drawing/2014/main" id="{D4591869-DFA7-4954-997D-CB3AE841FA0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87" name="AutoShape 33">
          <a:extLst>
            <a:ext uri="{FF2B5EF4-FFF2-40B4-BE49-F238E27FC236}">
              <a16:creationId xmlns:a16="http://schemas.microsoft.com/office/drawing/2014/main" id="{42AE1409-81AC-4CB6-AFAC-62B672696E4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88" name="AutoShape 33">
          <a:extLst>
            <a:ext uri="{FF2B5EF4-FFF2-40B4-BE49-F238E27FC236}">
              <a16:creationId xmlns:a16="http://schemas.microsoft.com/office/drawing/2014/main" id="{9E33B243-CD00-4167-951F-7A9967C29D2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89" name="AutoShape 33">
          <a:extLst>
            <a:ext uri="{FF2B5EF4-FFF2-40B4-BE49-F238E27FC236}">
              <a16:creationId xmlns:a16="http://schemas.microsoft.com/office/drawing/2014/main" id="{F070F0E5-2BBF-40FE-B9F4-3548EC2D450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90" name="AutoShape 33">
          <a:extLst>
            <a:ext uri="{FF2B5EF4-FFF2-40B4-BE49-F238E27FC236}">
              <a16:creationId xmlns:a16="http://schemas.microsoft.com/office/drawing/2014/main" id="{55A2CD6E-8152-4284-9731-6B3011C5612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493" name="Check Box 23" hidden="1">
          <a:extLst>
            <a:ext uri="{63B3BB69-23CF-44E3-9099-C40C66FF867C}">
              <a14:compatExt xmlns:a14="http://schemas.microsoft.com/office/drawing/2010/main" spid="_x0000_s1047"/>
            </a:ext>
            <a:ext uri="{FF2B5EF4-FFF2-40B4-BE49-F238E27FC236}">
              <a16:creationId xmlns:a16="http://schemas.microsoft.com/office/drawing/2014/main" id="{737759C5-F216-4902-9ABD-12E0E178DD3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494" name="AutoShape 33">
          <a:extLst>
            <a:ext uri="{FF2B5EF4-FFF2-40B4-BE49-F238E27FC236}">
              <a16:creationId xmlns:a16="http://schemas.microsoft.com/office/drawing/2014/main" id="{4615D87C-1EB8-4498-9AD8-AA0752631BD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95" name="AutoShape 33">
          <a:extLst>
            <a:ext uri="{FF2B5EF4-FFF2-40B4-BE49-F238E27FC236}">
              <a16:creationId xmlns:a16="http://schemas.microsoft.com/office/drawing/2014/main" id="{D9B2B76C-FE33-441C-AF7A-C25B4AD0F00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96" name="AutoShape 33">
          <a:extLst>
            <a:ext uri="{FF2B5EF4-FFF2-40B4-BE49-F238E27FC236}">
              <a16:creationId xmlns:a16="http://schemas.microsoft.com/office/drawing/2014/main" id="{6F61F9A3-DC21-4157-A74C-36C70A66BF1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497" name="AutoShape 33">
          <a:extLst>
            <a:ext uri="{FF2B5EF4-FFF2-40B4-BE49-F238E27FC236}">
              <a16:creationId xmlns:a16="http://schemas.microsoft.com/office/drawing/2014/main" id="{E1CD6898-EFC5-40C1-A98A-F4CA30131E5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00" name="Check Box 23" hidden="1">
          <a:extLst>
            <a:ext uri="{63B3BB69-23CF-44E3-9099-C40C66FF867C}">
              <a14:compatExt xmlns:a14="http://schemas.microsoft.com/office/drawing/2010/main" spid="_x0000_s1047"/>
            </a:ext>
            <a:ext uri="{FF2B5EF4-FFF2-40B4-BE49-F238E27FC236}">
              <a16:creationId xmlns:a16="http://schemas.microsoft.com/office/drawing/2014/main" id="{3B8D1DE3-DD7D-467F-868B-182E125997BB}"/>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501" name="AutoShape 33">
          <a:extLst>
            <a:ext uri="{FF2B5EF4-FFF2-40B4-BE49-F238E27FC236}">
              <a16:creationId xmlns:a16="http://schemas.microsoft.com/office/drawing/2014/main" id="{83B461E8-6F89-4039-9DC1-EA8ADDD922C1}"/>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502" name="AutoShape 33">
          <a:extLst>
            <a:ext uri="{FF2B5EF4-FFF2-40B4-BE49-F238E27FC236}">
              <a16:creationId xmlns:a16="http://schemas.microsoft.com/office/drawing/2014/main" id="{B425DC37-2D1A-4E58-B3A2-97D940FF45CC}"/>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503" name="AutoShape 33">
          <a:extLst>
            <a:ext uri="{FF2B5EF4-FFF2-40B4-BE49-F238E27FC236}">
              <a16:creationId xmlns:a16="http://schemas.microsoft.com/office/drawing/2014/main" id="{BE1D443A-709A-4332-8648-EACB2DDF61F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504" name="AutoShape 33">
          <a:extLst>
            <a:ext uri="{FF2B5EF4-FFF2-40B4-BE49-F238E27FC236}">
              <a16:creationId xmlns:a16="http://schemas.microsoft.com/office/drawing/2014/main" id="{250DB149-655C-41F2-9D62-F74EA8A8DBED}"/>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184727</xdr:colOff>
      <xdr:row>19</xdr:row>
      <xdr:rowOff>0</xdr:rowOff>
    </xdr:from>
    <xdr:ext cx="304800" cy="301690"/>
    <xdr:sp macro="" textlink="">
      <xdr:nvSpPr>
        <xdr:cNvPr id="505" name="AutoShape 33">
          <a:extLst>
            <a:ext uri="{FF2B5EF4-FFF2-40B4-BE49-F238E27FC236}">
              <a16:creationId xmlns:a16="http://schemas.microsoft.com/office/drawing/2014/main" id="{EB32E14D-8C41-4480-BA3C-FB5C9185772C}"/>
            </a:ext>
          </a:extLst>
        </xdr:cNvPr>
        <xdr:cNvSpPr>
          <a:spLocks noChangeAspect="1" noChangeArrowheads="1"/>
        </xdr:cNvSpPr>
      </xdr:nvSpPr>
      <xdr:spPr bwMode="auto">
        <a:xfrm>
          <a:off x="10384097" y="1833701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184727</xdr:colOff>
      <xdr:row>19</xdr:row>
      <xdr:rowOff>0</xdr:rowOff>
    </xdr:from>
    <xdr:ext cx="304800" cy="302079"/>
    <xdr:sp macro="" textlink="">
      <xdr:nvSpPr>
        <xdr:cNvPr id="506" name="AutoShape 33">
          <a:extLst>
            <a:ext uri="{FF2B5EF4-FFF2-40B4-BE49-F238E27FC236}">
              <a16:creationId xmlns:a16="http://schemas.microsoft.com/office/drawing/2014/main" id="{28674EE2-D0FF-4F80-947F-635522FFA898}"/>
            </a:ext>
          </a:extLst>
        </xdr:cNvPr>
        <xdr:cNvSpPr>
          <a:spLocks noChangeAspect="1" noChangeArrowheads="1"/>
        </xdr:cNvSpPr>
      </xdr:nvSpPr>
      <xdr:spPr bwMode="auto">
        <a:xfrm>
          <a:off x="10384097" y="18165791"/>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507" name="Check Box 23" hidden="1">
          <a:extLst>
            <a:ext uri="{63B3BB69-23CF-44E3-9099-C40C66FF867C}">
              <a14:compatExt xmlns:a14="http://schemas.microsoft.com/office/drawing/2010/main" spid="_x0000_s1047"/>
            </a:ext>
            <a:ext uri="{FF2B5EF4-FFF2-40B4-BE49-F238E27FC236}">
              <a16:creationId xmlns:a16="http://schemas.microsoft.com/office/drawing/2014/main" id="{4D5E75C3-B187-48C3-B6CA-9AB9588338A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508" name="AutoShape 33">
          <a:extLst>
            <a:ext uri="{FF2B5EF4-FFF2-40B4-BE49-F238E27FC236}">
              <a16:creationId xmlns:a16="http://schemas.microsoft.com/office/drawing/2014/main" id="{4A6F74EC-F646-4860-873D-D92AD667F7D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09" name="AutoShape 33">
          <a:extLst>
            <a:ext uri="{FF2B5EF4-FFF2-40B4-BE49-F238E27FC236}">
              <a16:creationId xmlns:a16="http://schemas.microsoft.com/office/drawing/2014/main" id="{69014BED-C7A3-4325-8621-FE583CAB622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10" name="AutoShape 33">
          <a:extLst>
            <a:ext uri="{FF2B5EF4-FFF2-40B4-BE49-F238E27FC236}">
              <a16:creationId xmlns:a16="http://schemas.microsoft.com/office/drawing/2014/main" id="{399E091D-72E3-47DA-8A7F-A12697CF979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11" name="AutoShape 33">
          <a:extLst>
            <a:ext uri="{FF2B5EF4-FFF2-40B4-BE49-F238E27FC236}">
              <a16:creationId xmlns:a16="http://schemas.microsoft.com/office/drawing/2014/main" id="{D94F12C6-4963-4890-ABC8-55BA56E3E16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515" name="Check Box 23" hidden="1">
          <a:extLst>
            <a:ext uri="{63B3BB69-23CF-44E3-9099-C40C66FF867C}">
              <a14:compatExt xmlns:a14="http://schemas.microsoft.com/office/drawing/2010/main" spid="_x0000_s1047"/>
            </a:ext>
            <a:ext uri="{FF2B5EF4-FFF2-40B4-BE49-F238E27FC236}">
              <a16:creationId xmlns:a16="http://schemas.microsoft.com/office/drawing/2014/main" id="{A6DC40CE-0CB4-43BD-B87C-7BBF7AB00F6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516" name="AutoShape 33">
          <a:extLst>
            <a:ext uri="{FF2B5EF4-FFF2-40B4-BE49-F238E27FC236}">
              <a16:creationId xmlns:a16="http://schemas.microsoft.com/office/drawing/2014/main" id="{53427DC9-83A2-4D19-9869-8233E12A10A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17" name="AutoShape 33">
          <a:extLst>
            <a:ext uri="{FF2B5EF4-FFF2-40B4-BE49-F238E27FC236}">
              <a16:creationId xmlns:a16="http://schemas.microsoft.com/office/drawing/2014/main" id="{724FB3E0-AB10-4A8B-A15E-5FD5275FD97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18" name="AutoShape 33">
          <a:extLst>
            <a:ext uri="{FF2B5EF4-FFF2-40B4-BE49-F238E27FC236}">
              <a16:creationId xmlns:a16="http://schemas.microsoft.com/office/drawing/2014/main" id="{8B65053D-82C4-4512-8BDD-37312E785FB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19" name="AutoShape 33">
          <a:extLst>
            <a:ext uri="{FF2B5EF4-FFF2-40B4-BE49-F238E27FC236}">
              <a16:creationId xmlns:a16="http://schemas.microsoft.com/office/drawing/2014/main" id="{E566B376-18B2-4E3E-B6FF-70EA47CD673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21</xdr:row>
      <xdr:rowOff>20480</xdr:rowOff>
    </xdr:to>
    <xdr:sp macro="" textlink="">
      <xdr:nvSpPr>
        <xdr:cNvPr id="520" name="AutoShape 33">
          <a:extLst>
            <a:ext uri="{FF2B5EF4-FFF2-40B4-BE49-F238E27FC236}">
              <a16:creationId xmlns:a16="http://schemas.microsoft.com/office/drawing/2014/main" id="{8A10A940-30DE-490D-B5FB-EFB45C346E66}"/>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521" name="Check Box 23" hidden="1">
          <a:extLst>
            <a:ext uri="{63B3BB69-23CF-44E3-9099-C40C66FF867C}">
              <a14:compatExt xmlns:a14="http://schemas.microsoft.com/office/drawing/2010/main" spid="_x0000_s1047"/>
            </a:ext>
            <a:ext uri="{FF2B5EF4-FFF2-40B4-BE49-F238E27FC236}">
              <a16:creationId xmlns:a16="http://schemas.microsoft.com/office/drawing/2014/main" id="{59C791F0-C1CC-49E3-97BF-20E6FCF24BB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522" name="AutoShape 33">
          <a:extLst>
            <a:ext uri="{FF2B5EF4-FFF2-40B4-BE49-F238E27FC236}">
              <a16:creationId xmlns:a16="http://schemas.microsoft.com/office/drawing/2014/main" id="{7E44E1D9-7DB1-4B0E-A9DE-DCA994B4203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23" name="AutoShape 33">
          <a:extLst>
            <a:ext uri="{FF2B5EF4-FFF2-40B4-BE49-F238E27FC236}">
              <a16:creationId xmlns:a16="http://schemas.microsoft.com/office/drawing/2014/main" id="{8D7BD8C8-069E-4D52-A71D-36F1AC100D3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24" name="AutoShape 33">
          <a:extLst>
            <a:ext uri="{FF2B5EF4-FFF2-40B4-BE49-F238E27FC236}">
              <a16:creationId xmlns:a16="http://schemas.microsoft.com/office/drawing/2014/main" id="{1C2FDFC1-E9C2-4453-9C7D-CEC0B872CA2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25" name="AutoShape 33">
          <a:extLst>
            <a:ext uri="{FF2B5EF4-FFF2-40B4-BE49-F238E27FC236}">
              <a16:creationId xmlns:a16="http://schemas.microsoft.com/office/drawing/2014/main" id="{32AE9F5E-9502-461A-882A-6B76DC19B01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21</xdr:row>
      <xdr:rowOff>20480</xdr:rowOff>
    </xdr:to>
    <xdr:sp macro="" textlink="">
      <xdr:nvSpPr>
        <xdr:cNvPr id="526" name="AutoShape 33">
          <a:extLst>
            <a:ext uri="{FF2B5EF4-FFF2-40B4-BE49-F238E27FC236}">
              <a16:creationId xmlns:a16="http://schemas.microsoft.com/office/drawing/2014/main" id="{105EED6F-A410-4F61-B777-2C9546664D19}"/>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528" name="Check Box 23" hidden="1">
          <a:extLst>
            <a:ext uri="{63B3BB69-23CF-44E3-9099-C40C66FF867C}">
              <a14:compatExt xmlns:a14="http://schemas.microsoft.com/office/drawing/2010/main" spid="_x0000_s1047"/>
            </a:ext>
            <a:ext uri="{FF2B5EF4-FFF2-40B4-BE49-F238E27FC236}">
              <a16:creationId xmlns:a16="http://schemas.microsoft.com/office/drawing/2014/main" id="{284C7277-BE25-4B11-810C-652A683BCD3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529" name="AutoShape 33">
          <a:extLst>
            <a:ext uri="{FF2B5EF4-FFF2-40B4-BE49-F238E27FC236}">
              <a16:creationId xmlns:a16="http://schemas.microsoft.com/office/drawing/2014/main" id="{E602C173-5422-4438-853D-0E61A613A86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30" name="AutoShape 33">
          <a:extLst>
            <a:ext uri="{FF2B5EF4-FFF2-40B4-BE49-F238E27FC236}">
              <a16:creationId xmlns:a16="http://schemas.microsoft.com/office/drawing/2014/main" id="{F664BE2D-B1B1-492C-883D-08BBF267753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31" name="AutoShape 33">
          <a:extLst>
            <a:ext uri="{FF2B5EF4-FFF2-40B4-BE49-F238E27FC236}">
              <a16:creationId xmlns:a16="http://schemas.microsoft.com/office/drawing/2014/main" id="{570C2AF3-F1CB-42F0-9100-F3428FEE988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32" name="AutoShape 33">
          <a:extLst>
            <a:ext uri="{FF2B5EF4-FFF2-40B4-BE49-F238E27FC236}">
              <a16:creationId xmlns:a16="http://schemas.microsoft.com/office/drawing/2014/main" id="{98590289-67BE-4E88-9FDA-FE03C9F1346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21</xdr:row>
      <xdr:rowOff>20480</xdr:rowOff>
    </xdr:to>
    <xdr:sp macro="" textlink="">
      <xdr:nvSpPr>
        <xdr:cNvPr id="533" name="AutoShape 33">
          <a:extLst>
            <a:ext uri="{FF2B5EF4-FFF2-40B4-BE49-F238E27FC236}">
              <a16:creationId xmlns:a16="http://schemas.microsoft.com/office/drawing/2014/main" id="{E799DC84-D207-4D2C-8F12-9333138F4EBC}"/>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35" name="Check Box 23" hidden="1">
          <a:extLst>
            <a:ext uri="{63B3BB69-23CF-44E3-9099-C40C66FF867C}">
              <a14:compatExt xmlns:a14="http://schemas.microsoft.com/office/drawing/2010/main" spid="_x0000_s1047"/>
            </a:ext>
            <a:ext uri="{FF2B5EF4-FFF2-40B4-BE49-F238E27FC236}">
              <a16:creationId xmlns:a16="http://schemas.microsoft.com/office/drawing/2014/main" id="{10BCF7C0-12B4-4C4B-8965-5E676BFE11CD}"/>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536" name="AutoShape 33">
          <a:extLst>
            <a:ext uri="{FF2B5EF4-FFF2-40B4-BE49-F238E27FC236}">
              <a16:creationId xmlns:a16="http://schemas.microsoft.com/office/drawing/2014/main" id="{78CC1B42-6D20-4D63-AA0D-BB4F23F6C7E6}"/>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537" name="AutoShape 33">
          <a:extLst>
            <a:ext uri="{FF2B5EF4-FFF2-40B4-BE49-F238E27FC236}">
              <a16:creationId xmlns:a16="http://schemas.microsoft.com/office/drawing/2014/main" id="{DF01CD5D-D1C2-4E0B-8AB1-70C11915C885}"/>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538" name="AutoShape 33">
          <a:extLst>
            <a:ext uri="{FF2B5EF4-FFF2-40B4-BE49-F238E27FC236}">
              <a16:creationId xmlns:a16="http://schemas.microsoft.com/office/drawing/2014/main" id="{A7702331-5282-4D06-8F1A-3DEA0FF970AC}"/>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539" name="AutoShape 33">
          <a:extLst>
            <a:ext uri="{FF2B5EF4-FFF2-40B4-BE49-F238E27FC236}">
              <a16:creationId xmlns:a16="http://schemas.microsoft.com/office/drawing/2014/main" id="{E8121479-4B49-4AA3-B0C1-8B442250CDD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540" name="AutoShape 33">
          <a:extLst>
            <a:ext uri="{FF2B5EF4-FFF2-40B4-BE49-F238E27FC236}">
              <a16:creationId xmlns:a16="http://schemas.microsoft.com/office/drawing/2014/main" id="{8ABF9F55-9CFC-4A89-B973-B16FB682DA06}"/>
            </a:ext>
          </a:extLst>
        </xdr:cNvPr>
        <xdr:cNvSpPr>
          <a:spLocks noChangeAspect="1" noChangeArrowheads="1"/>
        </xdr:cNvSpPr>
      </xdr:nvSpPr>
      <xdr:spPr bwMode="auto">
        <a:xfrm>
          <a:off x="10391775" y="187833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2079"/>
    <xdr:sp macro="" textlink="">
      <xdr:nvSpPr>
        <xdr:cNvPr id="541" name="AutoShape 33">
          <a:extLst>
            <a:ext uri="{FF2B5EF4-FFF2-40B4-BE49-F238E27FC236}">
              <a16:creationId xmlns:a16="http://schemas.microsoft.com/office/drawing/2014/main" id="{363BDE95-31E4-4D7A-9670-47E7DE7FB1B9}"/>
            </a:ext>
          </a:extLst>
        </xdr:cNvPr>
        <xdr:cNvSpPr>
          <a:spLocks noChangeAspect="1" noChangeArrowheads="1"/>
        </xdr:cNvSpPr>
      </xdr:nvSpPr>
      <xdr:spPr bwMode="auto">
        <a:xfrm>
          <a:off x="10391775" y="187833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542" name="Check Box 23" hidden="1">
          <a:extLst>
            <a:ext uri="{63B3BB69-23CF-44E3-9099-C40C66FF867C}">
              <a14:compatExt xmlns:a14="http://schemas.microsoft.com/office/drawing/2010/main" spid="_x0000_s1047"/>
            </a:ext>
            <a:ext uri="{FF2B5EF4-FFF2-40B4-BE49-F238E27FC236}">
              <a16:creationId xmlns:a16="http://schemas.microsoft.com/office/drawing/2014/main" id="{488B8108-0553-43BD-81AF-DE6E0334AFC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543" name="AutoShape 33">
          <a:extLst>
            <a:ext uri="{FF2B5EF4-FFF2-40B4-BE49-F238E27FC236}">
              <a16:creationId xmlns:a16="http://schemas.microsoft.com/office/drawing/2014/main" id="{2702D1D5-B257-45A3-90A7-E5FA9267702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44" name="AutoShape 33">
          <a:extLst>
            <a:ext uri="{FF2B5EF4-FFF2-40B4-BE49-F238E27FC236}">
              <a16:creationId xmlns:a16="http://schemas.microsoft.com/office/drawing/2014/main" id="{67D36833-2451-499D-AB65-FAC7CDC0314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45" name="AutoShape 33">
          <a:extLst>
            <a:ext uri="{FF2B5EF4-FFF2-40B4-BE49-F238E27FC236}">
              <a16:creationId xmlns:a16="http://schemas.microsoft.com/office/drawing/2014/main" id="{47F9E5B2-7E0E-4761-8439-B2FBEE07A6E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46" name="AutoShape 33">
          <a:extLst>
            <a:ext uri="{FF2B5EF4-FFF2-40B4-BE49-F238E27FC236}">
              <a16:creationId xmlns:a16="http://schemas.microsoft.com/office/drawing/2014/main" id="{FD676F34-D5BA-4FC2-B230-86970B3C2BE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21</xdr:row>
      <xdr:rowOff>20480</xdr:rowOff>
    </xdr:to>
    <xdr:sp macro="" textlink="">
      <xdr:nvSpPr>
        <xdr:cNvPr id="547" name="AutoShape 33">
          <a:extLst>
            <a:ext uri="{FF2B5EF4-FFF2-40B4-BE49-F238E27FC236}">
              <a16:creationId xmlns:a16="http://schemas.microsoft.com/office/drawing/2014/main" id="{667F9241-373D-4747-BB20-21DC9BC84566}"/>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550" name="Check Box 23" hidden="1">
          <a:extLst>
            <a:ext uri="{63B3BB69-23CF-44E3-9099-C40C66FF867C}">
              <a14:compatExt xmlns:a14="http://schemas.microsoft.com/office/drawing/2010/main" spid="_x0000_s1047"/>
            </a:ext>
            <a:ext uri="{FF2B5EF4-FFF2-40B4-BE49-F238E27FC236}">
              <a16:creationId xmlns:a16="http://schemas.microsoft.com/office/drawing/2014/main" id="{89585FE4-78AC-400C-988D-46100246E0B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551" name="AutoShape 33">
          <a:extLst>
            <a:ext uri="{FF2B5EF4-FFF2-40B4-BE49-F238E27FC236}">
              <a16:creationId xmlns:a16="http://schemas.microsoft.com/office/drawing/2014/main" id="{E54301DB-B63A-45B0-97AB-87D04EBCDFF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52" name="AutoShape 33">
          <a:extLst>
            <a:ext uri="{FF2B5EF4-FFF2-40B4-BE49-F238E27FC236}">
              <a16:creationId xmlns:a16="http://schemas.microsoft.com/office/drawing/2014/main" id="{D0FC8583-3B0C-481B-BBB9-1CD52FC0259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53" name="AutoShape 33">
          <a:extLst>
            <a:ext uri="{FF2B5EF4-FFF2-40B4-BE49-F238E27FC236}">
              <a16:creationId xmlns:a16="http://schemas.microsoft.com/office/drawing/2014/main" id="{F017AB33-C328-4EE2-9DCB-32F4E7A096A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54" name="AutoShape 33">
          <a:extLst>
            <a:ext uri="{FF2B5EF4-FFF2-40B4-BE49-F238E27FC236}">
              <a16:creationId xmlns:a16="http://schemas.microsoft.com/office/drawing/2014/main" id="{9152CD6D-AD50-4BA8-BEFC-9DB306527FB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19</xdr:row>
      <xdr:rowOff>0</xdr:rowOff>
    </xdr:from>
    <xdr:to>
      <xdr:col>24</xdr:col>
      <xdr:colOff>304800</xdr:colOff>
      <xdr:row>21</xdr:row>
      <xdr:rowOff>19261</xdr:rowOff>
    </xdr:to>
    <xdr:sp macro="" textlink="">
      <xdr:nvSpPr>
        <xdr:cNvPr id="555" name="AutoShape 33">
          <a:extLst>
            <a:ext uri="{FF2B5EF4-FFF2-40B4-BE49-F238E27FC236}">
              <a16:creationId xmlns:a16="http://schemas.microsoft.com/office/drawing/2014/main" id="{B116F82A-914B-411D-85E7-26E7C5F1C27E}"/>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556" name="Check Box 23" hidden="1">
          <a:extLst>
            <a:ext uri="{63B3BB69-23CF-44E3-9099-C40C66FF867C}">
              <a14:compatExt xmlns:a14="http://schemas.microsoft.com/office/drawing/2010/main" spid="_x0000_s1047"/>
            </a:ext>
            <a:ext uri="{FF2B5EF4-FFF2-40B4-BE49-F238E27FC236}">
              <a16:creationId xmlns:a16="http://schemas.microsoft.com/office/drawing/2014/main" id="{F045D605-3561-4F75-AA1C-0199838F9A2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557" name="AutoShape 33">
          <a:extLst>
            <a:ext uri="{FF2B5EF4-FFF2-40B4-BE49-F238E27FC236}">
              <a16:creationId xmlns:a16="http://schemas.microsoft.com/office/drawing/2014/main" id="{A788CB05-6883-40F8-A68E-A087EF2CD80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58" name="AutoShape 33">
          <a:extLst>
            <a:ext uri="{FF2B5EF4-FFF2-40B4-BE49-F238E27FC236}">
              <a16:creationId xmlns:a16="http://schemas.microsoft.com/office/drawing/2014/main" id="{1B811B36-32DD-42B0-B05B-0FFA4F8E3D9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59" name="AutoShape 33">
          <a:extLst>
            <a:ext uri="{FF2B5EF4-FFF2-40B4-BE49-F238E27FC236}">
              <a16:creationId xmlns:a16="http://schemas.microsoft.com/office/drawing/2014/main" id="{0528D29A-9832-436B-8A4A-A3D751C6575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60" name="AutoShape 33">
          <a:extLst>
            <a:ext uri="{FF2B5EF4-FFF2-40B4-BE49-F238E27FC236}">
              <a16:creationId xmlns:a16="http://schemas.microsoft.com/office/drawing/2014/main" id="{0085EDF0-5CE7-45A4-8BF9-341DA7831DF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8</xdr:col>
      <xdr:colOff>454046</xdr:colOff>
      <xdr:row>1</xdr:row>
      <xdr:rowOff>60377</xdr:rowOff>
    </xdr:to>
    <xdr:sp macro="" textlink="">
      <xdr:nvSpPr>
        <xdr:cNvPr id="563" name="Check Box 23" hidden="1">
          <a:extLst>
            <a:ext uri="{63B3BB69-23CF-44E3-9099-C40C66FF867C}">
              <a14:compatExt xmlns:a14="http://schemas.microsoft.com/office/drawing/2010/main" spid="_x0000_s1047"/>
            </a:ext>
            <a:ext uri="{FF2B5EF4-FFF2-40B4-BE49-F238E27FC236}">
              <a16:creationId xmlns:a16="http://schemas.microsoft.com/office/drawing/2014/main" id="{48938E4C-9A5A-4835-9384-515912E7FC82}"/>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564" name="AutoShape 33">
          <a:extLst>
            <a:ext uri="{FF2B5EF4-FFF2-40B4-BE49-F238E27FC236}">
              <a16:creationId xmlns:a16="http://schemas.microsoft.com/office/drawing/2014/main" id="{BAEF1438-CA2A-4A20-982D-CBF4DA11802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65" name="AutoShape 33">
          <a:extLst>
            <a:ext uri="{FF2B5EF4-FFF2-40B4-BE49-F238E27FC236}">
              <a16:creationId xmlns:a16="http://schemas.microsoft.com/office/drawing/2014/main" id="{6F082822-DFD0-49E4-B8F3-4151D6871A4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66" name="AutoShape 33">
          <a:extLst>
            <a:ext uri="{FF2B5EF4-FFF2-40B4-BE49-F238E27FC236}">
              <a16:creationId xmlns:a16="http://schemas.microsoft.com/office/drawing/2014/main" id="{254339D6-C79A-443A-A531-BD6E653775F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67" name="AutoShape 33">
          <a:extLst>
            <a:ext uri="{FF2B5EF4-FFF2-40B4-BE49-F238E27FC236}">
              <a16:creationId xmlns:a16="http://schemas.microsoft.com/office/drawing/2014/main" id="{DE50DB53-C3F0-41D9-BD44-8F606725328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70" name="Check Box 23" hidden="1">
          <a:extLst>
            <a:ext uri="{63B3BB69-23CF-44E3-9099-C40C66FF867C}">
              <a14:compatExt xmlns:a14="http://schemas.microsoft.com/office/drawing/2010/main" spid="_x0000_s1047"/>
            </a:ext>
            <a:ext uri="{FF2B5EF4-FFF2-40B4-BE49-F238E27FC236}">
              <a16:creationId xmlns:a16="http://schemas.microsoft.com/office/drawing/2014/main" id="{DB3FEC5D-96BD-4662-97B5-B304A0677539}"/>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24</xdr:col>
      <xdr:colOff>0</xdr:colOff>
      <xdr:row>0</xdr:row>
      <xdr:rowOff>0</xdr:rowOff>
    </xdr:from>
    <xdr:ext cx="304800" cy="302338"/>
    <xdr:sp macro="" textlink="">
      <xdr:nvSpPr>
        <xdr:cNvPr id="571" name="AutoShape 33">
          <a:extLst>
            <a:ext uri="{FF2B5EF4-FFF2-40B4-BE49-F238E27FC236}">
              <a16:creationId xmlns:a16="http://schemas.microsoft.com/office/drawing/2014/main" id="{1D576278-9FCE-44A8-9980-A630FFA1F4C5}"/>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572" name="AutoShape 33">
          <a:extLst>
            <a:ext uri="{FF2B5EF4-FFF2-40B4-BE49-F238E27FC236}">
              <a16:creationId xmlns:a16="http://schemas.microsoft.com/office/drawing/2014/main" id="{C2C0EB82-6E01-4A23-9374-01902320A2EA}"/>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573" name="AutoShape 33">
          <a:extLst>
            <a:ext uri="{FF2B5EF4-FFF2-40B4-BE49-F238E27FC236}">
              <a16:creationId xmlns:a16="http://schemas.microsoft.com/office/drawing/2014/main" id="{CF2E033F-58FD-4E49-A6D7-0ED44454D89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0</xdr:row>
      <xdr:rowOff>0</xdr:rowOff>
    </xdr:from>
    <xdr:ext cx="304800" cy="302079"/>
    <xdr:sp macro="" textlink="">
      <xdr:nvSpPr>
        <xdr:cNvPr id="574" name="AutoShape 33">
          <a:extLst>
            <a:ext uri="{FF2B5EF4-FFF2-40B4-BE49-F238E27FC236}">
              <a16:creationId xmlns:a16="http://schemas.microsoft.com/office/drawing/2014/main" id="{51E59A1A-0D59-4B2F-922A-9E194803EB9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19</xdr:row>
      <xdr:rowOff>0</xdr:rowOff>
    </xdr:from>
    <xdr:ext cx="304800" cy="301690"/>
    <xdr:sp macro="" textlink="">
      <xdr:nvSpPr>
        <xdr:cNvPr id="575" name="AutoShape 33">
          <a:extLst>
            <a:ext uri="{FF2B5EF4-FFF2-40B4-BE49-F238E27FC236}">
              <a16:creationId xmlns:a16="http://schemas.microsoft.com/office/drawing/2014/main" id="{79AFD3BE-15DC-4B53-A8B8-A4AA81E05DD1}"/>
            </a:ext>
          </a:extLst>
        </xdr:cNvPr>
        <xdr:cNvSpPr>
          <a:spLocks noChangeAspect="1" noChangeArrowheads="1"/>
        </xdr:cNvSpPr>
      </xdr:nvSpPr>
      <xdr:spPr bwMode="auto">
        <a:xfrm>
          <a:off x="10391775" y="187833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8</xdr:col>
      <xdr:colOff>454046</xdr:colOff>
      <xdr:row>1</xdr:row>
      <xdr:rowOff>60377</xdr:rowOff>
    </xdr:to>
    <xdr:sp macro="" textlink="">
      <xdr:nvSpPr>
        <xdr:cNvPr id="577" name="Check Box 23" hidden="1">
          <a:extLst>
            <a:ext uri="{63B3BB69-23CF-44E3-9099-C40C66FF867C}">
              <a14:compatExt xmlns:a14="http://schemas.microsoft.com/office/drawing/2010/main" spid="_x0000_s1047"/>
            </a:ext>
            <a:ext uri="{FF2B5EF4-FFF2-40B4-BE49-F238E27FC236}">
              <a16:creationId xmlns:a16="http://schemas.microsoft.com/office/drawing/2014/main" id="{1222D84A-6501-43AC-B18B-5D2F047C443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24</xdr:col>
      <xdr:colOff>0</xdr:colOff>
      <xdr:row>0</xdr:row>
      <xdr:rowOff>0</xdr:rowOff>
    </xdr:from>
    <xdr:to>
      <xdr:col>24</xdr:col>
      <xdr:colOff>304800</xdr:colOff>
      <xdr:row>1</xdr:row>
      <xdr:rowOff>114430</xdr:rowOff>
    </xdr:to>
    <xdr:sp macro="" textlink="">
      <xdr:nvSpPr>
        <xdr:cNvPr id="578" name="AutoShape 33">
          <a:extLst>
            <a:ext uri="{FF2B5EF4-FFF2-40B4-BE49-F238E27FC236}">
              <a16:creationId xmlns:a16="http://schemas.microsoft.com/office/drawing/2014/main" id="{B612DD9B-6DF0-436E-A925-CC1ADB6F792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79" name="AutoShape 33">
          <a:extLst>
            <a:ext uri="{FF2B5EF4-FFF2-40B4-BE49-F238E27FC236}">
              <a16:creationId xmlns:a16="http://schemas.microsoft.com/office/drawing/2014/main" id="{927DCA76-56D5-4FEF-A8F6-FBB8675F8FF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80" name="AutoShape 33">
          <a:extLst>
            <a:ext uri="{FF2B5EF4-FFF2-40B4-BE49-F238E27FC236}">
              <a16:creationId xmlns:a16="http://schemas.microsoft.com/office/drawing/2014/main" id="{FE2D0E12-4505-4F46-8F87-C4DB3D4A300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0</xdr:row>
      <xdr:rowOff>0</xdr:rowOff>
    </xdr:from>
    <xdr:to>
      <xdr:col>24</xdr:col>
      <xdr:colOff>304800</xdr:colOff>
      <xdr:row>1</xdr:row>
      <xdr:rowOff>114171</xdr:rowOff>
    </xdr:to>
    <xdr:sp macro="" textlink="">
      <xdr:nvSpPr>
        <xdr:cNvPr id="581" name="AutoShape 33">
          <a:extLst>
            <a:ext uri="{FF2B5EF4-FFF2-40B4-BE49-F238E27FC236}">
              <a16:creationId xmlns:a16="http://schemas.microsoft.com/office/drawing/2014/main" id="{8A8DAB08-E99B-4905-B5EC-410DA023BB1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463722</xdr:colOff>
      <xdr:row>1</xdr:row>
      <xdr:rowOff>94156</xdr:rowOff>
    </xdr:from>
    <xdr:to>
      <xdr:col>2</xdr:col>
      <xdr:colOff>1158355</xdr:colOff>
      <xdr:row>1</xdr:row>
      <xdr:rowOff>821269</xdr:rowOff>
    </xdr:to>
    <xdr:pic>
      <xdr:nvPicPr>
        <xdr:cNvPr id="485" name="Picture 2" descr="anac-logo-10 -">
          <a:extLst>
            <a:ext uri="{FF2B5EF4-FFF2-40B4-BE49-F238E27FC236}">
              <a16:creationId xmlns:a16="http://schemas.microsoft.com/office/drawing/2014/main" id="{CA9B0D32-0745-4B4A-9AE7-61AB44FFDFD3}"/>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rcRect/>
        <a:stretch>
          <a:fillRect/>
        </a:stretch>
      </xdr:blipFill>
      <xdr:spPr bwMode="auto">
        <a:xfrm>
          <a:off x="742737" y="286580"/>
          <a:ext cx="687013" cy="730923"/>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679450</xdr:colOff>
      <xdr:row>0</xdr:row>
      <xdr:rowOff>0</xdr:rowOff>
    </xdr:from>
    <xdr:to>
      <xdr:col>45</xdr:col>
      <xdr:colOff>213361</xdr:colOff>
      <xdr:row>1</xdr:row>
      <xdr:rowOff>56567</xdr:rowOff>
    </xdr:to>
    <xdr:sp macro="" textlink="">
      <xdr:nvSpPr>
        <xdr:cNvPr id="2" name="Check Box 23" hidden="1">
          <a:extLst>
            <a:ext uri="{63B3BB69-23CF-44E3-9099-C40C66FF867C}">
              <a14:compatExt xmlns:a14="http://schemas.microsoft.com/office/drawing/2010/main" spid="_x0000_s1047"/>
            </a:ext>
            <a:ext uri="{FF2B5EF4-FFF2-40B4-BE49-F238E27FC236}">
              <a16:creationId xmlns:a16="http://schemas.microsoft.com/office/drawing/2014/main" id="{97B8782D-96B2-4A4A-ACCB-C2C69EDCAB3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 name="AutoShape 33">
          <a:extLst>
            <a:ext uri="{FF2B5EF4-FFF2-40B4-BE49-F238E27FC236}">
              <a16:creationId xmlns:a16="http://schemas.microsoft.com/office/drawing/2014/main" id="{5C3DEF6A-AE99-4AAF-887A-DC3BF287CC5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 name="AutoShape 33">
          <a:extLst>
            <a:ext uri="{FF2B5EF4-FFF2-40B4-BE49-F238E27FC236}">
              <a16:creationId xmlns:a16="http://schemas.microsoft.com/office/drawing/2014/main" id="{A7AC2165-3531-4689-A37A-867FA029D10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 name="AutoShape 33">
          <a:extLst>
            <a:ext uri="{FF2B5EF4-FFF2-40B4-BE49-F238E27FC236}">
              <a16:creationId xmlns:a16="http://schemas.microsoft.com/office/drawing/2014/main" id="{F36EE3AE-A277-4B3C-B5A2-FD74E896A22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6" name="AutoShape 33">
          <a:extLst>
            <a:ext uri="{FF2B5EF4-FFF2-40B4-BE49-F238E27FC236}">
              <a16:creationId xmlns:a16="http://schemas.microsoft.com/office/drawing/2014/main" id="{6C054184-9974-48D0-8DF2-B3F3ABA9F5F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54</xdr:row>
      <xdr:rowOff>0</xdr:rowOff>
    </xdr:from>
    <xdr:to>
      <xdr:col>23</xdr:col>
      <xdr:colOff>304800</xdr:colOff>
      <xdr:row>55</xdr:row>
      <xdr:rowOff>2662</xdr:rowOff>
    </xdr:to>
    <xdr:sp macro="" textlink="">
      <xdr:nvSpPr>
        <xdr:cNvPr id="7" name="AutoShape 33">
          <a:extLst>
            <a:ext uri="{FF2B5EF4-FFF2-40B4-BE49-F238E27FC236}">
              <a16:creationId xmlns:a16="http://schemas.microsoft.com/office/drawing/2014/main" id="{FC6135E8-9A0C-46AE-8DE4-C5C01C2FF350}"/>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8" name="Check Box 23" hidden="1">
          <a:extLst>
            <a:ext uri="{63B3BB69-23CF-44E3-9099-C40C66FF867C}">
              <a14:compatExt xmlns:a14="http://schemas.microsoft.com/office/drawing/2010/main" spid="_x0000_s1047"/>
            </a:ext>
            <a:ext uri="{FF2B5EF4-FFF2-40B4-BE49-F238E27FC236}">
              <a16:creationId xmlns:a16="http://schemas.microsoft.com/office/drawing/2014/main" id="{29ED7875-1B34-4DBE-88B2-3E8E06DD0F1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9" name="AutoShape 33">
          <a:extLst>
            <a:ext uri="{FF2B5EF4-FFF2-40B4-BE49-F238E27FC236}">
              <a16:creationId xmlns:a16="http://schemas.microsoft.com/office/drawing/2014/main" id="{4D0CB2E1-0CFD-466A-8288-7BE3558F777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0" name="AutoShape 33">
          <a:extLst>
            <a:ext uri="{FF2B5EF4-FFF2-40B4-BE49-F238E27FC236}">
              <a16:creationId xmlns:a16="http://schemas.microsoft.com/office/drawing/2014/main" id="{D09A099E-A30E-414E-8BC7-FF6FD148D10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1" name="AutoShape 33">
          <a:extLst>
            <a:ext uri="{FF2B5EF4-FFF2-40B4-BE49-F238E27FC236}">
              <a16:creationId xmlns:a16="http://schemas.microsoft.com/office/drawing/2014/main" id="{D4BF003D-ED37-4CC1-803C-B4C4D7E191E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2" name="AutoShape 33">
          <a:extLst>
            <a:ext uri="{FF2B5EF4-FFF2-40B4-BE49-F238E27FC236}">
              <a16:creationId xmlns:a16="http://schemas.microsoft.com/office/drawing/2014/main" id="{5A5CCFC7-6F69-42F9-8B20-205BDA06A1E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54</xdr:row>
      <xdr:rowOff>0</xdr:rowOff>
    </xdr:from>
    <xdr:to>
      <xdr:col>23</xdr:col>
      <xdr:colOff>304800</xdr:colOff>
      <xdr:row>55</xdr:row>
      <xdr:rowOff>2662</xdr:rowOff>
    </xdr:to>
    <xdr:sp macro="" textlink="">
      <xdr:nvSpPr>
        <xdr:cNvPr id="13" name="AutoShape 33">
          <a:extLst>
            <a:ext uri="{FF2B5EF4-FFF2-40B4-BE49-F238E27FC236}">
              <a16:creationId xmlns:a16="http://schemas.microsoft.com/office/drawing/2014/main" id="{4AEFF25F-8D44-4459-B9BC-1DB67395942D}"/>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54</xdr:row>
      <xdr:rowOff>0</xdr:rowOff>
    </xdr:from>
    <xdr:to>
      <xdr:col>23</xdr:col>
      <xdr:colOff>304800</xdr:colOff>
      <xdr:row>55</xdr:row>
      <xdr:rowOff>3051</xdr:rowOff>
    </xdr:to>
    <xdr:sp macro="" textlink="">
      <xdr:nvSpPr>
        <xdr:cNvPr id="14" name="AutoShape 33">
          <a:extLst>
            <a:ext uri="{FF2B5EF4-FFF2-40B4-BE49-F238E27FC236}">
              <a16:creationId xmlns:a16="http://schemas.microsoft.com/office/drawing/2014/main" id="{D62BE7D7-59D9-4042-886F-C88F5B7DEEEF}"/>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15" name="Check Box 23" hidden="1">
          <a:extLst>
            <a:ext uri="{63B3BB69-23CF-44E3-9099-C40C66FF867C}">
              <a14:compatExt xmlns:a14="http://schemas.microsoft.com/office/drawing/2010/main" spid="_x0000_s1047"/>
            </a:ext>
            <a:ext uri="{FF2B5EF4-FFF2-40B4-BE49-F238E27FC236}">
              <a16:creationId xmlns:a16="http://schemas.microsoft.com/office/drawing/2014/main" id="{414264DE-6A1B-47B1-90A6-CC3B6F59274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6" name="AutoShape 33">
          <a:extLst>
            <a:ext uri="{FF2B5EF4-FFF2-40B4-BE49-F238E27FC236}">
              <a16:creationId xmlns:a16="http://schemas.microsoft.com/office/drawing/2014/main" id="{29912768-BFD0-4571-BEDC-C738CD5E492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7" name="AutoShape 33">
          <a:extLst>
            <a:ext uri="{FF2B5EF4-FFF2-40B4-BE49-F238E27FC236}">
              <a16:creationId xmlns:a16="http://schemas.microsoft.com/office/drawing/2014/main" id="{3403DBF5-3A8F-4C1C-8D29-38EC4CD9CED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8" name="AutoShape 33">
          <a:extLst>
            <a:ext uri="{FF2B5EF4-FFF2-40B4-BE49-F238E27FC236}">
              <a16:creationId xmlns:a16="http://schemas.microsoft.com/office/drawing/2014/main" id="{A8EEC3B7-613B-4AB1-8DC6-03D231933FF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9" name="AutoShape 33">
          <a:extLst>
            <a:ext uri="{FF2B5EF4-FFF2-40B4-BE49-F238E27FC236}">
              <a16:creationId xmlns:a16="http://schemas.microsoft.com/office/drawing/2014/main" id="{AD483FEC-BD09-40A1-AF6C-313618D27EA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54</xdr:row>
      <xdr:rowOff>0</xdr:rowOff>
    </xdr:from>
    <xdr:to>
      <xdr:col>23</xdr:col>
      <xdr:colOff>304800</xdr:colOff>
      <xdr:row>55</xdr:row>
      <xdr:rowOff>2662</xdr:rowOff>
    </xdr:to>
    <xdr:sp macro="" textlink="">
      <xdr:nvSpPr>
        <xdr:cNvPr id="20" name="AutoShape 33">
          <a:extLst>
            <a:ext uri="{FF2B5EF4-FFF2-40B4-BE49-F238E27FC236}">
              <a16:creationId xmlns:a16="http://schemas.microsoft.com/office/drawing/2014/main" id="{987E4D5F-0CAC-4FD4-88B0-988F443358B8}"/>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54</xdr:row>
      <xdr:rowOff>0</xdr:rowOff>
    </xdr:from>
    <xdr:to>
      <xdr:col>23</xdr:col>
      <xdr:colOff>304800</xdr:colOff>
      <xdr:row>55</xdr:row>
      <xdr:rowOff>3051</xdr:rowOff>
    </xdr:to>
    <xdr:sp macro="" textlink="">
      <xdr:nvSpPr>
        <xdr:cNvPr id="21" name="AutoShape 33">
          <a:extLst>
            <a:ext uri="{FF2B5EF4-FFF2-40B4-BE49-F238E27FC236}">
              <a16:creationId xmlns:a16="http://schemas.microsoft.com/office/drawing/2014/main" id="{8F0DF196-F6DB-4379-AFE0-F7CFD1AB2CEB}"/>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2" name="Check Box 23" hidden="1">
          <a:extLst>
            <a:ext uri="{63B3BB69-23CF-44E3-9099-C40C66FF867C}">
              <a14:compatExt xmlns:a14="http://schemas.microsoft.com/office/drawing/2010/main" spid="_x0000_s1047"/>
            </a:ext>
            <a:ext uri="{FF2B5EF4-FFF2-40B4-BE49-F238E27FC236}">
              <a16:creationId xmlns:a16="http://schemas.microsoft.com/office/drawing/2014/main" id="{47C06CC2-5185-46B9-B8A3-E4E6214B04A1}"/>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23" name="AutoShape 33">
          <a:extLst>
            <a:ext uri="{FF2B5EF4-FFF2-40B4-BE49-F238E27FC236}">
              <a16:creationId xmlns:a16="http://schemas.microsoft.com/office/drawing/2014/main" id="{114E589B-4D63-4F02-8FC7-8D84E9175E6E}"/>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4" name="AutoShape 33">
          <a:extLst>
            <a:ext uri="{FF2B5EF4-FFF2-40B4-BE49-F238E27FC236}">
              <a16:creationId xmlns:a16="http://schemas.microsoft.com/office/drawing/2014/main" id="{BA673796-9BA4-4B56-AAF0-8D7DDF4DC97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5" name="AutoShape 33">
          <a:extLst>
            <a:ext uri="{FF2B5EF4-FFF2-40B4-BE49-F238E27FC236}">
              <a16:creationId xmlns:a16="http://schemas.microsoft.com/office/drawing/2014/main" id="{90499CCB-7FF4-4781-8249-82A4BA0D5699}"/>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6" name="AutoShape 33">
          <a:extLst>
            <a:ext uri="{FF2B5EF4-FFF2-40B4-BE49-F238E27FC236}">
              <a16:creationId xmlns:a16="http://schemas.microsoft.com/office/drawing/2014/main" id="{68F7BC7E-0725-4C7A-BA99-5F204F8A5B0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54</xdr:row>
      <xdr:rowOff>0</xdr:rowOff>
    </xdr:from>
    <xdr:ext cx="304800" cy="301690"/>
    <xdr:sp macro="" textlink="">
      <xdr:nvSpPr>
        <xdr:cNvPr id="27" name="AutoShape 33">
          <a:extLst>
            <a:ext uri="{FF2B5EF4-FFF2-40B4-BE49-F238E27FC236}">
              <a16:creationId xmlns:a16="http://schemas.microsoft.com/office/drawing/2014/main" id="{F0AC8215-B331-4DE5-A9C8-067A2F6EBD29}"/>
            </a:ext>
          </a:extLst>
        </xdr:cNvPr>
        <xdr:cNvSpPr>
          <a:spLocks noChangeAspect="1" noChangeArrowheads="1"/>
        </xdr:cNvSpPr>
      </xdr:nvSpPr>
      <xdr:spPr bwMode="auto">
        <a:xfrm>
          <a:off x="10391775" y="161258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54</xdr:row>
      <xdr:rowOff>0</xdr:rowOff>
    </xdr:from>
    <xdr:ext cx="304800" cy="302079"/>
    <xdr:sp macro="" textlink="">
      <xdr:nvSpPr>
        <xdr:cNvPr id="28" name="AutoShape 33">
          <a:extLst>
            <a:ext uri="{FF2B5EF4-FFF2-40B4-BE49-F238E27FC236}">
              <a16:creationId xmlns:a16="http://schemas.microsoft.com/office/drawing/2014/main" id="{332F1A33-B3AD-46DD-B9B4-4AFE88FC370C}"/>
            </a:ext>
          </a:extLst>
        </xdr:cNvPr>
        <xdr:cNvSpPr>
          <a:spLocks noChangeAspect="1" noChangeArrowheads="1"/>
        </xdr:cNvSpPr>
      </xdr:nvSpPr>
      <xdr:spPr bwMode="auto">
        <a:xfrm>
          <a:off x="10391775" y="161258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29" name="Check Box 23" hidden="1">
          <a:extLst>
            <a:ext uri="{63B3BB69-23CF-44E3-9099-C40C66FF867C}">
              <a14:compatExt xmlns:a14="http://schemas.microsoft.com/office/drawing/2010/main" spid="_x0000_s1047"/>
            </a:ext>
            <a:ext uri="{FF2B5EF4-FFF2-40B4-BE49-F238E27FC236}">
              <a16:creationId xmlns:a16="http://schemas.microsoft.com/office/drawing/2014/main" id="{0B8B5039-C5B1-438B-A18B-882C3AABACE8}"/>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0" name="AutoShape 33">
          <a:extLst>
            <a:ext uri="{FF2B5EF4-FFF2-40B4-BE49-F238E27FC236}">
              <a16:creationId xmlns:a16="http://schemas.microsoft.com/office/drawing/2014/main" id="{A8EF4A81-AF88-42CF-9A2D-6E3930AD2FB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1" name="AutoShape 33">
          <a:extLst>
            <a:ext uri="{FF2B5EF4-FFF2-40B4-BE49-F238E27FC236}">
              <a16:creationId xmlns:a16="http://schemas.microsoft.com/office/drawing/2014/main" id="{00BCE657-6F13-4E45-A0ED-20EE1374D7C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2" name="AutoShape 33">
          <a:extLst>
            <a:ext uri="{FF2B5EF4-FFF2-40B4-BE49-F238E27FC236}">
              <a16:creationId xmlns:a16="http://schemas.microsoft.com/office/drawing/2014/main" id="{38A9FA27-AE65-4ABC-B040-7E1766CBFDC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3" name="AutoShape 33">
          <a:extLst>
            <a:ext uri="{FF2B5EF4-FFF2-40B4-BE49-F238E27FC236}">
              <a16:creationId xmlns:a16="http://schemas.microsoft.com/office/drawing/2014/main" id="{4FD4866D-CBE8-4266-ACD5-5C2BCE33730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54</xdr:row>
      <xdr:rowOff>0</xdr:rowOff>
    </xdr:from>
    <xdr:to>
      <xdr:col>23</xdr:col>
      <xdr:colOff>304800</xdr:colOff>
      <xdr:row>55</xdr:row>
      <xdr:rowOff>2662</xdr:rowOff>
    </xdr:to>
    <xdr:sp macro="" textlink="">
      <xdr:nvSpPr>
        <xdr:cNvPr id="34" name="AutoShape 33">
          <a:extLst>
            <a:ext uri="{FF2B5EF4-FFF2-40B4-BE49-F238E27FC236}">
              <a16:creationId xmlns:a16="http://schemas.microsoft.com/office/drawing/2014/main" id="{187E21BA-1A1B-45FB-969A-2171BC7D86B5}"/>
            </a:ext>
          </a:extLst>
        </xdr:cNvPr>
        <xdr:cNvSpPr>
          <a:spLocks noChangeAspect="1" noChangeArrowheads="1"/>
        </xdr:cNvSpPr>
      </xdr:nvSpPr>
      <xdr:spPr bwMode="auto">
        <a:xfrm>
          <a:off x="10391775" y="16125825"/>
          <a:ext cx="304800" cy="598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54</xdr:row>
      <xdr:rowOff>0</xdr:rowOff>
    </xdr:from>
    <xdr:to>
      <xdr:col>23</xdr:col>
      <xdr:colOff>304800</xdr:colOff>
      <xdr:row>55</xdr:row>
      <xdr:rowOff>3051</xdr:rowOff>
    </xdr:to>
    <xdr:sp macro="" textlink="">
      <xdr:nvSpPr>
        <xdr:cNvPr id="35" name="AutoShape 33">
          <a:extLst>
            <a:ext uri="{FF2B5EF4-FFF2-40B4-BE49-F238E27FC236}">
              <a16:creationId xmlns:a16="http://schemas.microsoft.com/office/drawing/2014/main" id="{DD7DCA5F-0727-4F58-951C-26127F96B138}"/>
            </a:ext>
          </a:extLst>
        </xdr:cNvPr>
        <xdr:cNvSpPr>
          <a:spLocks noChangeAspect="1" noChangeArrowheads="1"/>
        </xdr:cNvSpPr>
      </xdr:nvSpPr>
      <xdr:spPr bwMode="auto">
        <a:xfrm>
          <a:off x="10391775" y="16125825"/>
          <a:ext cx="304800" cy="602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36" name="Check Box 23" hidden="1">
          <a:extLst>
            <a:ext uri="{63B3BB69-23CF-44E3-9099-C40C66FF867C}">
              <a14:compatExt xmlns:a14="http://schemas.microsoft.com/office/drawing/2010/main" spid="_x0000_s1047"/>
            </a:ext>
            <a:ext uri="{FF2B5EF4-FFF2-40B4-BE49-F238E27FC236}">
              <a16:creationId xmlns:a16="http://schemas.microsoft.com/office/drawing/2014/main" id="{B81E2277-7DC2-4A02-85A8-50E3452327D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7" name="AutoShape 33">
          <a:extLst>
            <a:ext uri="{FF2B5EF4-FFF2-40B4-BE49-F238E27FC236}">
              <a16:creationId xmlns:a16="http://schemas.microsoft.com/office/drawing/2014/main" id="{DC5AD6EC-B172-4403-A016-4FF71995191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8" name="AutoShape 33">
          <a:extLst>
            <a:ext uri="{FF2B5EF4-FFF2-40B4-BE49-F238E27FC236}">
              <a16:creationId xmlns:a16="http://schemas.microsoft.com/office/drawing/2014/main" id="{2A92F656-DE31-4E31-B982-BCF63065D22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9" name="AutoShape 33">
          <a:extLst>
            <a:ext uri="{FF2B5EF4-FFF2-40B4-BE49-F238E27FC236}">
              <a16:creationId xmlns:a16="http://schemas.microsoft.com/office/drawing/2014/main" id="{299040E8-718F-4555-B203-05EE901CE77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0" name="AutoShape 33">
          <a:extLst>
            <a:ext uri="{FF2B5EF4-FFF2-40B4-BE49-F238E27FC236}">
              <a16:creationId xmlns:a16="http://schemas.microsoft.com/office/drawing/2014/main" id="{D0220A6D-23FB-4E17-AFA7-8E98F1045C9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2661</xdr:rowOff>
    </xdr:to>
    <xdr:sp macro="" textlink="">
      <xdr:nvSpPr>
        <xdr:cNvPr id="41" name="AutoShape 33">
          <a:extLst>
            <a:ext uri="{FF2B5EF4-FFF2-40B4-BE49-F238E27FC236}">
              <a16:creationId xmlns:a16="http://schemas.microsoft.com/office/drawing/2014/main" id="{821AE91C-0073-4CE6-B293-3A6E43ACF473}"/>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42" name="Check Box 23" hidden="1">
          <a:extLst>
            <a:ext uri="{63B3BB69-23CF-44E3-9099-C40C66FF867C}">
              <a14:compatExt xmlns:a14="http://schemas.microsoft.com/office/drawing/2010/main" spid="_x0000_s1047"/>
            </a:ext>
            <a:ext uri="{FF2B5EF4-FFF2-40B4-BE49-F238E27FC236}">
              <a16:creationId xmlns:a16="http://schemas.microsoft.com/office/drawing/2014/main" id="{4CA7F65A-D14D-42FA-8555-1874EFCFC50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3" name="AutoShape 33">
          <a:extLst>
            <a:ext uri="{FF2B5EF4-FFF2-40B4-BE49-F238E27FC236}">
              <a16:creationId xmlns:a16="http://schemas.microsoft.com/office/drawing/2014/main" id="{31ECDFCE-FA07-43C9-A24D-663D55FB1CC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4" name="AutoShape 33">
          <a:extLst>
            <a:ext uri="{FF2B5EF4-FFF2-40B4-BE49-F238E27FC236}">
              <a16:creationId xmlns:a16="http://schemas.microsoft.com/office/drawing/2014/main" id="{C07DDEA1-9C2E-4F68-A67C-E864CE65955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5" name="AutoShape 33">
          <a:extLst>
            <a:ext uri="{FF2B5EF4-FFF2-40B4-BE49-F238E27FC236}">
              <a16:creationId xmlns:a16="http://schemas.microsoft.com/office/drawing/2014/main" id="{7C2E037C-2A8C-4EBD-9E08-4D2D899B0AA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6" name="AutoShape 33">
          <a:extLst>
            <a:ext uri="{FF2B5EF4-FFF2-40B4-BE49-F238E27FC236}">
              <a16:creationId xmlns:a16="http://schemas.microsoft.com/office/drawing/2014/main" id="{8CE942E8-A62B-4C75-B7E4-11EBD444783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2661</xdr:rowOff>
    </xdr:to>
    <xdr:sp macro="" textlink="">
      <xdr:nvSpPr>
        <xdr:cNvPr id="47" name="AutoShape 33">
          <a:extLst>
            <a:ext uri="{FF2B5EF4-FFF2-40B4-BE49-F238E27FC236}">
              <a16:creationId xmlns:a16="http://schemas.microsoft.com/office/drawing/2014/main" id="{B7DE3163-C266-443B-AD91-9C23EEF2C5D6}"/>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3050</xdr:rowOff>
    </xdr:to>
    <xdr:sp macro="" textlink="">
      <xdr:nvSpPr>
        <xdr:cNvPr id="48" name="AutoShape 33">
          <a:extLst>
            <a:ext uri="{FF2B5EF4-FFF2-40B4-BE49-F238E27FC236}">
              <a16:creationId xmlns:a16="http://schemas.microsoft.com/office/drawing/2014/main" id="{273FF7C5-52BC-4C8F-A961-BBC447558CFB}"/>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49" name="Check Box 23" hidden="1">
          <a:extLst>
            <a:ext uri="{63B3BB69-23CF-44E3-9099-C40C66FF867C}">
              <a14:compatExt xmlns:a14="http://schemas.microsoft.com/office/drawing/2010/main" spid="_x0000_s1047"/>
            </a:ext>
            <a:ext uri="{FF2B5EF4-FFF2-40B4-BE49-F238E27FC236}">
              <a16:creationId xmlns:a16="http://schemas.microsoft.com/office/drawing/2014/main" id="{8AE876B9-25F3-454A-8114-0B8D3862388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50" name="AutoShape 33">
          <a:extLst>
            <a:ext uri="{FF2B5EF4-FFF2-40B4-BE49-F238E27FC236}">
              <a16:creationId xmlns:a16="http://schemas.microsoft.com/office/drawing/2014/main" id="{3C905900-54AB-4B3D-BF51-D4455225739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1" name="AutoShape 33">
          <a:extLst>
            <a:ext uri="{FF2B5EF4-FFF2-40B4-BE49-F238E27FC236}">
              <a16:creationId xmlns:a16="http://schemas.microsoft.com/office/drawing/2014/main" id="{C936ECF6-C746-4D09-B47E-F206AC71735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2" name="AutoShape 33">
          <a:extLst>
            <a:ext uri="{FF2B5EF4-FFF2-40B4-BE49-F238E27FC236}">
              <a16:creationId xmlns:a16="http://schemas.microsoft.com/office/drawing/2014/main" id="{E8F2FCD5-6449-4611-A543-1435A355A7C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3" name="AutoShape 33">
          <a:extLst>
            <a:ext uri="{FF2B5EF4-FFF2-40B4-BE49-F238E27FC236}">
              <a16:creationId xmlns:a16="http://schemas.microsoft.com/office/drawing/2014/main" id="{B20AC7B9-3348-4FD4-8838-39791373A5B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2661</xdr:rowOff>
    </xdr:to>
    <xdr:sp macro="" textlink="">
      <xdr:nvSpPr>
        <xdr:cNvPr id="54" name="AutoShape 33">
          <a:extLst>
            <a:ext uri="{FF2B5EF4-FFF2-40B4-BE49-F238E27FC236}">
              <a16:creationId xmlns:a16="http://schemas.microsoft.com/office/drawing/2014/main" id="{C463EB83-A358-482A-B765-AE6EEA28F64F}"/>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3050</xdr:rowOff>
    </xdr:to>
    <xdr:sp macro="" textlink="">
      <xdr:nvSpPr>
        <xdr:cNvPr id="55" name="AutoShape 33">
          <a:extLst>
            <a:ext uri="{FF2B5EF4-FFF2-40B4-BE49-F238E27FC236}">
              <a16:creationId xmlns:a16="http://schemas.microsoft.com/office/drawing/2014/main" id="{071B5843-FA97-410D-961F-AB0D093DC255}"/>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6" name="Check Box 23" hidden="1">
          <a:extLst>
            <a:ext uri="{63B3BB69-23CF-44E3-9099-C40C66FF867C}">
              <a14:compatExt xmlns:a14="http://schemas.microsoft.com/office/drawing/2010/main" spid="_x0000_s1047"/>
            </a:ext>
            <a:ext uri="{FF2B5EF4-FFF2-40B4-BE49-F238E27FC236}">
              <a16:creationId xmlns:a16="http://schemas.microsoft.com/office/drawing/2014/main" id="{C057E8C9-0283-44A9-BB04-8CEFE00338B7}"/>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57" name="AutoShape 33">
          <a:extLst>
            <a:ext uri="{FF2B5EF4-FFF2-40B4-BE49-F238E27FC236}">
              <a16:creationId xmlns:a16="http://schemas.microsoft.com/office/drawing/2014/main" id="{00BC31DF-6533-4C79-927A-A51CA0B98661}"/>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8" name="AutoShape 33">
          <a:extLst>
            <a:ext uri="{FF2B5EF4-FFF2-40B4-BE49-F238E27FC236}">
              <a16:creationId xmlns:a16="http://schemas.microsoft.com/office/drawing/2014/main" id="{0E14F2B2-D556-44C9-82AD-A27ABB9CF0D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9" name="AutoShape 33">
          <a:extLst>
            <a:ext uri="{FF2B5EF4-FFF2-40B4-BE49-F238E27FC236}">
              <a16:creationId xmlns:a16="http://schemas.microsoft.com/office/drawing/2014/main" id="{7DEA2B88-092B-4CE2-AC6D-1460D713CB5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60" name="AutoShape 33">
          <a:extLst>
            <a:ext uri="{FF2B5EF4-FFF2-40B4-BE49-F238E27FC236}">
              <a16:creationId xmlns:a16="http://schemas.microsoft.com/office/drawing/2014/main" id="{6BC1B167-DBD4-42B1-B7CB-0176202D31B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1690"/>
    <xdr:sp macro="" textlink="">
      <xdr:nvSpPr>
        <xdr:cNvPr id="61" name="AutoShape 33">
          <a:extLst>
            <a:ext uri="{FF2B5EF4-FFF2-40B4-BE49-F238E27FC236}">
              <a16:creationId xmlns:a16="http://schemas.microsoft.com/office/drawing/2014/main" id="{BFCC3EC9-9E67-4452-B7CD-C08AA81EE250}"/>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2079"/>
    <xdr:sp macro="" textlink="">
      <xdr:nvSpPr>
        <xdr:cNvPr id="62" name="AutoShape 33">
          <a:extLst>
            <a:ext uri="{FF2B5EF4-FFF2-40B4-BE49-F238E27FC236}">
              <a16:creationId xmlns:a16="http://schemas.microsoft.com/office/drawing/2014/main" id="{E802C818-7186-4984-A13B-54BCAF93F730}"/>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63" name="Check Box 23" hidden="1">
          <a:extLst>
            <a:ext uri="{63B3BB69-23CF-44E3-9099-C40C66FF867C}">
              <a14:compatExt xmlns:a14="http://schemas.microsoft.com/office/drawing/2010/main" spid="_x0000_s1047"/>
            </a:ext>
            <a:ext uri="{FF2B5EF4-FFF2-40B4-BE49-F238E27FC236}">
              <a16:creationId xmlns:a16="http://schemas.microsoft.com/office/drawing/2014/main" id="{19DDBEA0-638C-42C5-974C-B4B3FEF5079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64" name="AutoShape 33">
          <a:extLst>
            <a:ext uri="{FF2B5EF4-FFF2-40B4-BE49-F238E27FC236}">
              <a16:creationId xmlns:a16="http://schemas.microsoft.com/office/drawing/2014/main" id="{DE5508FE-56E4-400C-8C99-8D6FE8EF6D5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65" name="AutoShape 33">
          <a:extLst>
            <a:ext uri="{FF2B5EF4-FFF2-40B4-BE49-F238E27FC236}">
              <a16:creationId xmlns:a16="http://schemas.microsoft.com/office/drawing/2014/main" id="{2F18BC30-5ECC-4EDE-A116-85DCF0FFE7A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66" name="AutoShape 33">
          <a:extLst>
            <a:ext uri="{FF2B5EF4-FFF2-40B4-BE49-F238E27FC236}">
              <a16:creationId xmlns:a16="http://schemas.microsoft.com/office/drawing/2014/main" id="{0E46EFB5-BA96-4A2C-9EFE-31CF1519E0A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67" name="AutoShape 33">
          <a:extLst>
            <a:ext uri="{FF2B5EF4-FFF2-40B4-BE49-F238E27FC236}">
              <a16:creationId xmlns:a16="http://schemas.microsoft.com/office/drawing/2014/main" id="{3ADBD839-92F1-43D1-BA6C-9F557A77EF2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2661</xdr:rowOff>
    </xdr:to>
    <xdr:sp macro="" textlink="">
      <xdr:nvSpPr>
        <xdr:cNvPr id="68" name="AutoShape 33">
          <a:extLst>
            <a:ext uri="{FF2B5EF4-FFF2-40B4-BE49-F238E27FC236}">
              <a16:creationId xmlns:a16="http://schemas.microsoft.com/office/drawing/2014/main" id="{8A6AB58D-AA8D-457B-8810-E234E14FB681}"/>
            </a:ext>
          </a:extLst>
        </xdr:cNvPr>
        <xdr:cNvSpPr>
          <a:spLocks noChangeAspect="1" noChangeArrowheads="1"/>
        </xdr:cNvSpPr>
      </xdr:nvSpPr>
      <xdr:spPr bwMode="auto">
        <a:xfrm>
          <a:off x="10391775" y="15887700"/>
          <a:ext cx="304800" cy="598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3050</xdr:rowOff>
    </xdr:to>
    <xdr:sp macro="" textlink="">
      <xdr:nvSpPr>
        <xdr:cNvPr id="69" name="AutoShape 33">
          <a:extLst>
            <a:ext uri="{FF2B5EF4-FFF2-40B4-BE49-F238E27FC236}">
              <a16:creationId xmlns:a16="http://schemas.microsoft.com/office/drawing/2014/main" id="{23DE16CD-84DF-4980-A8D4-CF0F08046259}"/>
            </a:ext>
          </a:extLst>
        </xdr:cNvPr>
        <xdr:cNvSpPr>
          <a:spLocks noChangeAspect="1" noChangeArrowheads="1"/>
        </xdr:cNvSpPr>
      </xdr:nvSpPr>
      <xdr:spPr bwMode="auto">
        <a:xfrm>
          <a:off x="10391775" y="15887700"/>
          <a:ext cx="304800" cy="601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70" name="Check Box 23" hidden="1">
          <a:extLst>
            <a:ext uri="{63B3BB69-23CF-44E3-9099-C40C66FF867C}">
              <a14:compatExt xmlns:a14="http://schemas.microsoft.com/office/drawing/2010/main" spid="_x0000_s1047"/>
            </a:ext>
            <a:ext uri="{FF2B5EF4-FFF2-40B4-BE49-F238E27FC236}">
              <a16:creationId xmlns:a16="http://schemas.microsoft.com/office/drawing/2014/main" id="{38683C79-49B6-4DB7-A595-DDF79B69718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71" name="AutoShape 33">
          <a:extLst>
            <a:ext uri="{FF2B5EF4-FFF2-40B4-BE49-F238E27FC236}">
              <a16:creationId xmlns:a16="http://schemas.microsoft.com/office/drawing/2014/main" id="{E07B872A-7FE3-40F2-A0F0-F9544D23A07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72" name="AutoShape 33">
          <a:extLst>
            <a:ext uri="{FF2B5EF4-FFF2-40B4-BE49-F238E27FC236}">
              <a16:creationId xmlns:a16="http://schemas.microsoft.com/office/drawing/2014/main" id="{CD33EA85-0F87-43A8-8AC1-8454D4643DD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73" name="AutoShape 33">
          <a:extLst>
            <a:ext uri="{FF2B5EF4-FFF2-40B4-BE49-F238E27FC236}">
              <a16:creationId xmlns:a16="http://schemas.microsoft.com/office/drawing/2014/main" id="{D2289F82-754A-443E-B1E2-A7B81BB6F5C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74" name="AutoShape 33">
          <a:extLst>
            <a:ext uri="{FF2B5EF4-FFF2-40B4-BE49-F238E27FC236}">
              <a16:creationId xmlns:a16="http://schemas.microsoft.com/office/drawing/2014/main" id="{9F4C246A-AC10-4723-9C4A-206BB44F74A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75" name="AutoShape 33">
          <a:extLst>
            <a:ext uri="{FF2B5EF4-FFF2-40B4-BE49-F238E27FC236}">
              <a16:creationId xmlns:a16="http://schemas.microsoft.com/office/drawing/2014/main" id="{2BF6D3FE-8BC6-4142-B298-0AB1A97A0B9D}"/>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76" name="Check Box 23" hidden="1">
          <a:extLst>
            <a:ext uri="{63B3BB69-23CF-44E3-9099-C40C66FF867C}">
              <a14:compatExt xmlns:a14="http://schemas.microsoft.com/office/drawing/2010/main" spid="_x0000_s1047"/>
            </a:ext>
            <a:ext uri="{FF2B5EF4-FFF2-40B4-BE49-F238E27FC236}">
              <a16:creationId xmlns:a16="http://schemas.microsoft.com/office/drawing/2014/main" id="{616EDA95-DA21-467C-92A3-6131904F151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77" name="AutoShape 33">
          <a:extLst>
            <a:ext uri="{FF2B5EF4-FFF2-40B4-BE49-F238E27FC236}">
              <a16:creationId xmlns:a16="http://schemas.microsoft.com/office/drawing/2014/main" id="{C6568BD6-565A-4744-B154-48C428C4D64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78" name="AutoShape 33">
          <a:extLst>
            <a:ext uri="{FF2B5EF4-FFF2-40B4-BE49-F238E27FC236}">
              <a16:creationId xmlns:a16="http://schemas.microsoft.com/office/drawing/2014/main" id="{BBBD5027-77A4-4DA6-A03D-2DA3F14BB64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79" name="AutoShape 33">
          <a:extLst>
            <a:ext uri="{FF2B5EF4-FFF2-40B4-BE49-F238E27FC236}">
              <a16:creationId xmlns:a16="http://schemas.microsoft.com/office/drawing/2014/main" id="{2E28160E-FB8D-4483-A0D1-653841548F5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80" name="AutoShape 33">
          <a:extLst>
            <a:ext uri="{FF2B5EF4-FFF2-40B4-BE49-F238E27FC236}">
              <a16:creationId xmlns:a16="http://schemas.microsoft.com/office/drawing/2014/main" id="{46C0BECB-0E49-467D-A8E3-A035A2F5A01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81" name="AutoShape 33">
          <a:extLst>
            <a:ext uri="{FF2B5EF4-FFF2-40B4-BE49-F238E27FC236}">
              <a16:creationId xmlns:a16="http://schemas.microsoft.com/office/drawing/2014/main" id="{30EC0019-E6B0-4F3E-8B3D-89AA461F535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82" name="AutoShape 33">
          <a:extLst>
            <a:ext uri="{FF2B5EF4-FFF2-40B4-BE49-F238E27FC236}">
              <a16:creationId xmlns:a16="http://schemas.microsoft.com/office/drawing/2014/main" id="{0BB85BBE-5703-42F4-AFF9-0CF5C25368E6}"/>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83" name="Check Box 23" hidden="1">
          <a:extLst>
            <a:ext uri="{63B3BB69-23CF-44E3-9099-C40C66FF867C}">
              <a14:compatExt xmlns:a14="http://schemas.microsoft.com/office/drawing/2010/main" spid="_x0000_s1047"/>
            </a:ext>
            <a:ext uri="{FF2B5EF4-FFF2-40B4-BE49-F238E27FC236}">
              <a16:creationId xmlns:a16="http://schemas.microsoft.com/office/drawing/2014/main" id="{6805A110-C9E6-418D-8231-542C490FA07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84" name="AutoShape 33">
          <a:extLst>
            <a:ext uri="{FF2B5EF4-FFF2-40B4-BE49-F238E27FC236}">
              <a16:creationId xmlns:a16="http://schemas.microsoft.com/office/drawing/2014/main" id="{83EE0A29-0D4A-4141-AA65-1BFB9CFFA96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85" name="AutoShape 33">
          <a:extLst>
            <a:ext uri="{FF2B5EF4-FFF2-40B4-BE49-F238E27FC236}">
              <a16:creationId xmlns:a16="http://schemas.microsoft.com/office/drawing/2014/main" id="{76D7137D-57AA-41EB-81FA-28ABB38A312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86" name="AutoShape 33">
          <a:extLst>
            <a:ext uri="{FF2B5EF4-FFF2-40B4-BE49-F238E27FC236}">
              <a16:creationId xmlns:a16="http://schemas.microsoft.com/office/drawing/2014/main" id="{7837D215-DAFF-4844-AC3A-92F3641E45D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87" name="AutoShape 33">
          <a:extLst>
            <a:ext uri="{FF2B5EF4-FFF2-40B4-BE49-F238E27FC236}">
              <a16:creationId xmlns:a16="http://schemas.microsoft.com/office/drawing/2014/main" id="{E2EAF5DA-A2D2-4B16-9CDD-B811083E7B5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88" name="AutoShape 33">
          <a:extLst>
            <a:ext uri="{FF2B5EF4-FFF2-40B4-BE49-F238E27FC236}">
              <a16:creationId xmlns:a16="http://schemas.microsoft.com/office/drawing/2014/main" id="{839D5ED7-5AC7-4A11-842B-0704D0D01D7E}"/>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89" name="AutoShape 33">
          <a:extLst>
            <a:ext uri="{FF2B5EF4-FFF2-40B4-BE49-F238E27FC236}">
              <a16:creationId xmlns:a16="http://schemas.microsoft.com/office/drawing/2014/main" id="{F7C1CC70-0E48-4423-8764-AFCB313323B4}"/>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90" name="Check Box 23" hidden="1">
          <a:extLst>
            <a:ext uri="{63B3BB69-23CF-44E3-9099-C40C66FF867C}">
              <a14:compatExt xmlns:a14="http://schemas.microsoft.com/office/drawing/2010/main" spid="_x0000_s1047"/>
            </a:ext>
            <a:ext uri="{FF2B5EF4-FFF2-40B4-BE49-F238E27FC236}">
              <a16:creationId xmlns:a16="http://schemas.microsoft.com/office/drawing/2014/main" id="{53C6856B-137A-4512-A86F-347C5BF65D93}"/>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91" name="AutoShape 33">
          <a:extLst>
            <a:ext uri="{FF2B5EF4-FFF2-40B4-BE49-F238E27FC236}">
              <a16:creationId xmlns:a16="http://schemas.microsoft.com/office/drawing/2014/main" id="{E68E37A2-E381-491B-8951-9FDA99DBC3A1}"/>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92" name="AutoShape 33">
          <a:extLst>
            <a:ext uri="{FF2B5EF4-FFF2-40B4-BE49-F238E27FC236}">
              <a16:creationId xmlns:a16="http://schemas.microsoft.com/office/drawing/2014/main" id="{23EE8347-6830-40A3-8CED-9AE9E8F54E2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93" name="AutoShape 33">
          <a:extLst>
            <a:ext uri="{FF2B5EF4-FFF2-40B4-BE49-F238E27FC236}">
              <a16:creationId xmlns:a16="http://schemas.microsoft.com/office/drawing/2014/main" id="{900BADE8-5971-41C7-A269-9891FE3715DA}"/>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94" name="AutoShape 33">
          <a:extLst>
            <a:ext uri="{FF2B5EF4-FFF2-40B4-BE49-F238E27FC236}">
              <a16:creationId xmlns:a16="http://schemas.microsoft.com/office/drawing/2014/main" id="{0C43352B-0AAE-42A2-8496-F6E98F30FBF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1690"/>
    <xdr:sp macro="" textlink="">
      <xdr:nvSpPr>
        <xdr:cNvPr id="95" name="AutoShape 33">
          <a:extLst>
            <a:ext uri="{FF2B5EF4-FFF2-40B4-BE49-F238E27FC236}">
              <a16:creationId xmlns:a16="http://schemas.microsoft.com/office/drawing/2014/main" id="{B869AD63-DD12-4BAE-9024-B54F6960F17C}"/>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2079"/>
    <xdr:sp macro="" textlink="">
      <xdr:nvSpPr>
        <xdr:cNvPr id="96" name="AutoShape 33">
          <a:extLst>
            <a:ext uri="{FF2B5EF4-FFF2-40B4-BE49-F238E27FC236}">
              <a16:creationId xmlns:a16="http://schemas.microsoft.com/office/drawing/2014/main" id="{DF5FDD06-6C5F-4128-BBFE-770E70F3B4FF}"/>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97" name="Check Box 23" hidden="1">
          <a:extLst>
            <a:ext uri="{63B3BB69-23CF-44E3-9099-C40C66FF867C}">
              <a14:compatExt xmlns:a14="http://schemas.microsoft.com/office/drawing/2010/main" spid="_x0000_s1047"/>
            </a:ext>
            <a:ext uri="{FF2B5EF4-FFF2-40B4-BE49-F238E27FC236}">
              <a16:creationId xmlns:a16="http://schemas.microsoft.com/office/drawing/2014/main" id="{DA32AB9E-9F1D-41C5-87EA-DD5091E7402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98" name="AutoShape 33">
          <a:extLst>
            <a:ext uri="{FF2B5EF4-FFF2-40B4-BE49-F238E27FC236}">
              <a16:creationId xmlns:a16="http://schemas.microsoft.com/office/drawing/2014/main" id="{0D6AD509-82FD-4C1D-8C07-9413D01735A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99" name="AutoShape 33">
          <a:extLst>
            <a:ext uri="{FF2B5EF4-FFF2-40B4-BE49-F238E27FC236}">
              <a16:creationId xmlns:a16="http://schemas.microsoft.com/office/drawing/2014/main" id="{42DFAB9E-632D-4083-BD5D-254C21B6B06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00" name="AutoShape 33">
          <a:extLst>
            <a:ext uri="{FF2B5EF4-FFF2-40B4-BE49-F238E27FC236}">
              <a16:creationId xmlns:a16="http://schemas.microsoft.com/office/drawing/2014/main" id="{3BBA242C-A62A-493F-BE0B-F42DCE9C2C6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01" name="AutoShape 33">
          <a:extLst>
            <a:ext uri="{FF2B5EF4-FFF2-40B4-BE49-F238E27FC236}">
              <a16:creationId xmlns:a16="http://schemas.microsoft.com/office/drawing/2014/main" id="{8FFAC9F1-5D81-456C-90DB-E3B5E43B2B6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02" name="AutoShape 33">
          <a:extLst>
            <a:ext uri="{FF2B5EF4-FFF2-40B4-BE49-F238E27FC236}">
              <a16:creationId xmlns:a16="http://schemas.microsoft.com/office/drawing/2014/main" id="{E626B7B4-1C75-4683-9273-47D5DB82EE5A}"/>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103" name="AutoShape 33">
          <a:extLst>
            <a:ext uri="{FF2B5EF4-FFF2-40B4-BE49-F238E27FC236}">
              <a16:creationId xmlns:a16="http://schemas.microsoft.com/office/drawing/2014/main" id="{37C45CC8-5D92-433B-89FF-4308D201EACB}"/>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104" name="Check Box 23" hidden="1">
          <a:extLst>
            <a:ext uri="{63B3BB69-23CF-44E3-9099-C40C66FF867C}">
              <a14:compatExt xmlns:a14="http://schemas.microsoft.com/office/drawing/2010/main" spid="_x0000_s1047"/>
            </a:ext>
            <a:ext uri="{FF2B5EF4-FFF2-40B4-BE49-F238E27FC236}">
              <a16:creationId xmlns:a16="http://schemas.microsoft.com/office/drawing/2014/main" id="{BCE7D165-D862-4BFE-A470-A1D1E923071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05" name="AutoShape 33">
          <a:extLst>
            <a:ext uri="{FF2B5EF4-FFF2-40B4-BE49-F238E27FC236}">
              <a16:creationId xmlns:a16="http://schemas.microsoft.com/office/drawing/2014/main" id="{EE0AADFB-6244-47FC-AA3F-CC2E6443008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06" name="AutoShape 33">
          <a:extLst>
            <a:ext uri="{FF2B5EF4-FFF2-40B4-BE49-F238E27FC236}">
              <a16:creationId xmlns:a16="http://schemas.microsoft.com/office/drawing/2014/main" id="{F6F96DE2-9F08-47D4-9F14-6E3C631AEF8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07" name="AutoShape 33">
          <a:extLst>
            <a:ext uri="{FF2B5EF4-FFF2-40B4-BE49-F238E27FC236}">
              <a16:creationId xmlns:a16="http://schemas.microsoft.com/office/drawing/2014/main" id="{8E343031-A817-425F-97FC-D148C07E2E2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08" name="AutoShape 33">
          <a:extLst>
            <a:ext uri="{FF2B5EF4-FFF2-40B4-BE49-F238E27FC236}">
              <a16:creationId xmlns:a16="http://schemas.microsoft.com/office/drawing/2014/main" id="{B82B0265-C516-45C6-A870-88A940B1C80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09" name="AutoShape 33">
          <a:extLst>
            <a:ext uri="{FF2B5EF4-FFF2-40B4-BE49-F238E27FC236}">
              <a16:creationId xmlns:a16="http://schemas.microsoft.com/office/drawing/2014/main" id="{9757EFA5-CF6B-4443-8905-F2C034A4A4F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110" name="Check Box 23" hidden="1">
          <a:extLst>
            <a:ext uri="{63B3BB69-23CF-44E3-9099-C40C66FF867C}">
              <a14:compatExt xmlns:a14="http://schemas.microsoft.com/office/drawing/2010/main" spid="_x0000_s1047"/>
            </a:ext>
            <a:ext uri="{FF2B5EF4-FFF2-40B4-BE49-F238E27FC236}">
              <a16:creationId xmlns:a16="http://schemas.microsoft.com/office/drawing/2014/main" id="{E635AAA9-C9AB-4A28-9AED-C66F16F0BAC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11" name="AutoShape 33">
          <a:extLst>
            <a:ext uri="{FF2B5EF4-FFF2-40B4-BE49-F238E27FC236}">
              <a16:creationId xmlns:a16="http://schemas.microsoft.com/office/drawing/2014/main" id="{C9F00ADB-3A65-449B-851E-25747DDAAAC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12" name="AutoShape 33">
          <a:extLst>
            <a:ext uri="{FF2B5EF4-FFF2-40B4-BE49-F238E27FC236}">
              <a16:creationId xmlns:a16="http://schemas.microsoft.com/office/drawing/2014/main" id="{889C6358-A7A0-4F56-A1D9-5096EE1B0DC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13" name="AutoShape 33">
          <a:extLst>
            <a:ext uri="{FF2B5EF4-FFF2-40B4-BE49-F238E27FC236}">
              <a16:creationId xmlns:a16="http://schemas.microsoft.com/office/drawing/2014/main" id="{F1E7044B-75F4-4496-9EF6-B307B611DB2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14" name="AutoShape 33">
          <a:extLst>
            <a:ext uri="{FF2B5EF4-FFF2-40B4-BE49-F238E27FC236}">
              <a16:creationId xmlns:a16="http://schemas.microsoft.com/office/drawing/2014/main" id="{B5AC6B2E-B393-4B2E-9947-486AA05B31B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15" name="AutoShape 33">
          <a:extLst>
            <a:ext uri="{FF2B5EF4-FFF2-40B4-BE49-F238E27FC236}">
              <a16:creationId xmlns:a16="http://schemas.microsoft.com/office/drawing/2014/main" id="{7108E9FD-7E9B-4B4A-8BD9-DD63A6636747}"/>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116" name="AutoShape 33">
          <a:extLst>
            <a:ext uri="{FF2B5EF4-FFF2-40B4-BE49-F238E27FC236}">
              <a16:creationId xmlns:a16="http://schemas.microsoft.com/office/drawing/2014/main" id="{4035A72E-6B50-4E1B-9EC6-CEF43E8A7875}"/>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117" name="Check Box 23" hidden="1">
          <a:extLst>
            <a:ext uri="{63B3BB69-23CF-44E3-9099-C40C66FF867C}">
              <a14:compatExt xmlns:a14="http://schemas.microsoft.com/office/drawing/2010/main" spid="_x0000_s1047"/>
            </a:ext>
            <a:ext uri="{FF2B5EF4-FFF2-40B4-BE49-F238E27FC236}">
              <a16:creationId xmlns:a16="http://schemas.microsoft.com/office/drawing/2014/main" id="{F7D22EFA-CAF6-47F5-8401-20DADD5D1B8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18" name="AutoShape 33">
          <a:extLst>
            <a:ext uri="{FF2B5EF4-FFF2-40B4-BE49-F238E27FC236}">
              <a16:creationId xmlns:a16="http://schemas.microsoft.com/office/drawing/2014/main" id="{A08A3E5E-A6B8-4A60-95B8-581F6499166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19" name="AutoShape 33">
          <a:extLst>
            <a:ext uri="{FF2B5EF4-FFF2-40B4-BE49-F238E27FC236}">
              <a16:creationId xmlns:a16="http://schemas.microsoft.com/office/drawing/2014/main" id="{89AD4F11-3D44-4495-AE01-720CECBEB8F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20" name="AutoShape 33">
          <a:extLst>
            <a:ext uri="{FF2B5EF4-FFF2-40B4-BE49-F238E27FC236}">
              <a16:creationId xmlns:a16="http://schemas.microsoft.com/office/drawing/2014/main" id="{5C7FF6E9-B0A6-47E0-B269-06CC28F9DDC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21" name="AutoShape 33">
          <a:extLst>
            <a:ext uri="{FF2B5EF4-FFF2-40B4-BE49-F238E27FC236}">
              <a16:creationId xmlns:a16="http://schemas.microsoft.com/office/drawing/2014/main" id="{0C901CEC-E9DF-441D-8957-B7DA722BDC0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22" name="AutoShape 33">
          <a:extLst>
            <a:ext uri="{FF2B5EF4-FFF2-40B4-BE49-F238E27FC236}">
              <a16:creationId xmlns:a16="http://schemas.microsoft.com/office/drawing/2014/main" id="{700FBB59-6129-47D7-932A-804B1CCA2F1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123" name="AutoShape 33">
          <a:extLst>
            <a:ext uri="{FF2B5EF4-FFF2-40B4-BE49-F238E27FC236}">
              <a16:creationId xmlns:a16="http://schemas.microsoft.com/office/drawing/2014/main" id="{4BA4B141-67D5-4DFD-8E78-80BB1365C176}"/>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24" name="Check Box 23" hidden="1">
          <a:extLst>
            <a:ext uri="{63B3BB69-23CF-44E3-9099-C40C66FF867C}">
              <a14:compatExt xmlns:a14="http://schemas.microsoft.com/office/drawing/2010/main" spid="_x0000_s1047"/>
            </a:ext>
            <a:ext uri="{FF2B5EF4-FFF2-40B4-BE49-F238E27FC236}">
              <a16:creationId xmlns:a16="http://schemas.microsoft.com/office/drawing/2014/main" id="{C8D49338-FB61-454D-996A-1BEECB7A65E5}"/>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125" name="AutoShape 33">
          <a:extLst>
            <a:ext uri="{FF2B5EF4-FFF2-40B4-BE49-F238E27FC236}">
              <a16:creationId xmlns:a16="http://schemas.microsoft.com/office/drawing/2014/main" id="{5696E03E-37E5-4E96-83C6-BBE822FBE7C7}"/>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26" name="AutoShape 33">
          <a:extLst>
            <a:ext uri="{FF2B5EF4-FFF2-40B4-BE49-F238E27FC236}">
              <a16:creationId xmlns:a16="http://schemas.microsoft.com/office/drawing/2014/main" id="{236EE63F-F72E-46C9-9E1F-6FDE5B21445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27" name="AutoShape 33">
          <a:extLst>
            <a:ext uri="{FF2B5EF4-FFF2-40B4-BE49-F238E27FC236}">
              <a16:creationId xmlns:a16="http://schemas.microsoft.com/office/drawing/2014/main" id="{D01545BE-B830-4E2D-85DD-7AB8E23E145C}"/>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28" name="AutoShape 33">
          <a:extLst>
            <a:ext uri="{FF2B5EF4-FFF2-40B4-BE49-F238E27FC236}">
              <a16:creationId xmlns:a16="http://schemas.microsoft.com/office/drawing/2014/main" id="{BFF3B04F-461C-47A0-BF85-A4CB621C719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1690"/>
    <xdr:sp macro="" textlink="">
      <xdr:nvSpPr>
        <xdr:cNvPr id="129" name="AutoShape 33">
          <a:extLst>
            <a:ext uri="{FF2B5EF4-FFF2-40B4-BE49-F238E27FC236}">
              <a16:creationId xmlns:a16="http://schemas.microsoft.com/office/drawing/2014/main" id="{2A09EEAB-BAD6-47ED-8349-9815013FE573}"/>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2079"/>
    <xdr:sp macro="" textlink="">
      <xdr:nvSpPr>
        <xdr:cNvPr id="130" name="AutoShape 33">
          <a:extLst>
            <a:ext uri="{FF2B5EF4-FFF2-40B4-BE49-F238E27FC236}">
              <a16:creationId xmlns:a16="http://schemas.microsoft.com/office/drawing/2014/main" id="{3F3B77F9-6A27-44FA-B48F-38A91D2ACADA}"/>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131" name="Check Box 23" hidden="1">
          <a:extLst>
            <a:ext uri="{63B3BB69-23CF-44E3-9099-C40C66FF867C}">
              <a14:compatExt xmlns:a14="http://schemas.microsoft.com/office/drawing/2010/main" spid="_x0000_s1047"/>
            </a:ext>
            <a:ext uri="{FF2B5EF4-FFF2-40B4-BE49-F238E27FC236}">
              <a16:creationId xmlns:a16="http://schemas.microsoft.com/office/drawing/2014/main" id="{22777BA3-36E9-4B75-BFF7-9B87F50DCF4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32" name="AutoShape 33">
          <a:extLst>
            <a:ext uri="{FF2B5EF4-FFF2-40B4-BE49-F238E27FC236}">
              <a16:creationId xmlns:a16="http://schemas.microsoft.com/office/drawing/2014/main" id="{0348C9ED-99B9-4071-8ACD-65E44448475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33" name="AutoShape 33">
          <a:extLst>
            <a:ext uri="{FF2B5EF4-FFF2-40B4-BE49-F238E27FC236}">
              <a16:creationId xmlns:a16="http://schemas.microsoft.com/office/drawing/2014/main" id="{30872E71-FCF2-44D7-B739-344F6BAEEDB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34" name="AutoShape 33">
          <a:extLst>
            <a:ext uri="{FF2B5EF4-FFF2-40B4-BE49-F238E27FC236}">
              <a16:creationId xmlns:a16="http://schemas.microsoft.com/office/drawing/2014/main" id="{F5BBE0D8-8196-484F-82F3-D3E84506616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35" name="AutoShape 33">
          <a:extLst>
            <a:ext uri="{FF2B5EF4-FFF2-40B4-BE49-F238E27FC236}">
              <a16:creationId xmlns:a16="http://schemas.microsoft.com/office/drawing/2014/main" id="{781047CF-5838-43AF-BAB1-0A0A571EEE1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36" name="AutoShape 33">
          <a:extLst>
            <a:ext uri="{FF2B5EF4-FFF2-40B4-BE49-F238E27FC236}">
              <a16:creationId xmlns:a16="http://schemas.microsoft.com/office/drawing/2014/main" id="{3C371057-F740-4E1A-892D-319E5D83E2E2}"/>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137" name="AutoShape 33">
          <a:extLst>
            <a:ext uri="{FF2B5EF4-FFF2-40B4-BE49-F238E27FC236}">
              <a16:creationId xmlns:a16="http://schemas.microsoft.com/office/drawing/2014/main" id="{2DA5780D-67DC-4D75-8A5A-10288BAEE806}"/>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138" name="Check Box 23" hidden="1">
          <a:extLst>
            <a:ext uri="{63B3BB69-23CF-44E3-9099-C40C66FF867C}">
              <a14:compatExt xmlns:a14="http://schemas.microsoft.com/office/drawing/2010/main" spid="_x0000_s1047"/>
            </a:ext>
            <a:ext uri="{FF2B5EF4-FFF2-40B4-BE49-F238E27FC236}">
              <a16:creationId xmlns:a16="http://schemas.microsoft.com/office/drawing/2014/main" id="{2A8D180E-2D65-4DF8-A249-C9DF3395DCF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39" name="AutoShape 33">
          <a:extLst>
            <a:ext uri="{FF2B5EF4-FFF2-40B4-BE49-F238E27FC236}">
              <a16:creationId xmlns:a16="http://schemas.microsoft.com/office/drawing/2014/main" id="{834DCB23-95EC-49DD-A6C3-EF5C6A26997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40" name="AutoShape 33">
          <a:extLst>
            <a:ext uri="{FF2B5EF4-FFF2-40B4-BE49-F238E27FC236}">
              <a16:creationId xmlns:a16="http://schemas.microsoft.com/office/drawing/2014/main" id="{1C70EC13-11F8-44BA-A049-27BAA5E4355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41" name="AutoShape 33">
          <a:extLst>
            <a:ext uri="{FF2B5EF4-FFF2-40B4-BE49-F238E27FC236}">
              <a16:creationId xmlns:a16="http://schemas.microsoft.com/office/drawing/2014/main" id="{8A4CEF4D-0BC0-4055-AA8C-F6735B40316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42" name="AutoShape 33">
          <a:extLst>
            <a:ext uri="{FF2B5EF4-FFF2-40B4-BE49-F238E27FC236}">
              <a16:creationId xmlns:a16="http://schemas.microsoft.com/office/drawing/2014/main" id="{FD7187A2-107A-47F4-8EC6-64DDFFBF4E0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43" name="AutoShape 33">
          <a:extLst>
            <a:ext uri="{FF2B5EF4-FFF2-40B4-BE49-F238E27FC236}">
              <a16:creationId xmlns:a16="http://schemas.microsoft.com/office/drawing/2014/main" id="{2D4DBFE8-670B-4C88-A514-F8CAF59B54B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144" name="Check Box 23" hidden="1">
          <a:extLst>
            <a:ext uri="{63B3BB69-23CF-44E3-9099-C40C66FF867C}">
              <a14:compatExt xmlns:a14="http://schemas.microsoft.com/office/drawing/2010/main" spid="_x0000_s1047"/>
            </a:ext>
            <a:ext uri="{FF2B5EF4-FFF2-40B4-BE49-F238E27FC236}">
              <a16:creationId xmlns:a16="http://schemas.microsoft.com/office/drawing/2014/main" id="{77FAC4A3-E340-4234-97A6-6525F3C3A9C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45" name="AutoShape 33">
          <a:extLst>
            <a:ext uri="{FF2B5EF4-FFF2-40B4-BE49-F238E27FC236}">
              <a16:creationId xmlns:a16="http://schemas.microsoft.com/office/drawing/2014/main" id="{E63D361F-E2DF-40C9-B0DC-43F9778ABD4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46" name="AutoShape 33">
          <a:extLst>
            <a:ext uri="{FF2B5EF4-FFF2-40B4-BE49-F238E27FC236}">
              <a16:creationId xmlns:a16="http://schemas.microsoft.com/office/drawing/2014/main" id="{D0639E86-8C44-48FC-BAB4-BA29AD1EBC7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47" name="AutoShape 33">
          <a:extLst>
            <a:ext uri="{FF2B5EF4-FFF2-40B4-BE49-F238E27FC236}">
              <a16:creationId xmlns:a16="http://schemas.microsoft.com/office/drawing/2014/main" id="{CD796814-3CB5-494B-B549-812AF32B499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48" name="AutoShape 33">
          <a:extLst>
            <a:ext uri="{FF2B5EF4-FFF2-40B4-BE49-F238E27FC236}">
              <a16:creationId xmlns:a16="http://schemas.microsoft.com/office/drawing/2014/main" id="{6457F3C7-1454-43FD-8C79-2EA2FA3A736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49" name="AutoShape 33">
          <a:extLst>
            <a:ext uri="{FF2B5EF4-FFF2-40B4-BE49-F238E27FC236}">
              <a16:creationId xmlns:a16="http://schemas.microsoft.com/office/drawing/2014/main" id="{1E3D4185-2079-425B-A764-C62B0613C14B}"/>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150" name="AutoShape 33">
          <a:extLst>
            <a:ext uri="{FF2B5EF4-FFF2-40B4-BE49-F238E27FC236}">
              <a16:creationId xmlns:a16="http://schemas.microsoft.com/office/drawing/2014/main" id="{BEA77B43-F38B-4D47-9E11-02BF917080EC}"/>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151" name="Check Box 23" hidden="1">
          <a:extLst>
            <a:ext uri="{63B3BB69-23CF-44E3-9099-C40C66FF867C}">
              <a14:compatExt xmlns:a14="http://schemas.microsoft.com/office/drawing/2010/main" spid="_x0000_s1047"/>
            </a:ext>
            <a:ext uri="{FF2B5EF4-FFF2-40B4-BE49-F238E27FC236}">
              <a16:creationId xmlns:a16="http://schemas.microsoft.com/office/drawing/2014/main" id="{DA26FD3D-DFA3-4B23-AF5B-317E5529587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52" name="AutoShape 33">
          <a:extLst>
            <a:ext uri="{FF2B5EF4-FFF2-40B4-BE49-F238E27FC236}">
              <a16:creationId xmlns:a16="http://schemas.microsoft.com/office/drawing/2014/main" id="{84A46ACE-318C-466D-9768-CED613142B1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53" name="AutoShape 33">
          <a:extLst>
            <a:ext uri="{FF2B5EF4-FFF2-40B4-BE49-F238E27FC236}">
              <a16:creationId xmlns:a16="http://schemas.microsoft.com/office/drawing/2014/main" id="{3495F3D9-3905-445B-9E7D-1D62E986A1D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54" name="AutoShape 33">
          <a:extLst>
            <a:ext uri="{FF2B5EF4-FFF2-40B4-BE49-F238E27FC236}">
              <a16:creationId xmlns:a16="http://schemas.microsoft.com/office/drawing/2014/main" id="{A9CC309C-DB63-4CC7-B3C2-60D3A9FB09D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55" name="AutoShape 33">
          <a:extLst>
            <a:ext uri="{FF2B5EF4-FFF2-40B4-BE49-F238E27FC236}">
              <a16:creationId xmlns:a16="http://schemas.microsoft.com/office/drawing/2014/main" id="{05DBF3B2-7B6F-4F9E-B51A-1102D2A2F5E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56" name="AutoShape 33">
          <a:extLst>
            <a:ext uri="{FF2B5EF4-FFF2-40B4-BE49-F238E27FC236}">
              <a16:creationId xmlns:a16="http://schemas.microsoft.com/office/drawing/2014/main" id="{625B49A5-5ABE-4A3E-8603-7B2B9C8C55B6}"/>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157" name="AutoShape 33">
          <a:extLst>
            <a:ext uri="{FF2B5EF4-FFF2-40B4-BE49-F238E27FC236}">
              <a16:creationId xmlns:a16="http://schemas.microsoft.com/office/drawing/2014/main" id="{BBAFE780-ACC8-49F2-87D4-3FA0012915C4}"/>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58" name="Check Box 23" hidden="1">
          <a:extLst>
            <a:ext uri="{63B3BB69-23CF-44E3-9099-C40C66FF867C}">
              <a14:compatExt xmlns:a14="http://schemas.microsoft.com/office/drawing/2010/main" spid="_x0000_s1047"/>
            </a:ext>
            <a:ext uri="{FF2B5EF4-FFF2-40B4-BE49-F238E27FC236}">
              <a16:creationId xmlns:a16="http://schemas.microsoft.com/office/drawing/2014/main" id="{FE181220-D384-4CEB-B540-FD605E645675}"/>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159" name="AutoShape 33">
          <a:extLst>
            <a:ext uri="{FF2B5EF4-FFF2-40B4-BE49-F238E27FC236}">
              <a16:creationId xmlns:a16="http://schemas.microsoft.com/office/drawing/2014/main" id="{E51AFCFA-D8D4-4824-B980-19B42305BFD4}"/>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60" name="AutoShape 33">
          <a:extLst>
            <a:ext uri="{FF2B5EF4-FFF2-40B4-BE49-F238E27FC236}">
              <a16:creationId xmlns:a16="http://schemas.microsoft.com/office/drawing/2014/main" id="{0D328464-05E1-4E32-A4BC-A124E7BE009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61" name="AutoShape 33">
          <a:extLst>
            <a:ext uri="{FF2B5EF4-FFF2-40B4-BE49-F238E27FC236}">
              <a16:creationId xmlns:a16="http://schemas.microsoft.com/office/drawing/2014/main" id="{8681FDB4-58A0-4FDA-B58A-84E7D1087267}"/>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62" name="AutoShape 33">
          <a:extLst>
            <a:ext uri="{FF2B5EF4-FFF2-40B4-BE49-F238E27FC236}">
              <a16:creationId xmlns:a16="http://schemas.microsoft.com/office/drawing/2014/main" id="{26A1C6CB-5C8C-4164-B5D2-ABABA97D9D0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1690"/>
    <xdr:sp macro="" textlink="">
      <xdr:nvSpPr>
        <xdr:cNvPr id="163" name="AutoShape 33">
          <a:extLst>
            <a:ext uri="{FF2B5EF4-FFF2-40B4-BE49-F238E27FC236}">
              <a16:creationId xmlns:a16="http://schemas.microsoft.com/office/drawing/2014/main" id="{E54985A9-2255-4EA9-90B1-7E6705243366}"/>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2079"/>
    <xdr:sp macro="" textlink="">
      <xdr:nvSpPr>
        <xdr:cNvPr id="164" name="AutoShape 33">
          <a:extLst>
            <a:ext uri="{FF2B5EF4-FFF2-40B4-BE49-F238E27FC236}">
              <a16:creationId xmlns:a16="http://schemas.microsoft.com/office/drawing/2014/main" id="{8EA48DD1-B9D1-42C1-9311-24BEA544EEB1}"/>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165" name="Check Box 23" hidden="1">
          <a:extLst>
            <a:ext uri="{63B3BB69-23CF-44E3-9099-C40C66FF867C}">
              <a14:compatExt xmlns:a14="http://schemas.microsoft.com/office/drawing/2010/main" spid="_x0000_s1047"/>
            </a:ext>
            <a:ext uri="{FF2B5EF4-FFF2-40B4-BE49-F238E27FC236}">
              <a16:creationId xmlns:a16="http://schemas.microsoft.com/office/drawing/2014/main" id="{948AB671-7895-41F6-BFCC-511D9D53EA3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66" name="AutoShape 33">
          <a:extLst>
            <a:ext uri="{FF2B5EF4-FFF2-40B4-BE49-F238E27FC236}">
              <a16:creationId xmlns:a16="http://schemas.microsoft.com/office/drawing/2014/main" id="{7CD88D83-15D7-4B1F-971F-F80F53E8221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67" name="AutoShape 33">
          <a:extLst>
            <a:ext uri="{FF2B5EF4-FFF2-40B4-BE49-F238E27FC236}">
              <a16:creationId xmlns:a16="http://schemas.microsoft.com/office/drawing/2014/main" id="{EDF31718-85BB-4819-B07C-B7D89507872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68" name="AutoShape 33">
          <a:extLst>
            <a:ext uri="{FF2B5EF4-FFF2-40B4-BE49-F238E27FC236}">
              <a16:creationId xmlns:a16="http://schemas.microsoft.com/office/drawing/2014/main" id="{E1383EA4-EE32-4ED0-8601-ADD61CFC6C3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69" name="AutoShape 33">
          <a:extLst>
            <a:ext uri="{FF2B5EF4-FFF2-40B4-BE49-F238E27FC236}">
              <a16:creationId xmlns:a16="http://schemas.microsoft.com/office/drawing/2014/main" id="{27E432E0-8550-4F29-8626-6736F64F79E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70" name="AutoShape 33">
          <a:extLst>
            <a:ext uri="{FF2B5EF4-FFF2-40B4-BE49-F238E27FC236}">
              <a16:creationId xmlns:a16="http://schemas.microsoft.com/office/drawing/2014/main" id="{809F347D-B852-4465-9A59-5C84F09F9308}"/>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171" name="AutoShape 33">
          <a:extLst>
            <a:ext uri="{FF2B5EF4-FFF2-40B4-BE49-F238E27FC236}">
              <a16:creationId xmlns:a16="http://schemas.microsoft.com/office/drawing/2014/main" id="{71F036D1-A196-4A7E-B901-071C7993901D}"/>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172" name="Check Box 23" hidden="1">
          <a:extLst>
            <a:ext uri="{63B3BB69-23CF-44E3-9099-C40C66FF867C}">
              <a14:compatExt xmlns:a14="http://schemas.microsoft.com/office/drawing/2010/main" spid="_x0000_s1047"/>
            </a:ext>
            <a:ext uri="{FF2B5EF4-FFF2-40B4-BE49-F238E27FC236}">
              <a16:creationId xmlns:a16="http://schemas.microsoft.com/office/drawing/2014/main" id="{7B5458A0-0CE8-4B84-84BB-00627AF7B3C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73" name="AutoShape 33">
          <a:extLst>
            <a:ext uri="{FF2B5EF4-FFF2-40B4-BE49-F238E27FC236}">
              <a16:creationId xmlns:a16="http://schemas.microsoft.com/office/drawing/2014/main" id="{978669CD-9341-4A6C-A91C-F11A6B07E8B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74" name="AutoShape 33">
          <a:extLst>
            <a:ext uri="{FF2B5EF4-FFF2-40B4-BE49-F238E27FC236}">
              <a16:creationId xmlns:a16="http://schemas.microsoft.com/office/drawing/2014/main" id="{21899F07-D7AB-4F67-BEA0-97D70FBDE63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75" name="AutoShape 33">
          <a:extLst>
            <a:ext uri="{FF2B5EF4-FFF2-40B4-BE49-F238E27FC236}">
              <a16:creationId xmlns:a16="http://schemas.microsoft.com/office/drawing/2014/main" id="{2557C19A-CCEE-46A9-B580-15ED87654AC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76" name="AutoShape 33">
          <a:extLst>
            <a:ext uri="{FF2B5EF4-FFF2-40B4-BE49-F238E27FC236}">
              <a16:creationId xmlns:a16="http://schemas.microsoft.com/office/drawing/2014/main" id="{207510BC-F66B-4B04-8BC0-C7C7E98EE8A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77" name="AutoShape 33">
          <a:extLst>
            <a:ext uri="{FF2B5EF4-FFF2-40B4-BE49-F238E27FC236}">
              <a16:creationId xmlns:a16="http://schemas.microsoft.com/office/drawing/2014/main" id="{D2AA7B94-8532-4A6F-9F91-EDB4E93A7C0B}"/>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178" name="Check Box 23" hidden="1">
          <a:extLst>
            <a:ext uri="{63B3BB69-23CF-44E3-9099-C40C66FF867C}">
              <a14:compatExt xmlns:a14="http://schemas.microsoft.com/office/drawing/2010/main" spid="_x0000_s1047"/>
            </a:ext>
            <a:ext uri="{FF2B5EF4-FFF2-40B4-BE49-F238E27FC236}">
              <a16:creationId xmlns:a16="http://schemas.microsoft.com/office/drawing/2014/main" id="{FA9DAD22-2863-4815-AEE2-67DBA9BC84E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79" name="AutoShape 33">
          <a:extLst>
            <a:ext uri="{FF2B5EF4-FFF2-40B4-BE49-F238E27FC236}">
              <a16:creationId xmlns:a16="http://schemas.microsoft.com/office/drawing/2014/main" id="{71BEA64F-5513-4764-A490-93FAB8CE811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80" name="AutoShape 33">
          <a:extLst>
            <a:ext uri="{FF2B5EF4-FFF2-40B4-BE49-F238E27FC236}">
              <a16:creationId xmlns:a16="http://schemas.microsoft.com/office/drawing/2014/main" id="{AEC73DFB-DEB0-46D6-9DE8-269B038E7FD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81" name="AutoShape 33">
          <a:extLst>
            <a:ext uri="{FF2B5EF4-FFF2-40B4-BE49-F238E27FC236}">
              <a16:creationId xmlns:a16="http://schemas.microsoft.com/office/drawing/2014/main" id="{B1B8EDCA-5F51-495A-BE64-7C0BC62B21E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82" name="AutoShape 33">
          <a:extLst>
            <a:ext uri="{FF2B5EF4-FFF2-40B4-BE49-F238E27FC236}">
              <a16:creationId xmlns:a16="http://schemas.microsoft.com/office/drawing/2014/main" id="{25D57F21-1485-4AAC-810B-497D810DC95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83" name="AutoShape 33">
          <a:extLst>
            <a:ext uri="{FF2B5EF4-FFF2-40B4-BE49-F238E27FC236}">
              <a16:creationId xmlns:a16="http://schemas.microsoft.com/office/drawing/2014/main" id="{15CEC9F1-B657-4743-9038-E0CC6C3BF129}"/>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184" name="AutoShape 33">
          <a:extLst>
            <a:ext uri="{FF2B5EF4-FFF2-40B4-BE49-F238E27FC236}">
              <a16:creationId xmlns:a16="http://schemas.microsoft.com/office/drawing/2014/main" id="{7F1F289E-78FE-4AF1-9BEF-C383F0DBF15C}"/>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185" name="Check Box 23" hidden="1">
          <a:extLst>
            <a:ext uri="{63B3BB69-23CF-44E3-9099-C40C66FF867C}">
              <a14:compatExt xmlns:a14="http://schemas.microsoft.com/office/drawing/2010/main" spid="_x0000_s1047"/>
            </a:ext>
            <a:ext uri="{FF2B5EF4-FFF2-40B4-BE49-F238E27FC236}">
              <a16:creationId xmlns:a16="http://schemas.microsoft.com/office/drawing/2014/main" id="{71362E5F-AAB7-4BCA-A3C3-B5D0C95E2D7F}"/>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186" name="AutoShape 33">
          <a:extLst>
            <a:ext uri="{FF2B5EF4-FFF2-40B4-BE49-F238E27FC236}">
              <a16:creationId xmlns:a16="http://schemas.microsoft.com/office/drawing/2014/main" id="{CB8CAA37-F128-4AF7-8694-B0A2149DE21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87" name="AutoShape 33">
          <a:extLst>
            <a:ext uri="{FF2B5EF4-FFF2-40B4-BE49-F238E27FC236}">
              <a16:creationId xmlns:a16="http://schemas.microsoft.com/office/drawing/2014/main" id="{678FD5DD-FFB7-44A6-90C3-19DA8AF54B4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88" name="AutoShape 33">
          <a:extLst>
            <a:ext uri="{FF2B5EF4-FFF2-40B4-BE49-F238E27FC236}">
              <a16:creationId xmlns:a16="http://schemas.microsoft.com/office/drawing/2014/main" id="{EA267BD1-0E20-4014-A236-42AFBE2E970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189" name="AutoShape 33">
          <a:extLst>
            <a:ext uri="{FF2B5EF4-FFF2-40B4-BE49-F238E27FC236}">
              <a16:creationId xmlns:a16="http://schemas.microsoft.com/office/drawing/2014/main" id="{87DDA726-7471-416B-9B20-E148688AD45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190" name="AutoShape 33">
          <a:extLst>
            <a:ext uri="{FF2B5EF4-FFF2-40B4-BE49-F238E27FC236}">
              <a16:creationId xmlns:a16="http://schemas.microsoft.com/office/drawing/2014/main" id="{B7B6AD98-40EB-4F01-84E8-DC71E6977493}"/>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191" name="AutoShape 33">
          <a:extLst>
            <a:ext uri="{FF2B5EF4-FFF2-40B4-BE49-F238E27FC236}">
              <a16:creationId xmlns:a16="http://schemas.microsoft.com/office/drawing/2014/main" id="{0FF622EA-0A07-4D06-9B99-A5DCF2151675}"/>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192" name="Check Box 23" hidden="1">
          <a:extLst>
            <a:ext uri="{63B3BB69-23CF-44E3-9099-C40C66FF867C}">
              <a14:compatExt xmlns:a14="http://schemas.microsoft.com/office/drawing/2010/main" spid="_x0000_s1047"/>
            </a:ext>
            <a:ext uri="{FF2B5EF4-FFF2-40B4-BE49-F238E27FC236}">
              <a16:creationId xmlns:a16="http://schemas.microsoft.com/office/drawing/2014/main" id="{3F533477-A4D5-4266-B88E-CDE06DF34C01}"/>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193" name="AutoShape 33">
          <a:extLst>
            <a:ext uri="{FF2B5EF4-FFF2-40B4-BE49-F238E27FC236}">
              <a16:creationId xmlns:a16="http://schemas.microsoft.com/office/drawing/2014/main" id="{662E0A19-4EC6-4FA8-AFFF-7177A41A6805}"/>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94" name="AutoShape 33">
          <a:extLst>
            <a:ext uri="{FF2B5EF4-FFF2-40B4-BE49-F238E27FC236}">
              <a16:creationId xmlns:a16="http://schemas.microsoft.com/office/drawing/2014/main" id="{7BB13D1C-33A4-42C7-BD18-51EEA350491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95" name="AutoShape 33">
          <a:extLst>
            <a:ext uri="{FF2B5EF4-FFF2-40B4-BE49-F238E27FC236}">
              <a16:creationId xmlns:a16="http://schemas.microsoft.com/office/drawing/2014/main" id="{42E5A6E0-E69C-4394-BE55-01281CBCFFE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196" name="AutoShape 33">
          <a:extLst>
            <a:ext uri="{FF2B5EF4-FFF2-40B4-BE49-F238E27FC236}">
              <a16:creationId xmlns:a16="http://schemas.microsoft.com/office/drawing/2014/main" id="{CC5F9D55-5AE6-422B-917C-0CB763022A4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1690"/>
    <xdr:sp macro="" textlink="">
      <xdr:nvSpPr>
        <xdr:cNvPr id="197" name="AutoShape 33">
          <a:extLst>
            <a:ext uri="{FF2B5EF4-FFF2-40B4-BE49-F238E27FC236}">
              <a16:creationId xmlns:a16="http://schemas.microsoft.com/office/drawing/2014/main" id="{1B79B618-3A8F-4063-A3E1-74425E474DC0}"/>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2079"/>
    <xdr:sp macro="" textlink="">
      <xdr:nvSpPr>
        <xdr:cNvPr id="198" name="AutoShape 33">
          <a:extLst>
            <a:ext uri="{FF2B5EF4-FFF2-40B4-BE49-F238E27FC236}">
              <a16:creationId xmlns:a16="http://schemas.microsoft.com/office/drawing/2014/main" id="{5B8D6CDA-C98F-4C98-BBFF-774CDA00835D}"/>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199" name="Check Box 23" hidden="1">
          <a:extLst>
            <a:ext uri="{63B3BB69-23CF-44E3-9099-C40C66FF867C}">
              <a14:compatExt xmlns:a14="http://schemas.microsoft.com/office/drawing/2010/main" spid="_x0000_s1047"/>
            </a:ext>
            <a:ext uri="{FF2B5EF4-FFF2-40B4-BE49-F238E27FC236}">
              <a16:creationId xmlns:a16="http://schemas.microsoft.com/office/drawing/2014/main" id="{0EEC449F-68DF-4E77-96AC-B2E66BCA256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00" name="AutoShape 33">
          <a:extLst>
            <a:ext uri="{FF2B5EF4-FFF2-40B4-BE49-F238E27FC236}">
              <a16:creationId xmlns:a16="http://schemas.microsoft.com/office/drawing/2014/main" id="{58B18307-F0BA-429E-AE14-3FAA2A0CDFB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01" name="AutoShape 33">
          <a:extLst>
            <a:ext uri="{FF2B5EF4-FFF2-40B4-BE49-F238E27FC236}">
              <a16:creationId xmlns:a16="http://schemas.microsoft.com/office/drawing/2014/main" id="{485B81F2-AEB4-4338-9FAC-AC54DD09DF5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02" name="AutoShape 33">
          <a:extLst>
            <a:ext uri="{FF2B5EF4-FFF2-40B4-BE49-F238E27FC236}">
              <a16:creationId xmlns:a16="http://schemas.microsoft.com/office/drawing/2014/main" id="{C875ADE7-3482-4EA7-B540-E909F1638AA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03" name="AutoShape 33">
          <a:extLst>
            <a:ext uri="{FF2B5EF4-FFF2-40B4-BE49-F238E27FC236}">
              <a16:creationId xmlns:a16="http://schemas.microsoft.com/office/drawing/2014/main" id="{B7FD23E0-CFA1-4E42-AD80-B6DC2860493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204" name="AutoShape 33">
          <a:extLst>
            <a:ext uri="{FF2B5EF4-FFF2-40B4-BE49-F238E27FC236}">
              <a16:creationId xmlns:a16="http://schemas.microsoft.com/office/drawing/2014/main" id="{73EB8398-ACD4-48E3-A31D-79A2A764F8F0}"/>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205" name="AutoShape 33">
          <a:extLst>
            <a:ext uri="{FF2B5EF4-FFF2-40B4-BE49-F238E27FC236}">
              <a16:creationId xmlns:a16="http://schemas.microsoft.com/office/drawing/2014/main" id="{63E37BED-9DB3-4525-90E1-1A7BE05741BB}"/>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206" name="Check Box 23" hidden="1">
          <a:extLst>
            <a:ext uri="{63B3BB69-23CF-44E3-9099-C40C66FF867C}">
              <a14:compatExt xmlns:a14="http://schemas.microsoft.com/office/drawing/2010/main" spid="_x0000_s1047"/>
            </a:ext>
            <a:ext uri="{FF2B5EF4-FFF2-40B4-BE49-F238E27FC236}">
              <a16:creationId xmlns:a16="http://schemas.microsoft.com/office/drawing/2014/main" id="{263A532A-BD1A-4EC1-90FA-BEBBB77EA26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07" name="AutoShape 33">
          <a:extLst>
            <a:ext uri="{FF2B5EF4-FFF2-40B4-BE49-F238E27FC236}">
              <a16:creationId xmlns:a16="http://schemas.microsoft.com/office/drawing/2014/main" id="{2EA15916-0DBE-4E06-9493-354F1D82CEA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08" name="AutoShape 33">
          <a:extLst>
            <a:ext uri="{FF2B5EF4-FFF2-40B4-BE49-F238E27FC236}">
              <a16:creationId xmlns:a16="http://schemas.microsoft.com/office/drawing/2014/main" id="{854ED0B8-5FA0-4208-AAC9-45D0BD0DA53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09" name="AutoShape 33">
          <a:extLst>
            <a:ext uri="{FF2B5EF4-FFF2-40B4-BE49-F238E27FC236}">
              <a16:creationId xmlns:a16="http://schemas.microsoft.com/office/drawing/2014/main" id="{ACB18B42-930E-487D-A1BF-3B43995218E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10" name="AutoShape 33">
          <a:extLst>
            <a:ext uri="{FF2B5EF4-FFF2-40B4-BE49-F238E27FC236}">
              <a16:creationId xmlns:a16="http://schemas.microsoft.com/office/drawing/2014/main" id="{909AA5AD-C859-43C2-8E9D-21F52635A7F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211" name="AutoShape 33">
          <a:extLst>
            <a:ext uri="{FF2B5EF4-FFF2-40B4-BE49-F238E27FC236}">
              <a16:creationId xmlns:a16="http://schemas.microsoft.com/office/drawing/2014/main" id="{D6978B5F-5B11-4C05-BB98-2C17FA94129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212" name="Check Box 23" hidden="1">
          <a:extLst>
            <a:ext uri="{63B3BB69-23CF-44E3-9099-C40C66FF867C}">
              <a14:compatExt xmlns:a14="http://schemas.microsoft.com/office/drawing/2010/main" spid="_x0000_s1047"/>
            </a:ext>
            <a:ext uri="{FF2B5EF4-FFF2-40B4-BE49-F238E27FC236}">
              <a16:creationId xmlns:a16="http://schemas.microsoft.com/office/drawing/2014/main" id="{35FD00EC-9C1A-45C4-BEB6-16075E021A7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13" name="AutoShape 33">
          <a:extLst>
            <a:ext uri="{FF2B5EF4-FFF2-40B4-BE49-F238E27FC236}">
              <a16:creationId xmlns:a16="http://schemas.microsoft.com/office/drawing/2014/main" id="{C63BFA94-EE04-4793-A0D3-DE922348F4C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14" name="AutoShape 33">
          <a:extLst>
            <a:ext uri="{FF2B5EF4-FFF2-40B4-BE49-F238E27FC236}">
              <a16:creationId xmlns:a16="http://schemas.microsoft.com/office/drawing/2014/main" id="{9B6269DA-D6F8-4F77-90E8-0457321A568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15" name="AutoShape 33">
          <a:extLst>
            <a:ext uri="{FF2B5EF4-FFF2-40B4-BE49-F238E27FC236}">
              <a16:creationId xmlns:a16="http://schemas.microsoft.com/office/drawing/2014/main" id="{0EFD35A8-FDDE-469A-9BEC-472F98CC33E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16" name="AutoShape 33">
          <a:extLst>
            <a:ext uri="{FF2B5EF4-FFF2-40B4-BE49-F238E27FC236}">
              <a16:creationId xmlns:a16="http://schemas.microsoft.com/office/drawing/2014/main" id="{421E8B04-A979-45B5-9089-AFDDD12EE40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217" name="AutoShape 33">
          <a:extLst>
            <a:ext uri="{FF2B5EF4-FFF2-40B4-BE49-F238E27FC236}">
              <a16:creationId xmlns:a16="http://schemas.microsoft.com/office/drawing/2014/main" id="{E0B0E707-AD77-43AB-91A7-218D35B43AEE}"/>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218" name="AutoShape 33">
          <a:extLst>
            <a:ext uri="{FF2B5EF4-FFF2-40B4-BE49-F238E27FC236}">
              <a16:creationId xmlns:a16="http://schemas.microsoft.com/office/drawing/2014/main" id="{014EEB48-8E81-49D0-B0D9-C273958FC11A}"/>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219" name="Check Box 23" hidden="1">
          <a:extLst>
            <a:ext uri="{63B3BB69-23CF-44E3-9099-C40C66FF867C}">
              <a14:compatExt xmlns:a14="http://schemas.microsoft.com/office/drawing/2010/main" spid="_x0000_s1047"/>
            </a:ext>
            <a:ext uri="{FF2B5EF4-FFF2-40B4-BE49-F238E27FC236}">
              <a16:creationId xmlns:a16="http://schemas.microsoft.com/office/drawing/2014/main" id="{4DB4DFF1-F29F-48CA-8508-9F41C6CA0547}"/>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20" name="AutoShape 33">
          <a:extLst>
            <a:ext uri="{FF2B5EF4-FFF2-40B4-BE49-F238E27FC236}">
              <a16:creationId xmlns:a16="http://schemas.microsoft.com/office/drawing/2014/main" id="{DAA2B3BD-B190-4A06-A1EA-69B3AB9BF46B}"/>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21" name="AutoShape 33">
          <a:extLst>
            <a:ext uri="{FF2B5EF4-FFF2-40B4-BE49-F238E27FC236}">
              <a16:creationId xmlns:a16="http://schemas.microsoft.com/office/drawing/2014/main" id="{929DDCD4-883A-40A1-BFCE-69D8DD7841D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22" name="AutoShape 33">
          <a:extLst>
            <a:ext uri="{FF2B5EF4-FFF2-40B4-BE49-F238E27FC236}">
              <a16:creationId xmlns:a16="http://schemas.microsoft.com/office/drawing/2014/main" id="{1A25DAB8-C03A-452D-B55C-9819583044E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23" name="AutoShape 33">
          <a:extLst>
            <a:ext uri="{FF2B5EF4-FFF2-40B4-BE49-F238E27FC236}">
              <a16:creationId xmlns:a16="http://schemas.microsoft.com/office/drawing/2014/main" id="{E64A9CD7-024F-4430-A7C9-F8A9CACACC3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224" name="AutoShape 33">
          <a:extLst>
            <a:ext uri="{FF2B5EF4-FFF2-40B4-BE49-F238E27FC236}">
              <a16:creationId xmlns:a16="http://schemas.microsoft.com/office/drawing/2014/main" id="{5FE43BA9-3ED8-4CC9-B84B-33706715A26F}"/>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225" name="AutoShape 33">
          <a:extLst>
            <a:ext uri="{FF2B5EF4-FFF2-40B4-BE49-F238E27FC236}">
              <a16:creationId xmlns:a16="http://schemas.microsoft.com/office/drawing/2014/main" id="{1517770C-2812-4EAF-9E0E-9FCE6E209FCD}"/>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26" name="Check Box 23" hidden="1">
          <a:extLst>
            <a:ext uri="{63B3BB69-23CF-44E3-9099-C40C66FF867C}">
              <a14:compatExt xmlns:a14="http://schemas.microsoft.com/office/drawing/2010/main" spid="_x0000_s1047"/>
            </a:ext>
            <a:ext uri="{FF2B5EF4-FFF2-40B4-BE49-F238E27FC236}">
              <a16:creationId xmlns:a16="http://schemas.microsoft.com/office/drawing/2014/main" id="{6AC9A0BF-707B-43E3-ACE6-DD174B268E83}"/>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227" name="AutoShape 33">
          <a:extLst>
            <a:ext uri="{FF2B5EF4-FFF2-40B4-BE49-F238E27FC236}">
              <a16:creationId xmlns:a16="http://schemas.microsoft.com/office/drawing/2014/main" id="{C39C3F05-ECBE-479C-A9B1-4CD4223A1BEE}"/>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28" name="AutoShape 33">
          <a:extLst>
            <a:ext uri="{FF2B5EF4-FFF2-40B4-BE49-F238E27FC236}">
              <a16:creationId xmlns:a16="http://schemas.microsoft.com/office/drawing/2014/main" id="{834EEDE1-6AC0-42C5-827D-8963C611F927}"/>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29" name="AutoShape 33">
          <a:extLst>
            <a:ext uri="{FF2B5EF4-FFF2-40B4-BE49-F238E27FC236}">
              <a16:creationId xmlns:a16="http://schemas.microsoft.com/office/drawing/2014/main" id="{5E7882E5-D106-41D7-B799-7F4DBC3620C2}"/>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30" name="AutoShape 33">
          <a:extLst>
            <a:ext uri="{FF2B5EF4-FFF2-40B4-BE49-F238E27FC236}">
              <a16:creationId xmlns:a16="http://schemas.microsoft.com/office/drawing/2014/main" id="{5690ACF0-8E7A-45F7-816F-8F3CB4C16BC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1690"/>
    <xdr:sp macro="" textlink="">
      <xdr:nvSpPr>
        <xdr:cNvPr id="231" name="AutoShape 33">
          <a:extLst>
            <a:ext uri="{FF2B5EF4-FFF2-40B4-BE49-F238E27FC236}">
              <a16:creationId xmlns:a16="http://schemas.microsoft.com/office/drawing/2014/main" id="{7765803F-38C8-4465-B01F-10F580F2BBE9}"/>
            </a:ext>
          </a:extLst>
        </xdr:cNvPr>
        <xdr:cNvSpPr>
          <a:spLocks noChangeAspect="1" noChangeArrowheads="1"/>
        </xdr:cNvSpPr>
      </xdr:nvSpPr>
      <xdr:spPr bwMode="auto">
        <a:xfrm>
          <a:off x="10391775" y="158877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52</xdr:row>
      <xdr:rowOff>0</xdr:rowOff>
    </xdr:from>
    <xdr:ext cx="304800" cy="302079"/>
    <xdr:sp macro="" textlink="">
      <xdr:nvSpPr>
        <xdr:cNvPr id="232" name="AutoShape 33">
          <a:extLst>
            <a:ext uri="{FF2B5EF4-FFF2-40B4-BE49-F238E27FC236}">
              <a16:creationId xmlns:a16="http://schemas.microsoft.com/office/drawing/2014/main" id="{6A38CA37-98CD-47FF-927C-511E096814A0}"/>
            </a:ext>
          </a:extLst>
        </xdr:cNvPr>
        <xdr:cNvSpPr>
          <a:spLocks noChangeAspect="1" noChangeArrowheads="1"/>
        </xdr:cNvSpPr>
      </xdr:nvSpPr>
      <xdr:spPr bwMode="auto">
        <a:xfrm>
          <a:off x="10391775" y="158877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233" name="Check Box 23" hidden="1">
          <a:extLst>
            <a:ext uri="{63B3BB69-23CF-44E3-9099-C40C66FF867C}">
              <a14:compatExt xmlns:a14="http://schemas.microsoft.com/office/drawing/2010/main" spid="_x0000_s1047"/>
            </a:ext>
            <a:ext uri="{FF2B5EF4-FFF2-40B4-BE49-F238E27FC236}">
              <a16:creationId xmlns:a16="http://schemas.microsoft.com/office/drawing/2014/main" id="{D2D99C59-F085-4250-A2BE-53B11270B6E8}"/>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34" name="AutoShape 33">
          <a:extLst>
            <a:ext uri="{FF2B5EF4-FFF2-40B4-BE49-F238E27FC236}">
              <a16:creationId xmlns:a16="http://schemas.microsoft.com/office/drawing/2014/main" id="{ED984533-6E2C-40D8-AFA0-798296915B2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35" name="AutoShape 33">
          <a:extLst>
            <a:ext uri="{FF2B5EF4-FFF2-40B4-BE49-F238E27FC236}">
              <a16:creationId xmlns:a16="http://schemas.microsoft.com/office/drawing/2014/main" id="{9158DC9E-D24B-49D8-BACC-FCAEC88E317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36" name="AutoShape 33">
          <a:extLst>
            <a:ext uri="{FF2B5EF4-FFF2-40B4-BE49-F238E27FC236}">
              <a16:creationId xmlns:a16="http://schemas.microsoft.com/office/drawing/2014/main" id="{63EBF828-F632-4DD4-89FD-BC51F61DD7C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37" name="AutoShape 33">
          <a:extLst>
            <a:ext uri="{FF2B5EF4-FFF2-40B4-BE49-F238E27FC236}">
              <a16:creationId xmlns:a16="http://schemas.microsoft.com/office/drawing/2014/main" id="{AB5A1322-2D08-47A9-A9AC-4DE273E9A03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2662</xdr:rowOff>
    </xdr:to>
    <xdr:sp macro="" textlink="">
      <xdr:nvSpPr>
        <xdr:cNvPr id="238" name="AutoShape 33">
          <a:extLst>
            <a:ext uri="{FF2B5EF4-FFF2-40B4-BE49-F238E27FC236}">
              <a16:creationId xmlns:a16="http://schemas.microsoft.com/office/drawing/2014/main" id="{BC1A66D5-F049-43C5-A6E4-9CDED2115AC5}"/>
            </a:ext>
          </a:extLst>
        </xdr:cNvPr>
        <xdr:cNvSpPr>
          <a:spLocks noChangeAspect="1" noChangeArrowheads="1"/>
        </xdr:cNvSpPr>
      </xdr:nvSpPr>
      <xdr:spPr bwMode="auto">
        <a:xfrm>
          <a:off x="10391775" y="15887700"/>
          <a:ext cx="304800" cy="59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52</xdr:row>
      <xdr:rowOff>0</xdr:rowOff>
    </xdr:from>
    <xdr:to>
      <xdr:col>23</xdr:col>
      <xdr:colOff>304800</xdr:colOff>
      <xdr:row>53</xdr:row>
      <xdr:rowOff>3051</xdr:rowOff>
    </xdr:to>
    <xdr:sp macro="" textlink="">
      <xdr:nvSpPr>
        <xdr:cNvPr id="239" name="AutoShape 33">
          <a:extLst>
            <a:ext uri="{FF2B5EF4-FFF2-40B4-BE49-F238E27FC236}">
              <a16:creationId xmlns:a16="http://schemas.microsoft.com/office/drawing/2014/main" id="{E32649A2-7904-4157-A8E9-444AB0E58835}"/>
            </a:ext>
          </a:extLst>
        </xdr:cNvPr>
        <xdr:cNvSpPr>
          <a:spLocks noChangeAspect="1" noChangeArrowheads="1"/>
        </xdr:cNvSpPr>
      </xdr:nvSpPr>
      <xdr:spPr bwMode="auto">
        <a:xfrm>
          <a:off x="10391775" y="15887700"/>
          <a:ext cx="304800" cy="60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240" name="Check Box 23" hidden="1">
          <a:extLst>
            <a:ext uri="{63B3BB69-23CF-44E3-9099-C40C66FF867C}">
              <a14:compatExt xmlns:a14="http://schemas.microsoft.com/office/drawing/2010/main" spid="_x0000_s1047"/>
            </a:ext>
            <a:ext uri="{FF2B5EF4-FFF2-40B4-BE49-F238E27FC236}">
              <a16:creationId xmlns:a16="http://schemas.microsoft.com/office/drawing/2014/main" id="{215DF32C-A7D4-4AD9-BDE7-5780AD00276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41" name="AutoShape 33">
          <a:extLst>
            <a:ext uri="{FF2B5EF4-FFF2-40B4-BE49-F238E27FC236}">
              <a16:creationId xmlns:a16="http://schemas.microsoft.com/office/drawing/2014/main" id="{92DECB6A-E058-4825-B479-7AFB10BBC87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42" name="AutoShape 33">
          <a:extLst>
            <a:ext uri="{FF2B5EF4-FFF2-40B4-BE49-F238E27FC236}">
              <a16:creationId xmlns:a16="http://schemas.microsoft.com/office/drawing/2014/main" id="{A85544B9-0881-4C9F-9D96-28553ECA8A3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43" name="AutoShape 33">
          <a:extLst>
            <a:ext uri="{FF2B5EF4-FFF2-40B4-BE49-F238E27FC236}">
              <a16:creationId xmlns:a16="http://schemas.microsoft.com/office/drawing/2014/main" id="{F0339E77-0373-49D6-BC73-4BF5AAC2A9C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44" name="AutoShape 33">
          <a:extLst>
            <a:ext uri="{FF2B5EF4-FFF2-40B4-BE49-F238E27FC236}">
              <a16:creationId xmlns:a16="http://schemas.microsoft.com/office/drawing/2014/main" id="{FCDD9D14-221C-4E79-8FD2-88E0BD8D430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131113</xdr:rowOff>
    </xdr:to>
    <xdr:sp macro="" textlink="">
      <xdr:nvSpPr>
        <xdr:cNvPr id="245" name="AutoShape 33">
          <a:extLst>
            <a:ext uri="{FF2B5EF4-FFF2-40B4-BE49-F238E27FC236}">
              <a16:creationId xmlns:a16="http://schemas.microsoft.com/office/drawing/2014/main" id="{8ECF08DD-8B5D-4EB2-AC6E-3574F1005543}"/>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246" name="Check Box 23" hidden="1">
          <a:extLst>
            <a:ext uri="{63B3BB69-23CF-44E3-9099-C40C66FF867C}">
              <a14:compatExt xmlns:a14="http://schemas.microsoft.com/office/drawing/2010/main" spid="_x0000_s1047"/>
            </a:ext>
            <a:ext uri="{FF2B5EF4-FFF2-40B4-BE49-F238E27FC236}">
              <a16:creationId xmlns:a16="http://schemas.microsoft.com/office/drawing/2014/main" id="{21CAE87D-E036-433D-806A-8F7AFC7D84A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47" name="AutoShape 33">
          <a:extLst>
            <a:ext uri="{FF2B5EF4-FFF2-40B4-BE49-F238E27FC236}">
              <a16:creationId xmlns:a16="http://schemas.microsoft.com/office/drawing/2014/main" id="{77B12604-3239-4D5C-97AA-5AC41C19AD4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48" name="AutoShape 33">
          <a:extLst>
            <a:ext uri="{FF2B5EF4-FFF2-40B4-BE49-F238E27FC236}">
              <a16:creationId xmlns:a16="http://schemas.microsoft.com/office/drawing/2014/main" id="{C5277DD1-B727-45FE-B081-2E9960C1098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49" name="AutoShape 33">
          <a:extLst>
            <a:ext uri="{FF2B5EF4-FFF2-40B4-BE49-F238E27FC236}">
              <a16:creationId xmlns:a16="http://schemas.microsoft.com/office/drawing/2014/main" id="{537A4109-F273-421F-AEBB-847A47899D2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50" name="AutoShape 33">
          <a:extLst>
            <a:ext uri="{FF2B5EF4-FFF2-40B4-BE49-F238E27FC236}">
              <a16:creationId xmlns:a16="http://schemas.microsoft.com/office/drawing/2014/main" id="{17B8E778-9EFE-4B3D-93C0-F4A273DD273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131113</xdr:rowOff>
    </xdr:to>
    <xdr:sp macro="" textlink="">
      <xdr:nvSpPr>
        <xdr:cNvPr id="251" name="AutoShape 33">
          <a:extLst>
            <a:ext uri="{FF2B5EF4-FFF2-40B4-BE49-F238E27FC236}">
              <a16:creationId xmlns:a16="http://schemas.microsoft.com/office/drawing/2014/main" id="{3FE1F540-A487-4315-A348-205C828DCEE2}"/>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133407</xdr:rowOff>
    </xdr:to>
    <xdr:sp macro="" textlink="">
      <xdr:nvSpPr>
        <xdr:cNvPr id="252" name="AutoShape 33">
          <a:extLst>
            <a:ext uri="{FF2B5EF4-FFF2-40B4-BE49-F238E27FC236}">
              <a16:creationId xmlns:a16="http://schemas.microsoft.com/office/drawing/2014/main" id="{6AB0ABFF-1DFE-496A-9328-CD84EA1D5D7E}"/>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253" name="Check Box 23" hidden="1">
          <a:extLst>
            <a:ext uri="{63B3BB69-23CF-44E3-9099-C40C66FF867C}">
              <a14:compatExt xmlns:a14="http://schemas.microsoft.com/office/drawing/2010/main" spid="_x0000_s1047"/>
            </a:ext>
            <a:ext uri="{FF2B5EF4-FFF2-40B4-BE49-F238E27FC236}">
              <a16:creationId xmlns:a16="http://schemas.microsoft.com/office/drawing/2014/main" id="{2C557341-5BC1-4E4D-9B43-AE3B8E868D4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54" name="AutoShape 33">
          <a:extLst>
            <a:ext uri="{FF2B5EF4-FFF2-40B4-BE49-F238E27FC236}">
              <a16:creationId xmlns:a16="http://schemas.microsoft.com/office/drawing/2014/main" id="{DA9A77F3-4BC7-437D-9A4F-FEDDB6A374E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55" name="AutoShape 33">
          <a:extLst>
            <a:ext uri="{FF2B5EF4-FFF2-40B4-BE49-F238E27FC236}">
              <a16:creationId xmlns:a16="http://schemas.microsoft.com/office/drawing/2014/main" id="{2F1DD255-D690-4839-9E87-15F5469AD17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56" name="AutoShape 33">
          <a:extLst>
            <a:ext uri="{FF2B5EF4-FFF2-40B4-BE49-F238E27FC236}">
              <a16:creationId xmlns:a16="http://schemas.microsoft.com/office/drawing/2014/main" id="{B15B3D97-E3A4-422E-8629-A8F8DE84306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57" name="AutoShape 33">
          <a:extLst>
            <a:ext uri="{FF2B5EF4-FFF2-40B4-BE49-F238E27FC236}">
              <a16:creationId xmlns:a16="http://schemas.microsoft.com/office/drawing/2014/main" id="{118FFB6B-C835-4305-AC30-8DF333BAC63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131113</xdr:rowOff>
    </xdr:to>
    <xdr:sp macro="" textlink="">
      <xdr:nvSpPr>
        <xdr:cNvPr id="258" name="AutoShape 33">
          <a:extLst>
            <a:ext uri="{FF2B5EF4-FFF2-40B4-BE49-F238E27FC236}">
              <a16:creationId xmlns:a16="http://schemas.microsoft.com/office/drawing/2014/main" id="{737EA155-187C-49C2-BBC0-55A1F8E17C5F}"/>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133407</xdr:rowOff>
    </xdr:to>
    <xdr:sp macro="" textlink="">
      <xdr:nvSpPr>
        <xdr:cNvPr id="259" name="AutoShape 33">
          <a:extLst>
            <a:ext uri="{FF2B5EF4-FFF2-40B4-BE49-F238E27FC236}">
              <a16:creationId xmlns:a16="http://schemas.microsoft.com/office/drawing/2014/main" id="{FA76EA12-A85C-4A34-A41D-0979E6910B8D}"/>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60" name="Check Box 23" hidden="1">
          <a:extLst>
            <a:ext uri="{63B3BB69-23CF-44E3-9099-C40C66FF867C}">
              <a14:compatExt xmlns:a14="http://schemas.microsoft.com/office/drawing/2010/main" spid="_x0000_s1047"/>
            </a:ext>
            <a:ext uri="{FF2B5EF4-FFF2-40B4-BE49-F238E27FC236}">
              <a16:creationId xmlns:a16="http://schemas.microsoft.com/office/drawing/2014/main" id="{5EE56C3B-4FC3-42A7-9647-00ADFC90C2B3}"/>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261" name="AutoShape 33">
          <a:extLst>
            <a:ext uri="{FF2B5EF4-FFF2-40B4-BE49-F238E27FC236}">
              <a16:creationId xmlns:a16="http://schemas.microsoft.com/office/drawing/2014/main" id="{AB1C67D9-E092-469F-B633-CAF3B2FF5C16}"/>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62" name="AutoShape 33">
          <a:extLst>
            <a:ext uri="{FF2B5EF4-FFF2-40B4-BE49-F238E27FC236}">
              <a16:creationId xmlns:a16="http://schemas.microsoft.com/office/drawing/2014/main" id="{36384E1D-5D9C-4C8A-BCCE-D0FC4D10C3A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63" name="AutoShape 33">
          <a:extLst>
            <a:ext uri="{FF2B5EF4-FFF2-40B4-BE49-F238E27FC236}">
              <a16:creationId xmlns:a16="http://schemas.microsoft.com/office/drawing/2014/main" id="{70871BB6-3318-44D6-B95D-A085132B2A8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64" name="AutoShape 33">
          <a:extLst>
            <a:ext uri="{FF2B5EF4-FFF2-40B4-BE49-F238E27FC236}">
              <a16:creationId xmlns:a16="http://schemas.microsoft.com/office/drawing/2014/main" id="{FFAA5ABF-6387-4032-B633-7A2C4FE5AFB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1690"/>
    <xdr:sp macro="" textlink="">
      <xdr:nvSpPr>
        <xdr:cNvPr id="265" name="AutoShape 33">
          <a:extLst>
            <a:ext uri="{FF2B5EF4-FFF2-40B4-BE49-F238E27FC236}">
              <a16:creationId xmlns:a16="http://schemas.microsoft.com/office/drawing/2014/main" id="{409FE155-6CA9-4678-B94E-8F00C450973E}"/>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2079"/>
    <xdr:sp macro="" textlink="">
      <xdr:nvSpPr>
        <xdr:cNvPr id="266" name="AutoShape 33">
          <a:extLst>
            <a:ext uri="{FF2B5EF4-FFF2-40B4-BE49-F238E27FC236}">
              <a16:creationId xmlns:a16="http://schemas.microsoft.com/office/drawing/2014/main" id="{63B21C87-8D48-4604-8B85-CA507BC30FCA}"/>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267" name="Check Box 23" hidden="1">
          <a:extLst>
            <a:ext uri="{63B3BB69-23CF-44E3-9099-C40C66FF867C}">
              <a14:compatExt xmlns:a14="http://schemas.microsoft.com/office/drawing/2010/main" spid="_x0000_s1047"/>
            </a:ext>
            <a:ext uri="{FF2B5EF4-FFF2-40B4-BE49-F238E27FC236}">
              <a16:creationId xmlns:a16="http://schemas.microsoft.com/office/drawing/2014/main" id="{86CA33C2-EB3F-48F4-BB3D-E3DF3B4DC18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68" name="AutoShape 33">
          <a:extLst>
            <a:ext uri="{FF2B5EF4-FFF2-40B4-BE49-F238E27FC236}">
              <a16:creationId xmlns:a16="http://schemas.microsoft.com/office/drawing/2014/main" id="{8D500E2A-5312-4668-A4A0-013562F73E5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69" name="AutoShape 33">
          <a:extLst>
            <a:ext uri="{FF2B5EF4-FFF2-40B4-BE49-F238E27FC236}">
              <a16:creationId xmlns:a16="http://schemas.microsoft.com/office/drawing/2014/main" id="{86B8856D-5F68-4211-B16B-CC377BF5776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70" name="AutoShape 33">
          <a:extLst>
            <a:ext uri="{FF2B5EF4-FFF2-40B4-BE49-F238E27FC236}">
              <a16:creationId xmlns:a16="http://schemas.microsoft.com/office/drawing/2014/main" id="{7740E261-C955-4B93-9F1F-65E070139C5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71" name="AutoShape 33">
          <a:extLst>
            <a:ext uri="{FF2B5EF4-FFF2-40B4-BE49-F238E27FC236}">
              <a16:creationId xmlns:a16="http://schemas.microsoft.com/office/drawing/2014/main" id="{2034B5E0-0AFC-410A-A189-0B538E8F4C8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131113</xdr:rowOff>
    </xdr:to>
    <xdr:sp macro="" textlink="">
      <xdr:nvSpPr>
        <xdr:cNvPr id="272" name="AutoShape 33">
          <a:extLst>
            <a:ext uri="{FF2B5EF4-FFF2-40B4-BE49-F238E27FC236}">
              <a16:creationId xmlns:a16="http://schemas.microsoft.com/office/drawing/2014/main" id="{B4C9472A-A190-49EB-9770-9EA37F398466}"/>
            </a:ext>
          </a:extLst>
        </xdr:cNvPr>
        <xdr:cNvSpPr>
          <a:spLocks noChangeAspect="1" noChangeArrowheads="1"/>
        </xdr:cNvSpPr>
      </xdr:nvSpPr>
      <xdr:spPr bwMode="auto">
        <a:xfrm>
          <a:off x="10391775" y="18202275"/>
          <a:ext cx="304800" cy="1311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133407</xdr:rowOff>
    </xdr:to>
    <xdr:sp macro="" textlink="">
      <xdr:nvSpPr>
        <xdr:cNvPr id="273" name="AutoShape 33">
          <a:extLst>
            <a:ext uri="{FF2B5EF4-FFF2-40B4-BE49-F238E27FC236}">
              <a16:creationId xmlns:a16="http://schemas.microsoft.com/office/drawing/2014/main" id="{E2092B4D-39C9-432B-A322-AF00248D1D4D}"/>
            </a:ext>
          </a:extLst>
        </xdr:cNvPr>
        <xdr:cNvSpPr>
          <a:spLocks noChangeAspect="1" noChangeArrowheads="1"/>
        </xdr:cNvSpPr>
      </xdr:nvSpPr>
      <xdr:spPr bwMode="auto">
        <a:xfrm>
          <a:off x="10391775" y="18202275"/>
          <a:ext cx="304800" cy="1334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274" name="Check Box 23" hidden="1">
          <a:extLst>
            <a:ext uri="{63B3BB69-23CF-44E3-9099-C40C66FF867C}">
              <a14:compatExt xmlns:a14="http://schemas.microsoft.com/office/drawing/2010/main" spid="_x0000_s1047"/>
            </a:ext>
            <a:ext uri="{FF2B5EF4-FFF2-40B4-BE49-F238E27FC236}">
              <a16:creationId xmlns:a16="http://schemas.microsoft.com/office/drawing/2014/main" id="{DD9CDD33-6DCE-40CC-AF85-75695F9CABA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75" name="AutoShape 33">
          <a:extLst>
            <a:ext uri="{FF2B5EF4-FFF2-40B4-BE49-F238E27FC236}">
              <a16:creationId xmlns:a16="http://schemas.microsoft.com/office/drawing/2014/main" id="{9F776341-8FE9-4B95-ABB0-0839FA1D474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76" name="AutoShape 33">
          <a:extLst>
            <a:ext uri="{FF2B5EF4-FFF2-40B4-BE49-F238E27FC236}">
              <a16:creationId xmlns:a16="http://schemas.microsoft.com/office/drawing/2014/main" id="{54B98F70-51D8-4463-95B5-28D1528D2BA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77" name="AutoShape 33">
          <a:extLst>
            <a:ext uri="{FF2B5EF4-FFF2-40B4-BE49-F238E27FC236}">
              <a16:creationId xmlns:a16="http://schemas.microsoft.com/office/drawing/2014/main" id="{A9106D23-9A65-4E7C-A607-B0C1DF0D084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78" name="AutoShape 33">
          <a:extLst>
            <a:ext uri="{FF2B5EF4-FFF2-40B4-BE49-F238E27FC236}">
              <a16:creationId xmlns:a16="http://schemas.microsoft.com/office/drawing/2014/main" id="{ADA5650D-56C6-4EA5-A1F8-37FB05C0A4F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279" name="AutoShape 33">
          <a:extLst>
            <a:ext uri="{FF2B5EF4-FFF2-40B4-BE49-F238E27FC236}">
              <a16:creationId xmlns:a16="http://schemas.microsoft.com/office/drawing/2014/main" id="{52813799-C058-450B-9A0B-15793B75F3DF}"/>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280" name="Check Box 23" hidden="1">
          <a:extLst>
            <a:ext uri="{63B3BB69-23CF-44E3-9099-C40C66FF867C}">
              <a14:compatExt xmlns:a14="http://schemas.microsoft.com/office/drawing/2010/main" spid="_x0000_s1047"/>
            </a:ext>
            <a:ext uri="{FF2B5EF4-FFF2-40B4-BE49-F238E27FC236}">
              <a16:creationId xmlns:a16="http://schemas.microsoft.com/office/drawing/2014/main" id="{D08B4743-E59C-4CB5-A19E-5162B5359E9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81" name="AutoShape 33">
          <a:extLst>
            <a:ext uri="{FF2B5EF4-FFF2-40B4-BE49-F238E27FC236}">
              <a16:creationId xmlns:a16="http://schemas.microsoft.com/office/drawing/2014/main" id="{498715EA-F733-42D0-BD2D-B6037295DD8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82" name="AutoShape 33">
          <a:extLst>
            <a:ext uri="{FF2B5EF4-FFF2-40B4-BE49-F238E27FC236}">
              <a16:creationId xmlns:a16="http://schemas.microsoft.com/office/drawing/2014/main" id="{0F155119-C079-4448-B41C-4E92C3713D5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83" name="AutoShape 33">
          <a:extLst>
            <a:ext uri="{FF2B5EF4-FFF2-40B4-BE49-F238E27FC236}">
              <a16:creationId xmlns:a16="http://schemas.microsoft.com/office/drawing/2014/main" id="{BF548638-2487-42A3-9CB4-9B3C61502AF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84" name="AutoShape 33">
          <a:extLst>
            <a:ext uri="{FF2B5EF4-FFF2-40B4-BE49-F238E27FC236}">
              <a16:creationId xmlns:a16="http://schemas.microsoft.com/office/drawing/2014/main" id="{6098E3D2-4EE6-4683-AECC-25FD1304795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285" name="AutoShape 33">
          <a:extLst>
            <a:ext uri="{FF2B5EF4-FFF2-40B4-BE49-F238E27FC236}">
              <a16:creationId xmlns:a16="http://schemas.microsoft.com/office/drawing/2014/main" id="{9E2AA3B5-C174-4AEE-B948-EA5B17BD93DD}"/>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286" name="AutoShape 33">
          <a:extLst>
            <a:ext uri="{FF2B5EF4-FFF2-40B4-BE49-F238E27FC236}">
              <a16:creationId xmlns:a16="http://schemas.microsoft.com/office/drawing/2014/main" id="{ADDA7147-0849-47E5-ABDE-3EA5D83D6B61}"/>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287" name="Check Box 23" hidden="1">
          <a:extLst>
            <a:ext uri="{63B3BB69-23CF-44E3-9099-C40C66FF867C}">
              <a14:compatExt xmlns:a14="http://schemas.microsoft.com/office/drawing/2010/main" spid="_x0000_s1047"/>
            </a:ext>
            <a:ext uri="{FF2B5EF4-FFF2-40B4-BE49-F238E27FC236}">
              <a16:creationId xmlns:a16="http://schemas.microsoft.com/office/drawing/2014/main" id="{948F87A2-B5DF-4F20-9A70-F28959FECBF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288" name="AutoShape 33">
          <a:extLst>
            <a:ext uri="{FF2B5EF4-FFF2-40B4-BE49-F238E27FC236}">
              <a16:creationId xmlns:a16="http://schemas.microsoft.com/office/drawing/2014/main" id="{6C267B89-984B-489D-92A9-125CF08274EA}"/>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89" name="AutoShape 33">
          <a:extLst>
            <a:ext uri="{FF2B5EF4-FFF2-40B4-BE49-F238E27FC236}">
              <a16:creationId xmlns:a16="http://schemas.microsoft.com/office/drawing/2014/main" id="{D28F1B39-B415-4DA1-9C58-7A3437E3FA5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90" name="AutoShape 33">
          <a:extLst>
            <a:ext uri="{FF2B5EF4-FFF2-40B4-BE49-F238E27FC236}">
              <a16:creationId xmlns:a16="http://schemas.microsoft.com/office/drawing/2014/main" id="{68B6C5A6-4795-4DA1-8D37-41CD9E8BF68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291" name="AutoShape 33">
          <a:extLst>
            <a:ext uri="{FF2B5EF4-FFF2-40B4-BE49-F238E27FC236}">
              <a16:creationId xmlns:a16="http://schemas.microsoft.com/office/drawing/2014/main" id="{6CD3B3D4-614F-42C3-A2F5-FD027AA8D66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292" name="AutoShape 33">
          <a:extLst>
            <a:ext uri="{FF2B5EF4-FFF2-40B4-BE49-F238E27FC236}">
              <a16:creationId xmlns:a16="http://schemas.microsoft.com/office/drawing/2014/main" id="{A43FD076-1C37-4F75-84FE-45A009D263C3}"/>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293" name="AutoShape 33">
          <a:extLst>
            <a:ext uri="{FF2B5EF4-FFF2-40B4-BE49-F238E27FC236}">
              <a16:creationId xmlns:a16="http://schemas.microsoft.com/office/drawing/2014/main" id="{1AF04060-1A9A-42B5-83CE-AE5EC1AC3870}"/>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294" name="Check Box 23" hidden="1">
          <a:extLst>
            <a:ext uri="{63B3BB69-23CF-44E3-9099-C40C66FF867C}">
              <a14:compatExt xmlns:a14="http://schemas.microsoft.com/office/drawing/2010/main" spid="_x0000_s1047"/>
            </a:ext>
            <a:ext uri="{FF2B5EF4-FFF2-40B4-BE49-F238E27FC236}">
              <a16:creationId xmlns:a16="http://schemas.microsoft.com/office/drawing/2014/main" id="{5723719D-04FD-4435-A450-C40C872E709C}"/>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295" name="AutoShape 33">
          <a:extLst>
            <a:ext uri="{FF2B5EF4-FFF2-40B4-BE49-F238E27FC236}">
              <a16:creationId xmlns:a16="http://schemas.microsoft.com/office/drawing/2014/main" id="{71F504F2-6126-440E-8244-6600274239EF}"/>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96" name="AutoShape 33">
          <a:extLst>
            <a:ext uri="{FF2B5EF4-FFF2-40B4-BE49-F238E27FC236}">
              <a16:creationId xmlns:a16="http://schemas.microsoft.com/office/drawing/2014/main" id="{0BD6D187-B7DC-4380-B3C8-492882CE751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97" name="AutoShape 33">
          <a:extLst>
            <a:ext uri="{FF2B5EF4-FFF2-40B4-BE49-F238E27FC236}">
              <a16:creationId xmlns:a16="http://schemas.microsoft.com/office/drawing/2014/main" id="{526E29F1-391C-49BD-BC30-4DEC0A443379}"/>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298" name="AutoShape 33">
          <a:extLst>
            <a:ext uri="{FF2B5EF4-FFF2-40B4-BE49-F238E27FC236}">
              <a16:creationId xmlns:a16="http://schemas.microsoft.com/office/drawing/2014/main" id="{EA361A0B-EC4B-4FF1-8217-F31CD822C4D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1690"/>
    <xdr:sp macro="" textlink="">
      <xdr:nvSpPr>
        <xdr:cNvPr id="299" name="AutoShape 33">
          <a:extLst>
            <a:ext uri="{FF2B5EF4-FFF2-40B4-BE49-F238E27FC236}">
              <a16:creationId xmlns:a16="http://schemas.microsoft.com/office/drawing/2014/main" id="{3B6838F9-1063-48F7-80E4-60E21F62A45F}"/>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2079"/>
    <xdr:sp macro="" textlink="">
      <xdr:nvSpPr>
        <xdr:cNvPr id="300" name="AutoShape 33">
          <a:extLst>
            <a:ext uri="{FF2B5EF4-FFF2-40B4-BE49-F238E27FC236}">
              <a16:creationId xmlns:a16="http://schemas.microsoft.com/office/drawing/2014/main" id="{559A66B9-4B9F-41B0-AF47-804E1715A3D9}"/>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301" name="Check Box 23" hidden="1">
          <a:extLst>
            <a:ext uri="{63B3BB69-23CF-44E3-9099-C40C66FF867C}">
              <a14:compatExt xmlns:a14="http://schemas.microsoft.com/office/drawing/2010/main" spid="_x0000_s1047"/>
            </a:ext>
            <a:ext uri="{FF2B5EF4-FFF2-40B4-BE49-F238E27FC236}">
              <a16:creationId xmlns:a16="http://schemas.microsoft.com/office/drawing/2014/main" id="{EEE7EBFD-667B-45FC-8122-97261B61588D}"/>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02" name="AutoShape 33">
          <a:extLst>
            <a:ext uri="{FF2B5EF4-FFF2-40B4-BE49-F238E27FC236}">
              <a16:creationId xmlns:a16="http://schemas.microsoft.com/office/drawing/2014/main" id="{DB0B5C57-4FD5-4B27-8B52-11094129A9E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03" name="AutoShape 33">
          <a:extLst>
            <a:ext uri="{FF2B5EF4-FFF2-40B4-BE49-F238E27FC236}">
              <a16:creationId xmlns:a16="http://schemas.microsoft.com/office/drawing/2014/main" id="{EFC9165C-3EE8-4421-878E-A65A49A93CA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04" name="AutoShape 33">
          <a:extLst>
            <a:ext uri="{FF2B5EF4-FFF2-40B4-BE49-F238E27FC236}">
              <a16:creationId xmlns:a16="http://schemas.microsoft.com/office/drawing/2014/main" id="{6415B9C8-5025-449A-915A-B3069678121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05" name="AutoShape 33">
          <a:extLst>
            <a:ext uri="{FF2B5EF4-FFF2-40B4-BE49-F238E27FC236}">
              <a16:creationId xmlns:a16="http://schemas.microsoft.com/office/drawing/2014/main" id="{8A304774-15B5-4D8C-95A6-AD4A82065C1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06" name="AutoShape 33">
          <a:extLst>
            <a:ext uri="{FF2B5EF4-FFF2-40B4-BE49-F238E27FC236}">
              <a16:creationId xmlns:a16="http://schemas.microsoft.com/office/drawing/2014/main" id="{CA97AF50-D641-4931-B4E1-CE8391D3089C}"/>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307" name="AutoShape 33">
          <a:extLst>
            <a:ext uri="{FF2B5EF4-FFF2-40B4-BE49-F238E27FC236}">
              <a16:creationId xmlns:a16="http://schemas.microsoft.com/office/drawing/2014/main" id="{C4A09B1C-70DA-42D7-8D69-3E97A1A7DB06}"/>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181429</xdr:colOff>
      <xdr:row>1</xdr:row>
      <xdr:rowOff>64795</xdr:rowOff>
    </xdr:from>
    <xdr:to>
      <xdr:col>24</xdr:col>
      <xdr:colOff>518238</xdr:colOff>
      <xdr:row>1</xdr:row>
      <xdr:rowOff>454234</xdr:rowOff>
    </xdr:to>
    <xdr:pic>
      <xdr:nvPicPr>
        <xdr:cNvPr id="308" name="Imagem 307" descr="anac_comp_horz_esp-cor.png">
          <a:extLst>
            <a:ext uri="{FF2B5EF4-FFF2-40B4-BE49-F238E27FC236}">
              <a16:creationId xmlns:a16="http://schemas.microsoft.com/office/drawing/2014/main" id="{3A1D2EE1-D178-4F77-9013-AEDA0C88AD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749" y="253390"/>
          <a:ext cx="1095415" cy="391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309" name="Check Box 23" hidden="1">
          <a:extLst>
            <a:ext uri="{63B3BB69-23CF-44E3-9099-C40C66FF867C}">
              <a14:compatExt xmlns:a14="http://schemas.microsoft.com/office/drawing/2010/main" spid="_x0000_s1047"/>
            </a:ext>
            <a:ext uri="{FF2B5EF4-FFF2-40B4-BE49-F238E27FC236}">
              <a16:creationId xmlns:a16="http://schemas.microsoft.com/office/drawing/2014/main" id="{0C930CEF-55B7-4E99-9C22-DD4C3401ADA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10" name="AutoShape 33">
          <a:extLst>
            <a:ext uri="{FF2B5EF4-FFF2-40B4-BE49-F238E27FC236}">
              <a16:creationId xmlns:a16="http://schemas.microsoft.com/office/drawing/2014/main" id="{5714DA8A-4CFC-4F05-A932-94523419A69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11" name="AutoShape 33">
          <a:extLst>
            <a:ext uri="{FF2B5EF4-FFF2-40B4-BE49-F238E27FC236}">
              <a16:creationId xmlns:a16="http://schemas.microsoft.com/office/drawing/2014/main" id="{7A678A11-AABB-4F1F-AA11-466D370CA45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12" name="AutoShape 33">
          <a:extLst>
            <a:ext uri="{FF2B5EF4-FFF2-40B4-BE49-F238E27FC236}">
              <a16:creationId xmlns:a16="http://schemas.microsoft.com/office/drawing/2014/main" id="{5DE91397-8CAE-4094-993E-CAF95B322C6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13" name="AutoShape 33">
          <a:extLst>
            <a:ext uri="{FF2B5EF4-FFF2-40B4-BE49-F238E27FC236}">
              <a16:creationId xmlns:a16="http://schemas.microsoft.com/office/drawing/2014/main" id="{B87A3103-048D-4375-8D04-98EB047D2A1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14" name="AutoShape 33">
          <a:extLst>
            <a:ext uri="{FF2B5EF4-FFF2-40B4-BE49-F238E27FC236}">
              <a16:creationId xmlns:a16="http://schemas.microsoft.com/office/drawing/2014/main" id="{171C97C8-2CA8-4F3C-BEDD-153978271047}"/>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315" name="Check Box 23" hidden="1">
          <a:extLst>
            <a:ext uri="{63B3BB69-23CF-44E3-9099-C40C66FF867C}">
              <a14:compatExt xmlns:a14="http://schemas.microsoft.com/office/drawing/2010/main" spid="_x0000_s1047"/>
            </a:ext>
            <a:ext uri="{FF2B5EF4-FFF2-40B4-BE49-F238E27FC236}">
              <a16:creationId xmlns:a16="http://schemas.microsoft.com/office/drawing/2014/main" id="{63B187DC-408C-487A-ACF4-BB032FE05DD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16" name="AutoShape 33">
          <a:extLst>
            <a:ext uri="{FF2B5EF4-FFF2-40B4-BE49-F238E27FC236}">
              <a16:creationId xmlns:a16="http://schemas.microsoft.com/office/drawing/2014/main" id="{1BD9E674-BAFC-44C2-8931-A877B364C3B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17" name="AutoShape 33">
          <a:extLst>
            <a:ext uri="{FF2B5EF4-FFF2-40B4-BE49-F238E27FC236}">
              <a16:creationId xmlns:a16="http://schemas.microsoft.com/office/drawing/2014/main" id="{FF36FF65-11E6-4953-8D16-238323DB257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18" name="AutoShape 33">
          <a:extLst>
            <a:ext uri="{FF2B5EF4-FFF2-40B4-BE49-F238E27FC236}">
              <a16:creationId xmlns:a16="http://schemas.microsoft.com/office/drawing/2014/main" id="{FF2D7205-3E96-492E-A7E5-5CEE1C2FC4A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19" name="AutoShape 33">
          <a:extLst>
            <a:ext uri="{FF2B5EF4-FFF2-40B4-BE49-F238E27FC236}">
              <a16:creationId xmlns:a16="http://schemas.microsoft.com/office/drawing/2014/main" id="{4163273B-3B9F-460C-963F-3A3AABBC5D0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20" name="AutoShape 33">
          <a:extLst>
            <a:ext uri="{FF2B5EF4-FFF2-40B4-BE49-F238E27FC236}">
              <a16:creationId xmlns:a16="http://schemas.microsoft.com/office/drawing/2014/main" id="{83238E35-AEEE-4BDB-9B7E-D87B6E5F647B}"/>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321" name="AutoShape 33">
          <a:extLst>
            <a:ext uri="{FF2B5EF4-FFF2-40B4-BE49-F238E27FC236}">
              <a16:creationId xmlns:a16="http://schemas.microsoft.com/office/drawing/2014/main" id="{C099FB8D-6467-449F-80B8-DAC124326E9F}"/>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322" name="Check Box 23" hidden="1">
          <a:extLst>
            <a:ext uri="{63B3BB69-23CF-44E3-9099-C40C66FF867C}">
              <a14:compatExt xmlns:a14="http://schemas.microsoft.com/office/drawing/2010/main" spid="_x0000_s1047"/>
            </a:ext>
            <a:ext uri="{FF2B5EF4-FFF2-40B4-BE49-F238E27FC236}">
              <a16:creationId xmlns:a16="http://schemas.microsoft.com/office/drawing/2014/main" id="{876E5303-3356-417E-9A79-C2CC9C5E78B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23" name="AutoShape 33">
          <a:extLst>
            <a:ext uri="{FF2B5EF4-FFF2-40B4-BE49-F238E27FC236}">
              <a16:creationId xmlns:a16="http://schemas.microsoft.com/office/drawing/2014/main" id="{14A3C419-1774-4BAC-8C20-3A55C7DCDDA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24" name="AutoShape 33">
          <a:extLst>
            <a:ext uri="{FF2B5EF4-FFF2-40B4-BE49-F238E27FC236}">
              <a16:creationId xmlns:a16="http://schemas.microsoft.com/office/drawing/2014/main" id="{6B0D47CB-7640-42BF-8E82-BBD6B05DDAE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25" name="AutoShape 33">
          <a:extLst>
            <a:ext uri="{FF2B5EF4-FFF2-40B4-BE49-F238E27FC236}">
              <a16:creationId xmlns:a16="http://schemas.microsoft.com/office/drawing/2014/main" id="{727459B1-B3B9-4BCB-A457-3FC0EC91A8E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26" name="AutoShape 33">
          <a:extLst>
            <a:ext uri="{FF2B5EF4-FFF2-40B4-BE49-F238E27FC236}">
              <a16:creationId xmlns:a16="http://schemas.microsoft.com/office/drawing/2014/main" id="{7EF3D506-F7DB-4E08-BBE4-7EBF851A688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27" name="AutoShape 33">
          <a:extLst>
            <a:ext uri="{FF2B5EF4-FFF2-40B4-BE49-F238E27FC236}">
              <a16:creationId xmlns:a16="http://schemas.microsoft.com/office/drawing/2014/main" id="{340D236D-6848-4D8D-AF7E-CF81554EE180}"/>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328" name="AutoShape 33">
          <a:extLst>
            <a:ext uri="{FF2B5EF4-FFF2-40B4-BE49-F238E27FC236}">
              <a16:creationId xmlns:a16="http://schemas.microsoft.com/office/drawing/2014/main" id="{261CEEF2-BFBB-4EAC-B744-47D7B8B4DD3D}"/>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29" name="Check Box 23" hidden="1">
          <a:extLst>
            <a:ext uri="{63B3BB69-23CF-44E3-9099-C40C66FF867C}">
              <a14:compatExt xmlns:a14="http://schemas.microsoft.com/office/drawing/2010/main" spid="_x0000_s1047"/>
            </a:ext>
            <a:ext uri="{FF2B5EF4-FFF2-40B4-BE49-F238E27FC236}">
              <a16:creationId xmlns:a16="http://schemas.microsoft.com/office/drawing/2014/main" id="{53D05A8E-63A2-46C3-AC1F-E9771845EA5D}"/>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330" name="AutoShape 33">
          <a:extLst>
            <a:ext uri="{FF2B5EF4-FFF2-40B4-BE49-F238E27FC236}">
              <a16:creationId xmlns:a16="http://schemas.microsoft.com/office/drawing/2014/main" id="{6C1DDABD-DFDF-4BEC-B309-AEBF363872AD}"/>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31" name="AutoShape 33">
          <a:extLst>
            <a:ext uri="{FF2B5EF4-FFF2-40B4-BE49-F238E27FC236}">
              <a16:creationId xmlns:a16="http://schemas.microsoft.com/office/drawing/2014/main" id="{A25C1634-1435-438B-934A-474DDA380C9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32" name="AutoShape 33">
          <a:extLst>
            <a:ext uri="{FF2B5EF4-FFF2-40B4-BE49-F238E27FC236}">
              <a16:creationId xmlns:a16="http://schemas.microsoft.com/office/drawing/2014/main" id="{75792DD1-E5CA-4DED-BA28-A845895EBC3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33" name="AutoShape 33">
          <a:extLst>
            <a:ext uri="{FF2B5EF4-FFF2-40B4-BE49-F238E27FC236}">
              <a16:creationId xmlns:a16="http://schemas.microsoft.com/office/drawing/2014/main" id="{4376ED2A-443D-44BD-80AC-6D4BB5FDDB6E}"/>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1690"/>
    <xdr:sp macro="" textlink="">
      <xdr:nvSpPr>
        <xdr:cNvPr id="334" name="AutoShape 33">
          <a:extLst>
            <a:ext uri="{FF2B5EF4-FFF2-40B4-BE49-F238E27FC236}">
              <a16:creationId xmlns:a16="http://schemas.microsoft.com/office/drawing/2014/main" id="{54E37441-2DFF-4FD6-B33F-F1A5355E343B}"/>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2079"/>
    <xdr:sp macro="" textlink="">
      <xdr:nvSpPr>
        <xdr:cNvPr id="335" name="AutoShape 33">
          <a:extLst>
            <a:ext uri="{FF2B5EF4-FFF2-40B4-BE49-F238E27FC236}">
              <a16:creationId xmlns:a16="http://schemas.microsoft.com/office/drawing/2014/main" id="{159073B8-7A7F-423C-B3E7-66037D35644C}"/>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336" name="Check Box 23" hidden="1">
          <a:extLst>
            <a:ext uri="{63B3BB69-23CF-44E3-9099-C40C66FF867C}">
              <a14:compatExt xmlns:a14="http://schemas.microsoft.com/office/drawing/2010/main" spid="_x0000_s1047"/>
            </a:ext>
            <a:ext uri="{FF2B5EF4-FFF2-40B4-BE49-F238E27FC236}">
              <a16:creationId xmlns:a16="http://schemas.microsoft.com/office/drawing/2014/main" id="{2C7619EE-5428-48BB-870B-6E3F2432849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37" name="AutoShape 33">
          <a:extLst>
            <a:ext uri="{FF2B5EF4-FFF2-40B4-BE49-F238E27FC236}">
              <a16:creationId xmlns:a16="http://schemas.microsoft.com/office/drawing/2014/main" id="{774AFEB4-E67C-4371-B6AE-FBABB2A36EB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38" name="AutoShape 33">
          <a:extLst>
            <a:ext uri="{FF2B5EF4-FFF2-40B4-BE49-F238E27FC236}">
              <a16:creationId xmlns:a16="http://schemas.microsoft.com/office/drawing/2014/main" id="{CB1B2FA9-3A97-4732-802F-0A16D25D50A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39" name="AutoShape 33">
          <a:extLst>
            <a:ext uri="{FF2B5EF4-FFF2-40B4-BE49-F238E27FC236}">
              <a16:creationId xmlns:a16="http://schemas.microsoft.com/office/drawing/2014/main" id="{6D62E6C5-BDA4-4E50-95D4-66799F1B5E3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40" name="AutoShape 33">
          <a:extLst>
            <a:ext uri="{FF2B5EF4-FFF2-40B4-BE49-F238E27FC236}">
              <a16:creationId xmlns:a16="http://schemas.microsoft.com/office/drawing/2014/main" id="{E3ACD6EE-16BE-4BC3-914C-41688A377B7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41" name="AutoShape 33">
          <a:extLst>
            <a:ext uri="{FF2B5EF4-FFF2-40B4-BE49-F238E27FC236}">
              <a16:creationId xmlns:a16="http://schemas.microsoft.com/office/drawing/2014/main" id="{AE37F9B0-3D59-4705-9399-43ADADA2ABCD}"/>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342" name="AutoShape 33">
          <a:extLst>
            <a:ext uri="{FF2B5EF4-FFF2-40B4-BE49-F238E27FC236}">
              <a16:creationId xmlns:a16="http://schemas.microsoft.com/office/drawing/2014/main" id="{7AC9D202-117D-40AD-BDD1-695002473EA2}"/>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343" name="Check Box 23" hidden="1">
          <a:extLst>
            <a:ext uri="{63B3BB69-23CF-44E3-9099-C40C66FF867C}">
              <a14:compatExt xmlns:a14="http://schemas.microsoft.com/office/drawing/2010/main" spid="_x0000_s1047"/>
            </a:ext>
            <a:ext uri="{FF2B5EF4-FFF2-40B4-BE49-F238E27FC236}">
              <a16:creationId xmlns:a16="http://schemas.microsoft.com/office/drawing/2014/main" id="{E26460B2-4272-4344-A47E-59E19F031CE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44" name="AutoShape 33">
          <a:extLst>
            <a:ext uri="{FF2B5EF4-FFF2-40B4-BE49-F238E27FC236}">
              <a16:creationId xmlns:a16="http://schemas.microsoft.com/office/drawing/2014/main" id="{4660E9E0-0E9F-4A55-B07A-4446C92CB57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45" name="AutoShape 33">
          <a:extLst>
            <a:ext uri="{FF2B5EF4-FFF2-40B4-BE49-F238E27FC236}">
              <a16:creationId xmlns:a16="http://schemas.microsoft.com/office/drawing/2014/main" id="{29DF7A48-AE24-4BE9-85DD-04D2D2A36C7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46" name="AutoShape 33">
          <a:extLst>
            <a:ext uri="{FF2B5EF4-FFF2-40B4-BE49-F238E27FC236}">
              <a16:creationId xmlns:a16="http://schemas.microsoft.com/office/drawing/2014/main" id="{64AAB169-B3A1-426C-852D-023ADFE3ACE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47" name="AutoShape 33">
          <a:extLst>
            <a:ext uri="{FF2B5EF4-FFF2-40B4-BE49-F238E27FC236}">
              <a16:creationId xmlns:a16="http://schemas.microsoft.com/office/drawing/2014/main" id="{EEDFECDF-8550-4029-8017-DC56F587EB7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48" name="AutoShape 33">
          <a:extLst>
            <a:ext uri="{FF2B5EF4-FFF2-40B4-BE49-F238E27FC236}">
              <a16:creationId xmlns:a16="http://schemas.microsoft.com/office/drawing/2014/main" id="{120E36C9-D0E2-4783-8DA1-71A8F124578B}"/>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349" name="Check Box 23" hidden="1">
          <a:extLst>
            <a:ext uri="{63B3BB69-23CF-44E3-9099-C40C66FF867C}">
              <a14:compatExt xmlns:a14="http://schemas.microsoft.com/office/drawing/2010/main" spid="_x0000_s1047"/>
            </a:ext>
            <a:ext uri="{FF2B5EF4-FFF2-40B4-BE49-F238E27FC236}">
              <a16:creationId xmlns:a16="http://schemas.microsoft.com/office/drawing/2014/main" id="{45047B9D-DCBE-417F-87E6-51717E51BA4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50" name="AutoShape 33">
          <a:extLst>
            <a:ext uri="{FF2B5EF4-FFF2-40B4-BE49-F238E27FC236}">
              <a16:creationId xmlns:a16="http://schemas.microsoft.com/office/drawing/2014/main" id="{F7C88783-AB34-47D6-B7A1-84AA3D3CD93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51" name="AutoShape 33">
          <a:extLst>
            <a:ext uri="{FF2B5EF4-FFF2-40B4-BE49-F238E27FC236}">
              <a16:creationId xmlns:a16="http://schemas.microsoft.com/office/drawing/2014/main" id="{9303BA5C-70AE-4658-8A70-D9956EED423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52" name="AutoShape 33">
          <a:extLst>
            <a:ext uri="{FF2B5EF4-FFF2-40B4-BE49-F238E27FC236}">
              <a16:creationId xmlns:a16="http://schemas.microsoft.com/office/drawing/2014/main" id="{29B6AF2C-7DED-4E71-AEE8-E2BA9A72318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53" name="AutoShape 33">
          <a:extLst>
            <a:ext uri="{FF2B5EF4-FFF2-40B4-BE49-F238E27FC236}">
              <a16:creationId xmlns:a16="http://schemas.microsoft.com/office/drawing/2014/main" id="{9D479BE6-8E56-49EB-9D55-82D5C87E844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54" name="AutoShape 33">
          <a:extLst>
            <a:ext uri="{FF2B5EF4-FFF2-40B4-BE49-F238E27FC236}">
              <a16:creationId xmlns:a16="http://schemas.microsoft.com/office/drawing/2014/main" id="{7FCD3538-E8EB-4376-80ED-EF89ADD072A8}"/>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355" name="AutoShape 33">
          <a:extLst>
            <a:ext uri="{FF2B5EF4-FFF2-40B4-BE49-F238E27FC236}">
              <a16:creationId xmlns:a16="http://schemas.microsoft.com/office/drawing/2014/main" id="{084FC800-D602-482A-99FE-AFE943D4A763}"/>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356" name="Check Box 23" hidden="1">
          <a:extLst>
            <a:ext uri="{63B3BB69-23CF-44E3-9099-C40C66FF867C}">
              <a14:compatExt xmlns:a14="http://schemas.microsoft.com/office/drawing/2010/main" spid="_x0000_s1047"/>
            </a:ext>
            <a:ext uri="{FF2B5EF4-FFF2-40B4-BE49-F238E27FC236}">
              <a16:creationId xmlns:a16="http://schemas.microsoft.com/office/drawing/2014/main" id="{E6C2393D-6CBA-4903-90E0-2DE659216DD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57" name="AutoShape 33">
          <a:extLst>
            <a:ext uri="{FF2B5EF4-FFF2-40B4-BE49-F238E27FC236}">
              <a16:creationId xmlns:a16="http://schemas.microsoft.com/office/drawing/2014/main" id="{45FF3093-9EC9-4997-85AB-960107582EF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58" name="AutoShape 33">
          <a:extLst>
            <a:ext uri="{FF2B5EF4-FFF2-40B4-BE49-F238E27FC236}">
              <a16:creationId xmlns:a16="http://schemas.microsoft.com/office/drawing/2014/main" id="{3F95FB50-076B-48D4-B750-7FA783AD232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59" name="AutoShape 33">
          <a:extLst>
            <a:ext uri="{FF2B5EF4-FFF2-40B4-BE49-F238E27FC236}">
              <a16:creationId xmlns:a16="http://schemas.microsoft.com/office/drawing/2014/main" id="{954F53A6-89BD-4F05-9C9D-EEF05167224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60" name="AutoShape 33">
          <a:extLst>
            <a:ext uri="{FF2B5EF4-FFF2-40B4-BE49-F238E27FC236}">
              <a16:creationId xmlns:a16="http://schemas.microsoft.com/office/drawing/2014/main" id="{FA87EF2B-8273-47CA-ACA6-202130CDAF9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61" name="AutoShape 33">
          <a:extLst>
            <a:ext uri="{FF2B5EF4-FFF2-40B4-BE49-F238E27FC236}">
              <a16:creationId xmlns:a16="http://schemas.microsoft.com/office/drawing/2014/main" id="{9B17FED3-A2B0-46D6-9622-05C1C9C4FB51}"/>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362" name="AutoShape 33">
          <a:extLst>
            <a:ext uri="{FF2B5EF4-FFF2-40B4-BE49-F238E27FC236}">
              <a16:creationId xmlns:a16="http://schemas.microsoft.com/office/drawing/2014/main" id="{5D366AA0-698A-4D0B-A7AB-EB97D6CA921A}"/>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63" name="Check Box 23" hidden="1">
          <a:extLst>
            <a:ext uri="{63B3BB69-23CF-44E3-9099-C40C66FF867C}">
              <a14:compatExt xmlns:a14="http://schemas.microsoft.com/office/drawing/2010/main" spid="_x0000_s1047"/>
            </a:ext>
            <a:ext uri="{FF2B5EF4-FFF2-40B4-BE49-F238E27FC236}">
              <a16:creationId xmlns:a16="http://schemas.microsoft.com/office/drawing/2014/main" id="{897E6A59-3552-4201-BC75-EDECA6C81E0B}"/>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364" name="AutoShape 33">
          <a:extLst>
            <a:ext uri="{FF2B5EF4-FFF2-40B4-BE49-F238E27FC236}">
              <a16:creationId xmlns:a16="http://schemas.microsoft.com/office/drawing/2014/main" id="{25B1E809-780B-43A8-BAB1-B310F2A2CEDA}"/>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65" name="AutoShape 33">
          <a:extLst>
            <a:ext uri="{FF2B5EF4-FFF2-40B4-BE49-F238E27FC236}">
              <a16:creationId xmlns:a16="http://schemas.microsoft.com/office/drawing/2014/main" id="{A4DD8CD8-E201-43F9-934B-4FF84C75B99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66" name="AutoShape 33">
          <a:extLst>
            <a:ext uri="{FF2B5EF4-FFF2-40B4-BE49-F238E27FC236}">
              <a16:creationId xmlns:a16="http://schemas.microsoft.com/office/drawing/2014/main" id="{01E9DD61-1CEA-4F17-A0A6-3D6A41036377}"/>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67" name="AutoShape 33">
          <a:extLst>
            <a:ext uri="{FF2B5EF4-FFF2-40B4-BE49-F238E27FC236}">
              <a16:creationId xmlns:a16="http://schemas.microsoft.com/office/drawing/2014/main" id="{984185D7-06F3-4F73-B641-235FC9A306D9}"/>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1690"/>
    <xdr:sp macro="" textlink="">
      <xdr:nvSpPr>
        <xdr:cNvPr id="368" name="AutoShape 33">
          <a:extLst>
            <a:ext uri="{FF2B5EF4-FFF2-40B4-BE49-F238E27FC236}">
              <a16:creationId xmlns:a16="http://schemas.microsoft.com/office/drawing/2014/main" id="{074F8D57-1382-495B-A4E3-B50744F7E724}"/>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2079"/>
    <xdr:sp macro="" textlink="">
      <xdr:nvSpPr>
        <xdr:cNvPr id="369" name="AutoShape 33">
          <a:extLst>
            <a:ext uri="{FF2B5EF4-FFF2-40B4-BE49-F238E27FC236}">
              <a16:creationId xmlns:a16="http://schemas.microsoft.com/office/drawing/2014/main" id="{41935438-A368-45E1-8756-A93733E58EE9}"/>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370" name="Check Box 23" hidden="1">
          <a:extLst>
            <a:ext uri="{63B3BB69-23CF-44E3-9099-C40C66FF867C}">
              <a14:compatExt xmlns:a14="http://schemas.microsoft.com/office/drawing/2010/main" spid="_x0000_s1047"/>
            </a:ext>
            <a:ext uri="{FF2B5EF4-FFF2-40B4-BE49-F238E27FC236}">
              <a16:creationId xmlns:a16="http://schemas.microsoft.com/office/drawing/2014/main" id="{BFAFBE14-59F4-4B73-ACD6-4229B6DF814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71" name="AutoShape 33">
          <a:extLst>
            <a:ext uri="{FF2B5EF4-FFF2-40B4-BE49-F238E27FC236}">
              <a16:creationId xmlns:a16="http://schemas.microsoft.com/office/drawing/2014/main" id="{6E6874DB-D530-4340-B776-04FA6682E95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72" name="AutoShape 33">
          <a:extLst>
            <a:ext uri="{FF2B5EF4-FFF2-40B4-BE49-F238E27FC236}">
              <a16:creationId xmlns:a16="http://schemas.microsoft.com/office/drawing/2014/main" id="{16778630-330F-43CB-B4BB-700062BDFCC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73" name="AutoShape 33">
          <a:extLst>
            <a:ext uri="{FF2B5EF4-FFF2-40B4-BE49-F238E27FC236}">
              <a16:creationId xmlns:a16="http://schemas.microsoft.com/office/drawing/2014/main" id="{155EA3C3-656A-4454-994E-04F94AE4948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74" name="AutoShape 33">
          <a:extLst>
            <a:ext uri="{FF2B5EF4-FFF2-40B4-BE49-F238E27FC236}">
              <a16:creationId xmlns:a16="http://schemas.microsoft.com/office/drawing/2014/main" id="{25FA8280-6BA0-414A-A4EE-08903884FD1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75" name="AutoShape 33">
          <a:extLst>
            <a:ext uri="{FF2B5EF4-FFF2-40B4-BE49-F238E27FC236}">
              <a16:creationId xmlns:a16="http://schemas.microsoft.com/office/drawing/2014/main" id="{5B90294E-6019-4BAB-82B3-CE46CC8CC8BF}"/>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376" name="AutoShape 33">
          <a:extLst>
            <a:ext uri="{FF2B5EF4-FFF2-40B4-BE49-F238E27FC236}">
              <a16:creationId xmlns:a16="http://schemas.microsoft.com/office/drawing/2014/main" id="{5AE7B1A2-9A24-4FDF-A303-6EB3636B3F7A}"/>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377" name="Check Box 23" hidden="1">
          <a:extLst>
            <a:ext uri="{63B3BB69-23CF-44E3-9099-C40C66FF867C}">
              <a14:compatExt xmlns:a14="http://schemas.microsoft.com/office/drawing/2010/main" spid="_x0000_s1047"/>
            </a:ext>
            <a:ext uri="{FF2B5EF4-FFF2-40B4-BE49-F238E27FC236}">
              <a16:creationId xmlns:a16="http://schemas.microsoft.com/office/drawing/2014/main" id="{12FA42AE-86D1-4AB8-8BB7-DD19DFB776B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78" name="AutoShape 33">
          <a:extLst>
            <a:ext uri="{FF2B5EF4-FFF2-40B4-BE49-F238E27FC236}">
              <a16:creationId xmlns:a16="http://schemas.microsoft.com/office/drawing/2014/main" id="{41739F73-FD3E-466B-B214-D13BA8D614D7}"/>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79" name="AutoShape 33">
          <a:extLst>
            <a:ext uri="{FF2B5EF4-FFF2-40B4-BE49-F238E27FC236}">
              <a16:creationId xmlns:a16="http://schemas.microsoft.com/office/drawing/2014/main" id="{E9E8348B-1DAF-48A3-A1BF-07A426C5688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80" name="AutoShape 33">
          <a:extLst>
            <a:ext uri="{FF2B5EF4-FFF2-40B4-BE49-F238E27FC236}">
              <a16:creationId xmlns:a16="http://schemas.microsoft.com/office/drawing/2014/main" id="{F25C4624-2A3D-4349-8620-225745AF68D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81" name="AutoShape 33">
          <a:extLst>
            <a:ext uri="{FF2B5EF4-FFF2-40B4-BE49-F238E27FC236}">
              <a16:creationId xmlns:a16="http://schemas.microsoft.com/office/drawing/2014/main" id="{38499202-497A-4AA3-879D-48E7BB626AB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82" name="AutoShape 33">
          <a:extLst>
            <a:ext uri="{FF2B5EF4-FFF2-40B4-BE49-F238E27FC236}">
              <a16:creationId xmlns:a16="http://schemas.microsoft.com/office/drawing/2014/main" id="{8F7CBA18-F421-4F4A-B608-166688D9D9C8}"/>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383" name="Check Box 23" hidden="1">
          <a:extLst>
            <a:ext uri="{63B3BB69-23CF-44E3-9099-C40C66FF867C}">
              <a14:compatExt xmlns:a14="http://schemas.microsoft.com/office/drawing/2010/main" spid="_x0000_s1047"/>
            </a:ext>
            <a:ext uri="{FF2B5EF4-FFF2-40B4-BE49-F238E27FC236}">
              <a16:creationId xmlns:a16="http://schemas.microsoft.com/office/drawing/2014/main" id="{BAD0903B-BE0D-4A2E-8E31-91E38643F9F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84" name="AutoShape 33">
          <a:extLst>
            <a:ext uri="{FF2B5EF4-FFF2-40B4-BE49-F238E27FC236}">
              <a16:creationId xmlns:a16="http://schemas.microsoft.com/office/drawing/2014/main" id="{415690EF-9B2A-4C14-B154-A90337DAC13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85" name="AutoShape 33">
          <a:extLst>
            <a:ext uri="{FF2B5EF4-FFF2-40B4-BE49-F238E27FC236}">
              <a16:creationId xmlns:a16="http://schemas.microsoft.com/office/drawing/2014/main" id="{CF89CF24-F7FD-4DCC-8C05-0F66E4B23CF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86" name="AutoShape 33">
          <a:extLst>
            <a:ext uri="{FF2B5EF4-FFF2-40B4-BE49-F238E27FC236}">
              <a16:creationId xmlns:a16="http://schemas.microsoft.com/office/drawing/2014/main" id="{F12D294C-B349-4BCA-89B2-EDA282535B9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87" name="AutoShape 33">
          <a:extLst>
            <a:ext uri="{FF2B5EF4-FFF2-40B4-BE49-F238E27FC236}">
              <a16:creationId xmlns:a16="http://schemas.microsoft.com/office/drawing/2014/main" id="{3905C41C-C3E9-461F-A172-B472B78F3B9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88" name="AutoShape 33">
          <a:extLst>
            <a:ext uri="{FF2B5EF4-FFF2-40B4-BE49-F238E27FC236}">
              <a16:creationId xmlns:a16="http://schemas.microsoft.com/office/drawing/2014/main" id="{0AA2A2B3-E162-41F2-B50C-9E0F1157986B}"/>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389" name="AutoShape 33">
          <a:extLst>
            <a:ext uri="{FF2B5EF4-FFF2-40B4-BE49-F238E27FC236}">
              <a16:creationId xmlns:a16="http://schemas.microsoft.com/office/drawing/2014/main" id="{D2A7E128-B279-485E-AB00-52A733B7F716}"/>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390" name="Check Box 23" hidden="1">
          <a:extLst>
            <a:ext uri="{63B3BB69-23CF-44E3-9099-C40C66FF867C}">
              <a14:compatExt xmlns:a14="http://schemas.microsoft.com/office/drawing/2010/main" spid="_x0000_s1047"/>
            </a:ext>
            <a:ext uri="{FF2B5EF4-FFF2-40B4-BE49-F238E27FC236}">
              <a16:creationId xmlns:a16="http://schemas.microsoft.com/office/drawing/2014/main" id="{D58966FE-8D7A-4BF6-A1A2-DEE0B9D9677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391" name="AutoShape 33">
          <a:extLst>
            <a:ext uri="{FF2B5EF4-FFF2-40B4-BE49-F238E27FC236}">
              <a16:creationId xmlns:a16="http://schemas.microsoft.com/office/drawing/2014/main" id="{BF7B3F07-E9A3-46BC-9241-E5086E0D7BB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92" name="AutoShape 33">
          <a:extLst>
            <a:ext uri="{FF2B5EF4-FFF2-40B4-BE49-F238E27FC236}">
              <a16:creationId xmlns:a16="http://schemas.microsoft.com/office/drawing/2014/main" id="{4B7B1254-C135-4C5C-9922-8E0F325F522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93" name="AutoShape 33">
          <a:extLst>
            <a:ext uri="{FF2B5EF4-FFF2-40B4-BE49-F238E27FC236}">
              <a16:creationId xmlns:a16="http://schemas.microsoft.com/office/drawing/2014/main" id="{BC8827AE-2737-436D-8749-65FA576FB40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394" name="AutoShape 33">
          <a:extLst>
            <a:ext uri="{FF2B5EF4-FFF2-40B4-BE49-F238E27FC236}">
              <a16:creationId xmlns:a16="http://schemas.microsoft.com/office/drawing/2014/main" id="{85576C39-4588-4DCE-8654-0A5A939B6F2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395" name="AutoShape 33">
          <a:extLst>
            <a:ext uri="{FF2B5EF4-FFF2-40B4-BE49-F238E27FC236}">
              <a16:creationId xmlns:a16="http://schemas.microsoft.com/office/drawing/2014/main" id="{0172887F-82AA-4D82-AAA8-11BC66E99AB9}"/>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396" name="AutoShape 33">
          <a:extLst>
            <a:ext uri="{FF2B5EF4-FFF2-40B4-BE49-F238E27FC236}">
              <a16:creationId xmlns:a16="http://schemas.microsoft.com/office/drawing/2014/main" id="{9D5808E6-E877-4AE9-ACA1-0C9922044DEE}"/>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397" name="Check Box 23" hidden="1">
          <a:extLst>
            <a:ext uri="{63B3BB69-23CF-44E3-9099-C40C66FF867C}">
              <a14:compatExt xmlns:a14="http://schemas.microsoft.com/office/drawing/2010/main" spid="_x0000_s1047"/>
            </a:ext>
            <a:ext uri="{FF2B5EF4-FFF2-40B4-BE49-F238E27FC236}">
              <a16:creationId xmlns:a16="http://schemas.microsoft.com/office/drawing/2014/main" id="{4A9A4946-8FBE-4A14-8453-33760AEC54B8}"/>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398" name="AutoShape 33">
          <a:extLst>
            <a:ext uri="{FF2B5EF4-FFF2-40B4-BE49-F238E27FC236}">
              <a16:creationId xmlns:a16="http://schemas.microsoft.com/office/drawing/2014/main" id="{F3F6E8F6-C66C-410B-A72B-2843C97D9947}"/>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399" name="AutoShape 33">
          <a:extLst>
            <a:ext uri="{FF2B5EF4-FFF2-40B4-BE49-F238E27FC236}">
              <a16:creationId xmlns:a16="http://schemas.microsoft.com/office/drawing/2014/main" id="{5431AFC9-A722-424B-B5FD-46E76AAC791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00" name="AutoShape 33">
          <a:extLst>
            <a:ext uri="{FF2B5EF4-FFF2-40B4-BE49-F238E27FC236}">
              <a16:creationId xmlns:a16="http://schemas.microsoft.com/office/drawing/2014/main" id="{568BEE30-F95D-4735-9DC7-F66027A2902D}"/>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01" name="AutoShape 33">
          <a:extLst>
            <a:ext uri="{FF2B5EF4-FFF2-40B4-BE49-F238E27FC236}">
              <a16:creationId xmlns:a16="http://schemas.microsoft.com/office/drawing/2014/main" id="{B2B2DFCF-9D8A-42CA-B2E6-3A28811338FC}"/>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1690"/>
    <xdr:sp macro="" textlink="">
      <xdr:nvSpPr>
        <xdr:cNvPr id="402" name="AutoShape 33">
          <a:extLst>
            <a:ext uri="{FF2B5EF4-FFF2-40B4-BE49-F238E27FC236}">
              <a16:creationId xmlns:a16="http://schemas.microsoft.com/office/drawing/2014/main" id="{58D932E4-7234-4982-B3FE-63898DBF1A73}"/>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2079"/>
    <xdr:sp macro="" textlink="">
      <xdr:nvSpPr>
        <xdr:cNvPr id="403" name="AutoShape 33">
          <a:extLst>
            <a:ext uri="{FF2B5EF4-FFF2-40B4-BE49-F238E27FC236}">
              <a16:creationId xmlns:a16="http://schemas.microsoft.com/office/drawing/2014/main" id="{64A400C5-7B7E-4E0C-B5C2-49E4FFEC4165}"/>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404" name="Check Box 23" hidden="1">
          <a:extLst>
            <a:ext uri="{63B3BB69-23CF-44E3-9099-C40C66FF867C}">
              <a14:compatExt xmlns:a14="http://schemas.microsoft.com/office/drawing/2010/main" spid="_x0000_s1047"/>
            </a:ext>
            <a:ext uri="{FF2B5EF4-FFF2-40B4-BE49-F238E27FC236}">
              <a16:creationId xmlns:a16="http://schemas.microsoft.com/office/drawing/2014/main" id="{83302CF2-F6CF-4240-8A0D-0D52E21291B8}"/>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05" name="AutoShape 33">
          <a:extLst>
            <a:ext uri="{FF2B5EF4-FFF2-40B4-BE49-F238E27FC236}">
              <a16:creationId xmlns:a16="http://schemas.microsoft.com/office/drawing/2014/main" id="{ED3E7063-EDB2-4D80-90B0-463C5B881677}"/>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06" name="AutoShape 33">
          <a:extLst>
            <a:ext uri="{FF2B5EF4-FFF2-40B4-BE49-F238E27FC236}">
              <a16:creationId xmlns:a16="http://schemas.microsoft.com/office/drawing/2014/main" id="{EB06265F-F882-49FE-B1D6-4F801B46E36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07" name="AutoShape 33">
          <a:extLst>
            <a:ext uri="{FF2B5EF4-FFF2-40B4-BE49-F238E27FC236}">
              <a16:creationId xmlns:a16="http://schemas.microsoft.com/office/drawing/2014/main" id="{F3B2B634-0047-403E-A8D0-FEFEC9D04EB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08" name="AutoShape 33">
          <a:extLst>
            <a:ext uri="{FF2B5EF4-FFF2-40B4-BE49-F238E27FC236}">
              <a16:creationId xmlns:a16="http://schemas.microsoft.com/office/drawing/2014/main" id="{2D95CCA4-814A-4256-8F98-85AD48BBD96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409" name="AutoShape 33">
          <a:extLst>
            <a:ext uri="{FF2B5EF4-FFF2-40B4-BE49-F238E27FC236}">
              <a16:creationId xmlns:a16="http://schemas.microsoft.com/office/drawing/2014/main" id="{76C43E84-15AA-44BC-85F9-0DE02053928C}"/>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410" name="AutoShape 33">
          <a:extLst>
            <a:ext uri="{FF2B5EF4-FFF2-40B4-BE49-F238E27FC236}">
              <a16:creationId xmlns:a16="http://schemas.microsoft.com/office/drawing/2014/main" id="{8D477B05-AE63-416E-9D41-71D7B2F4C144}"/>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411" name="Check Box 23" hidden="1">
          <a:extLst>
            <a:ext uri="{63B3BB69-23CF-44E3-9099-C40C66FF867C}">
              <a14:compatExt xmlns:a14="http://schemas.microsoft.com/office/drawing/2010/main" spid="_x0000_s1047"/>
            </a:ext>
            <a:ext uri="{FF2B5EF4-FFF2-40B4-BE49-F238E27FC236}">
              <a16:creationId xmlns:a16="http://schemas.microsoft.com/office/drawing/2014/main" id="{C12E824D-06F1-4EFB-B1BC-EF8DC6E2F88A}"/>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12" name="AutoShape 33">
          <a:extLst>
            <a:ext uri="{FF2B5EF4-FFF2-40B4-BE49-F238E27FC236}">
              <a16:creationId xmlns:a16="http://schemas.microsoft.com/office/drawing/2014/main" id="{B9145141-DA2C-4484-B718-F9AFC326FE3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13" name="AutoShape 33">
          <a:extLst>
            <a:ext uri="{FF2B5EF4-FFF2-40B4-BE49-F238E27FC236}">
              <a16:creationId xmlns:a16="http://schemas.microsoft.com/office/drawing/2014/main" id="{674D3A0D-FE11-4EA6-B20C-897E47C6D5D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14" name="AutoShape 33">
          <a:extLst>
            <a:ext uri="{FF2B5EF4-FFF2-40B4-BE49-F238E27FC236}">
              <a16:creationId xmlns:a16="http://schemas.microsoft.com/office/drawing/2014/main" id="{8555B03A-5702-44B4-A5A1-590FA412742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15" name="AutoShape 33">
          <a:extLst>
            <a:ext uri="{FF2B5EF4-FFF2-40B4-BE49-F238E27FC236}">
              <a16:creationId xmlns:a16="http://schemas.microsoft.com/office/drawing/2014/main" id="{09DCED6A-4217-41F7-9D93-60F9D94A547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416" name="AutoShape 33">
          <a:extLst>
            <a:ext uri="{FF2B5EF4-FFF2-40B4-BE49-F238E27FC236}">
              <a16:creationId xmlns:a16="http://schemas.microsoft.com/office/drawing/2014/main" id="{F4272005-DA84-4A32-9D0D-34251540697E}"/>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417" name="Check Box 23" hidden="1">
          <a:extLst>
            <a:ext uri="{63B3BB69-23CF-44E3-9099-C40C66FF867C}">
              <a14:compatExt xmlns:a14="http://schemas.microsoft.com/office/drawing/2010/main" spid="_x0000_s1047"/>
            </a:ext>
            <a:ext uri="{FF2B5EF4-FFF2-40B4-BE49-F238E27FC236}">
              <a16:creationId xmlns:a16="http://schemas.microsoft.com/office/drawing/2014/main" id="{7AE099BA-C1F7-480F-80BF-AE48292D58A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18" name="AutoShape 33">
          <a:extLst>
            <a:ext uri="{FF2B5EF4-FFF2-40B4-BE49-F238E27FC236}">
              <a16:creationId xmlns:a16="http://schemas.microsoft.com/office/drawing/2014/main" id="{34820B96-2C23-42B7-970B-8FD070025C38}"/>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19" name="AutoShape 33">
          <a:extLst>
            <a:ext uri="{FF2B5EF4-FFF2-40B4-BE49-F238E27FC236}">
              <a16:creationId xmlns:a16="http://schemas.microsoft.com/office/drawing/2014/main" id="{F5F11284-D4B4-4C57-9095-83854CBCBED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20" name="AutoShape 33">
          <a:extLst>
            <a:ext uri="{FF2B5EF4-FFF2-40B4-BE49-F238E27FC236}">
              <a16:creationId xmlns:a16="http://schemas.microsoft.com/office/drawing/2014/main" id="{949EDC0A-D885-4B03-8F97-ED80A287E1F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21" name="AutoShape 33">
          <a:extLst>
            <a:ext uri="{FF2B5EF4-FFF2-40B4-BE49-F238E27FC236}">
              <a16:creationId xmlns:a16="http://schemas.microsoft.com/office/drawing/2014/main" id="{2D853CB5-E640-4978-BFD4-947BEC7D995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422" name="AutoShape 33">
          <a:extLst>
            <a:ext uri="{FF2B5EF4-FFF2-40B4-BE49-F238E27FC236}">
              <a16:creationId xmlns:a16="http://schemas.microsoft.com/office/drawing/2014/main" id="{14B9B4AC-CF06-435C-8168-95452AE64650}"/>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423" name="AutoShape 33">
          <a:extLst>
            <a:ext uri="{FF2B5EF4-FFF2-40B4-BE49-F238E27FC236}">
              <a16:creationId xmlns:a16="http://schemas.microsoft.com/office/drawing/2014/main" id="{375C3301-2464-4295-9CCE-3184182FC995}"/>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424" name="Check Box 23" hidden="1">
          <a:extLst>
            <a:ext uri="{63B3BB69-23CF-44E3-9099-C40C66FF867C}">
              <a14:compatExt xmlns:a14="http://schemas.microsoft.com/office/drawing/2010/main" spid="_x0000_s1047"/>
            </a:ext>
            <a:ext uri="{FF2B5EF4-FFF2-40B4-BE49-F238E27FC236}">
              <a16:creationId xmlns:a16="http://schemas.microsoft.com/office/drawing/2014/main" id="{9F5CC904-094D-408C-B31E-BE8B10223C5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25" name="AutoShape 33">
          <a:extLst>
            <a:ext uri="{FF2B5EF4-FFF2-40B4-BE49-F238E27FC236}">
              <a16:creationId xmlns:a16="http://schemas.microsoft.com/office/drawing/2014/main" id="{AAF8A399-229A-4E0F-A62D-A640B61EB2F0}"/>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26" name="AutoShape 33">
          <a:extLst>
            <a:ext uri="{FF2B5EF4-FFF2-40B4-BE49-F238E27FC236}">
              <a16:creationId xmlns:a16="http://schemas.microsoft.com/office/drawing/2014/main" id="{FEE85CC3-BC1A-454B-BC78-BF21A1AE79B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27" name="AutoShape 33">
          <a:extLst>
            <a:ext uri="{FF2B5EF4-FFF2-40B4-BE49-F238E27FC236}">
              <a16:creationId xmlns:a16="http://schemas.microsoft.com/office/drawing/2014/main" id="{880D254B-5C9E-4108-BE74-467ED1B9386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28" name="AutoShape 33">
          <a:extLst>
            <a:ext uri="{FF2B5EF4-FFF2-40B4-BE49-F238E27FC236}">
              <a16:creationId xmlns:a16="http://schemas.microsoft.com/office/drawing/2014/main" id="{808CF5A0-DDAB-4B02-A681-001649A073E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429" name="AutoShape 33">
          <a:extLst>
            <a:ext uri="{FF2B5EF4-FFF2-40B4-BE49-F238E27FC236}">
              <a16:creationId xmlns:a16="http://schemas.microsoft.com/office/drawing/2014/main" id="{B7B3A782-F3B0-4728-8E98-D91135A8AB47}"/>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430" name="AutoShape 33">
          <a:extLst>
            <a:ext uri="{FF2B5EF4-FFF2-40B4-BE49-F238E27FC236}">
              <a16:creationId xmlns:a16="http://schemas.microsoft.com/office/drawing/2014/main" id="{F867383C-E741-45B3-AE19-3B0D3217B6DC}"/>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431" name="Check Box 23" hidden="1">
          <a:extLst>
            <a:ext uri="{63B3BB69-23CF-44E3-9099-C40C66FF867C}">
              <a14:compatExt xmlns:a14="http://schemas.microsoft.com/office/drawing/2010/main" spid="_x0000_s1047"/>
            </a:ext>
            <a:ext uri="{FF2B5EF4-FFF2-40B4-BE49-F238E27FC236}">
              <a16:creationId xmlns:a16="http://schemas.microsoft.com/office/drawing/2014/main" id="{B5519160-811E-47BE-A703-A425A028F595}"/>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432" name="AutoShape 33">
          <a:extLst>
            <a:ext uri="{FF2B5EF4-FFF2-40B4-BE49-F238E27FC236}">
              <a16:creationId xmlns:a16="http://schemas.microsoft.com/office/drawing/2014/main" id="{FBB464B7-DC8D-4920-98B7-7CA351AB8B71}"/>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33" name="AutoShape 33">
          <a:extLst>
            <a:ext uri="{FF2B5EF4-FFF2-40B4-BE49-F238E27FC236}">
              <a16:creationId xmlns:a16="http://schemas.microsoft.com/office/drawing/2014/main" id="{3E12F95D-7B55-4AF3-9219-D27EC9FBF83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34" name="AutoShape 33">
          <a:extLst>
            <a:ext uri="{FF2B5EF4-FFF2-40B4-BE49-F238E27FC236}">
              <a16:creationId xmlns:a16="http://schemas.microsoft.com/office/drawing/2014/main" id="{72AF1E7E-7CD1-436E-87EE-AEE52AFF37E9}"/>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35" name="AutoShape 33">
          <a:extLst>
            <a:ext uri="{FF2B5EF4-FFF2-40B4-BE49-F238E27FC236}">
              <a16:creationId xmlns:a16="http://schemas.microsoft.com/office/drawing/2014/main" id="{69802DDB-F9F8-4FF9-9EBA-36B514C7C87B}"/>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1690"/>
    <xdr:sp macro="" textlink="">
      <xdr:nvSpPr>
        <xdr:cNvPr id="436" name="AutoShape 33">
          <a:extLst>
            <a:ext uri="{FF2B5EF4-FFF2-40B4-BE49-F238E27FC236}">
              <a16:creationId xmlns:a16="http://schemas.microsoft.com/office/drawing/2014/main" id="{43C848DF-F39E-4BF6-80A0-008CC276E829}"/>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2079"/>
    <xdr:sp macro="" textlink="">
      <xdr:nvSpPr>
        <xdr:cNvPr id="437" name="AutoShape 33">
          <a:extLst>
            <a:ext uri="{FF2B5EF4-FFF2-40B4-BE49-F238E27FC236}">
              <a16:creationId xmlns:a16="http://schemas.microsoft.com/office/drawing/2014/main" id="{215C0D64-EBA3-4637-8CA2-9FE1C177DE58}"/>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438" name="Check Box 23" hidden="1">
          <a:extLst>
            <a:ext uri="{63B3BB69-23CF-44E3-9099-C40C66FF867C}">
              <a14:compatExt xmlns:a14="http://schemas.microsoft.com/office/drawing/2010/main" spid="_x0000_s1047"/>
            </a:ext>
            <a:ext uri="{FF2B5EF4-FFF2-40B4-BE49-F238E27FC236}">
              <a16:creationId xmlns:a16="http://schemas.microsoft.com/office/drawing/2014/main" id="{F22E297E-9972-4B05-8C1E-24E8DF07FBB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39" name="AutoShape 33">
          <a:extLst>
            <a:ext uri="{FF2B5EF4-FFF2-40B4-BE49-F238E27FC236}">
              <a16:creationId xmlns:a16="http://schemas.microsoft.com/office/drawing/2014/main" id="{EEAF68E4-15E8-4157-AA0E-B50745E939A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40" name="AutoShape 33">
          <a:extLst>
            <a:ext uri="{FF2B5EF4-FFF2-40B4-BE49-F238E27FC236}">
              <a16:creationId xmlns:a16="http://schemas.microsoft.com/office/drawing/2014/main" id="{9E909206-6220-45D4-9937-0E683A9ADCB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41" name="AutoShape 33">
          <a:extLst>
            <a:ext uri="{FF2B5EF4-FFF2-40B4-BE49-F238E27FC236}">
              <a16:creationId xmlns:a16="http://schemas.microsoft.com/office/drawing/2014/main" id="{7E9E1204-B37F-47C4-9742-103C32ADCA6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42" name="AutoShape 33">
          <a:extLst>
            <a:ext uri="{FF2B5EF4-FFF2-40B4-BE49-F238E27FC236}">
              <a16:creationId xmlns:a16="http://schemas.microsoft.com/office/drawing/2014/main" id="{08FDB369-D874-48CF-A1A9-53893373CA4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134237</xdr:rowOff>
    </xdr:to>
    <xdr:sp macro="" textlink="">
      <xdr:nvSpPr>
        <xdr:cNvPr id="443" name="AutoShape 33">
          <a:extLst>
            <a:ext uri="{FF2B5EF4-FFF2-40B4-BE49-F238E27FC236}">
              <a16:creationId xmlns:a16="http://schemas.microsoft.com/office/drawing/2014/main" id="{BCBCEDA8-E44D-4BAF-9FDA-68C54364DC92}"/>
            </a:ext>
          </a:extLst>
        </xdr:cNvPr>
        <xdr:cNvSpPr>
          <a:spLocks noChangeAspect="1" noChangeArrowheads="1"/>
        </xdr:cNvSpPr>
      </xdr:nvSpPr>
      <xdr:spPr bwMode="auto">
        <a:xfrm>
          <a:off x="10391775" y="18202275"/>
          <a:ext cx="304800" cy="1342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134626</xdr:rowOff>
    </xdr:to>
    <xdr:sp macro="" textlink="">
      <xdr:nvSpPr>
        <xdr:cNvPr id="444" name="AutoShape 33">
          <a:extLst>
            <a:ext uri="{FF2B5EF4-FFF2-40B4-BE49-F238E27FC236}">
              <a16:creationId xmlns:a16="http://schemas.microsoft.com/office/drawing/2014/main" id="{F53D91D5-8060-45BE-B680-EEDE471F9CD4}"/>
            </a:ext>
          </a:extLst>
        </xdr:cNvPr>
        <xdr:cNvSpPr>
          <a:spLocks noChangeAspect="1" noChangeArrowheads="1"/>
        </xdr:cNvSpPr>
      </xdr:nvSpPr>
      <xdr:spPr bwMode="auto">
        <a:xfrm>
          <a:off x="10391775" y="18202275"/>
          <a:ext cx="304800" cy="134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445" name="Check Box 23" hidden="1">
          <a:extLst>
            <a:ext uri="{63B3BB69-23CF-44E3-9099-C40C66FF867C}">
              <a14:compatExt xmlns:a14="http://schemas.microsoft.com/office/drawing/2010/main" spid="_x0000_s1047"/>
            </a:ext>
            <a:ext uri="{FF2B5EF4-FFF2-40B4-BE49-F238E27FC236}">
              <a16:creationId xmlns:a16="http://schemas.microsoft.com/office/drawing/2014/main" id="{AAB2F971-9DB2-4FDE-B01A-6A50FD95209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46" name="AutoShape 33">
          <a:extLst>
            <a:ext uri="{FF2B5EF4-FFF2-40B4-BE49-F238E27FC236}">
              <a16:creationId xmlns:a16="http://schemas.microsoft.com/office/drawing/2014/main" id="{C3ADF072-9D7B-4FCD-9C4E-BFDAF8DF8962}"/>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47" name="AutoShape 33">
          <a:extLst>
            <a:ext uri="{FF2B5EF4-FFF2-40B4-BE49-F238E27FC236}">
              <a16:creationId xmlns:a16="http://schemas.microsoft.com/office/drawing/2014/main" id="{D8A5DF35-EB94-4897-A139-FC4CD5CC750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48" name="AutoShape 33">
          <a:extLst>
            <a:ext uri="{FF2B5EF4-FFF2-40B4-BE49-F238E27FC236}">
              <a16:creationId xmlns:a16="http://schemas.microsoft.com/office/drawing/2014/main" id="{F778F7C8-5F04-4B8C-B876-1F5DDD3D71F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49" name="AutoShape 33">
          <a:extLst>
            <a:ext uri="{FF2B5EF4-FFF2-40B4-BE49-F238E27FC236}">
              <a16:creationId xmlns:a16="http://schemas.microsoft.com/office/drawing/2014/main" id="{AFA70C04-78FB-4C61-944F-B1486D3F597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130855</xdr:rowOff>
    </xdr:to>
    <xdr:sp macro="" textlink="">
      <xdr:nvSpPr>
        <xdr:cNvPr id="450" name="AutoShape 33">
          <a:extLst>
            <a:ext uri="{FF2B5EF4-FFF2-40B4-BE49-F238E27FC236}">
              <a16:creationId xmlns:a16="http://schemas.microsoft.com/office/drawing/2014/main" id="{1FD58E7D-EC59-49F9-B256-D89062684640}"/>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451" name="Check Box 23" hidden="1">
          <a:extLst>
            <a:ext uri="{63B3BB69-23CF-44E3-9099-C40C66FF867C}">
              <a14:compatExt xmlns:a14="http://schemas.microsoft.com/office/drawing/2010/main" spid="_x0000_s1047"/>
            </a:ext>
            <a:ext uri="{FF2B5EF4-FFF2-40B4-BE49-F238E27FC236}">
              <a16:creationId xmlns:a16="http://schemas.microsoft.com/office/drawing/2014/main" id="{47AF63D2-3267-411B-A5B5-ACBC9846888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52" name="AutoShape 33">
          <a:extLst>
            <a:ext uri="{FF2B5EF4-FFF2-40B4-BE49-F238E27FC236}">
              <a16:creationId xmlns:a16="http://schemas.microsoft.com/office/drawing/2014/main" id="{808E122A-7B7F-4C5F-9CC2-2052CBB250B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53" name="AutoShape 33">
          <a:extLst>
            <a:ext uri="{FF2B5EF4-FFF2-40B4-BE49-F238E27FC236}">
              <a16:creationId xmlns:a16="http://schemas.microsoft.com/office/drawing/2014/main" id="{274AC9D2-4137-4AF8-8C9E-9902F909F5C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54" name="AutoShape 33">
          <a:extLst>
            <a:ext uri="{FF2B5EF4-FFF2-40B4-BE49-F238E27FC236}">
              <a16:creationId xmlns:a16="http://schemas.microsoft.com/office/drawing/2014/main" id="{FE818495-C164-4F5E-8FFB-4AE58A6433B3}"/>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55" name="AutoShape 33">
          <a:extLst>
            <a:ext uri="{FF2B5EF4-FFF2-40B4-BE49-F238E27FC236}">
              <a16:creationId xmlns:a16="http://schemas.microsoft.com/office/drawing/2014/main" id="{E3EC3F78-ABA9-46FE-B865-76103861AE2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130855</xdr:rowOff>
    </xdr:to>
    <xdr:sp macro="" textlink="">
      <xdr:nvSpPr>
        <xdr:cNvPr id="456" name="AutoShape 33">
          <a:extLst>
            <a:ext uri="{FF2B5EF4-FFF2-40B4-BE49-F238E27FC236}">
              <a16:creationId xmlns:a16="http://schemas.microsoft.com/office/drawing/2014/main" id="{DFC3F3B0-1C6F-4A4F-B47B-5ACC492FAAC2}"/>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131244</xdr:rowOff>
    </xdr:to>
    <xdr:sp macro="" textlink="">
      <xdr:nvSpPr>
        <xdr:cNvPr id="457" name="AutoShape 33">
          <a:extLst>
            <a:ext uri="{FF2B5EF4-FFF2-40B4-BE49-F238E27FC236}">
              <a16:creationId xmlns:a16="http://schemas.microsoft.com/office/drawing/2014/main" id="{A53EC3F3-513B-495D-B8DC-6285774D12ED}"/>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458" name="Check Box 23" hidden="1">
          <a:extLst>
            <a:ext uri="{63B3BB69-23CF-44E3-9099-C40C66FF867C}">
              <a14:compatExt xmlns:a14="http://schemas.microsoft.com/office/drawing/2010/main" spid="_x0000_s1047"/>
            </a:ext>
            <a:ext uri="{FF2B5EF4-FFF2-40B4-BE49-F238E27FC236}">
              <a16:creationId xmlns:a16="http://schemas.microsoft.com/office/drawing/2014/main" id="{5E9C4328-5E07-4698-9F90-C14FF7195A89}"/>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59" name="AutoShape 33">
          <a:extLst>
            <a:ext uri="{FF2B5EF4-FFF2-40B4-BE49-F238E27FC236}">
              <a16:creationId xmlns:a16="http://schemas.microsoft.com/office/drawing/2014/main" id="{8837C5FA-1A09-4902-B246-F585098F2EDC}"/>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60" name="AutoShape 33">
          <a:extLst>
            <a:ext uri="{FF2B5EF4-FFF2-40B4-BE49-F238E27FC236}">
              <a16:creationId xmlns:a16="http://schemas.microsoft.com/office/drawing/2014/main" id="{47E65F75-9EA0-4630-B5BE-F60E8B9B130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61" name="AutoShape 33">
          <a:extLst>
            <a:ext uri="{FF2B5EF4-FFF2-40B4-BE49-F238E27FC236}">
              <a16:creationId xmlns:a16="http://schemas.microsoft.com/office/drawing/2014/main" id="{AFA83404-9D76-4F6B-9872-7FF43B61B83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62" name="AutoShape 33">
          <a:extLst>
            <a:ext uri="{FF2B5EF4-FFF2-40B4-BE49-F238E27FC236}">
              <a16:creationId xmlns:a16="http://schemas.microsoft.com/office/drawing/2014/main" id="{066A2A0B-65A8-4A31-8279-AA6BFC16384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130855</xdr:rowOff>
    </xdr:to>
    <xdr:sp macro="" textlink="">
      <xdr:nvSpPr>
        <xdr:cNvPr id="463" name="AutoShape 33">
          <a:extLst>
            <a:ext uri="{FF2B5EF4-FFF2-40B4-BE49-F238E27FC236}">
              <a16:creationId xmlns:a16="http://schemas.microsoft.com/office/drawing/2014/main" id="{AA2A44EB-702E-4157-BF0A-FA8FC7A87A8C}"/>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131244</xdr:rowOff>
    </xdr:to>
    <xdr:sp macro="" textlink="">
      <xdr:nvSpPr>
        <xdr:cNvPr id="464" name="AutoShape 33">
          <a:extLst>
            <a:ext uri="{FF2B5EF4-FFF2-40B4-BE49-F238E27FC236}">
              <a16:creationId xmlns:a16="http://schemas.microsoft.com/office/drawing/2014/main" id="{9087549E-917D-4AAD-B290-0F5B01A601FA}"/>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465" name="Check Box 23" hidden="1">
          <a:extLst>
            <a:ext uri="{63B3BB69-23CF-44E3-9099-C40C66FF867C}">
              <a14:compatExt xmlns:a14="http://schemas.microsoft.com/office/drawing/2010/main" spid="_x0000_s1047"/>
            </a:ext>
            <a:ext uri="{FF2B5EF4-FFF2-40B4-BE49-F238E27FC236}">
              <a16:creationId xmlns:a16="http://schemas.microsoft.com/office/drawing/2014/main" id="{1D2AB613-C553-4DB6-9606-3957F4A6D5F6}"/>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466" name="AutoShape 33">
          <a:extLst>
            <a:ext uri="{FF2B5EF4-FFF2-40B4-BE49-F238E27FC236}">
              <a16:creationId xmlns:a16="http://schemas.microsoft.com/office/drawing/2014/main" id="{F0B197E6-5386-40E1-A31E-A180AFFF4B2D}"/>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67" name="AutoShape 33">
          <a:extLst>
            <a:ext uri="{FF2B5EF4-FFF2-40B4-BE49-F238E27FC236}">
              <a16:creationId xmlns:a16="http://schemas.microsoft.com/office/drawing/2014/main" id="{C81943D1-C032-4247-A2D2-F5F21A860E8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68" name="AutoShape 33">
          <a:extLst>
            <a:ext uri="{FF2B5EF4-FFF2-40B4-BE49-F238E27FC236}">
              <a16:creationId xmlns:a16="http://schemas.microsoft.com/office/drawing/2014/main" id="{C8527BFA-6ED9-4CB1-AD88-E4E0D183E34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469" name="AutoShape 33">
          <a:extLst>
            <a:ext uri="{FF2B5EF4-FFF2-40B4-BE49-F238E27FC236}">
              <a16:creationId xmlns:a16="http://schemas.microsoft.com/office/drawing/2014/main" id="{7D24B3C8-AE69-4F1A-AA24-7E4DCCB7D1F0}"/>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1690"/>
    <xdr:sp macro="" textlink="">
      <xdr:nvSpPr>
        <xdr:cNvPr id="470" name="AutoShape 33">
          <a:extLst>
            <a:ext uri="{FF2B5EF4-FFF2-40B4-BE49-F238E27FC236}">
              <a16:creationId xmlns:a16="http://schemas.microsoft.com/office/drawing/2014/main" id="{0A962F40-BB14-4A30-A114-243C0679F3D0}"/>
            </a:ext>
          </a:extLst>
        </xdr:cNvPr>
        <xdr:cNvSpPr>
          <a:spLocks noChangeAspect="1" noChangeArrowheads="1"/>
        </xdr:cNvSpPr>
      </xdr:nvSpPr>
      <xdr:spPr bwMode="auto">
        <a:xfrm>
          <a:off x="10391775" y="18602325"/>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77</xdr:row>
      <xdr:rowOff>0</xdr:rowOff>
    </xdr:from>
    <xdr:ext cx="304800" cy="302079"/>
    <xdr:sp macro="" textlink="">
      <xdr:nvSpPr>
        <xdr:cNvPr id="471" name="AutoShape 33">
          <a:extLst>
            <a:ext uri="{FF2B5EF4-FFF2-40B4-BE49-F238E27FC236}">
              <a16:creationId xmlns:a16="http://schemas.microsoft.com/office/drawing/2014/main" id="{3CDD1522-8717-4AC5-AD72-DBB30EF8C613}"/>
            </a:ext>
          </a:extLst>
        </xdr:cNvPr>
        <xdr:cNvSpPr>
          <a:spLocks noChangeAspect="1" noChangeArrowheads="1"/>
        </xdr:cNvSpPr>
      </xdr:nvSpPr>
      <xdr:spPr bwMode="auto">
        <a:xfrm>
          <a:off x="10391775" y="18602325"/>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472" name="Check Box 23" hidden="1">
          <a:extLst>
            <a:ext uri="{63B3BB69-23CF-44E3-9099-C40C66FF867C}">
              <a14:compatExt xmlns:a14="http://schemas.microsoft.com/office/drawing/2010/main" spid="_x0000_s1047"/>
            </a:ext>
            <a:ext uri="{FF2B5EF4-FFF2-40B4-BE49-F238E27FC236}">
              <a16:creationId xmlns:a16="http://schemas.microsoft.com/office/drawing/2014/main" id="{0EADDDDB-1977-42A7-B4B9-2E7CCDB7BEF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73" name="AutoShape 33">
          <a:extLst>
            <a:ext uri="{FF2B5EF4-FFF2-40B4-BE49-F238E27FC236}">
              <a16:creationId xmlns:a16="http://schemas.microsoft.com/office/drawing/2014/main" id="{D98EC477-5A5D-4796-A342-ACD717F9B80E}"/>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74" name="AutoShape 33">
          <a:extLst>
            <a:ext uri="{FF2B5EF4-FFF2-40B4-BE49-F238E27FC236}">
              <a16:creationId xmlns:a16="http://schemas.microsoft.com/office/drawing/2014/main" id="{9F5AC918-8F18-4846-BA0B-9C551778E8A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75" name="AutoShape 33">
          <a:extLst>
            <a:ext uri="{FF2B5EF4-FFF2-40B4-BE49-F238E27FC236}">
              <a16:creationId xmlns:a16="http://schemas.microsoft.com/office/drawing/2014/main" id="{89245D6B-5437-4EAF-8473-EC8B66DD652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76" name="AutoShape 33">
          <a:extLst>
            <a:ext uri="{FF2B5EF4-FFF2-40B4-BE49-F238E27FC236}">
              <a16:creationId xmlns:a16="http://schemas.microsoft.com/office/drawing/2014/main" id="{716D94DC-0C28-47FD-A84A-3B2EA66DF66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130855</xdr:rowOff>
    </xdr:to>
    <xdr:sp macro="" textlink="">
      <xdr:nvSpPr>
        <xdr:cNvPr id="477" name="AutoShape 33">
          <a:extLst>
            <a:ext uri="{FF2B5EF4-FFF2-40B4-BE49-F238E27FC236}">
              <a16:creationId xmlns:a16="http://schemas.microsoft.com/office/drawing/2014/main" id="{9BDFF0BE-864E-452D-9AB8-CEEF3546D4CD}"/>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131244</xdr:rowOff>
    </xdr:to>
    <xdr:sp macro="" textlink="">
      <xdr:nvSpPr>
        <xdr:cNvPr id="478" name="AutoShape 33">
          <a:extLst>
            <a:ext uri="{FF2B5EF4-FFF2-40B4-BE49-F238E27FC236}">
              <a16:creationId xmlns:a16="http://schemas.microsoft.com/office/drawing/2014/main" id="{0AF65F08-4EBE-4432-A01A-17DBF0B347A2}"/>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181429</xdr:colOff>
      <xdr:row>1</xdr:row>
      <xdr:rowOff>64795</xdr:rowOff>
    </xdr:from>
    <xdr:to>
      <xdr:col>24</xdr:col>
      <xdr:colOff>518238</xdr:colOff>
      <xdr:row>1</xdr:row>
      <xdr:rowOff>454234</xdr:rowOff>
    </xdr:to>
    <xdr:pic>
      <xdr:nvPicPr>
        <xdr:cNvPr id="479" name="Imagem 478" descr="anac_comp_horz_esp-cor.png">
          <a:extLst>
            <a:ext uri="{FF2B5EF4-FFF2-40B4-BE49-F238E27FC236}">
              <a16:creationId xmlns:a16="http://schemas.microsoft.com/office/drawing/2014/main" id="{B25E1174-3FD7-4BB4-979F-CA937629E1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749" y="253390"/>
          <a:ext cx="1095415" cy="391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480" name="Check Box 23" hidden="1">
          <a:extLst>
            <a:ext uri="{63B3BB69-23CF-44E3-9099-C40C66FF867C}">
              <a14:compatExt xmlns:a14="http://schemas.microsoft.com/office/drawing/2010/main" spid="_x0000_s1047"/>
            </a:ext>
            <a:ext uri="{FF2B5EF4-FFF2-40B4-BE49-F238E27FC236}">
              <a16:creationId xmlns:a16="http://schemas.microsoft.com/office/drawing/2014/main" id="{F2953891-4C8C-40EC-9C99-B355AD0CBD25}"/>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81" name="AutoShape 33">
          <a:extLst>
            <a:ext uri="{FF2B5EF4-FFF2-40B4-BE49-F238E27FC236}">
              <a16:creationId xmlns:a16="http://schemas.microsoft.com/office/drawing/2014/main" id="{0BFC0A56-8E7D-42D6-98E0-731EA331B9BF}"/>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82" name="AutoShape 33">
          <a:extLst>
            <a:ext uri="{FF2B5EF4-FFF2-40B4-BE49-F238E27FC236}">
              <a16:creationId xmlns:a16="http://schemas.microsoft.com/office/drawing/2014/main" id="{50385879-9421-4D4A-95EE-85F59613322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83" name="AutoShape 33">
          <a:extLst>
            <a:ext uri="{FF2B5EF4-FFF2-40B4-BE49-F238E27FC236}">
              <a16:creationId xmlns:a16="http://schemas.microsoft.com/office/drawing/2014/main" id="{F056532D-8C47-42DA-BFD1-B21C5A6C210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84" name="AutoShape 33">
          <a:extLst>
            <a:ext uri="{FF2B5EF4-FFF2-40B4-BE49-F238E27FC236}">
              <a16:creationId xmlns:a16="http://schemas.microsoft.com/office/drawing/2014/main" id="{4A715186-C411-43BC-A07D-A53BB34D9E1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130855</xdr:rowOff>
    </xdr:to>
    <xdr:sp macro="" textlink="">
      <xdr:nvSpPr>
        <xdr:cNvPr id="485" name="AutoShape 33">
          <a:extLst>
            <a:ext uri="{FF2B5EF4-FFF2-40B4-BE49-F238E27FC236}">
              <a16:creationId xmlns:a16="http://schemas.microsoft.com/office/drawing/2014/main" id="{2C83BF7D-0A53-46BB-9702-8BF55BBC08C3}"/>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486" name="Check Box 23" hidden="1">
          <a:extLst>
            <a:ext uri="{63B3BB69-23CF-44E3-9099-C40C66FF867C}">
              <a14:compatExt xmlns:a14="http://schemas.microsoft.com/office/drawing/2010/main" spid="_x0000_s1047"/>
            </a:ext>
            <a:ext uri="{FF2B5EF4-FFF2-40B4-BE49-F238E27FC236}">
              <a16:creationId xmlns:a16="http://schemas.microsoft.com/office/drawing/2014/main" id="{430F5A50-AB0E-42D5-846A-14B8C2991E76}"/>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87" name="AutoShape 33">
          <a:extLst>
            <a:ext uri="{FF2B5EF4-FFF2-40B4-BE49-F238E27FC236}">
              <a16:creationId xmlns:a16="http://schemas.microsoft.com/office/drawing/2014/main" id="{F11E54F8-072E-4585-968B-BAA375C7729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88" name="AutoShape 33">
          <a:extLst>
            <a:ext uri="{FF2B5EF4-FFF2-40B4-BE49-F238E27FC236}">
              <a16:creationId xmlns:a16="http://schemas.microsoft.com/office/drawing/2014/main" id="{E44EC46B-EFCA-4C15-BEA5-77E7CE21E0B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89" name="AutoShape 33">
          <a:extLst>
            <a:ext uri="{FF2B5EF4-FFF2-40B4-BE49-F238E27FC236}">
              <a16:creationId xmlns:a16="http://schemas.microsoft.com/office/drawing/2014/main" id="{4D96CEA0-DA71-4525-BCF2-0D071C0FFBB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90" name="AutoShape 33">
          <a:extLst>
            <a:ext uri="{FF2B5EF4-FFF2-40B4-BE49-F238E27FC236}">
              <a16:creationId xmlns:a16="http://schemas.microsoft.com/office/drawing/2014/main" id="{C9D1FCDC-75CE-48F7-86E0-30368DC22AD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130855</xdr:rowOff>
    </xdr:to>
    <xdr:sp macro="" textlink="">
      <xdr:nvSpPr>
        <xdr:cNvPr id="491" name="AutoShape 33">
          <a:extLst>
            <a:ext uri="{FF2B5EF4-FFF2-40B4-BE49-F238E27FC236}">
              <a16:creationId xmlns:a16="http://schemas.microsoft.com/office/drawing/2014/main" id="{1620CACD-332D-4B4E-926F-BFAE073A36FF}"/>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131244</xdr:rowOff>
    </xdr:to>
    <xdr:sp macro="" textlink="">
      <xdr:nvSpPr>
        <xdr:cNvPr id="492" name="AutoShape 33">
          <a:extLst>
            <a:ext uri="{FF2B5EF4-FFF2-40B4-BE49-F238E27FC236}">
              <a16:creationId xmlns:a16="http://schemas.microsoft.com/office/drawing/2014/main" id="{0BFE7A73-4136-42EF-8D64-99F6EF5770D0}"/>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493" name="Check Box 23" hidden="1">
          <a:extLst>
            <a:ext uri="{63B3BB69-23CF-44E3-9099-C40C66FF867C}">
              <a14:compatExt xmlns:a14="http://schemas.microsoft.com/office/drawing/2010/main" spid="_x0000_s1047"/>
            </a:ext>
            <a:ext uri="{FF2B5EF4-FFF2-40B4-BE49-F238E27FC236}">
              <a16:creationId xmlns:a16="http://schemas.microsoft.com/office/drawing/2014/main" id="{CB4752D7-53A6-4937-8656-B94CA22EEF8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494" name="AutoShape 33">
          <a:extLst>
            <a:ext uri="{FF2B5EF4-FFF2-40B4-BE49-F238E27FC236}">
              <a16:creationId xmlns:a16="http://schemas.microsoft.com/office/drawing/2014/main" id="{575236BB-803D-4A92-92B8-5A6259D610E3}"/>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95" name="AutoShape 33">
          <a:extLst>
            <a:ext uri="{FF2B5EF4-FFF2-40B4-BE49-F238E27FC236}">
              <a16:creationId xmlns:a16="http://schemas.microsoft.com/office/drawing/2014/main" id="{986D8A24-85FA-4520-B781-5F7551E0C26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96" name="AutoShape 33">
          <a:extLst>
            <a:ext uri="{FF2B5EF4-FFF2-40B4-BE49-F238E27FC236}">
              <a16:creationId xmlns:a16="http://schemas.microsoft.com/office/drawing/2014/main" id="{B494FC6C-3E42-4136-952D-ECDE95D61C2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497" name="AutoShape 33">
          <a:extLst>
            <a:ext uri="{FF2B5EF4-FFF2-40B4-BE49-F238E27FC236}">
              <a16:creationId xmlns:a16="http://schemas.microsoft.com/office/drawing/2014/main" id="{757F80A7-FFDA-4A80-89E0-373D86DA3C9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130855</xdr:rowOff>
    </xdr:to>
    <xdr:sp macro="" textlink="">
      <xdr:nvSpPr>
        <xdr:cNvPr id="498" name="AutoShape 33">
          <a:extLst>
            <a:ext uri="{FF2B5EF4-FFF2-40B4-BE49-F238E27FC236}">
              <a16:creationId xmlns:a16="http://schemas.microsoft.com/office/drawing/2014/main" id="{1CC0D91E-A0B4-4A90-9CDF-68906AB004D4}"/>
            </a:ext>
          </a:extLst>
        </xdr:cNvPr>
        <xdr:cNvSpPr>
          <a:spLocks noChangeAspect="1" noChangeArrowheads="1"/>
        </xdr:cNvSpPr>
      </xdr:nvSpPr>
      <xdr:spPr bwMode="auto">
        <a:xfrm>
          <a:off x="10391775" y="18202275"/>
          <a:ext cx="304800" cy="1308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73</xdr:row>
      <xdr:rowOff>0</xdr:rowOff>
    </xdr:from>
    <xdr:to>
      <xdr:col>23</xdr:col>
      <xdr:colOff>304800</xdr:colOff>
      <xdr:row>73</xdr:row>
      <xdr:rowOff>131244</xdr:rowOff>
    </xdr:to>
    <xdr:sp macro="" textlink="">
      <xdr:nvSpPr>
        <xdr:cNvPr id="499" name="AutoShape 33">
          <a:extLst>
            <a:ext uri="{FF2B5EF4-FFF2-40B4-BE49-F238E27FC236}">
              <a16:creationId xmlns:a16="http://schemas.microsoft.com/office/drawing/2014/main" id="{ED66CFE6-C8EC-447B-9787-1CFBEA432A26}"/>
            </a:ext>
          </a:extLst>
        </xdr:cNvPr>
        <xdr:cNvSpPr>
          <a:spLocks noChangeAspect="1" noChangeArrowheads="1"/>
        </xdr:cNvSpPr>
      </xdr:nvSpPr>
      <xdr:spPr bwMode="auto">
        <a:xfrm>
          <a:off x="10391775" y="18202275"/>
          <a:ext cx="304800"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00" name="Check Box 23" hidden="1">
          <a:extLst>
            <a:ext uri="{63B3BB69-23CF-44E3-9099-C40C66FF867C}">
              <a14:compatExt xmlns:a14="http://schemas.microsoft.com/office/drawing/2010/main" spid="_x0000_s1047"/>
            </a:ext>
            <a:ext uri="{FF2B5EF4-FFF2-40B4-BE49-F238E27FC236}">
              <a16:creationId xmlns:a16="http://schemas.microsoft.com/office/drawing/2014/main" id="{51314DBF-CE14-42FD-BC61-D34E12981511}"/>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501" name="AutoShape 33">
          <a:extLst>
            <a:ext uri="{FF2B5EF4-FFF2-40B4-BE49-F238E27FC236}">
              <a16:creationId xmlns:a16="http://schemas.microsoft.com/office/drawing/2014/main" id="{AF0A25CA-20A5-4C19-B911-56BC02B55AB9}"/>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02" name="AutoShape 33">
          <a:extLst>
            <a:ext uri="{FF2B5EF4-FFF2-40B4-BE49-F238E27FC236}">
              <a16:creationId xmlns:a16="http://schemas.microsoft.com/office/drawing/2014/main" id="{B493FE8F-B3A4-4463-AC2D-B480C73638D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03" name="AutoShape 33">
          <a:extLst>
            <a:ext uri="{FF2B5EF4-FFF2-40B4-BE49-F238E27FC236}">
              <a16:creationId xmlns:a16="http://schemas.microsoft.com/office/drawing/2014/main" id="{B2C901A7-E8E7-483A-9EA8-CE7BB419A523}"/>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04" name="AutoShape 33">
          <a:extLst>
            <a:ext uri="{FF2B5EF4-FFF2-40B4-BE49-F238E27FC236}">
              <a16:creationId xmlns:a16="http://schemas.microsoft.com/office/drawing/2014/main" id="{F46D1908-71D4-482C-995C-5662F62BD8A4}"/>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184727</xdr:colOff>
      <xdr:row>73</xdr:row>
      <xdr:rowOff>138545</xdr:rowOff>
    </xdr:from>
    <xdr:ext cx="304800" cy="301690"/>
    <xdr:sp macro="" textlink="">
      <xdr:nvSpPr>
        <xdr:cNvPr id="505" name="AutoShape 33">
          <a:extLst>
            <a:ext uri="{FF2B5EF4-FFF2-40B4-BE49-F238E27FC236}">
              <a16:creationId xmlns:a16="http://schemas.microsoft.com/office/drawing/2014/main" id="{458A3CE9-90DE-4CA4-8464-33046E950060}"/>
            </a:ext>
          </a:extLst>
        </xdr:cNvPr>
        <xdr:cNvSpPr>
          <a:spLocks noChangeAspect="1" noChangeArrowheads="1"/>
        </xdr:cNvSpPr>
      </xdr:nvSpPr>
      <xdr:spPr bwMode="auto">
        <a:xfrm>
          <a:off x="10384097" y="1833701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22</xdr:col>
      <xdr:colOff>184727</xdr:colOff>
      <xdr:row>71</xdr:row>
      <xdr:rowOff>161636</xdr:rowOff>
    </xdr:from>
    <xdr:ext cx="304800" cy="302079"/>
    <xdr:sp macro="" textlink="">
      <xdr:nvSpPr>
        <xdr:cNvPr id="506" name="AutoShape 33">
          <a:extLst>
            <a:ext uri="{FF2B5EF4-FFF2-40B4-BE49-F238E27FC236}">
              <a16:creationId xmlns:a16="http://schemas.microsoft.com/office/drawing/2014/main" id="{3D2BD9B4-2F6F-4204-9F05-C4083150D8B3}"/>
            </a:ext>
          </a:extLst>
        </xdr:cNvPr>
        <xdr:cNvSpPr>
          <a:spLocks noChangeAspect="1" noChangeArrowheads="1"/>
        </xdr:cNvSpPr>
      </xdr:nvSpPr>
      <xdr:spPr bwMode="auto">
        <a:xfrm>
          <a:off x="10384097" y="18165791"/>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507" name="Check Box 23" hidden="1">
          <a:extLst>
            <a:ext uri="{63B3BB69-23CF-44E3-9099-C40C66FF867C}">
              <a14:compatExt xmlns:a14="http://schemas.microsoft.com/office/drawing/2010/main" spid="_x0000_s1047"/>
            </a:ext>
            <a:ext uri="{FF2B5EF4-FFF2-40B4-BE49-F238E27FC236}">
              <a16:creationId xmlns:a16="http://schemas.microsoft.com/office/drawing/2014/main" id="{6E21042D-0143-40DA-9C2D-67DC181C16A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508" name="AutoShape 33">
          <a:extLst>
            <a:ext uri="{FF2B5EF4-FFF2-40B4-BE49-F238E27FC236}">
              <a16:creationId xmlns:a16="http://schemas.microsoft.com/office/drawing/2014/main" id="{623419CC-B9C2-4FA7-89EF-95F4F775C96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09" name="AutoShape 33">
          <a:extLst>
            <a:ext uri="{FF2B5EF4-FFF2-40B4-BE49-F238E27FC236}">
              <a16:creationId xmlns:a16="http://schemas.microsoft.com/office/drawing/2014/main" id="{3768814E-7696-4A4D-828A-FE3DC8F85422}"/>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10" name="AutoShape 33">
          <a:extLst>
            <a:ext uri="{FF2B5EF4-FFF2-40B4-BE49-F238E27FC236}">
              <a16:creationId xmlns:a16="http://schemas.microsoft.com/office/drawing/2014/main" id="{5A5976F9-649C-4E05-BADF-37A7A56D5A4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11" name="AutoShape 33">
          <a:extLst>
            <a:ext uri="{FF2B5EF4-FFF2-40B4-BE49-F238E27FC236}">
              <a16:creationId xmlns:a16="http://schemas.microsoft.com/office/drawing/2014/main" id="{465E1D4F-54F9-419E-824E-6173F0422B2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38485</xdr:colOff>
      <xdr:row>73</xdr:row>
      <xdr:rowOff>53879</xdr:rowOff>
    </xdr:from>
    <xdr:to>
      <xdr:col>23</xdr:col>
      <xdr:colOff>343285</xdr:colOff>
      <xdr:row>74</xdr:row>
      <xdr:rowOff>661</xdr:rowOff>
    </xdr:to>
    <xdr:sp macro="" textlink="">
      <xdr:nvSpPr>
        <xdr:cNvPr id="512" name="AutoShape 33">
          <a:extLst>
            <a:ext uri="{FF2B5EF4-FFF2-40B4-BE49-F238E27FC236}">
              <a16:creationId xmlns:a16="http://schemas.microsoft.com/office/drawing/2014/main" id="{E981E187-5D55-49CB-AB71-D0F9FE1F9FDC}"/>
            </a:ext>
          </a:extLst>
        </xdr:cNvPr>
        <xdr:cNvSpPr>
          <a:spLocks noChangeAspect="1" noChangeArrowheads="1"/>
        </xdr:cNvSpPr>
      </xdr:nvSpPr>
      <xdr:spPr bwMode="auto">
        <a:xfrm>
          <a:off x="10430260" y="18259964"/>
          <a:ext cx="304800" cy="12394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161636</xdr:colOff>
      <xdr:row>73</xdr:row>
      <xdr:rowOff>0</xdr:rowOff>
    </xdr:from>
    <xdr:to>
      <xdr:col>23</xdr:col>
      <xdr:colOff>264408</xdr:colOff>
      <xdr:row>73</xdr:row>
      <xdr:rowOff>131244</xdr:rowOff>
    </xdr:to>
    <xdr:sp macro="" textlink="">
      <xdr:nvSpPr>
        <xdr:cNvPr id="513" name="AutoShape 33">
          <a:extLst>
            <a:ext uri="{FF2B5EF4-FFF2-40B4-BE49-F238E27FC236}">
              <a16:creationId xmlns:a16="http://schemas.microsoft.com/office/drawing/2014/main" id="{5136D7D8-B9E3-4A5D-AC21-4405B0F6A782}"/>
            </a:ext>
          </a:extLst>
        </xdr:cNvPr>
        <xdr:cNvSpPr>
          <a:spLocks noChangeAspect="1" noChangeArrowheads="1"/>
        </xdr:cNvSpPr>
      </xdr:nvSpPr>
      <xdr:spPr bwMode="auto">
        <a:xfrm>
          <a:off x="10364816" y="18202275"/>
          <a:ext cx="293273" cy="1312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181429</xdr:colOff>
      <xdr:row>1</xdr:row>
      <xdr:rowOff>64795</xdr:rowOff>
    </xdr:from>
    <xdr:to>
      <xdr:col>24</xdr:col>
      <xdr:colOff>518238</xdr:colOff>
      <xdr:row>1</xdr:row>
      <xdr:rowOff>454234</xdr:rowOff>
    </xdr:to>
    <xdr:pic>
      <xdr:nvPicPr>
        <xdr:cNvPr id="514" name="Imagem 513" descr="anac_comp_horz_esp-cor.png">
          <a:extLst>
            <a:ext uri="{FF2B5EF4-FFF2-40B4-BE49-F238E27FC236}">
              <a16:creationId xmlns:a16="http://schemas.microsoft.com/office/drawing/2014/main" id="{F1DFC6EB-A8A9-436B-9A06-3F5235D29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749" y="253390"/>
          <a:ext cx="1095415" cy="391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515" name="Check Box 23" hidden="1">
          <a:extLst>
            <a:ext uri="{63B3BB69-23CF-44E3-9099-C40C66FF867C}">
              <a14:compatExt xmlns:a14="http://schemas.microsoft.com/office/drawing/2010/main" spid="_x0000_s1047"/>
            </a:ext>
            <a:ext uri="{FF2B5EF4-FFF2-40B4-BE49-F238E27FC236}">
              <a16:creationId xmlns:a16="http://schemas.microsoft.com/office/drawing/2014/main" id="{5C737151-AA14-4D9C-8EBE-D8644B22949C}"/>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516" name="AutoShape 33">
          <a:extLst>
            <a:ext uri="{FF2B5EF4-FFF2-40B4-BE49-F238E27FC236}">
              <a16:creationId xmlns:a16="http://schemas.microsoft.com/office/drawing/2014/main" id="{A24F1288-2579-4B6D-B8C2-13A1AE24F636}"/>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17" name="AutoShape 33">
          <a:extLst>
            <a:ext uri="{FF2B5EF4-FFF2-40B4-BE49-F238E27FC236}">
              <a16:creationId xmlns:a16="http://schemas.microsoft.com/office/drawing/2014/main" id="{F00A59D5-5729-4A04-BC0C-DB25541780AA}"/>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18" name="AutoShape 33">
          <a:extLst>
            <a:ext uri="{FF2B5EF4-FFF2-40B4-BE49-F238E27FC236}">
              <a16:creationId xmlns:a16="http://schemas.microsoft.com/office/drawing/2014/main" id="{D0618638-28D0-4DD2-BA96-EEAE3762E5A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19" name="AutoShape 33">
          <a:extLst>
            <a:ext uri="{FF2B5EF4-FFF2-40B4-BE49-F238E27FC236}">
              <a16:creationId xmlns:a16="http://schemas.microsoft.com/office/drawing/2014/main" id="{8DAEDD18-698B-42D4-B0AF-DA2EA3B9A929}"/>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80</xdr:row>
      <xdr:rowOff>1334</xdr:rowOff>
    </xdr:to>
    <xdr:sp macro="" textlink="">
      <xdr:nvSpPr>
        <xdr:cNvPr id="520" name="AutoShape 33">
          <a:extLst>
            <a:ext uri="{FF2B5EF4-FFF2-40B4-BE49-F238E27FC236}">
              <a16:creationId xmlns:a16="http://schemas.microsoft.com/office/drawing/2014/main" id="{B7EB19A6-C697-45EB-9BE0-02EE224B0E86}"/>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521" name="Check Box 23" hidden="1">
          <a:extLst>
            <a:ext uri="{63B3BB69-23CF-44E3-9099-C40C66FF867C}">
              <a14:compatExt xmlns:a14="http://schemas.microsoft.com/office/drawing/2010/main" spid="_x0000_s1047"/>
            </a:ext>
            <a:ext uri="{FF2B5EF4-FFF2-40B4-BE49-F238E27FC236}">
              <a16:creationId xmlns:a16="http://schemas.microsoft.com/office/drawing/2014/main" id="{069BFBA4-085D-46EE-9377-4402CD1695D0}"/>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522" name="AutoShape 33">
          <a:extLst>
            <a:ext uri="{FF2B5EF4-FFF2-40B4-BE49-F238E27FC236}">
              <a16:creationId xmlns:a16="http://schemas.microsoft.com/office/drawing/2014/main" id="{7E57BDA3-0753-4368-AEB8-EEB1193AF4A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23" name="AutoShape 33">
          <a:extLst>
            <a:ext uri="{FF2B5EF4-FFF2-40B4-BE49-F238E27FC236}">
              <a16:creationId xmlns:a16="http://schemas.microsoft.com/office/drawing/2014/main" id="{DDDDE713-1D3B-4E5E-92CD-30977CFD82E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24" name="AutoShape 33">
          <a:extLst>
            <a:ext uri="{FF2B5EF4-FFF2-40B4-BE49-F238E27FC236}">
              <a16:creationId xmlns:a16="http://schemas.microsoft.com/office/drawing/2014/main" id="{75355BC5-1242-461D-B8AC-FACF0D8D5D2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25" name="AutoShape 33">
          <a:extLst>
            <a:ext uri="{FF2B5EF4-FFF2-40B4-BE49-F238E27FC236}">
              <a16:creationId xmlns:a16="http://schemas.microsoft.com/office/drawing/2014/main" id="{027B4611-5FEC-432F-BB1A-056FB1CD0F3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80</xdr:row>
      <xdr:rowOff>1334</xdr:rowOff>
    </xdr:to>
    <xdr:sp macro="" textlink="">
      <xdr:nvSpPr>
        <xdr:cNvPr id="526" name="AutoShape 33">
          <a:extLst>
            <a:ext uri="{FF2B5EF4-FFF2-40B4-BE49-F238E27FC236}">
              <a16:creationId xmlns:a16="http://schemas.microsoft.com/office/drawing/2014/main" id="{97EC6861-FD3C-48BB-A674-CBC129D32141}"/>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79</xdr:row>
      <xdr:rowOff>173731</xdr:rowOff>
    </xdr:to>
    <xdr:sp macro="" textlink="">
      <xdr:nvSpPr>
        <xdr:cNvPr id="527" name="AutoShape 33">
          <a:extLst>
            <a:ext uri="{FF2B5EF4-FFF2-40B4-BE49-F238E27FC236}">
              <a16:creationId xmlns:a16="http://schemas.microsoft.com/office/drawing/2014/main" id="{9E875D1B-0BB4-40C9-AED3-8071BCC76018}"/>
            </a:ext>
          </a:extLst>
        </xdr:cNvPr>
        <xdr:cNvSpPr>
          <a:spLocks noChangeAspect="1" noChangeArrowheads="1"/>
        </xdr:cNvSpPr>
      </xdr:nvSpPr>
      <xdr:spPr bwMode="auto">
        <a:xfrm>
          <a:off x="10391775" y="18783300"/>
          <a:ext cx="304800" cy="230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528" name="Check Box 23" hidden="1">
          <a:extLst>
            <a:ext uri="{63B3BB69-23CF-44E3-9099-C40C66FF867C}">
              <a14:compatExt xmlns:a14="http://schemas.microsoft.com/office/drawing/2010/main" spid="_x0000_s1047"/>
            </a:ext>
            <a:ext uri="{FF2B5EF4-FFF2-40B4-BE49-F238E27FC236}">
              <a16:creationId xmlns:a16="http://schemas.microsoft.com/office/drawing/2014/main" id="{CFF33ADF-F6AE-47AD-8277-A9A579211234}"/>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529" name="AutoShape 33">
          <a:extLst>
            <a:ext uri="{FF2B5EF4-FFF2-40B4-BE49-F238E27FC236}">
              <a16:creationId xmlns:a16="http://schemas.microsoft.com/office/drawing/2014/main" id="{40969F7C-7ED5-4AB8-8191-1B6A1D244E54}"/>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30" name="AutoShape 33">
          <a:extLst>
            <a:ext uri="{FF2B5EF4-FFF2-40B4-BE49-F238E27FC236}">
              <a16:creationId xmlns:a16="http://schemas.microsoft.com/office/drawing/2014/main" id="{9EFD97C0-D4D5-419B-9CEE-7AAF3FB9BC1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31" name="AutoShape 33">
          <a:extLst>
            <a:ext uri="{FF2B5EF4-FFF2-40B4-BE49-F238E27FC236}">
              <a16:creationId xmlns:a16="http://schemas.microsoft.com/office/drawing/2014/main" id="{6EEB174F-6519-4FF7-A17C-9E6F819443E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32" name="AutoShape 33">
          <a:extLst>
            <a:ext uri="{FF2B5EF4-FFF2-40B4-BE49-F238E27FC236}">
              <a16:creationId xmlns:a16="http://schemas.microsoft.com/office/drawing/2014/main" id="{3D0F6C7D-EC56-464F-99BC-F89F66FCBD3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80</xdr:row>
      <xdr:rowOff>1334</xdr:rowOff>
    </xdr:to>
    <xdr:sp macro="" textlink="">
      <xdr:nvSpPr>
        <xdr:cNvPr id="533" name="AutoShape 33">
          <a:extLst>
            <a:ext uri="{FF2B5EF4-FFF2-40B4-BE49-F238E27FC236}">
              <a16:creationId xmlns:a16="http://schemas.microsoft.com/office/drawing/2014/main" id="{43B15CBB-DBBC-41D3-8C73-9E5B03DF28FB}"/>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79</xdr:row>
      <xdr:rowOff>173731</xdr:rowOff>
    </xdr:to>
    <xdr:sp macro="" textlink="">
      <xdr:nvSpPr>
        <xdr:cNvPr id="534" name="AutoShape 33">
          <a:extLst>
            <a:ext uri="{FF2B5EF4-FFF2-40B4-BE49-F238E27FC236}">
              <a16:creationId xmlns:a16="http://schemas.microsoft.com/office/drawing/2014/main" id="{646C2191-441E-4AB5-9E79-5430B2BDE679}"/>
            </a:ext>
          </a:extLst>
        </xdr:cNvPr>
        <xdr:cNvSpPr>
          <a:spLocks noChangeAspect="1" noChangeArrowheads="1"/>
        </xdr:cNvSpPr>
      </xdr:nvSpPr>
      <xdr:spPr bwMode="auto">
        <a:xfrm>
          <a:off x="10391775" y="18783300"/>
          <a:ext cx="304800" cy="230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35" name="Check Box 23" hidden="1">
          <a:extLst>
            <a:ext uri="{63B3BB69-23CF-44E3-9099-C40C66FF867C}">
              <a14:compatExt xmlns:a14="http://schemas.microsoft.com/office/drawing/2010/main" spid="_x0000_s1047"/>
            </a:ext>
            <a:ext uri="{FF2B5EF4-FFF2-40B4-BE49-F238E27FC236}">
              <a16:creationId xmlns:a16="http://schemas.microsoft.com/office/drawing/2014/main" id="{762CB408-E8D8-4B8E-8884-5D6253E21145}"/>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536" name="AutoShape 33">
          <a:extLst>
            <a:ext uri="{FF2B5EF4-FFF2-40B4-BE49-F238E27FC236}">
              <a16:creationId xmlns:a16="http://schemas.microsoft.com/office/drawing/2014/main" id="{4D1CFA09-78F0-4D38-B378-291B99603D2B}"/>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37" name="AutoShape 33">
          <a:extLst>
            <a:ext uri="{FF2B5EF4-FFF2-40B4-BE49-F238E27FC236}">
              <a16:creationId xmlns:a16="http://schemas.microsoft.com/office/drawing/2014/main" id="{EDF0AAC5-397F-4B1A-ABE9-A628BACE0ACF}"/>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38" name="AutoShape 33">
          <a:extLst>
            <a:ext uri="{FF2B5EF4-FFF2-40B4-BE49-F238E27FC236}">
              <a16:creationId xmlns:a16="http://schemas.microsoft.com/office/drawing/2014/main" id="{FF9F790E-E94F-4D66-B016-D897377CA551}"/>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39" name="AutoShape 33">
          <a:extLst>
            <a:ext uri="{FF2B5EF4-FFF2-40B4-BE49-F238E27FC236}">
              <a16:creationId xmlns:a16="http://schemas.microsoft.com/office/drawing/2014/main" id="{1442B5E1-87CA-4F41-BDC3-5F272A98A042}"/>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78</xdr:row>
      <xdr:rowOff>0</xdr:rowOff>
    </xdr:from>
    <xdr:ext cx="304800" cy="301690"/>
    <xdr:sp macro="" textlink="">
      <xdr:nvSpPr>
        <xdr:cNvPr id="540" name="AutoShape 33">
          <a:extLst>
            <a:ext uri="{FF2B5EF4-FFF2-40B4-BE49-F238E27FC236}">
              <a16:creationId xmlns:a16="http://schemas.microsoft.com/office/drawing/2014/main" id="{AD6D59E8-5FFD-40BF-AFF1-290955AC270E}"/>
            </a:ext>
          </a:extLst>
        </xdr:cNvPr>
        <xdr:cNvSpPr>
          <a:spLocks noChangeAspect="1" noChangeArrowheads="1"/>
        </xdr:cNvSpPr>
      </xdr:nvSpPr>
      <xdr:spPr bwMode="auto">
        <a:xfrm>
          <a:off x="10391775" y="187833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78</xdr:row>
      <xdr:rowOff>0</xdr:rowOff>
    </xdr:from>
    <xdr:ext cx="304800" cy="302079"/>
    <xdr:sp macro="" textlink="">
      <xdr:nvSpPr>
        <xdr:cNvPr id="541" name="AutoShape 33">
          <a:extLst>
            <a:ext uri="{FF2B5EF4-FFF2-40B4-BE49-F238E27FC236}">
              <a16:creationId xmlns:a16="http://schemas.microsoft.com/office/drawing/2014/main" id="{8734C14D-F5F7-48EC-A33D-E8D3687A6622}"/>
            </a:ext>
          </a:extLst>
        </xdr:cNvPr>
        <xdr:cNvSpPr>
          <a:spLocks noChangeAspect="1" noChangeArrowheads="1"/>
        </xdr:cNvSpPr>
      </xdr:nvSpPr>
      <xdr:spPr bwMode="auto">
        <a:xfrm>
          <a:off x="10391775" y="187833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542" name="Check Box 23" hidden="1">
          <a:extLst>
            <a:ext uri="{63B3BB69-23CF-44E3-9099-C40C66FF867C}">
              <a14:compatExt xmlns:a14="http://schemas.microsoft.com/office/drawing/2010/main" spid="_x0000_s1047"/>
            </a:ext>
            <a:ext uri="{FF2B5EF4-FFF2-40B4-BE49-F238E27FC236}">
              <a16:creationId xmlns:a16="http://schemas.microsoft.com/office/drawing/2014/main" id="{2E953FB3-2526-4971-B031-D47761AFF09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543" name="AutoShape 33">
          <a:extLst>
            <a:ext uri="{FF2B5EF4-FFF2-40B4-BE49-F238E27FC236}">
              <a16:creationId xmlns:a16="http://schemas.microsoft.com/office/drawing/2014/main" id="{A2844918-F13E-47B9-BA04-0FCE66A91A6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44" name="AutoShape 33">
          <a:extLst>
            <a:ext uri="{FF2B5EF4-FFF2-40B4-BE49-F238E27FC236}">
              <a16:creationId xmlns:a16="http://schemas.microsoft.com/office/drawing/2014/main" id="{A18BA87B-8601-444A-8A12-2BD3AE4523C5}"/>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45" name="AutoShape 33">
          <a:extLst>
            <a:ext uri="{FF2B5EF4-FFF2-40B4-BE49-F238E27FC236}">
              <a16:creationId xmlns:a16="http://schemas.microsoft.com/office/drawing/2014/main" id="{BC973506-EE2C-491A-95CA-E2CC753FE5C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46" name="AutoShape 33">
          <a:extLst>
            <a:ext uri="{FF2B5EF4-FFF2-40B4-BE49-F238E27FC236}">
              <a16:creationId xmlns:a16="http://schemas.microsoft.com/office/drawing/2014/main" id="{B83FB85E-E2BC-445E-A720-3D44E2B8937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80</xdr:row>
      <xdr:rowOff>1334</xdr:rowOff>
    </xdr:to>
    <xdr:sp macro="" textlink="">
      <xdr:nvSpPr>
        <xdr:cNvPr id="547" name="AutoShape 33">
          <a:extLst>
            <a:ext uri="{FF2B5EF4-FFF2-40B4-BE49-F238E27FC236}">
              <a16:creationId xmlns:a16="http://schemas.microsoft.com/office/drawing/2014/main" id="{62B0B80D-1972-425F-934E-95932AAFFC10}"/>
            </a:ext>
          </a:extLst>
        </xdr:cNvPr>
        <xdr:cNvSpPr>
          <a:spLocks noChangeAspect="1" noChangeArrowheads="1"/>
        </xdr:cNvSpPr>
      </xdr:nvSpPr>
      <xdr:spPr bwMode="auto">
        <a:xfrm>
          <a:off x="10391775" y="18783300"/>
          <a:ext cx="304800" cy="239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79</xdr:row>
      <xdr:rowOff>173731</xdr:rowOff>
    </xdr:to>
    <xdr:sp macro="" textlink="">
      <xdr:nvSpPr>
        <xdr:cNvPr id="548" name="AutoShape 33">
          <a:extLst>
            <a:ext uri="{FF2B5EF4-FFF2-40B4-BE49-F238E27FC236}">
              <a16:creationId xmlns:a16="http://schemas.microsoft.com/office/drawing/2014/main" id="{15B6C7EB-2633-433C-AD60-80B3BE663420}"/>
            </a:ext>
          </a:extLst>
        </xdr:cNvPr>
        <xdr:cNvSpPr>
          <a:spLocks noChangeAspect="1" noChangeArrowheads="1"/>
        </xdr:cNvSpPr>
      </xdr:nvSpPr>
      <xdr:spPr bwMode="auto">
        <a:xfrm>
          <a:off x="10391775" y="18783300"/>
          <a:ext cx="304800" cy="2308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181429</xdr:colOff>
      <xdr:row>1</xdr:row>
      <xdr:rowOff>64795</xdr:rowOff>
    </xdr:from>
    <xdr:to>
      <xdr:col>24</xdr:col>
      <xdr:colOff>518238</xdr:colOff>
      <xdr:row>1</xdr:row>
      <xdr:rowOff>454234</xdr:rowOff>
    </xdr:to>
    <xdr:pic>
      <xdr:nvPicPr>
        <xdr:cNvPr id="549" name="Imagem 548" descr="anac_comp_horz_esp-cor.png">
          <a:extLst>
            <a:ext uri="{FF2B5EF4-FFF2-40B4-BE49-F238E27FC236}">
              <a16:creationId xmlns:a16="http://schemas.microsoft.com/office/drawing/2014/main" id="{AC997937-E102-4432-8014-ED7ED52882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749" y="253390"/>
          <a:ext cx="1095415" cy="391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550" name="Check Box 23" hidden="1">
          <a:extLst>
            <a:ext uri="{63B3BB69-23CF-44E3-9099-C40C66FF867C}">
              <a14:compatExt xmlns:a14="http://schemas.microsoft.com/office/drawing/2010/main" spid="_x0000_s1047"/>
            </a:ext>
            <a:ext uri="{FF2B5EF4-FFF2-40B4-BE49-F238E27FC236}">
              <a16:creationId xmlns:a16="http://schemas.microsoft.com/office/drawing/2014/main" id="{F327E1DB-0159-470D-A760-1BB162CB87CE}"/>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551" name="AutoShape 33">
          <a:extLst>
            <a:ext uri="{FF2B5EF4-FFF2-40B4-BE49-F238E27FC236}">
              <a16:creationId xmlns:a16="http://schemas.microsoft.com/office/drawing/2014/main" id="{B2C63F8D-C0C4-4B78-80E4-D36D727212FD}"/>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52" name="AutoShape 33">
          <a:extLst>
            <a:ext uri="{FF2B5EF4-FFF2-40B4-BE49-F238E27FC236}">
              <a16:creationId xmlns:a16="http://schemas.microsoft.com/office/drawing/2014/main" id="{3E80CD57-381B-4CF6-BB6B-A302FABC138F}"/>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53" name="AutoShape 33">
          <a:extLst>
            <a:ext uri="{FF2B5EF4-FFF2-40B4-BE49-F238E27FC236}">
              <a16:creationId xmlns:a16="http://schemas.microsoft.com/office/drawing/2014/main" id="{7000502C-9A97-4672-A392-415767B6CCE1}"/>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54" name="AutoShape 33">
          <a:extLst>
            <a:ext uri="{FF2B5EF4-FFF2-40B4-BE49-F238E27FC236}">
              <a16:creationId xmlns:a16="http://schemas.microsoft.com/office/drawing/2014/main" id="{CDFD95A6-63CA-4EF3-A136-610E2A34B6B0}"/>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80</xdr:row>
      <xdr:rowOff>115</xdr:rowOff>
    </xdr:to>
    <xdr:sp macro="" textlink="">
      <xdr:nvSpPr>
        <xdr:cNvPr id="555" name="AutoShape 33">
          <a:extLst>
            <a:ext uri="{FF2B5EF4-FFF2-40B4-BE49-F238E27FC236}">
              <a16:creationId xmlns:a16="http://schemas.microsoft.com/office/drawing/2014/main" id="{057C732D-58DC-4A48-A45C-396BBC317587}"/>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556" name="Check Box 23" hidden="1">
          <a:extLst>
            <a:ext uri="{63B3BB69-23CF-44E3-9099-C40C66FF867C}">
              <a14:compatExt xmlns:a14="http://schemas.microsoft.com/office/drawing/2010/main" spid="_x0000_s1047"/>
            </a:ext>
            <a:ext uri="{FF2B5EF4-FFF2-40B4-BE49-F238E27FC236}">
              <a16:creationId xmlns:a16="http://schemas.microsoft.com/office/drawing/2014/main" id="{88A2239A-94FD-44AF-A27F-420065CAE6B1}"/>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557" name="AutoShape 33">
          <a:extLst>
            <a:ext uri="{FF2B5EF4-FFF2-40B4-BE49-F238E27FC236}">
              <a16:creationId xmlns:a16="http://schemas.microsoft.com/office/drawing/2014/main" id="{5FB05962-6577-4782-BD22-28CDFA6DA119}"/>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58" name="AutoShape 33">
          <a:extLst>
            <a:ext uri="{FF2B5EF4-FFF2-40B4-BE49-F238E27FC236}">
              <a16:creationId xmlns:a16="http://schemas.microsoft.com/office/drawing/2014/main" id="{6401BDFC-3448-40F2-ACCF-83DF05C9163C}"/>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59" name="AutoShape 33">
          <a:extLst>
            <a:ext uri="{FF2B5EF4-FFF2-40B4-BE49-F238E27FC236}">
              <a16:creationId xmlns:a16="http://schemas.microsoft.com/office/drawing/2014/main" id="{87CA07EB-F3CB-4677-B3DD-3735F4D9FD0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60" name="AutoShape 33">
          <a:extLst>
            <a:ext uri="{FF2B5EF4-FFF2-40B4-BE49-F238E27FC236}">
              <a16:creationId xmlns:a16="http://schemas.microsoft.com/office/drawing/2014/main" id="{1A5DD052-9D1C-498B-A503-C4CD4455881B}"/>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80</xdr:row>
      <xdr:rowOff>115</xdr:rowOff>
    </xdr:to>
    <xdr:sp macro="" textlink="">
      <xdr:nvSpPr>
        <xdr:cNvPr id="561" name="AutoShape 33">
          <a:extLst>
            <a:ext uri="{FF2B5EF4-FFF2-40B4-BE49-F238E27FC236}">
              <a16:creationId xmlns:a16="http://schemas.microsoft.com/office/drawing/2014/main" id="{0BB3DAC4-1525-4378-8266-19F2FDE2ED83}"/>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80</xdr:row>
      <xdr:rowOff>504</xdr:rowOff>
    </xdr:to>
    <xdr:sp macro="" textlink="">
      <xdr:nvSpPr>
        <xdr:cNvPr id="562" name="AutoShape 33">
          <a:extLst>
            <a:ext uri="{FF2B5EF4-FFF2-40B4-BE49-F238E27FC236}">
              <a16:creationId xmlns:a16="http://schemas.microsoft.com/office/drawing/2014/main" id="{F61DE742-5291-49DA-9D1E-3F3ABB32F3C5}"/>
            </a:ext>
          </a:extLst>
        </xdr:cNvPr>
        <xdr:cNvSpPr>
          <a:spLocks noChangeAspect="1" noChangeArrowheads="1"/>
        </xdr:cNvSpPr>
      </xdr:nvSpPr>
      <xdr:spPr bwMode="auto">
        <a:xfrm>
          <a:off x="10391775" y="18783300"/>
          <a:ext cx="304800" cy="2386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679450</xdr:colOff>
      <xdr:row>0</xdr:row>
      <xdr:rowOff>0</xdr:rowOff>
    </xdr:from>
    <xdr:to>
      <xdr:col>45</xdr:col>
      <xdr:colOff>213361</xdr:colOff>
      <xdr:row>1</xdr:row>
      <xdr:rowOff>56567</xdr:rowOff>
    </xdr:to>
    <xdr:sp macro="" textlink="">
      <xdr:nvSpPr>
        <xdr:cNvPr id="563" name="Check Box 23" hidden="1">
          <a:extLst>
            <a:ext uri="{63B3BB69-23CF-44E3-9099-C40C66FF867C}">
              <a14:compatExt xmlns:a14="http://schemas.microsoft.com/office/drawing/2010/main" spid="_x0000_s1047"/>
            </a:ext>
            <a:ext uri="{FF2B5EF4-FFF2-40B4-BE49-F238E27FC236}">
              <a16:creationId xmlns:a16="http://schemas.microsoft.com/office/drawing/2014/main" id="{C51F59B6-178A-402F-9E72-E790FD4AC7D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564" name="AutoShape 33">
          <a:extLst>
            <a:ext uri="{FF2B5EF4-FFF2-40B4-BE49-F238E27FC236}">
              <a16:creationId xmlns:a16="http://schemas.microsoft.com/office/drawing/2014/main" id="{59536028-B48F-4693-9708-55CB90EEB461}"/>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65" name="AutoShape 33">
          <a:extLst>
            <a:ext uri="{FF2B5EF4-FFF2-40B4-BE49-F238E27FC236}">
              <a16:creationId xmlns:a16="http://schemas.microsoft.com/office/drawing/2014/main" id="{CD01A76D-F6EB-42E2-9613-2A198038F0AE}"/>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66" name="AutoShape 33">
          <a:extLst>
            <a:ext uri="{FF2B5EF4-FFF2-40B4-BE49-F238E27FC236}">
              <a16:creationId xmlns:a16="http://schemas.microsoft.com/office/drawing/2014/main" id="{3488896C-7338-4E45-8D2B-36E8862121CD}"/>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67" name="AutoShape 33">
          <a:extLst>
            <a:ext uri="{FF2B5EF4-FFF2-40B4-BE49-F238E27FC236}">
              <a16:creationId xmlns:a16="http://schemas.microsoft.com/office/drawing/2014/main" id="{FCC04B73-B32E-434A-A83F-2657A8C11EC7}"/>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80</xdr:row>
      <xdr:rowOff>115</xdr:rowOff>
    </xdr:to>
    <xdr:sp macro="" textlink="">
      <xdr:nvSpPr>
        <xdr:cNvPr id="568" name="AutoShape 33">
          <a:extLst>
            <a:ext uri="{FF2B5EF4-FFF2-40B4-BE49-F238E27FC236}">
              <a16:creationId xmlns:a16="http://schemas.microsoft.com/office/drawing/2014/main" id="{206D348C-6674-4209-BCA6-6DB356644E32}"/>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80</xdr:row>
      <xdr:rowOff>504</xdr:rowOff>
    </xdr:to>
    <xdr:sp macro="" textlink="">
      <xdr:nvSpPr>
        <xdr:cNvPr id="569" name="AutoShape 33">
          <a:extLst>
            <a:ext uri="{FF2B5EF4-FFF2-40B4-BE49-F238E27FC236}">
              <a16:creationId xmlns:a16="http://schemas.microsoft.com/office/drawing/2014/main" id="{9604D269-C507-432E-B468-F6716D4F0174}"/>
            </a:ext>
          </a:extLst>
        </xdr:cNvPr>
        <xdr:cNvSpPr>
          <a:spLocks noChangeAspect="1" noChangeArrowheads="1"/>
        </xdr:cNvSpPr>
      </xdr:nvSpPr>
      <xdr:spPr bwMode="auto">
        <a:xfrm>
          <a:off x="10391775" y="18783300"/>
          <a:ext cx="304800" cy="2386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679450</xdr:colOff>
      <xdr:row>0</xdr:row>
      <xdr:rowOff>0</xdr:rowOff>
    </xdr:from>
    <xdr:ext cx="3983005" cy="254000"/>
    <xdr:sp macro="" textlink="">
      <xdr:nvSpPr>
        <xdr:cNvPr id="570" name="Check Box 23" hidden="1">
          <a:extLst>
            <a:ext uri="{63B3BB69-23CF-44E3-9099-C40C66FF867C}">
              <a14:compatExt xmlns:a14="http://schemas.microsoft.com/office/drawing/2010/main" spid="_x0000_s1047"/>
            </a:ext>
            <a:ext uri="{FF2B5EF4-FFF2-40B4-BE49-F238E27FC236}">
              <a16:creationId xmlns:a16="http://schemas.microsoft.com/office/drawing/2014/main" id="{981ABDF3-CF55-4719-B384-4B399406733A}"/>
            </a:ext>
          </a:extLst>
        </xdr:cNvPr>
        <xdr:cNvSpPr/>
      </xdr:nvSpPr>
      <xdr:spPr bwMode="auto">
        <a:xfrm>
          <a:off x="953770" y="0"/>
          <a:ext cx="3983005" cy="25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oneCellAnchor>
  <xdr:oneCellAnchor>
    <xdr:from>
      <xdr:col>23</xdr:col>
      <xdr:colOff>0</xdr:colOff>
      <xdr:row>0</xdr:row>
      <xdr:rowOff>0</xdr:rowOff>
    </xdr:from>
    <xdr:ext cx="304800" cy="302338"/>
    <xdr:sp macro="" textlink="">
      <xdr:nvSpPr>
        <xdr:cNvPr id="571" name="AutoShape 33">
          <a:extLst>
            <a:ext uri="{FF2B5EF4-FFF2-40B4-BE49-F238E27FC236}">
              <a16:creationId xmlns:a16="http://schemas.microsoft.com/office/drawing/2014/main" id="{E1D02991-D1E8-47B0-8278-79E9A22A5440}"/>
            </a:ext>
          </a:extLst>
        </xdr:cNvPr>
        <xdr:cNvSpPr>
          <a:spLocks noChangeAspect="1" noChangeArrowheads="1"/>
        </xdr:cNvSpPr>
      </xdr:nvSpPr>
      <xdr:spPr bwMode="auto">
        <a:xfrm>
          <a:off x="10391775" y="0"/>
          <a:ext cx="304800" cy="30233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72" name="AutoShape 33">
          <a:extLst>
            <a:ext uri="{FF2B5EF4-FFF2-40B4-BE49-F238E27FC236}">
              <a16:creationId xmlns:a16="http://schemas.microsoft.com/office/drawing/2014/main" id="{B9979556-F0D2-4A24-BE62-D6EBE8CD5EB8}"/>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73" name="AutoShape 33">
          <a:extLst>
            <a:ext uri="{FF2B5EF4-FFF2-40B4-BE49-F238E27FC236}">
              <a16:creationId xmlns:a16="http://schemas.microsoft.com/office/drawing/2014/main" id="{288ADE40-65E0-4FE8-946F-C25E588D8546}"/>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0</xdr:row>
      <xdr:rowOff>0</xdr:rowOff>
    </xdr:from>
    <xdr:ext cx="304800" cy="302079"/>
    <xdr:sp macro="" textlink="">
      <xdr:nvSpPr>
        <xdr:cNvPr id="574" name="AutoShape 33">
          <a:extLst>
            <a:ext uri="{FF2B5EF4-FFF2-40B4-BE49-F238E27FC236}">
              <a16:creationId xmlns:a16="http://schemas.microsoft.com/office/drawing/2014/main" id="{987D2A32-01FF-438E-92EA-2D75BD99F2ED}"/>
            </a:ext>
          </a:extLst>
        </xdr:cNvPr>
        <xdr:cNvSpPr>
          <a:spLocks noChangeAspect="1" noChangeArrowheads="1"/>
        </xdr:cNvSpPr>
      </xdr:nvSpPr>
      <xdr:spPr bwMode="auto">
        <a:xfrm>
          <a:off x="10391775" y="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78</xdr:row>
      <xdr:rowOff>0</xdr:rowOff>
    </xdr:from>
    <xdr:ext cx="304800" cy="301690"/>
    <xdr:sp macro="" textlink="">
      <xdr:nvSpPr>
        <xdr:cNvPr id="575" name="AutoShape 33">
          <a:extLst>
            <a:ext uri="{FF2B5EF4-FFF2-40B4-BE49-F238E27FC236}">
              <a16:creationId xmlns:a16="http://schemas.microsoft.com/office/drawing/2014/main" id="{67182481-6241-48BC-AC63-5952849B2A7F}"/>
            </a:ext>
          </a:extLst>
        </xdr:cNvPr>
        <xdr:cNvSpPr>
          <a:spLocks noChangeAspect="1" noChangeArrowheads="1"/>
        </xdr:cNvSpPr>
      </xdr:nvSpPr>
      <xdr:spPr bwMode="auto">
        <a:xfrm>
          <a:off x="10391775" y="18783300"/>
          <a:ext cx="304800" cy="3016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78</xdr:row>
      <xdr:rowOff>0</xdr:rowOff>
    </xdr:from>
    <xdr:ext cx="304800" cy="302079"/>
    <xdr:sp macro="" textlink="">
      <xdr:nvSpPr>
        <xdr:cNvPr id="576" name="AutoShape 33">
          <a:extLst>
            <a:ext uri="{FF2B5EF4-FFF2-40B4-BE49-F238E27FC236}">
              <a16:creationId xmlns:a16="http://schemas.microsoft.com/office/drawing/2014/main" id="{C313303E-C599-4DF3-981F-152266A60418}"/>
            </a:ext>
          </a:extLst>
        </xdr:cNvPr>
        <xdr:cNvSpPr>
          <a:spLocks noChangeAspect="1" noChangeArrowheads="1"/>
        </xdr:cNvSpPr>
      </xdr:nvSpPr>
      <xdr:spPr bwMode="auto">
        <a:xfrm>
          <a:off x="10391775" y="18783300"/>
          <a:ext cx="304800" cy="30207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679450</xdr:colOff>
      <xdr:row>0</xdr:row>
      <xdr:rowOff>0</xdr:rowOff>
    </xdr:from>
    <xdr:to>
      <xdr:col>45</xdr:col>
      <xdr:colOff>213361</xdr:colOff>
      <xdr:row>1</xdr:row>
      <xdr:rowOff>56567</xdr:rowOff>
    </xdr:to>
    <xdr:sp macro="" textlink="">
      <xdr:nvSpPr>
        <xdr:cNvPr id="577" name="Check Box 23" hidden="1">
          <a:extLst>
            <a:ext uri="{63B3BB69-23CF-44E3-9099-C40C66FF867C}">
              <a14:compatExt xmlns:a14="http://schemas.microsoft.com/office/drawing/2010/main" spid="_x0000_s1047"/>
            </a:ext>
            <a:ext uri="{FF2B5EF4-FFF2-40B4-BE49-F238E27FC236}">
              <a16:creationId xmlns:a16="http://schemas.microsoft.com/office/drawing/2014/main" id="{B03B42F5-96FB-4A88-8D64-0FFE411880EB}"/>
            </a:ext>
          </a:extLst>
        </xdr:cNvPr>
        <xdr:cNvSpPr/>
      </xdr:nvSpPr>
      <xdr:spPr bwMode="auto">
        <a:xfrm>
          <a:off x="953770" y="0"/>
          <a:ext cx="3906021" cy="24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fLocksWithSheet="0"/>
  </xdr:twoCellAnchor>
  <xdr:twoCellAnchor editAs="oneCell">
    <xdr:from>
      <xdr:col>23</xdr:col>
      <xdr:colOff>0</xdr:colOff>
      <xdr:row>0</xdr:row>
      <xdr:rowOff>0</xdr:rowOff>
    </xdr:from>
    <xdr:to>
      <xdr:col>23</xdr:col>
      <xdr:colOff>304800</xdr:colOff>
      <xdr:row>1</xdr:row>
      <xdr:rowOff>114430</xdr:rowOff>
    </xdr:to>
    <xdr:sp macro="" textlink="">
      <xdr:nvSpPr>
        <xdr:cNvPr id="578" name="AutoShape 33">
          <a:extLst>
            <a:ext uri="{FF2B5EF4-FFF2-40B4-BE49-F238E27FC236}">
              <a16:creationId xmlns:a16="http://schemas.microsoft.com/office/drawing/2014/main" id="{6557475D-7849-4D65-9162-5BA47B2D9675}"/>
            </a:ext>
          </a:extLst>
        </xdr:cNvPr>
        <xdr:cNvSpPr>
          <a:spLocks noChangeAspect="1" noChangeArrowheads="1"/>
        </xdr:cNvSpPr>
      </xdr:nvSpPr>
      <xdr:spPr bwMode="auto">
        <a:xfrm>
          <a:off x="10391775" y="0"/>
          <a:ext cx="304800" cy="304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79" name="AutoShape 33">
          <a:extLst>
            <a:ext uri="{FF2B5EF4-FFF2-40B4-BE49-F238E27FC236}">
              <a16:creationId xmlns:a16="http://schemas.microsoft.com/office/drawing/2014/main" id="{FBF38139-5760-49D7-BFF4-6C1FCDA50286}"/>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80" name="AutoShape 33">
          <a:extLst>
            <a:ext uri="{FF2B5EF4-FFF2-40B4-BE49-F238E27FC236}">
              <a16:creationId xmlns:a16="http://schemas.microsoft.com/office/drawing/2014/main" id="{049E4959-F27D-49A7-86EB-2DBA3ED2C4F4}"/>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0</xdr:row>
      <xdr:rowOff>0</xdr:rowOff>
    </xdr:from>
    <xdr:to>
      <xdr:col>23</xdr:col>
      <xdr:colOff>304800</xdr:colOff>
      <xdr:row>1</xdr:row>
      <xdr:rowOff>114171</xdr:rowOff>
    </xdr:to>
    <xdr:sp macro="" textlink="">
      <xdr:nvSpPr>
        <xdr:cNvPr id="581" name="AutoShape 33">
          <a:extLst>
            <a:ext uri="{FF2B5EF4-FFF2-40B4-BE49-F238E27FC236}">
              <a16:creationId xmlns:a16="http://schemas.microsoft.com/office/drawing/2014/main" id="{65F12FA4-3F25-4CF6-86D9-27EE6CBFA7B8}"/>
            </a:ext>
          </a:extLst>
        </xdr:cNvPr>
        <xdr:cNvSpPr>
          <a:spLocks noChangeAspect="1" noChangeArrowheads="1"/>
        </xdr:cNvSpPr>
      </xdr:nvSpPr>
      <xdr:spPr bwMode="auto">
        <a:xfrm>
          <a:off x="10391775" y="0"/>
          <a:ext cx="304800" cy="3046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80</xdr:row>
      <xdr:rowOff>115</xdr:rowOff>
    </xdr:to>
    <xdr:sp macro="" textlink="">
      <xdr:nvSpPr>
        <xdr:cNvPr id="582" name="AutoShape 33">
          <a:extLst>
            <a:ext uri="{FF2B5EF4-FFF2-40B4-BE49-F238E27FC236}">
              <a16:creationId xmlns:a16="http://schemas.microsoft.com/office/drawing/2014/main" id="{1E3D6BD4-173C-499E-9206-0CCEF0DEF184}"/>
            </a:ext>
          </a:extLst>
        </xdr:cNvPr>
        <xdr:cNvSpPr>
          <a:spLocks noChangeAspect="1" noChangeArrowheads="1"/>
        </xdr:cNvSpPr>
      </xdr:nvSpPr>
      <xdr:spPr bwMode="auto">
        <a:xfrm>
          <a:off x="10391775" y="18783300"/>
          <a:ext cx="304800" cy="23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78</xdr:row>
      <xdr:rowOff>0</xdr:rowOff>
    </xdr:from>
    <xdr:to>
      <xdr:col>23</xdr:col>
      <xdr:colOff>304800</xdr:colOff>
      <xdr:row>80</xdr:row>
      <xdr:rowOff>504</xdr:rowOff>
    </xdr:to>
    <xdr:sp macro="" textlink="">
      <xdr:nvSpPr>
        <xdr:cNvPr id="583" name="AutoShape 33">
          <a:extLst>
            <a:ext uri="{FF2B5EF4-FFF2-40B4-BE49-F238E27FC236}">
              <a16:creationId xmlns:a16="http://schemas.microsoft.com/office/drawing/2014/main" id="{5E2F7E04-F1B1-42A2-8F44-22F2770557D2}"/>
            </a:ext>
          </a:extLst>
        </xdr:cNvPr>
        <xdr:cNvSpPr>
          <a:spLocks noChangeAspect="1" noChangeArrowheads="1"/>
        </xdr:cNvSpPr>
      </xdr:nvSpPr>
      <xdr:spPr bwMode="auto">
        <a:xfrm>
          <a:off x="10391775" y="18783300"/>
          <a:ext cx="304800" cy="2386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181429</xdr:colOff>
      <xdr:row>1</xdr:row>
      <xdr:rowOff>64795</xdr:rowOff>
    </xdr:from>
    <xdr:to>
      <xdr:col>24</xdr:col>
      <xdr:colOff>518238</xdr:colOff>
      <xdr:row>1</xdr:row>
      <xdr:rowOff>454234</xdr:rowOff>
    </xdr:to>
    <xdr:pic>
      <xdr:nvPicPr>
        <xdr:cNvPr id="584" name="Imagem 583" descr="anac_comp_horz_esp-cor.png">
          <a:extLst>
            <a:ext uri="{FF2B5EF4-FFF2-40B4-BE49-F238E27FC236}">
              <a16:creationId xmlns:a16="http://schemas.microsoft.com/office/drawing/2014/main" id="{721F8D89-2DAB-4C0D-ACC4-9A5C34EDBF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749" y="253390"/>
          <a:ext cx="1095415" cy="391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107757</xdr:colOff>
      <xdr:row>75</xdr:row>
      <xdr:rowOff>38485</xdr:rowOff>
    </xdr:from>
    <xdr:to>
      <xdr:col>45</xdr:col>
      <xdr:colOff>589832</xdr:colOff>
      <xdr:row>96</xdr:row>
      <xdr:rowOff>55612</xdr:rowOff>
    </xdr:to>
    <xdr:pic>
      <xdr:nvPicPr>
        <xdr:cNvPr id="585" name="Imagem 584">
          <a:extLst>
            <a:ext uri="{FF2B5EF4-FFF2-40B4-BE49-F238E27FC236}">
              <a16:creationId xmlns:a16="http://schemas.microsoft.com/office/drawing/2014/main" id="{86FCF415-24B9-4306-B430-AE19CAA6CB28}"/>
            </a:ext>
          </a:extLst>
        </xdr:cNvPr>
        <xdr:cNvPicPr>
          <a:picLocks noChangeAspect="1"/>
        </xdr:cNvPicPr>
      </xdr:nvPicPr>
      <xdr:blipFill>
        <a:blip xmlns:r="http://schemas.openxmlformats.org/officeDocument/2006/relationships" r:embed="rId2"/>
        <a:stretch>
          <a:fillRect/>
        </a:stretch>
      </xdr:blipFill>
      <xdr:spPr>
        <a:xfrm>
          <a:off x="10307127" y="18440785"/>
          <a:ext cx="4177353" cy="3646151"/>
        </a:xfrm>
        <a:prstGeom prst="rect">
          <a:avLst/>
        </a:prstGeom>
      </xdr:spPr>
    </xdr:pic>
    <xdr:clientData/>
  </xdr:twoCellAnchor>
  <xdr:twoCellAnchor>
    <xdr:from>
      <xdr:col>17</xdr:col>
      <xdr:colOff>76970</xdr:colOff>
      <xdr:row>80</xdr:row>
      <xdr:rowOff>69272</xdr:rowOff>
    </xdr:from>
    <xdr:to>
      <xdr:col>22</xdr:col>
      <xdr:colOff>130848</xdr:colOff>
      <xdr:row>80</xdr:row>
      <xdr:rowOff>76969</xdr:rowOff>
    </xdr:to>
    <xdr:cxnSp macro="">
      <xdr:nvCxnSpPr>
        <xdr:cNvPr id="586" name="Conector de Seta Reta 585">
          <a:extLst>
            <a:ext uri="{FF2B5EF4-FFF2-40B4-BE49-F238E27FC236}">
              <a16:creationId xmlns:a16="http://schemas.microsoft.com/office/drawing/2014/main" id="{935401ED-8E73-46A6-94C9-0277ACF234F6}"/>
            </a:ext>
          </a:extLst>
        </xdr:cNvPr>
        <xdr:cNvCxnSpPr/>
      </xdr:nvCxnSpPr>
      <xdr:spPr>
        <a:xfrm>
          <a:off x="8611370" y="19088792"/>
          <a:ext cx="1724563" cy="960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ac.sharepoint.com/Users/danuz/OneDrive%20-%20ANAC/&#193;rea%20de%20Trabalho/SIA/Cadastro%20Aer&#243;dromos/Autoriza&#231;&#227;o%20Pr&#233;via%20Revis&#227;o/Artefatos/Artefato%20Autoriza&#231;&#227;o%20Pr&#233;via%20Padr&#227;o_1806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crj1201\anac\Users\vagner.neto\Desktop\Cadastro%20do%20operador%20de%20aerodro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ções"/>
      <sheetName val="Requerimento"/>
      <sheetName val="TFAC"/>
      <sheetName val="SEIDoc"/>
      <sheetName val="SEI Autorização"/>
      <sheetName val="SEI Pendências"/>
      <sheetName val="ListaSuspensa"/>
      <sheetName val="Tabela_Autorizaçã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Requisitos"/>
      <sheetName val="Intermediários"/>
      <sheetName val="Validação"/>
      <sheetName val="Dados"/>
      <sheetName val="requerimento"/>
      <sheetName val="TFAC"/>
    </sheetNames>
    <sheetDataSet>
      <sheetData sheetId="0" refreshError="1"/>
      <sheetData sheetId="1" refreshError="1"/>
      <sheetData sheetId="2" refreshError="1"/>
      <sheetData sheetId="3">
        <row r="2">
          <cell r="A2" t="str">
            <v>AC</v>
          </cell>
          <cell r="C2" t="str">
            <v>Masculino</v>
          </cell>
        </row>
        <row r="3">
          <cell r="C3" t="str">
            <v>Feminino</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dastro.aeroportuario@anac.gov.b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br/anac/pt-br/assuntos/regulados/aerodromos/cadastro-de-aerodromos/qualificacao-de-representant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tinyurl.com/2cbzzd93" TargetMode="External"/><Relationship Id="rId2" Type="http://schemas.openxmlformats.org/officeDocument/2006/relationships/hyperlink" Target="https://tinyurl.com/2p8nmb4v" TargetMode="External"/><Relationship Id="rId1" Type="http://schemas.openxmlformats.org/officeDocument/2006/relationships/hyperlink" Target="https://tinyurl.com/5n85ame4" TargetMode="External"/><Relationship Id="rId5" Type="http://schemas.openxmlformats.org/officeDocument/2006/relationships/hyperlink" Target="https://www.gov.br/anac/pt-br/assuntos/regulados/aerodromos/downloads/escopo-de-verificacao-rbac-155-2013-helipontos-elevados/view" TargetMode="External"/><Relationship Id="rId4" Type="http://schemas.openxmlformats.org/officeDocument/2006/relationships/hyperlink" Target="https://tinyurl.com/t7kk4uf6"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77BD9-FFB8-47AB-81C8-6623E02F55BD}">
  <sheetPr>
    <tabColor theme="9"/>
    <pageSetUpPr fitToPage="1"/>
  </sheetPr>
  <dimension ref="A1:AC51"/>
  <sheetViews>
    <sheetView showGridLines="0" tabSelected="1" zoomScaleNormal="100" workbookViewId="0">
      <selection activeCell="D33" sqref="D33"/>
    </sheetView>
  </sheetViews>
  <sheetFormatPr defaultColWidth="9.21875" defaultRowHeight="13.8"/>
  <cols>
    <col min="1" max="1" width="1.5546875" style="1" customWidth="1"/>
    <col min="2" max="2" width="2.44140625" style="1" customWidth="1"/>
    <col min="3" max="3" width="28.77734375" style="1" customWidth="1"/>
    <col min="4" max="4" width="5.21875" style="1" customWidth="1"/>
    <col min="5" max="5" width="6.88671875" style="1" customWidth="1"/>
    <col min="6" max="6" width="8.33203125" style="1" customWidth="1"/>
    <col min="7" max="7" width="8.109375" style="1" customWidth="1"/>
    <col min="8" max="9" width="4.5546875" style="1" customWidth="1"/>
    <col min="10" max="10" width="5.5546875" style="1" customWidth="1"/>
    <col min="11" max="13" width="6.33203125" style="1" customWidth="1"/>
    <col min="14" max="14" width="6.88671875" style="1" customWidth="1"/>
    <col min="15" max="15" width="8.33203125" style="1" customWidth="1"/>
    <col min="16" max="16" width="8.109375" style="1" customWidth="1"/>
    <col min="17" max="17" width="5.77734375" style="1" customWidth="1"/>
    <col min="18" max="20" width="4.5546875" style="1" customWidth="1"/>
    <col min="21" max="21" width="8.109375" style="1" customWidth="1"/>
    <col min="22" max="22" width="2.44140625" style="1" customWidth="1"/>
    <col min="23" max="23" width="2.77734375" style="1" customWidth="1"/>
    <col min="24" max="24" width="3.88671875" style="1" customWidth="1"/>
    <col min="25" max="25" width="5.88671875" style="2" customWidth="1"/>
    <col min="26" max="26" width="13.44140625" style="2" customWidth="1"/>
    <col min="27" max="27" width="10.5546875" style="2" customWidth="1"/>
    <col min="28" max="28" width="55.77734375" style="2" customWidth="1"/>
    <col min="29" max="29" width="18.5546875" style="2" customWidth="1"/>
    <col min="30" max="31" width="9.21875" style="2" customWidth="1"/>
    <col min="32" max="16384" width="9.21875" style="2"/>
  </cols>
  <sheetData>
    <row r="1" spans="1:28" ht="14.4" thickBot="1">
      <c r="B1" s="334" t="s">
        <v>459</v>
      </c>
      <c r="C1" s="334"/>
      <c r="D1" s="334"/>
      <c r="E1" s="334"/>
      <c r="F1" s="334"/>
      <c r="G1" s="334"/>
      <c r="H1" s="334"/>
      <c r="I1" s="334"/>
      <c r="J1" s="334"/>
      <c r="K1" s="334"/>
      <c r="L1" s="334"/>
      <c r="M1" s="334"/>
      <c r="N1" s="334"/>
      <c r="O1" s="334"/>
      <c r="P1" s="334"/>
      <c r="Q1" s="334"/>
      <c r="R1" s="334"/>
      <c r="S1" s="334"/>
      <c r="T1" s="334"/>
      <c r="U1" s="334"/>
      <c r="V1" s="334"/>
      <c r="AB1" s="6"/>
    </row>
    <row r="2" spans="1:28" ht="72.599999999999994" customHeight="1" thickTop="1" thickBot="1">
      <c r="B2" s="335"/>
      <c r="C2" s="336"/>
      <c r="D2" s="337"/>
      <c r="E2" s="338" t="s">
        <v>237</v>
      </c>
      <c r="F2" s="339"/>
      <c r="G2" s="339"/>
      <c r="H2" s="339"/>
      <c r="I2" s="339"/>
      <c r="J2" s="339"/>
      <c r="K2" s="339"/>
      <c r="L2" s="339"/>
      <c r="M2" s="339"/>
      <c r="N2" s="339"/>
      <c r="O2" s="339"/>
      <c r="P2" s="339"/>
      <c r="Q2" s="339"/>
      <c r="R2" s="339"/>
      <c r="S2" s="339"/>
      <c r="T2" s="339"/>
      <c r="U2" s="339"/>
      <c r="V2" s="339"/>
    </row>
    <row r="3" spans="1:28" ht="15.75" customHeight="1" thickTop="1">
      <c r="B3" s="10"/>
      <c r="C3" s="11" t="s">
        <v>1</v>
      </c>
      <c r="D3" s="11"/>
      <c r="E3" s="11"/>
      <c r="F3" s="11"/>
      <c r="G3" s="11"/>
      <c r="H3" s="11"/>
      <c r="I3" s="11"/>
      <c r="J3" s="11"/>
      <c r="K3" s="11"/>
      <c r="L3" s="11"/>
      <c r="M3" s="11"/>
      <c r="N3" s="11"/>
      <c r="O3" s="11"/>
      <c r="P3" s="11"/>
      <c r="Q3" s="11"/>
      <c r="R3" s="11"/>
      <c r="S3" s="11"/>
      <c r="T3" s="11"/>
      <c r="U3" s="11"/>
      <c r="V3" s="12"/>
    </row>
    <row r="4" spans="1:28" ht="15.75" customHeight="1">
      <c r="B4" s="13"/>
      <c r="C4" s="55" t="s">
        <v>2</v>
      </c>
      <c r="D4" s="55"/>
      <c r="E4" s="55"/>
      <c r="F4" s="55"/>
      <c r="G4" s="55"/>
      <c r="H4" s="55"/>
      <c r="I4" s="55"/>
      <c r="J4" s="55"/>
      <c r="K4" s="55"/>
      <c r="L4" s="55"/>
      <c r="M4" s="55"/>
      <c r="N4" s="55"/>
      <c r="O4" s="55"/>
      <c r="P4" s="55"/>
      <c r="Q4" s="55"/>
      <c r="R4" s="55"/>
      <c r="S4" s="55"/>
      <c r="T4" s="55"/>
      <c r="U4" s="55"/>
      <c r="V4" s="12"/>
    </row>
    <row r="5" spans="1:28" ht="15.75" customHeight="1">
      <c r="B5" s="13"/>
      <c r="C5" s="61" t="s">
        <v>234</v>
      </c>
      <c r="D5" s="61"/>
      <c r="E5" s="61"/>
      <c r="F5" s="61"/>
      <c r="G5" s="61"/>
      <c r="H5" s="61"/>
      <c r="I5" s="61"/>
      <c r="J5" s="61"/>
      <c r="K5" s="61"/>
      <c r="L5" s="61"/>
      <c r="M5" s="61"/>
      <c r="N5" s="61"/>
      <c r="O5" s="61"/>
      <c r="P5" s="61"/>
      <c r="Q5" s="61"/>
      <c r="R5" s="61"/>
      <c r="S5" s="61"/>
      <c r="T5" s="61"/>
      <c r="U5" s="61"/>
      <c r="V5" s="15"/>
    </row>
    <row r="6" spans="1:28" ht="15.75" customHeight="1">
      <c r="B6" s="13"/>
      <c r="C6" s="340" t="s">
        <v>438</v>
      </c>
      <c r="D6" s="340"/>
      <c r="E6" s="340"/>
      <c r="F6" s="340"/>
      <c r="G6" s="340"/>
      <c r="H6" s="340"/>
      <c r="I6" s="340"/>
      <c r="J6" s="340"/>
      <c r="K6" s="340"/>
      <c r="L6" s="340"/>
      <c r="M6" s="340"/>
      <c r="N6" s="340"/>
      <c r="O6" s="340"/>
      <c r="P6" s="340"/>
      <c r="Q6" s="340"/>
      <c r="R6" s="340"/>
      <c r="S6" s="340"/>
      <c r="T6" s="340"/>
      <c r="U6" s="340"/>
      <c r="V6" s="16"/>
    </row>
    <row r="7" spans="1:28" ht="15.75" customHeight="1">
      <c r="B7" s="13"/>
      <c r="C7" s="340" t="s">
        <v>4</v>
      </c>
      <c r="D7" s="340"/>
      <c r="E7" s="340"/>
      <c r="F7" s="340"/>
      <c r="G7" s="340"/>
      <c r="H7" s="340"/>
      <c r="I7" s="340"/>
      <c r="J7" s="340"/>
      <c r="K7" s="340"/>
      <c r="L7" s="340"/>
      <c r="M7" s="340"/>
      <c r="N7" s="340"/>
      <c r="O7" s="340"/>
      <c r="P7" s="340"/>
      <c r="Q7" s="340"/>
      <c r="R7" s="340"/>
      <c r="S7" s="340"/>
      <c r="T7" s="340"/>
      <c r="U7" s="340"/>
      <c r="V7" s="16"/>
    </row>
    <row r="8" spans="1:28" ht="15.75" customHeight="1">
      <c r="B8" s="54"/>
      <c r="C8" s="340" t="s">
        <v>437</v>
      </c>
      <c r="D8" s="340"/>
      <c r="E8" s="340"/>
      <c r="F8" s="340"/>
      <c r="G8" s="340"/>
      <c r="H8" s="340"/>
      <c r="I8" s="340"/>
      <c r="J8" s="340"/>
      <c r="K8" s="340"/>
      <c r="L8" s="340"/>
      <c r="M8" s="340"/>
      <c r="N8" s="340"/>
      <c r="O8" s="340"/>
      <c r="P8" s="55"/>
      <c r="Q8" s="55"/>
      <c r="R8" s="55"/>
      <c r="S8" s="55"/>
      <c r="T8" s="55"/>
      <c r="U8" s="55"/>
      <c r="V8" s="16"/>
    </row>
    <row r="9" spans="1:28" ht="7.2" customHeight="1">
      <c r="B9" s="13"/>
      <c r="C9" s="14"/>
      <c r="D9" s="14"/>
      <c r="E9" s="14"/>
      <c r="F9" s="14"/>
      <c r="G9" s="14"/>
      <c r="H9" s="14"/>
      <c r="I9" s="14"/>
      <c r="J9" s="14"/>
      <c r="K9" s="14"/>
      <c r="L9" s="14"/>
      <c r="M9" s="14"/>
      <c r="N9" s="14"/>
      <c r="O9" s="14"/>
      <c r="P9" s="14"/>
      <c r="Q9" s="14"/>
      <c r="R9" s="14"/>
      <c r="S9" s="14"/>
      <c r="T9" s="14"/>
      <c r="U9" s="14"/>
      <c r="V9" s="16"/>
    </row>
    <row r="10" spans="1:28" ht="15.75" customHeight="1">
      <c r="B10" s="341" t="s">
        <v>446</v>
      </c>
      <c r="C10" s="342"/>
      <c r="D10" s="342"/>
      <c r="E10" s="342"/>
      <c r="F10" s="342"/>
      <c r="G10" s="342"/>
      <c r="H10" s="342"/>
      <c r="I10" s="342"/>
      <c r="J10" s="342"/>
      <c r="K10" s="342"/>
      <c r="L10" s="342"/>
      <c r="M10" s="342"/>
      <c r="N10" s="342"/>
      <c r="O10" s="342"/>
      <c r="P10" s="342"/>
      <c r="Q10" s="342"/>
      <c r="R10" s="342"/>
      <c r="S10" s="342"/>
      <c r="T10" s="342"/>
      <c r="U10" s="342"/>
      <c r="V10" s="343"/>
    </row>
    <row r="11" spans="1:28" ht="6" customHeight="1">
      <c r="B11" s="54"/>
      <c r="C11" s="11"/>
      <c r="D11" s="11"/>
      <c r="E11" s="11"/>
      <c r="F11" s="11"/>
      <c r="G11" s="11"/>
      <c r="H11" s="11"/>
      <c r="I11" s="11"/>
      <c r="J11" s="11"/>
      <c r="K11" s="11"/>
      <c r="L11" s="11"/>
      <c r="M11" s="11"/>
      <c r="N11" s="11"/>
      <c r="O11" s="11"/>
      <c r="P11" s="11"/>
      <c r="Q11" s="11"/>
      <c r="R11" s="14"/>
      <c r="S11" s="14"/>
      <c r="T11" s="14"/>
      <c r="U11" s="14"/>
      <c r="V11" s="16"/>
    </row>
    <row r="12" spans="1:28" ht="20.399999999999999" customHeight="1">
      <c r="B12" s="54"/>
      <c r="C12" s="346" t="s">
        <v>453</v>
      </c>
      <c r="D12" s="346"/>
      <c r="E12" s="346"/>
      <c r="F12" s="346"/>
      <c r="G12" s="346"/>
      <c r="H12" s="346"/>
      <c r="I12" s="346"/>
      <c r="J12" s="346"/>
      <c r="K12" s="346"/>
      <c r="L12" s="346"/>
      <c r="M12" s="346"/>
      <c r="N12" s="346"/>
      <c r="O12" s="346"/>
      <c r="P12" s="346"/>
      <c r="Q12" s="346"/>
      <c r="R12" s="346"/>
      <c r="S12" s="346"/>
      <c r="T12" s="346"/>
      <c r="U12" s="346"/>
      <c r="V12" s="313"/>
    </row>
    <row r="13" spans="1:28" s="51" customFormat="1" ht="4.8" customHeight="1">
      <c r="A13" s="49"/>
      <c r="B13" s="54"/>
      <c r="C13" s="348"/>
      <c r="D13" s="348"/>
      <c r="E13" s="348"/>
      <c r="F13" s="348"/>
      <c r="G13" s="348"/>
      <c r="H13" s="348"/>
      <c r="I13" s="348"/>
      <c r="J13" s="348"/>
      <c r="K13" s="348"/>
      <c r="L13" s="348"/>
      <c r="M13" s="348"/>
      <c r="N13" s="348"/>
      <c r="O13" s="348"/>
      <c r="P13" s="348"/>
      <c r="Q13" s="348"/>
      <c r="R13" s="348"/>
      <c r="S13" s="348"/>
      <c r="T13" s="348"/>
      <c r="U13" s="348"/>
      <c r="V13" s="16"/>
      <c r="W13" s="49"/>
      <c r="X13" s="49"/>
    </row>
    <row r="14" spans="1:28" ht="14.4">
      <c r="B14" s="54"/>
      <c r="C14" s="349" t="s">
        <v>448</v>
      </c>
      <c r="D14" s="349"/>
      <c r="E14" s="349"/>
      <c r="F14" s="349"/>
      <c r="G14" s="349"/>
      <c r="H14" s="349"/>
      <c r="I14" s="349"/>
      <c r="J14" s="349"/>
      <c r="K14" s="349"/>
      <c r="L14" s="349"/>
      <c r="M14" s="349"/>
      <c r="N14" s="349"/>
      <c r="O14" s="349"/>
      <c r="P14" s="349"/>
      <c r="Q14" s="349"/>
      <c r="R14" s="349"/>
      <c r="S14" s="349"/>
      <c r="T14" s="349"/>
      <c r="U14" s="349"/>
      <c r="V14" s="16"/>
    </row>
    <row r="15" spans="1:28" ht="4.8" customHeight="1">
      <c r="B15" s="54"/>
      <c r="C15" s="310"/>
      <c r="D15" s="310"/>
      <c r="E15" s="310"/>
      <c r="F15" s="310"/>
      <c r="G15" s="310"/>
      <c r="H15" s="310"/>
      <c r="I15" s="310"/>
      <c r="J15" s="310"/>
      <c r="K15" s="310"/>
      <c r="L15" s="310"/>
      <c r="M15" s="310"/>
      <c r="N15" s="310"/>
      <c r="O15" s="310"/>
      <c r="P15" s="310"/>
      <c r="Q15" s="310"/>
      <c r="R15" s="310"/>
      <c r="S15" s="310"/>
      <c r="T15" s="310"/>
      <c r="U15" s="310"/>
      <c r="V15" s="16"/>
    </row>
    <row r="16" spans="1:28" ht="14.4">
      <c r="B16" s="54"/>
      <c r="C16" s="349" t="s">
        <v>449</v>
      </c>
      <c r="D16" s="349"/>
      <c r="E16" s="349"/>
      <c r="F16" s="349"/>
      <c r="G16" s="349"/>
      <c r="H16" s="349"/>
      <c r="I16" s="349"/>
      <c r="J16" s="349"/>
      <c r="K16" s="349"/>
      <c r="L16" s="349"/>
      <c r="M16" s="349"/>
      <c r="N16" s="349"/>
      <c r="O16" s="349"/>
      <c r="P16" s="349"/>
      <c r="Q16" s="349"/>
      <c r="R16" s="349"/>
      <c r="S16" s="349"/>
      <c r="T16" s="349"/>
      <c r="U16" s="349"/>
      <c r="V16" s="16"/>
    </row>
    <row r="17" spans="1:24" ht="3.6" customHeight="1">
      <c r="B17" s="54"/>
      <c r="C17" s="310"/>
      <c r="D17" s="310"/>
      <c r="E17" s="310"/>
      <c r="F17" s="310"/>
      <c r="G17" s="310"/>
      <c r="H17" s="310"/>
      <c r="I17" s="310"/>
      <c r="J17" s="310"/>
      <c r="K17" s="310"/>
      <c r="L17" s="310"/>
      <c r="M17" s="310"/>
      <c r="N17" s="310"/>
      <c r="O17" s="310"/>
      <c r="P17" s="310"/>
      <c r="Q17" s="310"/>
      <c r="R17" s="310"/>
      <c r="S17" s="310"/>
      <c r="T17" s="310"/>
      <c r="U17" s="310"/>
      <c r="V17" s="16"/>
    </row>
    <row r="18" spans="1:24" ht="15.75" customHeight="1">
      <c r="B18" s="54"/>
      <c r="C18" s="315"/>
      <c r="D18" s="350" t="s">
        <v>450</v>
      </c>
      <c r="E18" s="350"/>
      <c r="F18" s="350"/>
      <c r="G18" s="350"/>
      <c r="H18" s="350"/>
      <c r="I18" s="350"/>
      <c r="J18" s="350"/>
      <c r="K18" s="350"/>
      <c r="L18" s="314" t="s">
        <v>447</v>
      </c>
      <c r="M18" s="312"/>
      <c r="N18" s="312"/>
      <c r="O18" s="312"/>
      <c r="P18" s="312"/>
      <c r="Q18" s="312"/>
      <c r="R18" s="312"/>
      <c r="S18" s="312"/>
      <c r="T18" s="312"/>
      <c r="U18" s="312"/>
      <c r="V18" s="16"/>
    </row>
    <row r="19" spans="1:24" s="51" customFormat="1" ht="4.8" customHeight="1">
      <c r="A19" s="49"/>
      <c r="B19" s="54"/>
      <c r="C19" s="154"/>
      <c r="D19" s="154"/>
      <c r="E19" s="49"/>
      <c r="F19" s="154"/>
      <c r="G19" s="49"/>
      <c r="H19" s="49"/>
      <c r="I19" s="154"/>
      <c r="J19" s="154"/>
      <c r="K19" s="154"/>
      <c r="L19" s="154"/>
      <c r="M19" s="154"/>
      <c r="N19" s="154"/>
      <c r="O19" s="154"/>
      <c r="P19" s="154"/>
      <c r="Q19" s="154"/>
      <c r="R19" s="154"/>
      <c r="S19" s="154"/>
      <c r="T19" s="154"/>
      <c r="U19" s="154"/>
      <c r="V19" s="16"/>
      <c r="W19" s="49"/>
      <c r="X19" s="49"/>
    </row>
    <row r="20" spans="1:24" s="8" customFormat="1" ht="20.399999999999999" customHeight="1">
      <c r="A20" s="48"/>
      <c r="B20" s="101"/>
      <c r="C20" s="347" t="s">
        <v>454</v>
      </c>
      <c r="D20" s="347"/>
      <c r="E20" s="347"/>
      <c r="F20" s="347"/>
      <c r="G20" s="347"/>
      <c r="H20" s="347"/>
      <c r="I20" s="347"/>
      <c r="J20" s="347"/>
      <c r="K20" s="347"/>
      <c r="L20" s="347"/>
      <c r="M20" s="347"/>
      <c r="N20" s="347"/>
      <c r="O20" s="347"/>
      <c r="P20" s="347"/>
      <c r="Q20" s="347"/>
      <c r="R20" s="347"/>
      <c r="S20" s="347"/>
      <c r="T20" s="347"/>
      <c r="U20" s="347"/>
      <c r="V20" s="318"/>
      <c r="W20" s="48"/>
      <c r="X20" s="48"/>
    </row>
    <row r="21" spans="1:24" ht="6.6" customHeight="1">
      <c r="B21" s="54"/>
      <c r="C21" s="11"/>
      <c r="D21" s="11"/>
      <c r="E21" s="11"/>
      <c r="F21" s="11"/>
      <c r="G21" s="11"/>
      <c r="H21" s="11"/>
      <c r="I21" s="11"/>
      <c r="J21" s="11"/>
      <c r="K21" s="11"/>
      <c r="L21" s="11"/>
      <c r="M21" s="11"/>
      <c r="N21" s="11"/>
      <c r="O21" s="11"/>
      <c r="P21" s="11"/>
      <c r="Q21" s="11"/>
      <c r="R21" s="14"/>
      <c r="S21" s="14"/>
      <c r="T21" s="14"/>
      <c r="U21" s="14"/>
      <c r="V21" s="16"/>
    </row>
    <row r="22" spans="1:24" ht="14.4">
      <c r="B22" s="341" t="s">
        <v>0</v>
      </c>
      <c r="C22" s="342"/>
      <c r="D22" s="342"/>
      <c r="E22" s="342"/>
      <c r="F22" s="342"/>
      <c r="G22" s="342"/>
      <c r="H22" s="342"/>
      <c r="I22" s="342"/>
      <c r="J22" s="342"/>
      <c r="K22" s="342"/>
      <c r="L22" s="342"/>
      <c r="M22" s="342"/>
      <c r="N22" s="342"/>
      <c r="O22" s="342"/>
      <c r="P22" s="342"/>
      <c r="Q22" s="342"/>
      <c r="R22" s="342"/>
      <c r="S22" s="342"/>
      <c r="T22" s="342"/>
      <c r="U22" s="342"/>
      <c r="V22" s="343"/>
    </row>
    <row r="23" spans="1:24" ht="6.6" customHeight="1">
      <c r="B23" s="54"/>
      <c r="C23" s="11"/>
      <c r="D23" s="11"/>
      <c r="E23" s="11"/>
      <c r="F23" s="11"/>
      <c r="G23" s="11"/>
      <c r="H23" s="11"/>
      <c r="I23" s="11"/>
      <c r="J23" s="11"/>
      <c r="K23" s="11"/>
      <c r="L23" s="11"/>
      <c r="M23" s="11"/>
      <c r="N23" s="11"/>
      <c r="O23" s="11"/>
      <c r="P23" s="11"/>
      <c r="Q23" s="11"/>
      <c r="R23" s="14"/>
      <c r="S23" s="14"/>
      <c r="T23" s="14"/>
      <c r="U23" s="14"/>
      <c r="V23" s="16"/>
    </row>
    <row r="24" spans="1:24" ht="31.2" customHeight="1">
      <c r="B24" s="54"/>
      <c r="C24" s="326" t="s">
        <v>377</v>
      </c>
      <c r="D24" s="326"/>
      <c r="E24" s="326"/>
      <c r="F24" s="326"/>
      <c r="G24" s="326"/>
      <c r="H24" s="326"/>
      <c r="I24" s="326"/>
      <c r="J24" s="326"/>
      <c r="K24" s="326"/>
      <c r="L24" s="326"/>
      <c r="M24" s="326"/>
      <c r="N24" s="326"/>
      <c r="O24" s="326"/>
      <c r="P24" s="326"/>
      <c r="Q24" s="326"/>
      <c r="R24" s="326"/>
      <c r="S24" s="326"/>
      <c r="T24" s="326"/>
      <c r="U24" s="326"/>
      <c r="V24" s="16"/>
    </row>
    <row r="25" spans="1:24" ht="20.399999999999999" customHeight="1">
      <c r="B25" s="54"/>
      <c r="C25" s="327" t="str">
        <f>HYPERLINK("https://www.gov.br/anac/pt-br/assuntos/regulados/aerodromos/cadastro-de-aerodromos","Maiores informações sobre Cadastro de Aeródromos de Uso Privativo - Consulte a Página Temática da ANAC")</f>
        <v>Maiores informações sobre Cadastro de Aeródromos de Uso Privativo - Consulte a Página Temática da ANAC</v>
      </c>
      <c r="D25" s="327"/>
      <c r="E25" s="327"/>
      <c r="F25" s="327"/>
      <c r="G25" s="327"/>
      <c r="H25" s="327"/>
      <c r="I25" s="327"/>
      <c r="J25" s="327"/>
      <c r="K25" s="327"/>
      <c r="L25" s="327"/>
      <c r="M25" s="327"/>
      <c r="N25" s="327"/>
      <c r="O25" s="327"/>
      <c r="P25" s="327"/>
      <c r="Q25" s="327"/>
      <c r="R25" s="327"/>
      <c r="S25" s="327"/>
      <c r="T25" s="327"/>
      <c r="U25" s="327"/>
      <c r="V25" s="16"/>
    </row>
    <row r="26" spans="1:24" ht="33.6" customHeight="1">
      <c r="B26" s="54"/>
      <c r="C26" s="330" t="s">
        <v>419</v>
      </c>
      <c r="D26" s="330"/>
      <c r="E26" s="330"/>
      <c r="F26" s="330"/>
      <c r="G26" s="330"/>
      <c r="H26" s="330"/>
      <c r="I26" s="330"/>
      <c r="J26" s="330"/>
      <c r="K26" s="330"/>
      <c r="L26" s="330"/>
      <c r="M26" s="330"/>
      <c r="N26" s="330"/>
      <c r="O26" s="330"/>
      <c r="P26" s="330"/>
      <c r="Q26" s="330"/>
      <c r="R26" s="330"/>
      <c r="S26" s="330"/>
      <c r="T26" s="330"/>
      <c r="U26" s="330"/>
      <c r="V26" s="16"/>
    </row>
    <row r="27" spans="1:24" ht="45" customHeight="1">
      <c r="B27" s="54"/>
      <c r="C27" s="330" t="s">
        <v>451</v>
      </c>
      <c r="D27" s="330"/>
      <c r="E27" s="330"/>
      <c r="F27" s="330"/>
      <c r="G27" s="330"/>
      <c r="H27" s="330"/>
      <c r="I27" s="330"/>
      <c r="J27" s="330"/>
      <c r="K27" s="330"/>
      <c r="L27" s="330"/>
      <c r="M27" s="330"/>
      <c r="N27" s="330"/>
      <c r="O27" s="330"/>
      <c r="P27" s="330"/>
      <c r="Q27" s="330"/>
      <c r="R27" s="330"/>
      <c r="S27" s="330"/>
      <c r="T27" s="330"/>
      <c r="U27" s="330"/>
      <c r="V27" s="16"/>
    </row>
    <row r="28" spans="1:24" ht="31.2" customHeight="1">
      <c r="B28" s="54"/>
      <c r="C28" s="326" t="s">
        <v>378</v>
      </c>
      <c r="D28" s="326"/>
      <c r="E28" s="326"/>
      <c r="F28" s="326"/>
      <c r="G28" s="326"/>
      <c r="H28" s="326"/>
      <c r="I28" s="326"/>
      <c r="J28" s="326"/>
      <c r="K28" s="326"/>
      <c r="L28" s="326"/>
      <c r="M28" s="326"/>
      <c r="N28" s="326"/>
      <c r="O28" s="326"/>
      <c r="P28" s="326"/>
      <c r="Q28" s="326"/>
      <c r="R28" s="326"/>
      <c r="S28" s="326"/>
      <c r="T28" s="326"/>
      <c r="U28" s="326"/>
      <c r="V28" s="16"/>
    </row>
    <row r="29" spans="1:24" ht="35.4" customHeight="1">
      <c r="B29" s="54"/>
      <c r="C29" s="329" t="s">
        <v>452</v>
      </c>
      <c r="D29" s="329"/>
      <c r="E29" s="329"/>
      <c r="F29" s="329"/>
      <c r="G29" s="329"/>
      <c r="H29" s="329"/>
      <c r="I29" s="329"/>
      <c r="J29" s="329"/>
      <c r="K29" s="329"/>
      <c r="L29" s="329"/>
      <c r="M29" s="329"/>
      <c r="N29" s="329"/>
      <c r="O29" s="329"/>
      <c r="P29" s="329"/>
      <c r="Q29" s="329"/>
      <c r="R29" s="329"/>
      <c r="S29" s="329"/>
      <c r="T29" s="329"/>
      <c r="U29" s="329"/>
      <c r="V29" s="16"/>
    </row>
    <row r="30" spans="1:24" ht="27" customHeight="1">
      <c r="B30" s="54"/>
      <c r="C30" s="328" t="s">
        <v>379</v>
      </c>
      <c r="D30" s="328"/>
      <c r="E30" s="328"/>
      <c r="F30" s="328"/>
      <c r="G30" s="328"/>
      <c r="H30" s="328"/>
      <c r="I30" s="328"/>
      <c r="J30" s="328"/>
      <c r="K30" s="328"/>
      <c r="L30" s="328"/>
      <c r="M30" s="328"/>
      <c r="N30" s="328"/>
      <c r="O30" s="328"/>
      <c r="P30" s="328"/>
      <c r="Q30" s="328"/>
      <c r="R30" s="328"/>
      <c r="S30" s="328"/>
      <c r="T30" s="328"/>
      <c r="U30" s="328"/>
      <c r="V30" s="16"/>
    </row>
    <row r="31" spans="1:24" ht="22.8" customHeight="1">
      <c r="B31" s="54"/>
      <c r="C31" s="327" t="str">
        <f>HYPERLINK("https://www.gov.br/portos-e-aeroportos/pt-br/assuntos/transporte-aereo/outorgas-aeroportuarias","Maiores informações sobre outorgas no site do Ministério de Portos e Aeroportos - Outorgas Aeroportuárias")</f>
        <v>Maiores informações sobre outorgas no site do Ministério de Portos e Aeroportos - Outorgas Aeroportuárias</v>
      </c>
      <c r="D31" s="327"/>
      <c r="E31" s="327"/>
      <c r="F31" s="327"/>
      <c r="G31" s="327"/>
      <c r="H31" s="327"/>
      <c r="I31" s="327"/>
      <c r="J31" s="327"/>
      <c r="K31" s="327"/>
      <c r="L31" s="327"/>
      <c r="M31" s="327"/>
      <c r="N31" s="327"/>
      <c r="O31" s="327"/>
      <c r="P31" s="327"/>
      <c r="Q31" s="327"/>
      <c r="R31" s="327"/>
      <c r="S31" s="327"/>
      <c r="T31" s="327"/>
      <c r="U31" s="327"/>
      <c r="V31" s="16"/>
    </row>
    <row r="32" spans="1:24" ht="15.75" customHeight="1">
      <c r="B32" s="54"/>
      <c r="C32" s="69"/>
      <c r="D32" s="83"/>
      <c r="E32" s="69"/>
      <c r="F32" s="69"/>
      <c r="G32" s="69"/>
      <c r="H32" s="69"/>
      <c r="I32" s="69"/>
      <c r="J32" s="69"/>
      <c r="K32" s="69"/>
      <c r="L32" s="83"/>
      <c r="M32" s="69"/>
      <c r="N32" s="69"/>
      <c r="O32" s="69"/>
      <c r="P32" s="130"/>
      <c r="Q32" s="14"/>
      <c r="R32" s="14"/>
      <c r="S32" s="14"/>
      <c r="T32" s="14"/>
      <c r="U32" s="14"/>
      <c r="V32" s="16"/>
    </row>
    <row r="33" spans="2:26" ht="15.75" customHeight="1">
      <c r="B33" s="13"/>
      <c r="C33" s="14"/>
      <c r="D33" s="102"/>
      <c r="E33" s="332" t="s">
        <v>414</v>
      </c>
      <c r="F33" s="333"/>
      <c r="G33" s="333"/>
      <c r="H33" s="333"/>
      <c r="I33" s="333"/>
      <c r="J33" s="333"/>
      <c r="K33" s="333"/>
      <c r="L33" s="333"/>
      <c r="M33" s="333"/>
      <c r="N33" s="333"/>
      <c r="O33" s="333"/>
      <c r="P33" s="333"/>
      <c r="Q33" s="333"/>
      <c r="R33" s="333"/>
      <c r="S33" s="333"/>
      <c r="T33" s="333"/>
      <c r="U33" s="333"/>
      <c r="V33" s="16"/>
    </row>
    <row r="34" spans="2:26" ht="15.75" customHeight="1">
      <c r="B34" s="13"/>
      <c r="C34" s="14"/>
      <c r="D34" s="14"/>
      <c r="E34" s="14"/>
      <c r="F34" s="14"/>
      <c r="G34" s="14"/>
      <c r="H34" s="14"/>
      <c r="I34" s="14"/>
      <c r="J34" s="14"/>
      <c r="K34" s="14"/>
      <c r="L34" s="14"/>
      <c r="M34" s="14"/>
      <c r="N34" s="14"/>
      <c r="O34" s="14"/>
      <c r="P34" s="14"/>
      <c r="Q34" s="14"/>
      <c r="R34" s="14"/>
      <c r="S34" s="14"/>
      <c r="T34" s="14"/>
      <c r="U34" s="14"/>
      <c r="V34" s="16"/>
    </row>
    <row r="35" spans="2:26" ht="16.2" customHeight="1">
      <c r="B35" s="341" t="s">
        <v>381</v>
      </c>
      <c r="C35" s="342"/>
      <c r="D35" s="342"/>
      <c r="E35" s="342"/>
      <c r="F35" s="342"/>
      <c r="G35" s="342"/>
      <c r="H35" s="342"/>
      <c r="I35" s="342"/>
      <c r="J35" s="342"/>
      <c r="K35" s="342"/>
      <c r="L35" s="342"/>
      <c r="M35" s="342"/>
      <c r="N35" s="342"/>
      <c r="O35" s="342"/>
      <c r="P35" s="342"/>
      <c r="Q35" s="342"/>
      <c r="R35" s="342"/>
      <c r="S35" s="342"/>
      <c r="T35" s="342"/>
      <c r="U35" s="342"/>
      <c r="V35" s="343"/>
    </row>
    <row r="36" spans="2:26" ht="14.55" customHeight="1">
      <c r="B36" s="13"/>
      <c r="C36" s="70"/>
      <c r="D36" s="70"/>
      <c r="E36" s="70"/>
      <c r="F36" s="70"/>
      <c r="G36" s="70"/>
      <c r="H36" s="70"/>
      <c r="I36" s="70"/>
      <c r="J36" s="70"/>
      <c r="K36" s="70"/>
      <c r="L36" s="70"/>
      <c r="M36" s="70"/>
      <c r="N36" s="70"/>
      <c r="O36" s="70"/>
      <c r="P36" s="70"/>
      <c r="Q36" s="70"/>
      <c r="R36" s="70"/>
      <c r="S36" s="70"/>
      <c r="T36" s="70"/>
      <c r="U36" s="70"/>
      <c r="V36" s="17"/>
    </row>
    <row r="37" spans="2:26" ht="60" customHeight="1">
      <c r="B37" s="13"/>
      <c r="C37" s="344" t="s">
        <v>380</v>
      </c>
      <c r="D37" s="344"/>
      <c r="E37" s="344"/>
      <c r="F37" s="344"/>
      <c r="G37" s="344"/>
      <c r="H37" s="344"/>
      <c r="I37" s="344"/>
      <c r="J37" s="344"/>
      <c r="K37" s="344"/>
      <c r="L37" s="344"/>
      <c r="M37" s="344"/>
      <c r="N37" s="344"/>
      <c r="O37" s="344"/>
      <c r="P37" s="344"/>
      <c r="Q37" s="344"/>
      <c r="R37" s="344"/>
      <c r="S37" s="344"/>
      <c r="T37" s="344"/>
      <c r="U37" s="344"/>
      <c r="V37" s="17"/>
    </row>
    <row r="38" spans="2:26" ht="77.400000000000006" customHeight="1">
      <c r="B38" s="13"/>
      <c r="C38" s="345" t="s">
        <v>246</v>
      </c>
      <c r="D38" s="345"/>
      <c r="E38" s="345"/>
      <c r="F38" s="345"/>
      <c r="G38" s="345"/>
      <c r="H38" s="345"/>
      <c r="I38" s="345"/>
      <c r="J38" s="345"/>
      <c r="K38" s="345"/>
      <c r="L38" s="345"/>
      <c r="M38" s="345"/>
      <c r="N38" s="345"/>
      <c r="O38" s="345"/>
      <c r="P38" s="345"/>
      <c r="Q38" s="345"/>
      <c r="R38" s="345"/>
      <c r="S38" s="345"/>
      <c r="T38" s="345"/>
      <c r="U38" s="345"/>
      <c r="V38" s="17"/>
    </row>
    <row r="39" spans="2:26" ht="61.2" customHeight="1">
      <c r="B39" s="13"/>
      <c r="C39" s="344" t="s">
        <v>55</v>
      </c>
      <c r="D39" s="344"/>
      <c r="E39" s="344"/>
      <c r="F39" s="344"/>
      <c r="G39" s="344"/>
      <c r="H39" s="344"/>
      <c r="I39" s="344"/>
      <c r="J39" s="344"/>
      <c r="K39" s="344"/>
      <c r="L39" s="344"/>
      <c r="M39" s="344"/>
      <c r="N39" s="344"/>
      <c r="O39" s="344"/>
      <c r="P39" s="344"/>
      <c r="Q39" s="344"/>
      <c r="R39" s="344"/>
      <c r="S39" s="344"/>
      <c r="T39" s="344"/>
      <c r="U39" s="344"/>
      <c r="V39" s="17"/>
    </row>
    <row r="40" spans="2:26" ht="42.6" customHeight="1">
      <c r="B40" s="13"/>
      <c r="C40" s="344" t="s">
        <v>247</v>
      </c>
      <c r="D40" s="344"/>
      <c r="E40" s="344"/>
      <c r="F40" s="344"/>
      <c r="G40" s="344"/>
      <c r="H40" s="344"/>
      <c r="I40" s="344"/>
      <c r="J40" s="344"/>
      <c r="K40" s="344"/>
      <c r="L40" s="344"/>
      <c r="M40" s="344"/>
      <c r="N40" s="344"/>
      <c r="O40" s="344"/>
      <c r="P40" s="344"/>
      <c r="Q40" s="344"/>
      <c r="R40" s="344"/>
      <c r="S40" s="344"/>
      <c r="T40" s="344"/>
      <c r="U40" s="344"/>
      <c r="V40" s="17"/>
      <c r="Z40" s="66"/>
    </row>
    <row r="41" spans="2:26" ht="48.6" customHeight="1">
      <c r="B41" s="13"/>
      <c r="C41" s="344" t="s">
        <v>62</v>
      </c>
      <c r="D41" s="344"/>
      <c r="E41" s="344"/>
      <c r="F41" s="344"/>
      <c r="G41" s="344"/>
      <c r="H41" s="344"/>
      <c r="I41" s="344"/>
      <c r="J41" s="344"/>
      <c r="K41" s="344"/>
      <c r="L41" s="344"/>
      <c r="M41" s="344"/>
      <c r="N41" s="344"/>
      <c r="O41" s="344"/>
      <c r="P41" s="344"/>
      <c r="Q41" s="344"/>
      <c r="R41" s="344"/>
      <c r="S41" s="344"/>
      <c r="T41" s="344"/>
      <c r="U41" s="344"/>
      <c r="V41" s="17"/>
    </row>
    <row r="42" spans="2:26" ht="49.8" customHeight="1">
      <c r="B42" s="13"/>
      <c r="C42" s="331" t="s">
        <v>66</v>
      </c>
      <c r="D42" s="331"/>
      <c r="E42" s="331"/>
      <c r="F42" s="331"/>
      <c r="G42" s="331"/>
      <c r="H42" s="331"/>
      <c r="I42" s="331"/>
      <c r="J42" s="331"/>
      <c r="K42" s="331"/>
      <c r="L42" s="331"/>
      <c r="M42" s="331"/>
      <c r="N42" s="331"/>
      <c r="O42" s="331"/>
      <c r="P42" s="331"/>
      <c r="Q42" s="331"/>
      <c r="R42" s="331"/>
      <c r="S42" s="331"/>
      <c r="T42" s="331"/>
      <c r="U42" s="331"/>
      <c r="V42" s="17"/>
    </row>
    <row r="43" spans="2:26" ht="49.2" customHeight="1">
      <c r="B43" s="13"/>
      <c r="C43" s="331" t="s">
        <v>455</v>
      </c>
      <c r="D43" s="331"/>
      <c r="E43" s="331"/>
      <c r="F43" s="331"/>
      <c r="G43" s="331"/>
      <c r="H43" s="331"/>
      <c r="I43" s="331"/>
      <c r="J43" s="331"/>
      <c r="K43" s="331"/>
      <c r="L43" s="331"/>
      <c r="M43" s="331"/>
      <c r="N43" s="331"/>
      <c r="O43" s="331"/>
      <c r="P43" s="331"/>
      <c r="Q43" s="331"/>
      <c r="R43" s="331"/>
      <c r="S43" s="331"/>
      <c r="T43" s="331"/>
      <c r="U43" s="331"/>
      <c r="V43" s="17"/>
    </row>
    <row r="44" spans="2:26" ht="32.4" customHeight="1">
      <c r="B44" s="13"/>
      <c r="C44" s="329" t="s">
        <v>276</v>
      </c>
      <c r="D44" s="329"/>
      <c r="E44" s="329"/>
      <c r="F44" s="329"/>
      <c r="G44" s="329"/>
      <c r="H44" s="329"/>
      <c r="I44" s="329"/>
      <c r="J44" s="329"/>
      <c r="K44" s="329"/>
      <c r="L44" s="329"/>
      <c r="M44" s="329"/>
      <c r="N44" s="329"/>
      <c r="O44" s="329"/>
      <c r="P44" s="329"/>
      <c r="Q44" s="329"/>
      <c r="R44" s="329"/>
      <c r="S44" s="329"/>
      <c r="T44" s="329"/>
      <c r="U44" s="329"/>
      <c r="V44" s="17"/>
    </row>
    <row r="45" spans="2:26" ht="63.6" customHeight="1">
      <c r="B45" s="13"/>
      <c r="C45" s="329" t="s">
        <v>277</v>
      </c>
      <c r="D45" s="329"/>
      <c r="E45" s="329"/>
      <c r="F45" s="329"/>
      <c r="G45" s="329"/>
      <c r="H45" s="329"/>
      <c r="I45" s="329"/>
      <c r="J45" s="329"/>
      <c r="K45" s="329"/>
      <c r="L45" s="329"/>
      <c r="M45" s="329"/>
      <c r="N45" s="329"/>
      <c r="O45" s="329"/>
      <c r="P45" s="329"/>
      <c r="Q45" s="329"/>
      <c r="R45" s="329"/>
      <c r="S45" s="329"/>
      <c r="T45" s="329"/>
      <c r="U45" s="329"/>
      <c r="V45" s="17"/>
    </row>
    <row r="46" spans="2:26" ht="10.199999999999999" customHeight="1">
      <c r="B46" s="13"/>
      <c r="C46" s="18"/>
      <c r="D46" s="18"/>
      <c r="E46" s="18"/>
      <c r="F46" s="18"/>
      <c r="G46" s="18"/>
      <c r="H46" s="18"/>
      <c r="I46" s="18"/>
      <c r="J46" s="18"/>
      <c r="K46" s="18"/>
      <c r="L46" s="18"/>
      <c r="M46" s="18"/>
      <c r="N46" s="18"/>
      <c r="O46" s="18"/>
      <c r="P46" s="18"/>
      <c r="Q46" s="18"/>
      <c r="R46" s="18"/>
      <c r="S46" s="18"/>
      <c r="T46" s="18"/>
      <c r="U46" s="18"/>
      <c r="V46" s="17"/>
    </row>
    <row r="47" spans="2:26" ht="20.100000000000001" customHeight="1">
      <c r="B47" s="13"/>
      <c r="C47" s="18"/>
      <c r="D47" s="102"/>
      <c r="E47" s="332" t="s">
        <v>416</v>
      </c>
      <c r="F47" s="333"/>
      <c r="G47" s="333"/>
      <c r="H47" s="333"/>
      <c r="I47" s="333"/>
      <c r="J47" s="333"/>
      <c r="K47" s="333"/>
      <c r="L47" s="333"/>
      <c r="M47" s="333"/>
      <c r="N47" s="333"/>
      <c r="O47" s="333"/>
      <c r="P47" s="333"/>
      <c r="Q47" s="333"/>
      <c r="R47" s="333"/>
      <c r="S47" s="333"/>
      <c r="T47" s="333"/>
      <c r="U47" s="333"/>
      <c r="V47" s="19"/>
      <c r="W47" s="20"/>
      <c r="X47" s="20"/>
      <c r="Y47" s="20"/>
      <c r="Z47" s="20"/>
    </row>
    <row r="48" spans="2:26" ht="5.0999999999999996" customHeight="1">
      <c r="B48" s="13"/>
      <c r="C48" s="18"/>
      <c r="D48" s="21"/>
      <c r="E48" s="131"/>
      <c r="F48" s="131"/>
      <c r="G48" s="131"/>
      <c r="H48" s="131"/>
      <c r="I48" s="131"/>
      <c r="J48" s="131"/>
      <c r="K48" s="131"/>
      <c r="L48" s="131"/>
      <c r="M48" s="131"/>
      <c r="N48" s="131"/>
      <c r="O48" s="131"/>
      <c r="P48" s="131"/>
      <c r="Q48" s="131"/>
      <c r="R48" s="131"/>
      <c r="S48" s="131"/>
      <c r="T48" s="131"/>
      <c r="U48" s="131"/>
      <c r="V48" s="19"/>
      <c r="W48" s="20"/>
      <c r="X48" s="20"/>
      <c r="Y48" s="20"/>
      <c r="Z48" s="20"/>
    </row>
    <row r="49" spans="2:29" ht="20.100000000000001" customHeight="1">
      <c r="B49" s="13"/>
      <c r="C49" s="18"/>
      <c r="D49" s="102"/>
      <c r="E49" s="332" t="s">
        <v>415</v>
      </c>
      <c r="F49" s="333"/>
      <c r="G49" s="333"/>
      <c r="H49" s="333"/>
      <c r="I49" s="333"/>
      <c r="J49" s="333"/>
      <c r="K49" s="333"/>
      <c r="L49" s="333"/>
      <c r="M49" s="333"/>
      <c r="N49" s="333"/>
      <c r="O49" s="333"/>
      <c r="P49" s="333"/>
      <c r="Q49" s="333"/>
      <c r="R49" s="333"/>
      <c r="S49" s="333"/>
      <c r="T49" s="333"/>
      <c r="U49" s="333"/>
      <c r="V49" s="19"/>
      <c r="W49" s="20"/>
      <c r="X49" s="20"/>
      <c r="Y49" s="20"/>
      <c r="Z49" s="20"/>
    </row>
    <row r="50" spans="2:29" ht="11.4" customHeight="1" thickBot="1">
      <c r="B50" s="44"/>
      <c r="C50" s="86"/>
      <c r="D50" s="87"/>
      <c r="E50" s="88"/>
      <c r="F50" s="88"/>
      <c r="G50" s="88"/>
      <c r="H50" s="88"/>
      <c r="I50" s="88"/>
      <c r="J50" s="88"/>
      <c r="K50" s="88"/>
      <c r="L50" s="88"/>
      <c r="M50" s="88"/>
      <c r="N50" s="88"/>
      <c r="O50" s="88"/>
      <c r="P50" s="88"/>
      <c r="Q50" s="88"/>
      <c r="R50" s="88"/>
      <c r="S50" s="88"/>
      <c r="T50" s="88"/>
      <c r="U50" s="88"/>
      <c r="V50" s="89"/>
      <c r="W50" s="20"/>
      <c r="X50" s="20"/>
      <c r="Y50" s="20"/>
      <c r="Z50" s="20"/>
    </row>
    <row r="51" spans="2:29" s="1" customFormat="1" ht="14.4" thickTop="1">
      <c r="H51" s="48"/>
      <c r="I51" s="48"/>
      <c r="K51" s="48"/>
      <c r="L51" s="48"/>
      <c r="M51" s="48"/>
      <c r="N51" s="48"/>
      <c r="O51" s="48"/>
      <c r="P51" s="48"/>
      <c r="Q51" s="48"/>
      <c r="R51" s="48"/>
      <c r="S51" s="48"/>
      <c r="T51" s="48"/>
      <c r="Y51" s="2"/>
      <c r="Z51" s="2"/>
      <c r="AA51" s="2"/>
      <c r="AB51" s="2"/>
      <c r="AC51" s="2"/>
    </row>
  </sheetData>
  <sheetProtection algorithmName="SHA-512" hashValue="JWc3rPHWuzxzZkwX0TmYmBFwI4BnXakrG53ChFmCv8h6lOJBLQTzU5byA2vpF+VpiT+usW3/14K0KTP/yxYZMQ==" saltValue="H5xBcAWDBIWX24FycOwJ7A==" spinCount="100000" sheet="1" selectLockedCells="1"/>
  <mergeCells count="35">
    <mergeCell ref="B22:V22"/>
    <mergeCell ref="C20:U20"/>
    <mergeCell ref="C13:U13"/>
    <mergeCell ref="C14:U14"/>
    <mergeCell ref="C16:U16"/>
    <mergeCell ref="D18:K18"/>
    <mergeCell ref="C42:U42"/>
    <mergeCell ref="B1:V1"/>
    <mergeCell ref="B2:D2"/>
    <mergeCell ref="E2:V2"/>
    <mergeCell ref="C6:U6"/>
    <mergeCell ref="C7:U7"/>
    <mergeCell ref="B10:V10"/>
    <mergeCell ref="C37:U37"/>
    <mergeCell ref="C38:U38"/>
    <mergeCell ref="C39:U39"/>
    <mergeCell ref="C40:U40"/>
    <mergeCell ref="C41:U41"/>
    <mergeCell ref="E33:U33"/>
    <mergeCell ref="B35:V35"/>
    <mergeCell ref="C8:O8"/>
    <mergeCell ref="C12:U12"/>
    <mergeCell ref="C44:U44"/>
    <mergeCell ref="C45:U45"/>
    <mergeCell ref="C43:U43"/>
    <mergeCell ref="E47:U47"/>
    <mergeCell ref="E49:U49"/>
    <mergeCell ref="C24:U24"/>
    <mergeCell ref="C31:U31"/>
    <mergeCell ref="C30:U30"/>
    <mergeCell ref="C29:U29"/>
    <mergeCell ref="C28:U28"/>
    <mergeCell ref="C27:U27"/>
    <mergeCell ref="C26:U26"/>
    <mergeCell ref="C25:U25"/>
  </mergeCells>
  <conditionalFormatting sqref="C37:U49">
    <cfRule type="expression" dxfId="158" priority="1">
      <formula>$D$33&lt;&gt;"X"</formula>
    </cfRule>
  </conditionalFormatting>
  <conditionalFormatting sqref="E33">
    <cfRule type="expression" dxfId="157" priority="2">
      <formula>$D$33&lt;&gt;"X"</formula>
    </cfRule>
  </conditionalFormatting>
  <conditionalFormatting sqref="E47">
    <cfRule type="expression" dxfId="156" priority="3">
      <formula>$D$47&lt;&gt;"X"</formula>
    </cfRule>
  </conditionalFormatting>
  <conditionalFormatting sqref="E49">
    <cfRule type="expression" dxfId="155" priority="16">
      <formula>$D$49&lt;&gt;"X"</formula>
    </cfRule>
  </conditionalFormatting>
  <dataValidations count="1">
    <dataValidation type="list" allowBlank="1" showInputMessage="1" showErrorMessage="1" sqref="D47 D49 D33" xr:uid="{11148991-ABEF-43CA-A2F9-BA07F6B17639}">
      <formula1>"X"</formula1>
    </dataValidation>
  </dataValidations>
  <hyperlinks>
    <hyperlink ref="L18" r:id="rId1" xr:uid="{41FEFD14-2196-4697-B129-3CCE634A3C5B}"/>
  </hyperlinks>
  <pageMargins left="0.25" right="0.25" top="0.75" bottom="0.75" header="0.3" footer="0.3"/>
  <pageSetup paperSize="9" scale="93"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CBC7F-D9C9-40B3-90EB-4CED82BB9E94}">
  <sheetPr>
    <tabColor theme="9"/>
  </sheetPr>
  <dimension ref="A1:Y51"/>
  <sheetViews>
    <sheetView showGridLines="0" workbookViewId="0">
      <selection activeCell="B4" sqref="B4"/>
    </sheetView>
  </sheetViews>
  <sheetFormatPr defaultRowHeight="14.4"/>
  <cols>
    <col min="1" max="2" width="3" customWidth="1"/>
    <col min="3" max="11" width="10.33203125" customWidth="1"/>
    <col min="12" max="15" width="13.5546875" customWidth="1"/>
    <col min="16" max="17" width="3" customWidth="1"/>
    <col min="19" max="19" width="68.33203125" hidden="1" customWidth="1"/>
    <col min="20" max="20" width="10" customWidth="1"/>
    <col min="21" max="27" width="8.88671875" customWidth="1"/>
  </cols>
  <sheetData>
    <row r="1" spans="1:25" s="51" customFormat="1" ht="15" customHeight="1" thickBot="1">
      <c r="A1" s="49"/>
      <c r="B1" s="368" t="s">
        <v>459</v>
      </c>
      <c r="C1" s="334"/>
      <c r="D1" s="334"/>
      <c r="E1" s="334"/>
      <c r="F1" s="334"/>
      <c r="G1" s="334"/>
      <c r="H1" s="334"/>
      <c r="I1" s="334"/>
      <c r="J1" s="334"/>
      <c r="K1" s="334"/>
      <c r="L1" s="334"/>
      <c r="M1" s="334"/>
      <c r="N1" s="334"/>
      <c r="O1" s="334"/>
      <c r="P1" s="334"/>
      <c r="Q1" s="49"/>
      <c r="R1" s="50"/>
      <c r="S1" s="50"/>
      <c r="T1" s="50"/>
      <c r="U1" s="49"/>
      <c r="V1" s="49"/>
      <c r="W1" s="49"/>
      <c r="X1" s="49"/>
      <c r="Y1" s="49"/>
    </row>
    <row r="2" spans="1:25" s="51" customFormat="1" ht="75" customHeight="1" thickTop="1" thickBot="1">
      <c r="A2" s="49"/>
      <c r="B2" s="369"/>
      <c r="C2" s="370"/>
      <c r="D2" s="370"/>
      <c r="E2" s="371"/>
      <c r="F2" s="338" t="s">
        <v>252</v>
      </c>
      <c r="G2" s="339"/>
      <c r="H2" s="339"/>
      <c r="I2" s="339"/>
      <c r="J2" s="339"/>
      <c r="K2" s="339"/>
      <c r="L2" s="339"/>
      <c r="M2" s="339"/>
      <c r="N2" s="339"/>
      <c r="O2" s="339"/>
      <c r="P2" s="372"/>
      <c r="Q2" s="49"/>
      <c r="R2" s="50"/>
      <c r="S2" s="50"/>
      <c r="T2" s="50"/>
      <c r="U2" s="49"/>
      <c r="V2" s="49"/>
      <c r="W2" s="49"/>
      <c r="X2" s="49"/>
      <c r="Y2" s="49"/>
    </row>
    <row r="3" spans="1:25" s="26" customFormat="1" ht="7.8" customHeight="1" thickTop="1">
      <c r="A3" s="103"/>
      <c r="B3" s="104"/>
      <c r="C3" s="155"/>
      <c r="D3" s="155"/>
      <c r="E3" s="155"/>
      <c r="F3" s="155"/>
      <c r="G3" s="155"/>
      <c r="H3" s="155"/>
      <c r="I3" s="155"/>
      <c r="J3" s="155"/>
      <c r="K3" s="155"/>
      <c r="L3" s="155"/>
      <c r="M3" s="155"/>
      <c r="N3" s="155"/>
      <c r="O3" s="155"/>
      <c r="P3" s="156"/>
      <c r="Q3" s="103"/>
      <c r="R3" s="105"/>
      <c r="S3" s="105"/>
      <c r="T3" s="105"/>
      <c r="U3" s="103"/>
      <c r="V3" s="103"/>
      <c r="W3" s="103"/>
      <c r="X3" s="103"/>
      <c r="Y3" s="103"/>
    </row>
    <row r="4" spans="1:25" s="26" customFormat="1" ht="17.399999999999999" customHeight="1">
      <c r="A4" s="103"/>
      <c r="B4" s="172"/>
      <c r="C4" s="374" t="str">
        <f>IF(OR('Instruções Gerais e Termos'!$D$33&lt;&gt;"X",'Instruções Gerais e Termos'!$D$47&lt;&gt;"X",'Instruções Gerais e Termos'!$D$49&lt;&gt;"X"),"Complete o preenchimento da aba 'Intruções Gerais e Termos' para liberar o formulário","")</f>
        <v>Complete o preenchimento da aba 'Intruções Gerais e Termos' para liberar o formulário</v>
      </c>
      <c r="D4" s="374"/>
      <c r="E4" s="374"/>
      <c r="F4" s="374"/>
      <c r="G4" s="374"/>
      <c r="H4" s="374"/>
      <c r="I4" s="374"/>
      <c r="J4" s="374"/>
      <c r="K4" s="374"/>
      <c r="L4" s="374"/>
      <c r="M4" s="374"/>
      <c r="N4" s="374"/>
      <c r="O4" s="374"/>
      <c r="P4" s="99"/>
      <c r="Q4" s="103"/>
      <c r="R4" s="105"/>
      <c r="S4" s="105"/>
      <c r="T4" s="105"/>
      <c r="U4" s="103"/>
      <c r="V4" s="103"/>
      <c r="W4" s="103"/>
      <c r="X4" s="103"/>
      <c r="Y4" s="103"/>
    </row>
    <row r="5" spans="1:25" s="26" customFormat="1" ht="7.8" customHeight="1" thickBot="1">
      <c r="A5" s="103"/>
      <c r="B5" s="157"/>
      <c r="C5" s="158"/>
      <c r="D5" s="158"/>
      <c r="E5" s="158"/>
      <c r="F5" s="158"/>
      <c r="G5" s="158"/>
      <c r="H5" s="158"/>
      <c r="I5" s="158"/>
      <c r="J5" s="158"/>
      <c r="K5" s="158"/>
      <c r="L5" s="158"/>
      <c r="M5" s="158"/>
      <c r="N5" s="158"/>
      <c r="O5" s="158"/>
      <c r="P5" s="159"/>
      <c r="Q5" s="103"/>
      <c r="R5" s="105"/>
      <c r="S5" s="105"/>
      <c r="T5" s="105"/>
      <c r="U5" s="103"/>
      <c r="V5" s="103"/>
      <c r="W5" s="103"/>
      <c r="X5" s="103"/>
      <c r="Y5" s="103"/>
    </row>
    <row r="6" spans="1:25" s="26" customFormat="1" ht="7.8" customHeight="1" thickTop="1">
      <c r="A6" s="103"/>
      <c r="B6" s="97"/>
      <c r="C6" s="98"/>
      <c r="D6" s="98"/>
      <c r="E6" s="98"/>
      <c r="F6" s="98"/>
      <c r="G6" s="98"/>
      <c r="H6" s="98"/>
      <c r="I6" s="98"/>
      <c r="J6" s="98"/>
      <c r="K6" s="98"/>
      <c r="L6" s="98"/>
      <c r="M6" s="98"/>
      <c r="N6" s="98"/>
      <c r="O6" s="98"/>
      <c r="P6" s="99"/>
      <c r="Q6" s="103"/>
      <c r="R6" s="105"/>
      <c r="S6" s="105"/>
      <c r="T6" s="105"/>
      <c r="U6" s="103"/>
      <c r="V6" s="103"/>
      <c r="W6" s="103"/>
      <c r="X6" s="103"/>
      <c r="Y6" s="103"/>
    </row>
    <row r="7" spans="1:25" ht="14.55" customHeight="1">
      <c r="B7" s="54"/>
      <c r="C7" s="373" t="s">
        <v>353</v>
      </c>
      <c r="D7" s="373"/>
      <c r="E7" s="373"/>
      <c r="F7" s="373"/>
      <c r="G7" s="373"/>
      <c r="H7" s="373"/>
      <c r="I7" s="373"/>
      <c r="J7" s="373"/>
      <c r="K7" s="373"/>
      <c r="L7" s="373"/>
      <c r="M7" s="373"/>
      <c r="N7" s="373"/>
      <c r="O7" s="373"/>
      <c r="P7" s="53"/>
    </row>
    <row r="8" spans="1:25" s="132" customFormat="1" ht="37.200000000000003" customHeight="1">
      <c r="B8" s="311"/>
      <c r="C8" s="375" t="s">
        <v>445</v>
      </c>
      <c r="D8" s="375"/>
      <c r="E8" s="375"/>
      <c r="F8" s="375"/>
      <c r="G8" s="375"/>
      <c r="H8" s="375"/>
      <c r="I8" s="375"/>
      <c r="J8" s="375"/>
      <c r="K8" s="375"/>
      <c r="L8" s="375"/>
      <c r="M8" s="375"/>
      <c r="N8" s="375"/>
      <c r="O8" s="375"/>
      <c r="P8" s="133"/>
    </row>
    <row r="9" spans="1:25" ht="9" customHeight="1" thickBot="1">
      <c r="B9" s="44"/>
      <c r="C9" s="95"/>
      <c r="D9" s="95"/>
      <c r="E9" s="95"/>
      <c r="F9" s="95"/>
      <c r="G9" s="95"/>
      <c r="H9" s="95"/>
      <c r="I9" s="95"/>
      <c r="J9" s="95"/>
      <c r="K9" s="95"/>
      <c r="L9" s="95"/>
      <c r="M9" s="95"/>
      <c r="N9" s="95"/>
      <c r="O9" s="95"/>
      <c r="P9" s="96"/>
    </row>
    <row r="10" spans="1:25" s="100" customFormat="1" ht="14.4" customHeight="1" thickTop="1">
      <c r="B10" s="341" t="s">
        <v>298</v>
      </c>
      <c r="C10" s="342"/>
      <c r="D10" s="342"/>
      <c r="E10" s="342"/>
      <c r="F10" s="342"/>
      <c r="G10" s="342"/>
      <c r="H10" s="342"/>
      <c r="I10" s="342"/>
      <c r="J10" s="342"/>
      <c r="K10" s="342"/>
      <c r="L10" s="342"/>
      <c r="M10" s="342"/>
      <c r="N10" s="342"/>
      <c r="O10" s="342"/>
      <c r="P10" s="343"/>
    </row>
    <row r="11" spans="1:25" ht="16.8" customHeight="1">
      <c r="B11" s="101"/>
      <c r="C11" s="377" t="str">
        <f>IF(AND('Instruções Gerais e Termos'!D47&lt;&gt;"X",'Instruções Gerais e Termos'!D49&lt;&gt;"X"),"Preencha a aba 'Termo de Responsbilidade' para liberar o formulário","")</f>
        <v>Preencha a aba 'Termo de Responsbilidade' para liberar o formulário</v>
      </c>
      <c r="D11" s="377"/>
      <c r="E11" s="377"/>
      <c r="F11" s="377"/>
      <c r="G11" s="377"/>
      <c r="H11" s="377"/>
      <c r="I11" s="377"/>
      <c r="J11" s="377"/>
      <c r="K11" s="377"/>
      <c r="L11" s="377"/>
      <c r="M11" s="377"/>
      <c r="N11" s="377"/>
      <c r="O11" s="377"/>
      <c r="P11" s="128"/>
    </row>
    <row r="12" spans="1:25" ht="16.8" customHeight="1">
      <c r="B12" s="101"/>
      <c r="C12" s="91" t="s">
        <v>385</v>
      </c>
      <c r="D12" s="144"/>
      <c r="E12" s="144"/>
      <c r="F12" s="144"/>
      <c r="G12" s="144"/>
      <c r="H12" s="144"/>
      <c r="I12" s="144"/>
      <c r="J12" s="144"/>
      <c r="K12" s="144"/>
      <c r="L12" s="144"/>
      <c r="M12" s="144"/>
      <c r="N12" s="144"/>
      <c r="O12" s="144"/>
      <c r="P12" s="143"/>
    </row>
    <row r="13" spans="1:25" ht="14.55" customHeight="1">
      <c r="B13" s="54"/>
      <c r="C13" s="376" t="s">
        <v>299</v>
      </c>
      <c r="D13" s="376"/>
      <c r="E13" s="376"/>
      <c r="F13" s="376"/>
      <c r="G13" s="376"/>
      <c r="H13" s="376"/>
      <c r="I13" s="376"/>
      <c r="J13" s="376"/>
      <c r="K13" s="376"/>
      <c r="L13" s="376"/>
      <c r="M13" s="376"/>
      <c r="N13" s="376"/>
      <c r="O13" s="376"/>
      <c r="P13" s="53"/>
      <c r="S13" t="str">
        <f>IF(F15="Pessoa Física",IF(AND($F$14&lt;&gt;"",$F$15&lt;&gt;"",$F$16&lt;&gt;"",$L$16&lt;&gt;"Preenchimento incorreto do Cnpj - Ver instruções no Box",$L$16&lt;&gt;"Preenchimento incorreto do CPF - Ver instruções no Box",$F$17&lt;&gt;"",$L$17&lt;&gt;"E-mail INVÁLIDO",$F$27&lt;&gt;"",$F$31&lt;&gt;"",$F$32&lt;&gt;"",$F$34&lt;&gt;"",$F$35&lt;&gt;"",$F$36&lt;&gt;"",$F$37&lt;&gt;"",$E$49="x"),"VERDADEIRO","FALSO"),IF(AND($F$14&lt;&gt;"",$F$15&lt;&gt;"",$F$16&lt;&gt;"",$L$16&lt;&gt;"Preenchimento incorreto do Cnpj - Ver instruções no Box",$L$16&lt;&gt;"Preenchimento incorreto do CPF - Ver instruções no Box",$F$17&lt;&gt;"",$L$17&lt;&gt;"E-mail INVÁLIDO",$F$20&lt;&gt;"",$F$21&lt;&gt;"",$L$21&lt;&gt;"Preenchimento incorreto do CPF - Ver instruções no Box",$F$22&lt;&gt;"",$L$22&lt;&gt;"E-mail INVÁLIDO",$F$27&lt;&gt;"",$F$31&lt;&gt;"",$F$32&lt;&gt;"",$F$34&lt;&gt;"",$F$35&lt;&gt;"",$F$36&lt;&gt;"",F37&lt;&gt;"",$E$49="x"),"VERDADEIRO","FALSO"))</f>
        <v>FALSO</v>
      </c>
    </row>
    <row r="14" spans="1:25" ht="14.55" customHeight="1">
      <c r="B14" s="54"/>
      <c r="C14" s="353" t="s">
        <v>386</v>
      </c>
      <c r="D14" s="354"/>
      <c r="E14" s="355"/>
      <c r="F14" s="358"/>
      <c r="G14" s="359"/>
      <c r="H14" s="359"/>
      <c r="I14" s="359"/>
      <c r="J14" s="359"/>
      <c r="K14" s="359"/>
      <c r="L14" s="359"/>
      <c r="M14" s="359"/>
      <c r="N14" s="359"/>
      <c r="O14" s="360"/>
      <c r="P14" s="53"/>
    </row>
    <row r="15" spans="1:25" ht="14.55" customHeight="1">
      <c r="B15" s="54"/>
      <c r="C15" s="353" t="s">
        <v>387</v>
      </c>
      <c r="D15" s="354"/>
      <c r="E15" s="355"/>
      <c r="F15" s="358"/>
      <c r="G15" s="359"/>
      <c r="H15" s="359"/>
      <c r="I15" s="359"/>
      <c r="J15" s="359"/>
      <c r="K15" s="359"/>
      <c r="L15" s="359"/>
      <c r="M15" s="359"/>
      <c r="N15" s="359"/>
      <c r="O15" s="360"/>
      <c r="P15" s="53"/>
    </row>
    <row r="16" spans="1:25" ht="14.55" customHeight="1">
      <c r="B16" s="54"/>
      <c r="C16" s="353" t="str">
        <f>IF(F15="Pessoa Jurídica","CNPJ*:",IF(F15="Pessoa Física","CPF*:","CNPJ ou CPF do operador*:"))</f>
        <v>CNPJ ou CPF do operador*:</v>
      </c>
      <c r="D16" s="354"/>
      <c r="E16" s="355"/>
      <c r="F16" s="358"/>
      <c r="G16" s="359"/>
      <c r="H16" s="359"/>
      <c r="I16" s="359"/>
      <c r="J16" s="359"/>
      <c r="K16" s="359"/>
      <c r="L16" s="361" t="str">
        <f>IF(F15="Pessoa Física",IF(ISNUMBER(MATCH("???.???.???-??",F16,0)) = FALSE, "Preenchimento incorreto do CPF - Ver instruções no Box",""),IF(F15="Pessoa Jurídica",IF(ISNUMBER(MATCH("??.???.???/????-??",F16,0)) = FALSE, "Preenchimento incorreto do CNPJ - Ver instruções no Box",""),""))</f>
        <v/>
      </c>
      <c r="M16" s="361"/>
      <c r="N16" s="361"/>
      <c r="O16" s="361"/>
      <c r="P16" s="53"/>
      <c r="S16" t="s">
        <v>259</v>
      </c>
    </row>
    <row r="17" spans="2:19" ht="14.55" customHeight="1">
      <c r="B17" s="54"/>
      <c r="C17" s="353" t="s">
        <v>388</v>
      </c>
      <c r="D17" s="354"/>
      <c r="E17" s="355"/>
      <c r="F17" s="351"/>
      <c r="G17" s="352"/>
      <c r="H17" s="352"/>
      <c r="I17" s="352"/>
      <c r="J17" s="352"/>
      <c r="K17" s="352"/>
      <c r="L17" s="356" t="str">
        <f>IF($F$17&lt;&gt;"",IF(ISNUMBER(MATCH("*@*.???*",F17,0)) = FALSE, "E-mail INVÁLIDO","E-mail VÁLIDO"),"")</f>
        <v/>
      </c>
      <c r="M17" s="356"/>
      <c r="N17" s="356"/>
      <c r="O17" s="356"/>
      <c r="P17" s="53"/>
      <c r="S17" s="79"/>
    </row>
    <row r="18" spans="2:19" ht="12" customHeight="1">
      <c r="B18" s="54"/>
      <c r="C18" s="11"/>
      <c r="D18" s="11"/>
      <c r="E18" s="11"/>
      <c r="F18" s="11"/>
      <c r="G18" s="11"/>
      <c r="H18" s="11"/>
      <c r="I18" s="11"/>
      <c r="J18" s="11"/>
      <c r="K18" s="11"/>
      <c r="L18" s="11"/>
      <c r="M18" s="11"/>
      <c r="N18" s="11"/>
      <c r="O18" s="11"/>
      <c r="P18" s="53"/>
      <c r="S18" t="str">
        <f>", "&amp;C16&amp;" "</f>
        <v xml:space="preserve">, CNPJ ou CPF do operador*: </v>
      </c>
    </row>
    <row r="19" spans="2:19" ht="14.55" customHeight="1">
      <c r="B19" s="54"/>
      <c r="C19" s="11" t="s">
        <v>392</v>
      </c>
      <c r="D19" s="11"/>
      <c r="E19" s="11"/>
      <c r="F19" s="11"/>
      <c r="G19" s="11"/>
      <c r="H19" s="11"/>
      <c r="I19" s="11"/>
      <c r="J19" s="11"/>
      <c r="K19" s="11"/>
      <c r="L19" s="11"/>
      <c r="M19" s="11"/>
      <c r="N19" s="11"/>
      <c r="O19" s="11"/>
      <c r="P19" s="53"/>
    </row>
    <row r="20" spans="2:19" ht="14.55" customHeight="1">
      <c r="B20" s="54"/>
      <c r="C20" s="353" t="s">
        <v>389</v>
      </c>
      <c r="D20" s="354"/>
      <c r="E20" s="355"/>
      <c r="F20" s="358"/>
      <c r="G20" s="359"/>
      <c r="H20" s="359"/>
      <c r="I20" s="359"/>
      <c r="J20" s="359"/>
      <c r="K20" s="359"/>
      <c r="L20" s="359"/>
      <c r="M20" s="359"/>
      <c r="N20" s="359"/>
      <c r="O20" s="360"/>
      <c r="P20" s="53"/>
    </row>
    <row r="21" spans="2:19" ht="14.55" customHeight="1">
      <c r="B21" s="54"/>
      <c r="C21" s="353" t="s">
        <v>390</v>
      </c>
      <c r="D21" s="354"/>
      <c r="E21" s="355"/>
      <c r="F21" s="358"/>
      <c r="G21" s="359"/>
      <c r="H21" s="359"/>
      <c r="I21" s="359"/>
      <c r="J21" s="359"/>
      <c r="K21" s="359"/>
      <c r="L21" s="361" t="str">
        <f>IF(F15="Pessoa Jurídica",IF(ISNUMBER(MATCH("???.???.???-??",F21,0)) = FALSE, "Preenchimento incorreto do CPF - Ver instruções no Box",""),"")</f>
        <v/>
      </c>
      <c r="M21" s="361"/>
      <c r="N21" s="361"/>
      <c r="O21" s="361"/>
      <c r="P21" s="53"/>
      <c r="S21" s="319"/>
    </row>
    <row r="22" spans="2:19" ht="14.55" customHeight="1">
      <c r="B22" s="54"/>
      <c r="C22" s="353" t="s">
        <v>391</v>
      </c>
      <c r="D22" s="354"/>
      <c r="E22" s="355"/>
      <c r="F22" s="351"/>
      <c r="G22" s="352"/>
      <c r="H22" s="352"/>
      <c r="I22" s="352"/>
      <c r="J22" s="352"/>
      <c r="K22" s="352"/>
      <c r="L22" s="356" t="str">
        <f>IF($F$22&lt;&gt;"",IF(ISNUMBER(MATCH("*@*.???*",F22,0)) = FALSE, "E-mail INVÁLIDO","E-mail VÁLIDO"),"")</f>
        <v/>
      </c>
      <c r="M22" s="356"/>
      <c r="N22" s="356"/>
      <c r="O22" s="356"/>
      <c r="P22" s="53"/>
    </row>
    <row r="23" spans="2:19" ht="11.4" customHeight="1">
      <c r="B23" s="54"/>
      <c r="C23" s="11"/>
      <c r="D23" s="11"/>
      <c r="E23" s="11"/>
      <c r="F23" s="362"/>
      <c r="G23" s="362"/>
      <c r="H23" s="362"/>
      <c r="I23" s="362"/>
      <c r="J23" s="362"/>
      <c r="K23" s="362"/>
      <c r="L23" s="90"/>
      <c r="M23" s="90"/>
      <c r="N23" s="90"/>
      <c r="O23" s="90"/>
      <c r="P23" s="53"/>
    </row>
    <row r="24" spans="2:19" ht="6" customHeight="1" thickBot="1">
      <c r="B24" s="58"/>
      <c r="C24" s="94"/>
      <c r="D24" s="94"/>
      <c r="E24" s="94"/>
      <c r="F24" s="94"/>
      <c r="G24" s="94"/>
      <c r="H24" s="94"/>
      <c r="I24" s="94"/>
      <c r="J24" s="94"/>
      <c r="K24" s="94"/>
      <c r="L24" s="94"/>
      <c r="M24" s="94"/>
      <c r="N24" s="94"/>
      <c r="O24" s="94"/>
      <c r="P24" s="60"/>
    </row>
    <row r="25" spans="2:19" s="100" customFormat="1" ht="15" customHeight="1" thickTop="1">
      <c r="B25" s="341" t="s">
        <v>294</v>
      </c>
      <c r="C25" s="342"/>
      <c r="D25" s="342"/>
      <c r="E25" s="342"/>
      <c r="F25" s="342"/>
      <c r="G25" s="342"/>
      <c r="H25" s="342"/>
      <c r="I25" s="342"/>
      <c r="J25" s="342"/>
      <c r="K25" s="342"/>
      <c r="L25" s="342"/>
      <c r="M25" s="342"/>
      <c r="N25" s="342"/>
      <c r="O25" s="342"/>
      <c r="P25" s="343"/>
    </row>
    <row r="26" spans="2:19" ht="10.8" customHeight="1">
      <c r="B26" s="54"/>
      <c r="D26" s="11"/>
      <c r="E26" s="11"/>
      <c r="F26" s="11"/>
      <c r="G26" s="11"/>
      <c r="H26" s="11"/>
      <c r="I26" s="11"/>
      <c r="J26" s="11"/>
      <c r="K26" s="11"/>
      <c r="L26" s="11"/>
      <c r="M26" s="11"/>
      <c r="N26" s="11"/>
      <c r="O26" s="11"/>
      <c r="P26" s="53"/>
    </row>
    <row r="27" spans="2:19" ht="14.55" customHeight="1">
      <c r="B27" s="54"/>
      <c r="C27" s="353" t="s">
        <v>372</v>
      </c>
      <c r="D27" s="354"/>
      <c r="E27" s="355"/>
      <c r="F27" s="358"/>
      <c r="G27" s="359"/>
      <c r="H27" s="359"/>
      <c r="I27" s="359"/>
      <c r="J27" s="359"/>
      <c r="K27" s="359"/>
      <c r="L27" s="359"/>
      <c r="M27" s="359"/>
      <c r="N27" s="359"/>
      <c r="O27" s="360"/>
      <c r="P27" s="53"/>
    </row>
    <row r="28" spans="2:19" ht="14.55" customHeight="1">
      <c r="B28" s="54"/>
      <c r="C28" s="357" t="str">
        <f>IF(OR('Solicitação e Instruções'!$E$11="",'Solicitação e Instruções'!$E$11='TABELA DE DADOS'!$B$3),"Código CIAD","Código CIAD*")</f>
        <v>Código CIAD</v>
      </c>
      <c r="D28" s="357"/>
      <c r="E28" s="357"/>
      <c r="F28" s="363"/>
      <c r="G28" s="364"/>
      <c r="H28" s="365"/>
      <c r="I28" s="92"/>
      <c r="J28" s="92"/>
      <c r="K28" s="11"/>
      <c r="L28" s="11"/>
      <c r="M28" s="11"/>
      <c r="N28" s="11"/>
      <c r="O28" s="11"/>
      <c r="P28" s="53"/>
    </row>
    <row r="29" spans="2:19" ht="14.55" customHeight="1">
      <c r="B29" s="54"/>
      <c r="C29" s="357" t="s">
        <v>286</v>
      </c>
      <c r="D29" s="357"/>
      <c r="E29" s="357"/>
      <c r="F29" s="358"/>
      <c r="G29" s="359"/>
      <c r="H29" s="360"/>
      <c r="I29" s="92"/>
      <c r="J29" s="92"/>
      <c r="K29" s="11"/>
      <c r="L29" s="11"/>
      <c r="M29" s="11"/>
      <c r="N29" s="11"/>
      <c r="O29" s="11"/>
      <c r="P29" s="53"/>
    </row>
    <row r="30" spans="2:19" ht="23.4" customHeight="1">
      <c r="B30" s="54"/>
      <c r="C30" s="91" t="s">
        <v>385</v>
      </c>
      <c r="D30" s="92"/>
      <c r="E30" s="92"/>
      <c r="F30" s="92"/>
      <c r="G30" s="92"/>
      <c r="H30" s="92"/>
      <c r="I30" s="92"/>
      <c r="J30" s="92"/>
      <c r="K30" s="11"/>
      <c r="L30" s="11"/>
      <c r="M30" s="11"/>
      <c r="N30" s="11"/>
      <c r="O30" s="11"/>
      <c r="P30" s="53"/>
    </row>
    <row r="31" spans="2:19" ht="14.55" customHeight="1">
      <c r="B31" s="54"/>
      <c r="C31" s="357" t="s">
        <v>279</v>
      </c>
      <c r="D31" s="357"/>
      <c r="E31" s="357"/>
      <c r="F31" s="358"/>
      <c r="G31" s="359"/>
      <c r="H31" s="359"/>
      <c r="I31" s="359"/>
      <c r="J31" s="359"/>
      <c r="K31" s="359"/>
      <c r="L31" s="359"/>
      <c r="M31" s="359"/>
      <c r="N31" s="359"/>
      <c r="O31" s="360"/>
      <c r="P31" s="53"/>
    </row>
    <row r="32" spans="2:19" ht="14.55" customHeight="1">
      <c r="B32" s="54"/>
      <c r="C32" s="357" t="s">
        <v>280</v>
      </c>
      <c r="D32" s="357"/>
      <c r="E32" s="357"/>
      <c r="F32" s="366"/>
      <c r="G32" s="367"/>
      <c r="H32" s="11"/>
      <c r="I32" s="11"/>
      <c r="J32" s="11"/>
      <c r="K32" s="11"/>
      <c r="L32" s="11"/>
      <c r="M32" s="11"/>
      <c r="N32" s="11"/>
      <c r="O32" s="11"/>
      <c r="P32" s="53"/>
    </row>
    <row r="33" spans="2:19" ht="14.55" customHeight="1">
      <c r="B33" s="54"/>
      <c r="C33" s="357" t="s">
        <v>278</v>
      </c>
      <c r="D33" s="357"/>
      <c r="E33" s="357"/>
      <c r="F33" s="358"/>
      <c r="G33" s="359"/>
      <c r="H33" s="359"/>
      <c r="I33" s="359"/>
      <c r="J33" s="359"/>
      <c r="K33" s="359"/>
      <c r="L33" s="360"/>
      <c r="M33" s="93" t="s">
        <v>285</v>
      </c>
      <c r="N33" s="11"/>
      <c r="O33" s="11"/>
      <c r="P33" s="53"/>
    </row>
    <row r="34" spans="2:19" ht="14.55" customHeight="1">
      <c r="B34" s="54"/>
      <c r="C34" s="357" t="s">
        <v>281</v>
      </c>
      <c r="D34" s="357"/>
      <c r="E34" s="357"/>
      <c r="F34" s="358"/>
      <c r="G34" s="359"/>
      <c r="H34" s="360"/>
      <c r="I34" s="11"/>
      <c r="J34" s="11"/>
      <c r="K34" s="11"/>
      <c r="L34" s="11"/>
      <c r="M34" s="11"/>
      <c r="N34" s="11"/>
      <c r="O34" s="11"/>
      <c r="P34" s="53"/>
    </row>
    <row r="35" spans="2:19" ht="14.55" customHeight="1">
      <c r="B35" s="54"/>
      <c r="C35" s="357" t="s">
        <v>282</v>
      </c>
      <c r="D35" s="357"/>
      <c r="E35" s="357"/>
      <c r="F35" s="358"/>
      <c r="G35" s="359"/>
      <c r="H35" s="360"/>
      <c r="I35" s="11"/>
      <c r="J35" s="11"/>
      <c r="K35" s="11"/>
      <c r="L35" s="11"/>
      <c r="M35" s="11"/>
      <c r="N35" s="11"/>
      <c r="O35" s="11"/>
      <c r="P35" s="53"/>
    </row>
    <row r="36" spans="2:19" ht="14.55" customHeight="1">
      <c r="B36" s="54"/>
      <c r="C36" s="357" t="s">
        <v>283</v>
      </c>
      <c r="D36" s="357"/>
      <c r="E36" s="357"/>
      <c r="F36" s="363"/>
      <c r="G36" s="364"/>
      <c r="H36" s="365"/>
      <c r="I36" s="11"/>
      <c r="J36" s="11"/>
      <c r="K36" s="11"/>
      <c r="M36" s="11"/>
      <c r="N36" s="11"/>
      <c r="O36" s="11"/>
      <c r="P36" s="53"/>
    </row>
    <row r="37" spans="2:19" ht="14.55" customHeight="1">
      <c r="B37" s="54"/>
      <c r="C37" s="357" t="s">
        <v>284</v>
      </c>
      <c r="D37" s="357"/>
      <c r="E37" s="357"/>
      <c r="F37" s="363"/>
      <c r="G37" s="364"/>
      <c r="H37" s="365"/>
      <c r="I37" s="11"/>
      <c r="J37" s="11"/>
      <c r="K37" s="11"/>
      <c r="L37" s="11"/>
      <c r="M37" s="11"/>
      <c r="N37" s="11"/>
      <c r="O37" s="11"/>
      <c r="P37" s="53"/>
    </row>
    <row r="38" spans="2:19" ht="14.55" customHeight="1">
      <c r="B38" s="54"/>
      <c r="C38" s="357" t="s">
        <v>162</v>
      </c>
      <c r="D38" s="357"/>
      <c r="E38" s="357"/>
      <c r="F38" s="358"/>
      <c r="G38" s="359"/>
      <c r="H38" s="360"/>
      <c r="I38" s="93" t="s">
        <v>163</v>
      </c>
      <c r="J38" s="11"/>
      <c r="K38" s="11"/>
      <c r="L38" s="11"/>
      <c r="M38" s="11"/>
      <c r="N38" s="11"/>
      <c r="O38" s="11"/>
      <c r="P38" s="53"/>
    </row>
    <row r="39" spans="2:19" ht="14.55" customHeight="1">
      <c r="B39" s="54"/>
      <c r="C39" s="11"/>
      <c r="D39" s="11"/>
      <c r="E39" s="11"/>
      <c r="F39" s="11"/>
      <c r="G39" s="11"/>
      <c r="H39" s="11"/>
      <c r="I39" s="11"/>
      <c r="J39" s="11"/>
      <c r="K39" s="11"/>
      <c r="L39" s="11"/>
      <c r="M39" s="11"/>
      <c r="N39" s="11"/>
      <c r="O39" s="11"/>
      <c r="P39" s="53"/>
    </row>
    <row r="40" spans="2:19" ht="26.4" customHeight="1">
      <c r="B40" s="54"/>
      <c r="C40" s="11"/>
      <c r="D40" s="11"/>
      <c r="E40" s="11"/>
      <c r="F40" s="381" t="s">
        <v>253</v>
      </c>
      <c r="G40" s="381"/>
      <c r="H40" s="381"/>
      <c r="I40" s="381"/>
      <c r="J40" s="381"/>
      <c r="K40" s="381"/>
      <c r="L40" s="11"/>
      <c r="M40" s="11"/>
      <c r="N40" s="11"/>
      <c r="O40" s="11"/>
      <c r="P40" s="53"/>
      <c r="S40" t="s">
        <v>256</v>
      </c>
    </row>
    <row r="41" spans="2:19" ht="59.4" customHeight="1">
      <c r="B41" s="54"/>
      <c r="C41" s="382" t="str">
        <f>CONCATENATE(S16,F14,S18,F16,S40,S17,F27,S41,S42)</f>
        <v>i) O operador , CNPJ ou CPF do operador*: , responsável pelo Aeródromo de Uso Privativo , objeto deste requerimento, declara estar ciente de que as informações apresentadas nesta declaração têm como objetivo definir o responsável pelas atividades no aeródromo e pelo cumprimento das obrigações e dos normativos aplicáveis, devendo responder pelo aeródromo perante a ANAC, inclusive por medidas sancionatórias e acautelatórias aplicadas.</v>
      </c>
      <c r="D41" s="382"/>
      <c r="E41" s="382"/>
      <c r="F41" s="382"/>
      <c r="G41" s="382"/>
      <c r="H41" s="382"/>
      <c r="I41" s="382"/>
      <c r="J41" s="382"/>
      <c r="K41" s="382"/>
      <c r="L41" s="382"/>
      <c r="M41" s="382"/>
      <c r="N41" s="382"/>
      <c r="O41" s="382"/>
      <c r="P41" s="53"/>
      <c r="S41" s="78" t="s">
        <v>254</v>
      </c>
    </row>
    <row r="42" spans="2:19" ht="7.8" customHeight="1">
      <c r="B42" s="54"/>
      <c r="C42" s="383"/>
      <c r="D42" s="383"/>
      <c r="E42" s="383"/>
      <c r="F42" s="383"/>
      <c r="G42" s="383"/>
      <c r="H42" s="383"/>
      <c r="I42" s="383"/>
      <c r="J42" s="383"/>
      <c r="K42" s="383"/>
      <c r="L42" s="383"/>
      <c r="M42" s="383"/>
      <c r="N42" s="383"/>
      <c r="O42" s="383"/>
      <c r="P42" s="53"/>
      <c r="S42" s="79" t="s">
        <v>255</v>
      </c>
    </row>
    <row r="43" spans="2:19" ht="27" customHeight="1">
      <c r="B43" s="54"/>
      <c r="C43" s="378" t="s">
        <v>261</v>
      </c>
      <c r="D43" s="378"/>
      <c r="E43" s="378"/>
      <c r="F43" s="378"/>
      <c r="G43" s="378"/>
      <c r="H43" s="378"/>
      <c r="I43" s="378"/>
      <c r="J43" s="378"/>
      <c r="K43" s="378"/>
      <c r="L43" s="378"/>
      <c r="M43" s="378"/>
      <c r="N43" s="378"/>
      <c r="O43" s="378"/>
      <c r="P43" s="53"/>
      <c r="S43" s="78"/>
    </row>
    <row r="44" spans="2:19" ht="7.2" customHeight="1">
      <c r="B44" s="54"/>
      <c r="C44" s="80"/>
      <c r="D44" s="80"/>
      <c r="E44" s="80"/>
      <c r="F44" s="80"/>
      <c r="G44" s="80"/>
      <c r="H44" s="80"/>
      <c r="I44" s="80"/>
      <c r="J44" s="80"/>
      <c r="K44" s="80"/>
      <c r="L44" s="80"/>
      <c r="M44" s="80"/>
      <c r="N44" s="80"/>
      <c r="O44" s="80"/>
      <c r="P44" s="53"/>
      <c r="S44" s="78"/>
    </row>
    <row r="45" spans="2:19" ht="59.4" customHeight="1">
      <c r="B45" s="54"/>
      <c r="C45" s="378" t="s">
        <v>262</v>
      </c>
      <c r="D45" s="378"/>
      <c r="E45" s="378"/>
      <c r="F45" s="378"/>
      <c r="G45" s="378"/>
      <c r="H45" s="378"/>
      <c r="I45" s="378"/>
      <c r="J45" s="378"/>
      <c r="K45" s="378"/>
      <c r="L45" s="378"/>
      <c r="M45" s="378"/>
      <c r="N45" s="378"/>
      <c r="O45" s="378"/>
      <c r="P45" s="53"/>
      <c r="S45" s="78"/>
    </row>
    <row r="46" spans="2:19" ht="7.8" customHeight="1">
      <c r="B46" s="54"/>
      <c r="C46" s="77"/>
      <c r="D46" s="77"/>
      <c r="E46" s="77"/>
      <c r="F46" s="77"/>
      <c r="G46" s="77"/>
      <c r="H46" s="77"/>
      <c r="I46" s="77"/>
      <c r="J46" s="77"/>
      <c r="K46" s="77"/>
      <c r="L46" s="77"/>
      <c r="M46" s="77"/>
      <c r="N46" s="77"/>
      <c r="O46" s="77"/>
      <c r="P46" s="53"/>
      <c r="S46" s="78"/>
    </row>
    <row r="47" spans="2:19" ht="14.4" customHeight="1">
      <c r="B47" s="54"/>
      <c r="C47" s="378" t="s">
        <v>260</v>
      </c>
      <c r="D47" s="378"/>
      <c r="E47" s="378"/>
      <c r="F47" s="378"/>
      <c r="G47" s="378"/>
      <c r="H47" s="378"/>
      <c r="I47" s="378"/>
      <c r="J47" s="378"/>
      <c r="K47" s="378"/>
      <c r="L47" s="378"/>
      <c r="M47" s="378"/>
      <c r="N47" s="378"/>
      <c r="O47" s="378"/>
      <c r="P47" s="53"/>
      <c r="S47" s="78"/>
    </row>
    <row r="48" spans="2:19" ht="14.4" customHeight="1">
      <c r="B48" s="54"/>
      <c r="C48" s="80"/>
      <c r="D48" s="80"/>
      <c r="E48" s="80"/>
      <c r="F48" s="80"/>
      <c r="G48" s="80"/>
      <c r="H48" s="80"/>
      <c r="I48" s="80"/>
      <c r="J48" s="80"/>
      <c r="K48" s="80"/>
      <c r="L48" s="80"/>
      <c r="M48" s="80"/>
      <c r="N48" s="80"/>
      <c r="O48" s="80"/>
      <c r="P48" s="53"/>
      <c r="S48" s="78"/>
    </row>
    <row r="49" spans="2:19" ht="14.4" customHeight="1">
      <c r="B49" s="54"/>
      <c r="C49" s="80"/>
      <c r="D49" s="80"/>
      <c r="E49" s="102"/>
      <c r="F49" s="379" t="s">
        <v>420</v>
      </c>
      <c r="G49" s="380"/>
      <c r="H49" s="380"/>
      <c r="I49" s="380"/>
      <c r="J49" s="380"/>
      <c r="K49" s="380"/>
      <c r="L49" s="380"/>
      <c r="M49" s="380"/>
      <c r="N49" s="380"/>
      <c r="O49" s="380"/>
      <c r="P49" s="53"/>
      <c r="S49" s="78"/>
    </row>
    <row r="50" spans="2:19" ht="15" thickBot="1">
      <c r="B50" s="58"/>
      <c r="C50" s="59"/>
      <c r="D50" s="59"/>
      <c r="E50" s="59"/>
      <c r="F50" s="59"/>
      <c r="G50" s="59"/>
      <c r="H50" s="59"/>
      <c r="I50" s="59"/>
      <c r="J50" s="59"/>
      <c r="K50" s="59"/>
      <c r="L50" s="59"/>
      <c r="M50" s="59"/>
      <c r="N50" s="59"/>
      <c r="O50" s="59"/>
      <c r="P50" s="60"/>
    </row>
    <row r="51" spans="2:19" ht="15" thickTop="1"/>
  </sheetData>
  <sheetProtection algorithmName="SHA-512" hashValue="AkOQ3OSBqvYWt9ZyU5cJX12AlChYu4/d5tkND2g6kKku0eU82F5Jij3Wk/ud6k0qzfJ4HFxiCK2McoXYNB0VYw==" saltValue="f1/SxuPScKDYk1qCl/jWyA==" spinCount="100000" sheet="1" selectLockedCells="1"/>
  <mergeCells count="58">
    <mergeCell ref="C47:O47"/>
    <mergeCell ref="F49:O49"/>
    <mergeCell ref="F40:K40"/>
    <mergeCell ref="C41:O41"/>
    <mergeCell ref="C27:E27"/>
    <mergeCell ref="F27:O27"/>
    <mergeCell ref="C42:O42"/>
    <mergeCell ref="C43:O43"/>
    <mergeCell ref="C45:O45"/>
    <mergeCell ref="C31:E31"/>
    <mergeCell ref="C32:E32"/>
    <mergeCell ref="C33:E33"/>
    <mergeCell ref="F31:O31"/>
    <mergeCell ref="C34:E34"/>
    <mergeCell ref="C35:E35"/>
    <mergeCell ref="C36:E36"/>
    <mergeCell ref="C8:O8"/>
    <mergeCell ref="C13:O13"/>
    <mergeCell ref="C14:E14"/>
    <mergeCell ref="F14:O14"/>
    <mergeCell ref="C16:E16"/>
    <mergeCell ref="B10:P10"/>
    <mergeCell ref="C15:E15"/>
    <mergeCell ref="F15:O15"/>
    <mergeCell ref="F16:K16"/>
    <mergeCell ref="L16:O16"/>
    <mergeCell ref="C11:O11"/>
    <mergeCell ref="B1:P1"/>
    <mergeCell ref="B2:E2"/>
    <mergeCell ref="F2:P2"/>
    <mergeCell ref="C7:O7"/>
    <mergeCell ref="C4:O4"/>
    <mergeCell ref="F28:H28"/>
    <mergeCell ref="C37:E37"/>
    <mergeCell ref="C38:E38"/>
    <mergeCell ref="F32:G32"/>
    <mergeCell ref="F33:L33"/>
    <mergeCell ref="F34:H34"/>
    <mergeCell ref="F35:H35"/>
    <mergeCell ref="F36:H36"/>
    <mergeCell ref="F37:H37"/>
    <mergeCell ref="F38:H38"/>
    <mergeCell ref="F17:K17"/>
    <mergeCell ref="C17:E17"/>
    <mergeCell ref="L17:O17"/>
    <mergeCell ref="C29:E29"/>
    <mergeCell ref="F29:H29"/>
    <mergeCell ref="C20:E20"/>
    <mergeCell ref="F20:O20"/>
    <mergeCell ref="C21:E21"/>
    <mergeCell ref="F21:K21"/>
    <mergeCell ref="L21:O21"/>
    <mergeCell ref="C22:E22"/>
    <mergeCell ref="F22:K22"/>
    <mergeCell ref="L22:O22"/>
    <mergeCell ref="B25:P25"/>
    <mergeCell ref="F23:K23"/>
    <mergeCell ref="C28:E28"/>
  </mergeCells>
  <conditionalFormatting sqref="C23:F23 L23:O23 C19:O22">
    <cfRule type="expression" dxfId="153" priority="10">
      <formula>$F$15="Pessoa Física"</formula>
    </cfRule>
  </conditionalFormatting>
  <conditionalFormatting sqref="C11:O23 C7:O8 C27:O49">
    <cfRule type="expression" dxfId="152" priority="3">
      <formula>$C$4="Complete o preenchimento da aba 'Intruções Gerais e Termos' para liberar o formulário"</formula>
    </cfRule>
  </conditionalFormatting>
  <conditionalFormatting sqref="F49:O49">
    <cfRule type="expression" dxfId="150" priority="19">
      <formula>$E$49&lt;&gt;"X"</formula>
    </cfRule>
  </conditionalFormatting>
  <conditionalFormatting sqref="L16:O16">
    <cfRule type="cellIs" dxfId="149" priority="2" operator="equal">
      <formula>"Preenchimento incorreto do CNPJ - Ver instruções no Box"</formula>
    </cfRule>
    <cfRule type="cellIs" dxfId="148" priority="5" operator="equal">
      <formula>"Preenchimento incorreto do CPF - Ver instruções no Box"</formula>
    </cfRule>
  </conditionalFormatting>
  <conditionalFormatting sqref="L17:O17">
    <cfRule type="cellIs" dxfId="147" priority="23" operator="equal">
      <formula>"E-mail Inválido"</formula>
    </cfRule>
    <cfRule type="cellIs" dxfId="146" priority="24" operator="equal">
      <formula>"E-mail Válido"</formula>
    </cfRule>
  </conditionalFormatting>
  <conditionalFormatting sqref="L21:O21">
    <cfRule type="cellIs" dxfId="145" priority="1" operator="equal">
      <formula>"Preenchimento incorreto do CPF - Ver instruções no Box"</formula>
    </cfRule>
  </conditionalFormatting>
  <conditionalFormatting sqref="L22:O23">
    <cfRule type="cellIs" dxfId="144" priority="15" operator="equal">
      <formula>"E-mail Inválido"</formula>
    </cfRule>
    <cfRule type="cellIs" dxfId="143" priority="16" operator="equal">
      <formula>"E-mail Válido"</formula>
    </cfRule>
  </conditionalFormatting>
  <dataValidations xWindow="640" yWindow="760" count="6">
    <dataValidation type="list" allowBlank="1" showInputMessage="1" showErrorMessage="1" sqref="E49" xr:uid="{679DC45B-07B9-4D7C-B619-F0D5E4199928}">
      <formula1>"X, "</formula1>
    </dataValidation>
    <dataValidation type="list" allowBlank="1" showInputMessage="1" showErrorMessage="1" promptTitle="Atenção!" prompt="Se o operador for &quot;Pessoa Física&quot; somente aparecerá, no requerimento, os campos para o preenchimentos dos dados do operador. _x000a__x000a_Se for &quot;Pessoa Jurídica&quot;, aparecerá os campos para os dados da empresa e os dados do representante legal da empresa (sócio)." sqref="F15:O15" xr:uid="{F63008E4-586B-4DFC-904B-57A3FD41DB55}">
      <formula1>"Pessoa Jurídica,Pessoa Física"</formula1>
    </dataValidation>
    <dataValidation allowBlank="1" showInputMessage="1" showErrorMessage="1" promptTitle="Formato de preenchimento" prompt="Preencha os números INCLUINDO os separadores(pontos, barra e/ou traço):_x000a__x000a_Exemplos:_x000a_CPF no formato 000.000.000-00_x000a_CNPJ no formato 00.000.000/0000-00_x000a__x000a_Confira se está correto!" sqref="F21:K21" xr:uid="{969BCE95-7F9B-41FF-8954-68C446D09173}"/>
    <dataValidation allowBlank="1" showInputMessage="1" showErrorMessage="1" promptTitle="Atenção!" prompt="Não se permite que existam dois aeródromos com nome idênticos no mesmo município, por isso sugere-se que se consulte o ROTAER Digital para verificar se existe ou não outro aeródromo já cadastrado com o nome que se pretente para o seu aeródromo." sqref="F30:H30 F27:H27 I27:O27 I30:O30" xr:uid="{D5021BED-9680-4DBE-A480-1D05AFA4CFAC}"/>
    <dataValidation allowBlank="1" showErrorMessage="1" promptTitle="Atenção!" prompt="Não se permite que existam dois aeródromos com nome idênticos no mesmo município, por isso sugere-se que se consulte o ROTAER Digital para verificar se existe ou não outro aeródromo já cadastrado com o nome que se pretente para o seu aeródromo." sqref="I28:O29" xr:uid="{832BA083-D633-4C8D-AEB6-7B90A6F21247}"/>
    <dataValidation allowBlank="1" showInputMessage="1" showErrorMessage="1" promptTitle="Formato de preenchimento" prompt="Preencha os números INCLUINDO os separadores (pontos, barra e/ou traço):_x000a__x000a_Exemplos:_x000a_CPF no formato 000.000.000-00_x000a_CNPJ no formato 00.000.000/0000-00_x000a__x000a_Confira se está correto!" sqref="F16:K16" xr:uid="{E6A761E7-2583-4C86-80FC-F2C35D36C02A}"/>
  </dataValidation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9" id="{A1AD8920-7F8A-4D98-9B39-8AA8DE842CFA}">
            <xm:f>AND('Instruções Gerais e Termos'!$D$47&lt;&gt;"x",'Instruções Gerais e Termos'!$D$49&lt;&gt;"x")</xm:f>
            <x14:dxf>
              <font>
                <color theme="0"/>
              </font>
              <fill>
                <patternFill patternType="none">
                  <bgColor auto="1"/>
                </patternFill>
              </fill>
              <border>
                <left/>
                <right/>
                <top/>
                <bottom/>
                <vertical/>
                <horizontal/>
              </border>
            </x14:dxf>
          </x14:cfRule>
          <xm:sqref>C12 C23:F23 L23:O23 C27:O49</xm:sqref>
        </x14:conditionalFormatting>
        <x14:conditionalFormatting xmlns:xm="http://schemas.microsoft.com/office/excel/2006/main">
          <x14:cfRule type="expression" priority="4" id="{8E892613-DCE9-4493-B744-83B3C856A623}">
            <xm:f>AND('Instruções Gerais e Termos'!$D$47&lt;&gt;"x",'Instruções Gerais e Termos'!$D$49&lt;&gt;"x")</xm:f>
            <x14:dxf>
              <font>
                <color theme="0"/>
              </font>
              <fill>
                <patternFill patternType="none">
                  <bgColor auto="1"/>
                </patternFill>
              </fill>
              <border>
                <left/>
                <right/>
                <top/>
                <bottom/>
                <vertical/>
                <horizontal/>
              </border>
            </x14:dxf>
          </x14:cfRule>
          <xm:sqref>C13:O22</xm:sqref>
        </x14:conditionalFormatting>
      </x14:conditionalFormattings>
    </ext>
    <ext xmlns:x14="http://schemas.microsoft.com/office/spreadsheetml/2009/9/main" uri="{CCE6A557-97BC-4b89-ADB6-D9C93CAAB3DF}">
      <x14:dataValidations xmlns:xm="http://schemas.microsoft.com/office/excel/2006/main" xWindow="640" yWindow="760" count="1">
        <x14:dataValidation type="list" allowBlank="1" showInputMessage="1" showErrorMessage="1" xr:uid="{394850E7-14E0-474C-8815-A7EF2E2EDB6B}">
          <x14:formula1>
            <xm:f>'TABELA DE DADOS'!$L$3:$L$29</xm:f>
          </x14:formula1>
          <xm:sqref>F36:H36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A8E48-FE31-48E4-BB09-00475BE44FE8}">
  <sheetPr>
    <tabColor theme="9"/>
  </sheetPr>
  <dimension ref="A1:AD36"/>
  <sheetViews>
    <sheetView showGridLines="0" workbookViewId="0">
      <selection activeCell="B4" sqref="B4"/>
    </sheetView>
  </sheetViews>
  <sheetFormatPr defaultRowHeight="14.4"/>
  <cols>
    <col min="1" max="2" width="3" customWidth="1"/>
    <col min="3" max="15" width="12" customWidth="1"/>
    <col min="16" max="17" width="3" customWidth="1"/>
    <col min="19" max="19" width="29.6640625" hidden="1" customWidth="1"/>
    <col min="20" max="20" width="33.88671875" hidden="1" customWidth="1"/>
    <col min="21" max="27" width="8.88671875" customWidth="1"/>
  </cols>
  <sheetData>
    <row r="1" spans="1:26" s="51" customFormat="1" ht="15" customHeight="1" thickBot="1">
      <c r="A1" s="49"/>
      <c r="B1" s="368" t="s">
        <v>459</v>
      </c>
      <c r="C1" s="334"/>
      <c r="D1" s="334"/>
      <c r="E1" s="334"/>
      <c r="F1" s="334"/>
      <c r="G1" s="334"/>
      <c r="H1" s="334"/>
      <c r="I1" s="334"/>
      <c r="J1" s="334"/>
      <c r="K1" s="334"/>
      <c r="L1" s="334"/>
      <c r="M1" s="334"/>
      <c r="N1" s="334"/>
      <c r="O1" s="334"/>
      <c r="P1" s="334"/>
      <c r="Q1" s="49"/>
      <c r="R1" s="50"/>
      <c r="S1" s="50"/>
      <c r="T1" s="50"/>
      <c r="U1" s="50"/>
      <c r="V1" s="49"/>
      <c r="W1" s="49"/>
      <c r="X1" s="49"/>
      <c r="Y1" s="49"/>
      <c r="Z1" s="49"/>
    </row>
    <row r="2" spans="1:26" s="51" customFormat="1" ht="72" customHeight="1" thickTop="1" thickBot="1">
      <c r="A2" s="49"/>
      <c r="B2" s="369"/>
      <c r="C2" s="370"/>
      <c r="D2" s="370"/>
      <c r="E2" s="371"/>
      <c r="F2" s="338" t="s">
        <v>237</v>
      </c>
      <c r="G2" s="339"/>
      <c r="H2" s="339"/>
      <c r="I2" s="339"/>
      <c r="J2" s="339"/>
      <c r="K2" s="339"/>
      <c r="L2" s="339"/>
      <c r="M2" s="339"/>
      <c r="N2" s="339"/>
      <c r="O2" s="339"/>
      <c r="P2" s="372"/>
      <c r="Q2" s="49"/>
      <c r="R2" s="50"/>
      <c r="S2" s="50"/>
      <c r="T2" s="50"/>
      <c r="U2" s="50"/>
      <c r="V2" s="49"/>
      <c r="W2" s="49"/>
      <c r="X2" s="49"/>
      <c r="Y2" s="49"/>
      <c r="Z2" s="49"/>
    </row>
    <row r="3" spans="1:26" s="51" customFormat="1" ht="8.4" customHeight="1" thickTop="1">
      <c r="A3" s="49"/>
      <c r="B3" s="146"/>
      <c r="C3" s="147"/>
      <c r="D3" s="147"/>
      <c r="E3" s="147"/>
      <c r="F3" s="148"/>
      <c r="G3" s="148"/>
      <c r="H3" s="148"/>
      <c r="I3" s="148"/>
      <c r="J3" s="148"/>
      <c r="K3" s="148"/>
      <c r="L3" s="148"/>
      <c r="M3" s="148"/>
      <c r="N3" s="148"/>
      <c r="O3" s="148"/>
      <c r="P3" s="149"/>
      <c r="Q3" s="49"/>
      <c r="R3" s="50"/>
      <c r="S3" s="50"/>
      <c r="T3" s="50"/>
      <c r="U3" s="50"/>
      <c r="V3" s="49"/>
      <c r="W3" s="49"/>
      <c r="X3" s="49"/>
      <c r="Y3" s="49"/>
      <c r="Z3" s="49"/>
    </row>
    <row r="4" spans="1:26" s="51" customFormat="1" ht="18.600000000000001" customHeight="1">
      <c r="A4" s="49"/>
      <c r="B4" s="171"/>
      <c r="C4" s="374" t="str">
        <f>IF('Dados Gerais e Operador'!$S$13="FALSO","Complete o preenchimento da aba 'Dados Gerais e Operador' para liberar o formulário","")</f>
        <v>Complete o preenchimento da aba 'Dados Gerais e Operador' para liberar o formulário</v>
      </c>
      <c r="D4" s="374"/>
      <c r="E4" s="374"/>
      <c r="F4" s="374"/>
      <c r="G4" s="374"/>
      <c r="H4" s="374"/>
      <c r="I4" s="374"/>
      <c r="J4" s="374"/>
      <c r="K4" s="374"/>
      <c r="L4" s="374"/>
      <c r="M4" s="374"/>
      <c r="N4" s="374"/>
      <c r="O4" s="374"/>
      <c r="P4" s="124"/>
      <c r="Q4" s="49"/>
      <c r="R4" s="50"/>
      <c r="S4" s="50"/>
      <c r="T4" s="50"/>
      <c r="U4" s="50"/>
      <c r="V4" s="49"/>
      <c r="W4" s="49"/>
      <c r="X4" s="49"/>
      <c r="Y4" s="49"/>
      <c r="Z4" s="49"/>
    </row>
    <row r="5" spans="1:26" s="51" customFormat="1" ht="8.4" customHeight="1" thickBot="1">
      <c r="A5" s="49"/>
      <c r="B5" s="150"/>
      <c r="C5" s="151"/>
      <c r="D5" s="151"/>
      <c r="E5" s="151"/>
      <c r="F5" s="152"/>
      <c r="G5" s="152"/>
      <c r="H5" s="152"/>
      <c r="I5" s="152"/>
      <c r="J5" s="152"/>
      <c r="K5" s="152"/>
      <c r="L5" s="152"/>
      <c r="M5" s="152"/>
      <c r="N5" s="152"/>
      <c r="O5" s="152"/>
      <c r="P5" s="153"/>
      <c r="Q5" s="49"/>
      <c r="R5" s="50"/>
      <c r="S5" s="50"/>
      <c r="T5" s="50"/>
      <c r="U5" s="50"/>
      <c r="V5" s="49"/>
      <c r="W5" s="49"/>
      <c r="X5" s="49"/>
      <c r="Y5" s="49"/>
      <c r="Z5" s="49"/>
    </row>
    <row r="6" spans="1:26" s="51" customFormat="1" ht="8.4" customHeight="1" thickTop="1">
      <c r="A6" s="49"/>
      <c r="B6" s="121"/>
      <c r="C6" s="122"/>
      <c r="D6" s="122"/>
      <c r="E6" s="122"/>
      <c r="F6" s="123"/>
      <c r="G6" s="123"/>
      <c r="H6" s="123"/>
      <c r="I6" s="123"/>
      <c r="J6" s="123"/>
      <c r="K6" s="123"/>
      <c r="L6" s="123"/>
      <c r="M6" s="123"/>
      <c r="N6" s="123"/>
      <c r="O6" s="123"/>
      <c r="P6" s="124"/>
      <c r="Q6" s="49"/>
      <c r="R6" s="50"/>
      <c r="S6" s="50"/>
      <c r="T6" s="50"/>
      <c r="U6" s="50"/>
      <c r="V6" s="49"/>
      <c r="W6" s="49"/>
      <c r="X6" s="49"/>
      <c r="Y6" s="49"/>
      <c r="Z6" s="49"/>
    </row>
    <row r="7" spans="1:26" ht="14.55" customHeight="1">
      <c r="B7" s="54"/>
      <c r="C7" s="394" t="s">
        <v>353</v>
      </c>
      <c r="D7" s="395"/>
      <c r="E7" s="395"/>
      <c r="F7" s="395"/>
      <c r="G7" s="395"/>
      <c r="H7" s="395"/>
      <c r="I7" s="395"/>
      <c r="J7" s="395"/>
      <c r="K7" s="395"/>
      <c r="L7" s="395"/>
      <c r="M7" s="395"/>
      <c r="N7" s="395"/>
      <c r="O7" s="395"/>
      <c r="P7" s="53"/>
    </row>
    <row r="8" spans="1:26" ht="14.55" customHeight="1">
      <c r="B8" s="54"/>
      <c r="C8" s="134" t="s">
        <v>293</v>
      </c>
      <c r="D8" s="11"/>
      <c r="E8" s="11"/>
      <c r="F8" s="11"/>
      <c r="G8" s="11"/>
      <c r="H8" s="11"/>
      <c r="I8" s="11"/>
      <c r="J8" s="11"/>
      <c r="K8" s="11"/>
      <c r="L8" s="11"/>
      <c r="M8" s="11"/>
      <c r="N8" s="11"/>
      <c r="O8" s="11"/>
      <c r="P8" s="53"/>
      <c r="U8" s="325"/>
    </row>
    <row r="9" spans="1:26" ht="14.55" customHeight="1">
      <c r="B9" s="54"/>
      <c r="C9" s="134" t="s">
        <v>463</v>
      </c>
      <c r="D9" s="11"/>
      <c r="E9" s="11"/>
      <c r="F9" s="11"/>
      <c r="G9" s="11"/>
      <c r="H9" s="11"/>
      <c r="I9" s="11"/>
      <c r="J9" s="11"/>
      <c r="K9" s="11"/>
      <c r="L9" s="11"/>
      <c r="M9" s="11"/>
      <c r="N9" s="11"/>
      <c r="O9" s="11"/>
      <c r="P9" s="53"/>
    </row>
    <row r="10" spans="1:26" ht="5.4" customHeight="1">
      <c r="B10" s="54"/>
      <c r="C10" s="134"/>
      <c r="D10" s="11"/>
      <c r="E10" s="11"/>
      <c r="F10" s="11"/>
      <c r="G10" s="11"/>
      <c r="H10" s="11"/>
      <c r="I10" s="11"/>
      <c r="J10" s="11"/>
      <c r="K10" s="11"/>
      <c r="L10" s="11"/>
      <c r="M10" s="11"/>
      <c r="N10" s="11"/>
      <c r="O10" s="11"/>
      <c r="P10" s="53"/>
    </row>
    <row r="11" spans="1:26" s="7" customFormat="1" ht="19.8" customHeight="1">
      <c r="B11" s="54"/>
      <c r="C11" s="323"/>
      <c r="D11" s="346" t="s">
        <v>464</v>
      </c>
      <c r="E11" s="346"/>
      <c r="F11" s="346"/>
      <c r="G11" s="346"/>
      <c r="H11" s="346"/>
      <c r="I11" s="346"/>
      <c r="J11" s="346"/>
      <c r="K11" s="346"/>
      <c r="L11" s="396" t="s">
        <v>465</v>
      </c>
      <c r="M11" s="396"/>
      <c r="N11" s="324"/>
      <c r="O11" s="324"/>
      <c r="P11" s="53"/>
    </row>
    <row r="12" spans="1:26" ht="7.8" customHeight="1">
      <c r="B12" s="54"/>
      <c r="C12" s="134"/>
      <c r="D12" s="11"/>
      <c r="E12" s="11"/>
      <c r="F12" s="11"/>
      <c r="G12" s="11"/>
      <c r="H12" s="11"/>
      <c r="I12" s="11"/>
      <c r="J12" s="11"/>
      <c r="K12" s="11"/>
      <c r="L12" s="11"/>
      <c r="M12" s="11"/>
      <c r="N12" s="11"/>
      <c r="O12" s="11"/>
      <c r="P12" s="53"/>
    </row>
    <row r="13" spans="1:26" ht="14.55" customHeight="1">
      <c r="B13" s="341" t="s">
        <v>287</v>
      </c>
      <c r="C13" s="342"/>
      <c r="D13" s="342"/>
      <c r="E13" s="342"/>
      <c r="F13" s="342"/>
      <c r="G13" s="342"/>
      <c r="H13" s="342"/>
      <c r="I13" s="342"/>
      <c r="J13" s="342"/>
      <c r="K13" s="342"/>
      <c r="L13" s="342"/>
      <c r="M13" s="342"/>
      <c r="N13" s="342"/>
      <c r="O13" s="342"/>
      <c r="P13" s="343"/>
    </row>
    <row r="14" spans="1:26" ht="10.199999999999999" customHeight="1">
      <c r="B14" s="54"/>
      <c r="C14" s="11"/>
      <c r="D14" s="11"/>
      <c r="E14" s="11"/>
      <c r="F14" s="11"/>
      <c r="G14" s="11"/>
      <c r="H14" s="11"/>
      <c r="I14" s="11"/>
      <c r="J14" s="11"/>
      <c r="K14" s="11"/>
      <c r="L14" s="11"/>
      <c r="M14" s="11"/>
      <c r="N14" s="11"/>
      <c r="O14" s="11"/>
      <c r="P14" s="53"/>
    </row>
    <row r="15" spans="1:26" ht="18" customHeight="1">
      <c r="B15" s="54"/>
      <c r="C15" s="390" t="s">
        <v>289</v>
      </c>
      <c r="D15" s="391"/>
      <c r="E15" s="392" t="s">
        <v>288</v>
      </c>
      <c r="F15" s="392"/>
      <c r="G15" s="392"/>
      <c r="H15" s="393"/>
      <c r="J15" s="154"/>
      <c r="K15" s="154"/>
      <c r="L15" s="154"/>
      <c r="M15" s="154"/>
      <c r="N15" s="154"/>
      <c r="O15" s="154"/>
      <c r="P15" s="53"/>
      <c r="S15" s="129" t="s">
        <v>394</v>
      </c>
    </row>
    <row r="16" spans="1:26" ht="10.199999999999999" customHeight="1">
      <c r="B16" s="54"/>
      <c r="C16" s="11"/>
      <c r="D16" s="11"/>
      <c r="E16" s="11"/>
      <c r="F16" s="11"/>
      <c r="G16" s="11"/>
      <c r="H16" s="11"/>
      <c r="I16" s="11"/>
      <c r="J16" s="11"/>
      <c r="K16" s="11"/>
      <c r="L16" s="11"/>
      <c r="M16" s="11"/>
      <c r="N16" s="11"/>
      <c r="O16" s="11"/>
      <c r="P16" s="53"/>
    </row>
    <row r="17" spans="2:30" ht="13.2" customHeight="1">
      <c r="B17" s="54"/>
      <c r="C17" s="106" t="s">
        <v>297</v>
      </c>
      <c r="D17" s="11"/>
      <c r="E17" s="11"/>
      <c r="F17" s="11"/>
      <c r="G17" s="11"/>
      <c r="H17" s="11"/>
      <c r="I17" s="11"/>
      <c r="J17" s="11"/>
      <c r="K17" s="11"/>
      <c r="L17" s="11"/>
      <c r="M17" s="11"/>
      <c r="N17" s="11"/>
      <c r="O17" s="11"/>
      <c r="P17" s="53"/>
      <c r="S17" t="s">
        <v>373</v>
      </c>
      <c r="T17" t="str">
        <f>IF(L21="E-mail do procurador deve ser diferente do operador","FALSO","VERDADEIRO")</f>
        <v>VERDADEIRO</v>
      </c>
    </row>
    <row r="18" spans="2:30" ht="14.55" customHeight="1">
      <c r="B18" s="54"/>
      <c r="C18" s="11" t="str">
        <f>IF($E$15='TABELA DE DADOS'!$B$24,"Dados do Procurador constante do Formulário de Qualificação de Responsáveis",IF($E$15='TABELA DE DADOS'!$B$25,"Dados do Responsável Legal da Empresa Procuradora constante do Formulário de Qualificação de Responsáveis",""))</f>
        <v/>
      </c>
      <c r="D18" s="11"/>
      <c r="E18" s="11"/>
      <c r="F18" s="11"/>
      <c r="G18" s="11"/>
      <c r="H18" s="11"/>
      <c r="I18" s="11"/>
      <c r="J18" s="11"/>
      <c r="K18" s="11"/>
      <c r="L18" s="11"/>
      <c r="M18" s="11"/>
      <c r="N18" s="11"/>
      <c r="O18" s="11"/>
      <c r="P18" s="53"/>
      <c r="S18" t="s">
        <v>374</v>
      </c>
      <c r="T18" t="str">
        <f>IF(AND('Dados Gerais e Operador'!$F$15="Pessoa Física",$E$15='TABELA DE DADOS'!$B$24),IF(OR(C$25&lt;&gt;"X",$C$27&lt;&gt;"X",$F$19="",$F$20="",$F$21=""),"FALSO","VERDADEIRO"),"")</f>
        <v/>
      </c>
    </row>
    <row r="19" spans="2:30" ht="14.55" customHeight="1">
      <c r="B19" s="54"/>
      <c r="C19" s="353" t="s">
        <v>393</v>
      </c>
      <c r="D19" s="354"/>
      <c r="E19" s="355"/>
      <c r="F19" s="384"/>
      <c r="G19" s="385"/>
      <c r="H19" s="385"/>
      <c r="I19" s="385"/>
      <c r="J19" s="385"/>
      <c r="K19" s="385"/>
      <c r="L19" s="385"/>
      <c r="M19" s="385"/>
      <c r="N19" s="385"/>
      <c r="O19" s="386"/>
      <c r="P19" s="53"/>
      <c r="S19" t="s">
        <v>375</v>
      </c>
      <c r="T19" s="109" t="str">
        <f>IF(AND('Dados Gerais e Operador'!$F$15="Pessoa Física",$E$15='TABELA DE DADOS'!$B$25),IF(OR($C$25&lt;&gt;"X",$C$27&lt;&gt;"X",$C$29&lt;&gt;"X",$F$19="",$F$20="",$F$21=""),"FALSO","VERDADEIRO"),"")</f>
        <v/>
      </c>
    </row>
    <row r="20" spans="2:30" ht="14.55" customHeight="1">
      <c r="B20" s="54"/>
      <c r="C20" s="353" t="s">
        <v>390</v>
      </c>
      <c r="D20" s="354"/>
      <c r="E20" s="355"/>
      <c r="F20" s="384"/>
      <c r="G20" s="385"/>
      <c r="H20" s="385"/>
      <c r="I20" s="385"/>
      <c r="J20" s="385"/>
      <c r="K20" s="385"/>
      <c r="L20" s="361" t="str">
        <f>IF(F19="Pessoa Física",IF(ISNUMBER(MATCH("???.???.???-??",F20,0)) = FALSE, "Confira o CPF",""),IF(F19="Pessoa Jurídica",IF(ISNUMBER(MATCH("??.???.???/????-??",F20,0)) = FALSE, "Confira o CNPJ",""),""))</f>
        <v/>
      </c>
      <c r="M20" s="361"/>
      <c r="N20" s="361"/>
      <c r="O20" s="361"/>
      <c r="P20" s="53"/>
      <c r="S20" t="s">
        <v>376</v>
      </c>
      <c r="T20" t="str">
        <f>IF(AND('Dados Gerais e Operador'!$F$15="Pessoa Jurídica",$E$15='TABELA DE DADOS'!$B$24),IF(OR($C$25&lt;&gt;"X",$C$27&lt;&gt;"X",$C$29&lt;&gt;"X",$F$19="",$F$20="",$F$21=""),"FALSO","VERDADEIRO"),"")</f>
        <v/>
      </c>
    </row>
    <row r="21" spans="2:30" ht="14.55" customHeight="1">
      <c r="B21" s="54"/>
      <c r="C21" s="353" t="s">
        <v>391</v>
      </c>
      <c r="D21" s="354"/>
      <c r="E21" s="355"/>
      <c r="F21" s="351"/>
      <c r="G21" s="352"/>
      <c r="H21" s="352"/>
      <c r="I21" s="352"/>
      <c r="J21" s="352"/>
      <c r="K21" s="352"/>
      <c r="L21" s="356" t="str">
        <f>IF(AND(F21&lt;&gt;"",OR($F$21='Dados Gerais e Operador'!$F$17,$F$21='Dados Gerais e Operador'!$F$22)),"E-mail do procurador deve ser diferente do operador",IF(ISNUMBER(MATCH("*@*.???*",F21,0)) = FALSE, "E-mail INVÁLIDO","E-mail VÁLIDO"))</f>
        <v>E-mail INVÁLIDO</v>
      </c>
      <c r="M21" s="356"/>
      <c r="N21" s="356"/>
      <c r="O21" s="356"/>
      <c r="P21" s="53"/>
      <c r="S21" t="s">
        <v>376</v>
      </c>
      <c r="T21" t="str">
        <f>IF(AND('Dados Gerais e Operador'!$F$15="Pessoa Jurídica",$E$15='TABELA DE DADOS'!$B$25),IF(OR($C$25&lt;&gt;"X",$C$27&lt;&gt;"X",$C$29&lt;&gt;"X",$C$31&lt;&gt;"X",$F$19="",$F$20="",$F$21=""),"FALSO","VERDADEIRO"),"")</f>
        <v/>
      </c>
    </row>
    <row r="22" spans="2:30" ht="14.55" customHeight="1">
      <c r="B22" s="54"/>
      <c r="C22" s="308" t="s">
        <v>385</v>
      </c>
      <c r="D22" s="11"/>
      <c r="E22" s="11"/>
      <c r="F22" s="11"/>
      <c r="G22" s="11"/>
      <c r="H22" s="11"/>
      <c r="I22" s="11"/>
      <c r="J22" s="11"/>
      <c r="K22" s="11"/>
      <c r="L22" s="11"/>
      <c r="M22" s="11"/>
      <c r="N22" s="11"/>
      <c r="O22" s="11"/>
      <c r="P22" s="53"/>
    </row>
    <row r="23" spans="2:30" ht="15.6" customHeight="1">
      <c r="B23" s="54"/>
      <c r="C23" s="11"/>
      <c r="D23" s="388" t="s">
        <v>292</v>
      </c>
      <c r="E23" s="388"/>
      <c r="F23" s="388"/>
      <c r="G23" s="388"/>
      <c r="H23" s="388"/>
      <c r="I23" s="388"/>
      <c r="J23" s="388"/>
      <c r="K23" s="388"/>
      <c r="L23" s="388"/>
      <c r="M23" s="388"/>
      <c r="N23" s="388"/>
      <c r="O23" s="11"/>
      <c r="P23" s="53"/>
    </row>
    <row r="24" spans="2:30" ht="7.8" customHeight="1">
      <c r="B24" s="54"/>
      <c r="C24" s="383"/>
      <c r="D24" s="383"/>
      <c r="E24" s="383"/>
      <c r="F24" s="383"/>
      <c r="G24" s="383"/>
      <c r="H24" s="383"/>
      <c r="I24" s="383"/>
      <c r="J24" s="383"/>
      <c r="K24" s="383"/>
      <c r="L24" s="383"/>
      <c r="M24" s="383"/>
      <c r="N24" s="383"/>
      <c r="O24" s="383"/>
      <c r="P24" s="53"/>
      <c r="T24" s="108"/>
      <c r="U24" s="108"/>
      <c r="V24" s="108"/>
      <c r="W24" s="108"/>
      <c r="X24" s="108"/>
      <c r="Y24" s="108"/>
      <c r="Z24" s="108"/>
      <c r="AA24" s="108"/>
      <c r="AB24" s="108"/>
      <c r="AC24" s="108"/>
      <c r="AD24" s="108"/>
    </row>
    <row r="25" spans="2:30" ht="17.399999999999999" customHeight="1">
      <c r="B25" s="54"/>
      <c r="C25" s="102"/>
      <c r="D25" s="378" t="s">
        <v>359</v>
      </c>
      <c r="E25" s="378"/>
      <c r="F25" s="378"/>
      <c r="G25" s="378"/>
      <c r="H25" s="378"/>
      <c r="I25" s="378"/>
      <c r="J25" s="378"/>
      <c r="K25" s="378"/>
      <c r="L25" s="378"/>
      <c r="M25" s="378"/>
      <c r="N25" s="378"/>
      <c r="O25" s="378"/>
      <c r="P25" s="53"/>
      <c r="T25" s="80"/>
      <c r="U25" s="80"/>
      <c r="V25" s="80"/>
      <c r="W25" s="80"/>
      <c r="X25" s="80"/>
      <c r="Y25" s="80"/>
      <c r="Z25" s="80"/>
      <c r="AA25" s="80"/>
      <c r="AB25" s="80"/>
      <c r="AC25" s="80"/>
      <c r="AD25" s="80"/>
    </row>
    <row r="26" spans="2:30" ht="3" customHeight="1">
      <c r="B26" s="54"/>
      <c r="C26" s="168"/>
      <c r="D26" s="80"/>
      <c r="E26" s="80"/>
      <c r="F26" s="80"/>
      <c r="G26" s="80"/>
      <c r="H26" s="80"/>
      <c r="I26" s="80"/>
      <c r="J26" s="80"/>
      <c r="K26" s="80"/>
      <c r="L26" s="80"/>
      <c r="M26" s="80"/>
      <c r="N26" s="80"/>
      <c r="O26" s="80"/>
      <c r="P26" s="53"/>
      <c r="T26" s="80"/>
      <c r="U26" s="80"/>
      <c r="V26" s="80"/>
      <c r="W26" s="80"/>
      <c r="X26" s="80"/>
      <c r="Y26" s="80"/>
      <c r="Z26" s="80"/>
      <c r="AA26" s="80"/>
      <c r="AB26" s="80"/>
      <c r="AC26" s="80"/>
      <c r="AD26" s="80"/>
    </row>
    <row r="27" spans="2:30" ht="14.4" customHeight="1">
      <c r="B27" s="54"/>
      <c r="C27" s="102"/>
      <c r="D27" t="str">
        <f>IF(AND('Dados Gerais e Operador'!$F$15="Pessoa Física",$E$15='TABELA DE DADOS'!$B$24),'TABELA DE DADOS'!$B$40,IF(AND('Dados Gerais e Operador'!$F$15="Pessoa Física",$E$15='TABELA DE DADOS'!$B$25),'TABELA DE DADOS'!$B$42,IF(AND('Dados Gerais e Operador'!$F$15="Pessoa Jurídica",$E$15='TABELA DE DADOS'!$B$24),'TABELA DE DADOS'!$B$45,IF(AND('Dados Gerais e Operador'!$F$15="Pessoa Jurídica",$E$15='TABELA DE DADOS'!$B$25),'TABELA DE DADOS'!$B$48,""))))</f>
        <v/>
      </c>
      <c r="P27" s="53"/>
      <c r="T27" s="108"/>
      <c r="U27" s="108"/>
      <c r="V27" s="108"/>
      <c r="W27" s="108"/>
      <c r="X27" s="108"/>
      <c r="Y27" s="108"/>
      <c r="Z27" s="108"/>
      <c r="AA27" s="108"/>
      <c r="AB27" s="108"/>
      <c r="AC27" s="108"/>
      <c r="AD27" s="108"/>
    </row>
    <row r="28" spans="2:30" ht="3.6" customHeight="1">
      <c r="B28" s="54"/>
      <c r="C28" s="168"/>
      <c r="P28" s="53"/>
      <c r="T28" s="80"/>
      <c r="U28" s="80"/>
      <c r="V28" s="80"/>
      <c r="W28" s="80"/>
      <c r="X28" s="80"/>
      <c r="Y28" s="80"/>
      <c r="Z28" s="80"/>
      <c r="AA28" s="80"/>
      <c r="AB28" s="80"/>
      <c r="AC28" s="80"/>
      <c r="AD28" s="80"/>
    </row>
    <row r="29" spans="2:30" ht="14.4" customHeight="1">
      <c r="B29" s="54"/>
      <c r="C29" s="102"/>
      <c r="D29" t="str">
        <f>IF(AND('Dados Gerais e Operador'!F15="Pessoa Física",$E$15='TABELA DE DADOS'!$B$25),'TABELA DE DADOS'!$B$43,IF(AND('Dados Gerais e Operador'!F15="Pessoa Jurídica",$E$15='TABELA DE DADOS'!$B$24),'TABELA DE DADOS'!$B$46,IF(AND('Dados Gerais e Operador'!$F$15="Pessoa Jurídica",E15='TABELA DE DADOS'!$B$25),'TABELA DE DADOS'!$B$49,"")))</f>
        <v/>
      </c>
      <c r="P29" s="53"/>
      <c r="T29" s="78"/>
    </row>
    <row r="30" spans="2:30" ht="3" customHeight="1">
      <c r="B30" s="54"/>
      <c r="C30" s="168"/>
      <c r="P30" s="53"/>
      <c r="T30" s="78"/>
    </row>
    <row r="31" spans="2:30">
      <c r="B31" s="54"/>
      <c r="C31" s="102"/>
      <c r="D31" t="str">
        <f>IF(AND('Dados Gerais e Operador'!F15="Pessoa Jurídica",$E$15='TABELA DE DADOS'!$B$25),'TABELA DE DADOS'!$B$50,"")</f>
        <v/>
      </c>
      <c r="P31" s="53"/>
      <c r="T31" s="78"/>
    </row>
    <row r="32" spans="2:30" ht="6" customHeight="1">
      <c r="B32" s="54"/>
      <c r="C32" s="168"/>
      <c r="P32" s="53"/>
      <c r="T32" s="78"/>
    </row>
    <row r="33" spans="2:20" ht="24" customHeight="1">
      <c r="B33" s="54"/>
      <c r="C33" s="389" t="s">
        <v>336</v>
      </c>
      <c r="D33" s="389"/>
      <c r="E33" s="389"/>
      <c r="P33" s="53"/>
      <c r="T33" s="78"/>
    </row>
    <row r="34" spans="2:20" ht="112.8" customHeight="1">
      <c r="B34" s="54"/>
      <c r="C34" s="387" t="str">
        <f>IF('Dados Gerais e Operador'!$F$15="Pessoa Jurídica",'TABELA DE DADOS'!$B$35,IF('Dados Gerais e Operador'!$F$15="Pessoa Física",'TABELA DE DADOS'!$B$37,""))</f>
        <v/>
      </c>
      <c r="D34" s="387"/>
      <c r="E34" s="387"/>
      <c r="F34" s="387"/>
      <c r="G34" s="387"/>
      <c r="H34" s="387"/>
      <c r="I34" s="387"/>
      <c r="J34" s="387"/>
      <c r="K34" s="387"/>
      <c r="L34" s="387"/>
      <c r="M34" s="387"/>
      <c r="N34" s="387"/>
      <c r="O34" s="387"/>
      <c r="P34" s="53"/>
      <c r="T34" s="78"/>
    </row>
    <row r="35" spans="2:20" ht="7.2" customHeight="1" thickBot="1">
      <c r="B35" s="58"/>
      <c r="C35" s="59"/>
      <c r="D35" s="59"/>
      <c r="E35" s="59"/>
      <c r="F35" s="59"/>
      <c r="G35" s="59"/>
      <c r="H35" s="59"/>
      <c r="I35" s="59"/>
      <c r="J35" s="59"/>
      <c r="K35" s="59"/>
      <c r="L35" s="59"/>
      <c r="M35" s="59"/>
      <c r="N35" s="59"/>
      <c r="O35" s="59"/>
      <c r="P35" s="60"/>
    </row>
    <row r="36" spans="2:20" ht="15" thickTop="1"/>
  </sheetData>
  <sheetProtection algorithmName="SHA-512" hashValue="ndn4aV3ZTyRymQ/2Q1q9FYMnAb0PDBxb5Br7lsoCrV6AlpXRglK8A370N7zSsN6uckdfpXTAMcrNVdEBgwD99w==" saltValue="ujZddQ5QlQ/3ChF5ld/8mQ==" spinCount="100000" sheet="1" selectLockedCells="1"/>
  <mergeCells count="23">
    <mergeCell ref="B13:P13"/>
    <mergeCell ref="C15:D15"/>
    <mergeCell ref="E15:H15"/>
    <mergeCell ref="B1:P1"/>
    <mergeCell ref="B2:E2"/>
    <mergeCell ref="F2:P2"/>
    <mergeCell ref="C7:O7"/>
    <mergeCell ref="C4:O4"/>
    <mergeCell ref="D11:K11"/>
    <mergeCell ref="L11:M11"/>
    <mergeCell ref="C34:O34"/>
    <mergeCell ref="D23:N23"/>
    <mergeCell ref="C33:E33"/>
    <mergeCell ref="C24:O24"/>
    <mergeCell ref="D25:O25"/>
    <mergeCell ref="C21:E21"/>
    <mergeCell ref="F21:K21"/>
    <mergeCell ref="L21:O21"/>
    <mergeCell ref="C19:E19"/>
    <mergeCell ref="F19:O19"/>
    <mergeCell ref="C20:E20"/>
    <mergeCell ref="F20:K20"/>
    <mergeCell ref="L20:O20"/>
  </mergeCells>
  <conditionalFormatting sqref="C18:O32 C33 F33:O33 C34:O34">
    <cfRule type="expression" dxfId="137" priority="3">
      <formula>OR($E$15="Não Existente",$E$15="")</formula>
    </cfRule>
  </conditionalFormatting>
  <conditionalFormatting sqref="D25:D26">
    <cfRule type="expression" dxfId="136" priority="14">
      <formula>$C$25&lt;&gt;"X"</formula>
    </cfRule>
  </conditionalFormatting>
  <conditionalFormatting sqref="D27:D28">
    <cfRule type="expression" dxfId="135" priority="16">
      <formula>$C$27&lt;&gt;"X"</formula>
    </cfRule>
  </conditionalFormatting>
  <conditionalFormatting sqref="D29:D30">
    <cfRule type="expression" dxfId="134" priority="12">
      <formula>$C$29&lt;&gt;"X"</formula>
    </cfRule>
  </conditionalFormatting>
  <conditionalFormatting sqref="D31:D32">
    <cfRule type="expression" dxfId="133" priority="15">
      <formula>$C$31&lt;&gt;"X"</formula>
    </cfRule>
  </conditionalFormatting>
  <conditionalFormatting sqref="L20:O20">
    <cfRule type="cellIs" dxfId="132" priority="282" operator="equal">
      <formula>"Confira o CNPJ"</formula>
    </cfRule>
    <cfRule type="cellIs" dxfId="131" priority="284" operator="equal">
      <formula>"Confira o CPF"</formula>
    </cfRule>
  </conditionalFormatting>
  <conditionalFormatting sqref="L21:O21">
    <cfRule type="cellIs" dxfId="130" priority="17" operator="equal">
      <formula>"E-mail Inválido"</formula>
    </cfRule>
    <cfRule type="cellIs" dxfId="129" priority="213" operator="equal">
      <formula>"E-mail Válido"</formula>
    </cfRule>
    <cfRule type="cellIs" dxfId="128" priority="283" operator="equal">
      <formula>"E-mail do procurador deve ser diferente do operador"</formula>
    </cfRule>
  </conditionalFormatting>
  <dataValidations count="2">
    <dataValidation allowBlank="1" showInputMessage="1" showErrorMessage="1" promptTitle="Formato de preenchimento" prompt="Preencha os números INCLUINDO os separadores (pontos, barra e/ou traço):_x000a__x000a_Exemplos:_x000a_CPF no formato 000.000.000-00_x000a_CNPJ no formato 00.000.000/0000-00_x000a__x000a_Confira se está correto!" sqref="F20:K20" xr:uid="{22BD0113-ADDD-4279-AEAF-79B8C90F4C46}"/>
    <dataValidation type="list" allowBlank="1" showInputMessage="1" showErrorMessage="1" sqref="C25:C31" xr:uid="{55EFCF25-A98A-4E5E-A8E5-9BFA446B2A91}">
      <formula1>"X, "</formula1>
    </dataValidation>
  </dataValidations>
  <hyperlinks>
    <hyperlink ref="L11:M11" r:id="rId1" display="&lt;&lt;&lt; Acesse aqui &gt;&gt;&gt;" xr:uid="{CCF87768-B6AD-4CD1-8D59-A31AFCA06C5C}"/>
  </hyperlinks>
  <pageMargins left="0.511811024" right="0.511811024" top="0.78740157499999996" bottom="0.78740157499999996" header="0.31496062000000002" footer="0.31496062000000002"/>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9" id="{CB7B68B0-7F3C-4336-8C71-73CA13AF7BE3}">
            <xm:f>OR($E$15='TABELA DE DADOS'!$B$24,$E$15='TABELA DE DADOS'!$B$25)</xm:f>
            <x14:dxf>
              <font>
                <color theme="0"/>
              </font>
              <fill>
                <patternFill patternType="none">
                  <fgColor indexed="64"/>
                  <bgColor auto="1"/>
                </patternFill>
              </fill>
              <border>
                <left/>
                <right/>
                <top/>
                <bottom/>
                <vertical/>
                <horizontal/>
              </border>
            </x14:dxf>
          </x14:cfRule>
          <xm:sqref>C17</xm:sqref>
        </x14:conditionalFormatting>
        <x14:conditionalFormatting xmlns:xm="http://schemas.microsoft.com/office/excel/2006/main">
          <x14:cfRule type="expression" priority="1" id="{5C4C35E7-F979-4187-ABF5-386F24DC5D59}">
            <xm:f>AND('Instruções Gerais e Termos'!$D$47&lt;&gt;"x",'Instruções Gerais e Termos'!$D$49&lt;&gt;"x")</xm:f>
            <x14:dxf>
              <font>
                <color theme="0"/>
              </font>
              <fill>
                <patternFill patternType="none">
                  <bgColor auto="1"/>
                </patternFill>
              </fill>
              <border>
                <left/>
                <right/>
                <top/>
                <bottom/>
                <vertical/>
                <horizontal/>
              </border>
            </x14:dxf>
          </x14:cfRule>
          <xm:sqref>C22</xm:sqref>
        </x14:conditionalFormatting>
        <x14:conditionalFormatting xmlns:xm="http://schemas.microsoft.com/office/excel/2006/main">
          <x14:cfRule type="expression" priority="4" id="{69F8B15F-68AB-48FC-81F1-6FDA60531390}">
            <xm:f>OR(AND('Dados Gerais e Operador'!$F$15="Pessoa Física",$E$15='TABELA DE DADOS'!$B$25),AND('Dados Gerais e Operador'!$F$15="Pessoa Jurídica",$E$15='TABELA DE DADOS'!$B$24))</xm:f>
            <x14:dxf>
              <font>
                <color theme="0"/>
              </font>
              <fill>
                <patternFill patternType="solid">
                  <fgColor theme="0"/>
                  <bgColor auto="1"/>
                </patternFill>
              </fill>
              <border>
                <left/>
                <right/>
                <top/>
                <bottom/>
                <vertical/>
                <horizontal/>
              </border>
            </x14:dxf>
          </x14:cfRule>
          <xm:sqref>C31:C32</xm:sqref>
        </x14:conditionalFormatting>
        <x14:conditionalFormatting xmlns:xm="http://schemas.microsoft.com/office/excel/2006/main">
          <x14:cfRule type="expression" priority="7" id="{3C10647B-E044-40E8-A46E-CFEB5F16340F}">
            <xm:f>AND('Dados Gerais e Operador'!$F$15="Pessoa Física",$E$15='TABELA DE DADOS'!$B$24)</xm:f>
            <x14:dxf>
              <font>
                <color theme="0"/>
              </font>
              <fill>
                <patternFill patternType="solid">
                  <fgColor theme="0"/>
                  <bgColor auto="1"/>
                </patternFill>
              </fill>
              <border>
                <left/>
                <right/>
                <top/>
                <bottom/>
                <vertical/>
                <horizontal/>
              </border>
            </x14:dxf>
          </x14:cfRule>
          <xm:sqref>C29:E32</xm:sqref>
        </x14:conditionalFormatting>
        <x14:conditionalFormatting xmlns:xm="http://schemas.microsoft.com/office/excel/2006/main">
          <x14:cfRule type="expression" priority="2" id="{842352DD-2ED1-4287-9E63-D001A6B45D47}">
            <xm:f>'Dados Gerais e Operador'!$S$13="FALSO"</xm:f>
            <x14:dxf>
              <font>
                <color theme="0"/>
              </font>
              <fill>
                <patternFill patternType="none">
                  <bgColor auto="1"/>
                </patternFill>
              </fill>
              <border>
                <left/>
                <right/>
                <top/>
                <bottom/>
                <vertical/>
                <horizontal/>
              </border>
            </x14:dxf>
          </x14:cfRule>
          <xm:sqref>C15:H15 C16:O34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Atenção!" error="Selecione uma das opções da lista!" promptTitle="Atenção!" prompt="Selecione uma das opções da lista!" xr:uid="{429168B1-C7BC-4584-8155-718E08DBD4F3}">
          <x14:formula1>
            <xm:f>'TABELA DE DADOS'!$B$24:$B$26</xm:f>
          </x14:formula1>
          <xm:sqref>E15:H15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0EECA-822C-437A-AA78-F1BDAC50F8D0}">
  <sheetPr>
    <tabColor theme="9"/>
  </sheetPr>
  <dimension ref="A1:Z58"/>
  <sheetViews>
    <sheetView showGridLines="0" zoomScaleNormal="100" workbookViewId="0">
      <selection activeCell="B4" sqref="B4"/>
    </sheetView>
  </sheetViews>
  <sheetFormatPr defaultRowHeight="14.4"/>
  <cols>
    <col min="1" max="2" width="3" customWidth="1"/>
    <col min="3" max="3" width="14.21875" customWidth="1"/>
    <col min="4" max="4" width="14.88671875" customWidth="1"/>
    <col min="5" max="5" width="7.44140625" customWidth="1"/>
    <col min="6" max="6" width="11.5546875" customWidth="1"/>
    <col min="7" max="7" width="15.33203125" customWidth="1"/>
    <col min="8" max="8" width="9.5546875" customWidth="1"/>
    <col min="9" max="9" width="3.109375" customWidth="1"/>
    <col min="12" max="12" width="15.21875" customWidth="1"/>
    <col min="13" max="13" width="20.88671875" customWidth="1"/>
    <col min="14" max="14" width="19.77734375" customWidth="1"/>
    <col min="15" max="15" width="28.5546875" customWidth="1"/>
    <col min="16" max="17" width="3" customWidth="1"/>
    <col min="18" max="18" width="8.88671875" customWidth="1"/>
    <col min="19" max="19" width="19.21875" style="85" hidden="1" customWidth="1"/>
    <col min="20" max="21" width="15.21875" style="85" hidden="1" customWidth="1"/>
    <col min="22" max="22" width="21.77734375" style="79" hidden="1" customWidth="1"/>
    <col min="23" max="23" width="2.77734375" hidden="1" customWidth="1"/>
    <col min="24" max="24" width="55.109375" hidden="1" customWidth="1"/>
    <col min="25" max="28" width="8.88671875" customWidth="1"/>
  </cols>
  <sheetData>
    <row r="1" spans="1:26" s="51" customFormat="1" ht="15" customHeight="1" thickBot="1">
      <c r="A1" s="49"/>
      <c r="B1" s="368" t="s">
        <v>459</v>
      </c>
      <c r="C1" s="334"/>
      <c r="D1" s="334"/>
      <c r="E1" s="334"/>
      <c r="F1" s="334"/>
      <c r="G1" s="334"/>
      <c r="H1" s="334"/>
      <c r="I1" s="334"/>
      <c r="J1" s="334"/>
      <c r="K1" s="334"/>
      <c r="L1" s="334"/>
      <c r="M1" s="334"/>
      <c r="N1" s="334"/>
      <c r="O1" s="334"/>
      <c r="P1" s="334"/>
      <c r="Q1" s="49"/>
      <c r="R1" s="50"/>
      <c r="S1" s="50"/>
      <c r="T1" s="50"/>
      <c r="U1" s="50"/>
      <c r="V1" s="37"/>
      <c r="W1" s="49"/>
      <c r="X1" s="49"/>
      <c r="Y1" s="49"/>
      <c r="Z1" s="49"/>
    </row>
    <row r="2" spans="1:26" s="51" customFormat="1" ht="73.8" customHeight="1" thickTop="1" thickBot="1">
      <c r="A2" s="49"/>
      <c r="B2" s="369"/>
      <c r="C2" s="370"/>
      <c r="D2" s="370"/>
      <c r="E2" s="371"/>
      <c r="F2" s="338" t="s">
        <v>237</v>
      </c>
      <c r="G2" s="339"/>
      <c r="H2" s="339"/>
      <c r="I2" s="339"/>
      <c r="J2" s="339"/>
      <c r="K2" s="339"/>
      <c r="L2" s="339"/>
      <c r="M2" s="339"/>
      <c r="N2" s="339"/>
      <c r="O2" s="339"/>
      <c r="P2" s="372"/>
      <c r="Q2" s="49"/>
      <c r="R2" s="50"/>
      <c r="S2" s="50"/>
      <c r="T2" s="50"/>
      <c r="U2" s="50"/>
      <c r="V2" s="37"/>
      <c r="W2" s="49"/>
      <c r="X2" s="49"/>
      <c r="Y2" s="49"/>
      <c r="Z2" s="49"/>
    </row>
    <row r="3" spans="1:26" s="51" customFormat="1" ht="7.8" customHeight="1" thickTop="1">
      <c r="A3" s="49"/>
      <c r="B3" s="52"/>
      <c r="C3" s="11"/>
      <c r="D3" s="11"/>
      <c r="E3" s="11"/>
      <c r="F3" s="11"/>
      <c r="G3" s="11"/>
      <c r="H3" s="11"/>
      <c r="I3" s="11"/>
      <c r="J3" s="11"/>
      <c r="K3" s="11"/>
      <c r="L3" s="11"/>
      <c r="M3" s="11"/>
      <c r="N3" s="11"/>
      <c r="O3" s="11"/>
      <c r="P3" s="53"/>
      <c r="Q3" s="49"/>
      <c r="R3" s="50"/>
      <c r="S3" s="50"/>
      <c r="T3" s="50"/>
      <c r="U3" s="50"/>
      <c r="V3" s="37"/>
      <c r="W3" s="49"/>
      <c r="X3" s="49"/>
      <c r="Y3" s="49"/>
      <c r="Z3" s="49"/>
    </row>
    <row r="4" spans="1:26" s="51" customFormat="1" ht="15" customHeight="1">
      <c r="A4" s="49"/>
      <c r="B4" s="170"/>
      <c r="C4" s="426" t="str">
        <f>IF(OR('Dados Gerais e Operador'!$S$13="FALSO",Representação!$T$18="FALSO",Representação!$T$19="FALSO",Representação!$T$20="FALSO",Representação!$T$21="FALSO",Representação!$T$17="FALSO"),"Complete o preenchimento da aba 'Representação' para liberar o formulário","")</f>
        <v>Complete o preenchimento da aba 'Representação' para liberar o formulário</v>
      </c>
      <c r="D4" s="426"/>
      <c r="E4" s="426"/>
      <c r="F4" s="426"/>
      <c r="G4" s="426"/>
      <c r="H4" s="426"/>
      <c r="I4" s="426"/>
      <c r="J4" s="426"/>
      <c r="K4" s="426"/>
      <c r="L4" s="426"/>
      <c r="M4" s="426"/>
      <c r="N4" s="426"/>
      <c r="O4" s="426"/>
      <c r="P4" s="53"/>
      <c r="Q4" s="49"/>
      <c r="R4" s="50"/>
      <c r="S4" s="50"/>
      <c r="T4" s="50"/>
      <c r="U4" s="50"/>
      <c r="V4" s="37"/>
      <c r="W4" s="49"/>
      <c r="X4" s="49"/>
      <c r="Y4" s="49"/>
      <c r="Z4" s="49"/>
    </row>
    <row r="5" spans="1:26" s="51" customFormat="1" ht="7.8" customHeight="1" thickBot="1">
      <c r="A5" s="49"/>
      <c r="B5" s="54"/>
      <c r="C5" s="11"/>
      <c r="D5" s="11"/>
      <c r="E5" s="11"/>
      <c r="F5" s="11"/>
      <c r="G5" s="11"/>
      <c r="H5" s="11"/>
      <c r="I5" s="11"/>
      <c r="J5" s="11"/>
      <c r="K5" s="11"/>
      <c r="L5" s="11"/>
      <c r="M5" s="11"/>
      <c r="N5" s="11"/>
      <c r="O5" s="11"/>
      <c r="P5" s="53"/>
      <c r="Q5" s="49"/>
      <c r="R5" s="50"/>
      <c r="S5" s="50"/>
      <c r="T5" s="50"/>
      <c r="U5" s="50"/>
      <c r="V5" s="37"/>
      <c r="W5" s="49"/>
      <c r="X5" s="49"/>
      <c r="Y5" s="49"/>
      <c r="Z5" s="49"/>
    </row>
    <row r="6" spans="1:26" s="7" customFormat="1" ht="14.55" customHeight="1" thickTop="1">
      <c r="B6" s="399" t="s">
        <v>342</v>
      </c>
      <c r="C6" s="400"/>
      <c r="D6" s="400"/>
      <c r="E6" s="400"/>
      <c r="F6" s="400"/>
      <c r="G6" s="400"/>
      <c r="H6" s="400"/>
      <c r="I6" s="400"/>
      <c r="J6" s="400"/>
      <c r="K6" s="400"/>
      <c r="L6" s="400"/>
      <c r="M6" s="400"/>
      <c r="N6" s="400"/>
      <c r="O6" s="400"/>
      <c r="P6" s="401"/>
      <c r="S6" s="110"/>
      <c r="T6" s="110"/>
      <c r="U6" s="110"/>
      <c r="V6" s="83"/>
    </row>
    <row r="7" spans="1:26" ht="7.8" customHeight="1">
      <c r="B7" s="54"/>
      <c r="C7" s="84"/>
      <c r="P7" s="53"/>
    </row>
    <row r="8" spans="1:26" ht="14.4" customHeight="1">
      <c r="B8" s="54"/>
      <c r="C8" s="407" t="s">
        <v>275</v>
      </c>
      <c r="D8" s="408"/>
      <c r="E8" s="422"/>
      <c r="F8" s="423"/>
      <c r="G8" s="423"/>
      <c r="H8" s="423"/>
      <c r="I8" s="423"/>
      <c r="J8" s="423"/>
      <c r="K8" s="423"/>
      <c r="L8" s="424"/>
      <c r="N8" s="79"/>
      <c r="P8" s="53"/>
    </row>
    <row r="9" spans="1:26" ht="3" customHeight="1">
      <c r="B9" s="54"/>
      <c r="C9" s="25"/>
      <c r="P9" s="53"/>
    </row>
    <row r="10" spans="1:26" ht="3" customHeight="1">
      <c r="B10" s="54"/>
      <c r="C10" s="25"/>
      <c r="P10" s="53"/>
    </row>
    <row r="11" spans="1:26">
      <c r="B11" s="54"/>
      <c r="C11" s="409" t="s">
        <v>5</v>
      </c>
      <c r="D11" s="410"/>
      <c r="E11" s="422"/>
      <c r="F11" s="423"/>
      <c r="G11" s="423"/>
      <c r="H11" s="423"/>
      <c r="I11" s="423"/>
      <c r="J11" s="423"/>
      <c r="K11" s="423"/>
      <c r="L11" s="424"/>
      <c r="M11" s="427" t="str">
        <f>IF(AND('Solicitação e Instruções'!$E$11&lt;&gt;'TABELA DE DADOS'!$B$3,'Solicitação e Instruções'!$E$11&lt;&gt;"",'Dados Gerais e Operador'!$F$28=""),"ATENÇÃO! Preencha o campo 'Código CIAD' na aba 'Dados Gerais e Operador'","")</f>
        <v/>
      </c>
      <c r="N11" s="428"/>
      <c r="O11" s="428"/>
      <c r="P11" s="53"/>
    </row>
    <row r="12" spans="1:26">
      <c r="B12" s="54"/>
      <c r="C12" s="25"/>
      <c r="M12" s="309"/>
      <c r="N12" s="309"/>
      <c r="O12" s="309"/>
      <c r="P12" s="53"/>
      <c r="S12" s="111" t="s">
        <v>322</v>
      </c>
      <c r="T12" s="111" t="s">
        <v>274</v>
      </c>
      <c r="U12" s="111" t="s">
        <v>307</v>
      </c>
      <c r="V12" s="111" t="s">
        <v>405</v>
      </c>
    </row>
    <row r="13" spans="1:26">
      <c r="B13" s="54"/>
      <c r="C13" s="25"/>
      <c r="E13" s="164"/>
      <c r="F13" t="s">
        <v>304</v>
      </c>
      <c r="P13" s="53"/>
      <c r="S13" s="111" t="s">
        <v>308</v>
      </c>
      <c r="T13" s="111" t="s">
        <v>308</v>
      </c>
      <c r="U13" s="111" t="s">
        <v>308</v>
      </c>
      <c r="V13" s="111"/>
      <c r="X13" t="str">
        <f>IF(E13="X",CONCATENATE(F13&amp;" /")," / ")</f>
        <v xml:space="preserve"> / </v>
      </c>
    </row>
    <row r="14" spans="1:26" ht="6.6" customHeight="1">
      <c r="B14" s="54"/>
      <c r="C14" s="25"/>
      <c r="E14" s="85"/>
      <c r="P14" s="53"/>
      <c r="S14" s="111"/>
      <c r="T14" s="111"/>
      <c r="U14" s="111"/>
      <c r="V14" s="111"/>
    </row>
    <row r="15" spans="1:26">
      <c r="B15" s="54"/>
      <c r="C15" s="25"/>
      <c r="E15" s="164"/>
      <c r="F15" t="s">
        <v>309</v>
      </c>
      <c r="P15" s="53"/>
      <c r="S15" s="111" t="s">
        <v>186</v>
      </c>
      <c r="T15" s="111" t="s">
        <v>186</v>
      </c>
      <c r="U15" s="111" t="s">
        <v>186</v>
      </c>
      <c r="V15" s="111" t="s">
        <v>186</v>
      </c>
      <c r="X15" t="str">
        <f>IF(E15="X",CONCATENATE(F15&amp;" /")," / ")</f>
        <v xml:space="preserve"> / </v>
      </c>
    </row>
    <row r="16" spans="1:26" ht="6.6" customHeight="1">
      <c r="B16" s="54"/>
      <c r="C16" s="25"/>
      <c r="E16" s="85"/>
      <c r="P16" s="53"/>
      <c r="S16" s="111"/>
      <c r="T16" s="111"/>
      <c r="U16" s="111"/>
      <c r="V16" s="111"/>
    </row>
    <row r="17" spans="2:24">
      <c r="B17" s="54"/>
      <c r="C17" s="25"/>
      <c r="E17" s="164"/>
      <c r="F17" t="s">
        <v>457</v>
      </c>
      <c r="P17" s="53"/>
      <c r="S17" s="111"/>
      <c r="T17" s="111" t="s">
        <v>186</v>
      </c>
      <c r="U17" s="111"/>
      <c r="V17" s="111" t="s">
        <v>186</v>
      </c>
      <c r="X17" t="str">
        <f>IF(E17="X",CONCATENATE(F17&amp;" /")," / ")</f>
        <v xml:space="preserve"> / </v>
      </c>
    </row>
    <row r="18" spans="2:24" ht="7.2" customHeight="1">
      <c r="B18" s="54"/>
      <c r="C18" s="25"/>
      <c r="E18" s="85"/>
      <c r="P18" s="53"/>
      <c r="S18" s="111"/>
      <c r="T18" s="111"/>
      <c r="U18" s="111"/>
      <c r="V18" s="111"/>
    </row>
    <row r="19" spans="2:24">
      <c r="B19" s="54"/>
      <c r="C19" s="25"/>
      <c r="E19" s="164"/>
      <c r="F19" t="s">
        <v>306</v>
      </c>
      <c r="P19" s="53"/>
      <c r="S19" s="111" t="s">
        <v>186</v>
      </c>
      <c r="T19" s="111"/>
      <c r="U19" s="111"/>
      <c r="V19" s="111" t="s">
        <v>186</v>
      </c>
      <c r="X19" t="str">
        <f>IF(E19="X",CONCATENATE(F19&amp;" /")," / ")</f>
        <v xml:space="preserve"> / </v>
      </c>
    </row>
    <row r="20" spans="2:24" ht="6.6" customHeight="1">
      <c r="B20" s="54"/>
      <c r="C20" s="25"/>
      <c r="E20" s="85"/>
      <c r="P20" s="53"/>
      <c r="S20" s="111"/>
      <c r="T20" s="111"/>
      <c r="U20" s="111"/>
      <c r="V20" s="111"/>
    </row>
    <row r="21" spans="2:24">
      <c r="B21" s="54"/>
      <c r="C21" s="25"/>
      <c r="E21" s="164"/>
      <c r="F21" t="s">
        <v>310</v>
      </c>
      <c r="P21" s="53"/>
      <c r="S21" s="111" t="s">
        <v>186</v>
      </c>
      <c r="T21" s="111"/>
      <c r="U21" s="111"/>
      <c r="V21" s="111"/>
      <c r="X21" t="str">
        <f>IF(E21="X",CONCATENATE(F21&amp;" /")," / ")</f>
        <v xml:space="preserve"> / </v>
      </c>
    </row>
    <row r="22" spans="2:24" ht="6.6" customHeight="1">
      <c r="B22" s="54"/>
      <c r="C22" s="25"/>
      <c r="E22" s="85"/>
      <c r="P22" s="53"/>
      <c r="S22" s="111"/>
      <c r="T22" s="111"/>
      <c r="U22" s="111"/>
      <c r="V22" s="111"/>
    </row>
    <row r="23" spans="2:24">
      <c r="B23" s="54"/>
      <c r="C23" s="25"/>
      <c r="E23" s="164"/>
      <c r="F23" t="s">
        <v>305</v>
      </c>
      <c r="P23" s="53"/>
      <c r="S23" s="111" t="s">
        <v>186</v>
      </c>
      <c r="T23" s="111"/>
      <c r="U23" s="111"/>
      <c r="V23" s="111"/>
      <c r="X23" t="str">
        <f>IF(E23="X",CONCATENATE(F23&amp;" /")," / ")</f>
        <v xml:space="preserve"> / </v>
      </c>
    </row>
    <row r="24" spans="2:24" ht="6.6" customHeight="1">
      <c r="B24" s="54"/>
      <c r="C24" s="25"/>
      <c r="E24" s="85"/>
      <c r="P24" s="53"/>
      <c r="S24" s="111"/>
      <c r="T24" s="111"/>
      <c r="U24" s="111"/>
      <c r="V24" s="111"/>
    </row>
    <row r="25" spans="2:24">
      <c r="B25" s="54"/>
      <c r="C25" s="25"/>
      <c r="E25" s="164"/>
      <c r="F25" t="s">
        <v>311</v>
      </c>
      <c r="P25" s="53"/>
      <c r="S25" s="111" t="s">
        <v>186</v>
      </c>
      <c r="T25" s="111"/>
      <c r="U25" s="111"/>
      <c r="V25" s="111"/>
      <c r="X25" t="str">
        <f>IF(E25="X",CONCATENATE(F25&amp;" /")," / ")</f>
        <v xml:space="preserve"> / </v>
      </c>
    </row>
    <row r="26" spans="2:24" ht="6" customHeight="1">
      <c r="B26" s="54"/>
      <c r="C26" s="25"/>
      <c r="E26" s="85"/>
      <c r="P26" s="53"/>
      <c r="S26" s="111"/>
      <c r="T26" s="111"/>
      <c r="U26" s="111"/>
      <c r="V26" s="111"/>
    </row>
    <row r="27" spans="2:24">
      <c r="B27" s="54"/>
      <c r="C27" s="25"/>
      <c r="E27" s="164"/>
      <c r="F27" t="s">
        <v>400</v>
      </c>
      <c r="P27" s="53"/>
      <c r="S27" s="111"/>
      <c r="T27" s="111" t="s">
        <v>186</v>
      </c>
      <c r="U27" s="111"/>
      <c r="V27" s="111" t="s">
        <v>186</v>
      </c>
      <c r="X27" t="str">
        <f>IF(E27="X",CONCATENATE(F27&amp;" /")," / ")</f>
        <v xml:space="preserve"> / </v>
      </c>
    </row>
    <row r="28" spans="2:24" ht="6.6" customHeight="1">
      <c r="B28" s="54"/>
      <c r="C28" s="25"/>
      <c r="P28" s="53"/>
    </row>
    <row r="29" spans="2:24">
      <c r="B29" s="54"/>
      <c r="C29" s="25"/>
      <c r="E29" s="3" t="s">
        <v>323</v>
      </c>
      <c r="P29" s="53"/>
      <c r="S29" s="85" t="str">
        <f>IF(OR($E$11='TABELA DE DADOS'!$B$3,AND($E$11='TABELA DE DADOS'!$B$4,OR($E$15="X",$E$19="X",$E$21="X",$E$23="X",$E$25="X"))),"VERDADEIRO","FALSO")</f>
        <v>FALSO</v>
      </c>
      <c r="T29" s="85" t="str">
        <f>IF(OR($E$11='TABELA DE DADOS'!$B$3,AND($E$11='TABELA DE DADOS'!$B$4,OR($E$15="X",$E$17="X",$E$27="X"))),"VERDADEIRO","FALSO")</f>
        <v>FALSO</v>
      </c>
      <c r="U29" s="85" t="str">
        <f>IF(OR($E$11='TABELA DE DADOS'!$B$3,AND($E$11='TABELA DE DADOS'!$B$4,$E$15="X")),"VERDADEIRO","FALSO")</f>
        <v>FALSO</v>
      </c>
      <c r="V29" s="163" t="str">
        <f>IF(AND($E$8='TABELA DE DADOS'!$B$12,OR($E$11='TABELA DE DADOS'!$B$3,AND($E$11='TABELA DE DADOS'!$B$4,OR($E$15="X",$E$17="X",$E$19="X",$E$27="X",$E$30&lt;&gt;"")))),"VERDADEIRO","FALSO")</f>
        <v>FALSO</v>
      </c>
    </row>
    <row r="30" spans="2:24" ht="48.6" customHeight="1">
      <c r="B30" s="54"/>
      <c r="C30" s="25"/>
      <c r="E30" s="402"/>
      <c r="F30" s="403"/>
      <c r="G30" s="403"/>
      <c r="H30" s="403"/>
      <c r="I30" s="403"/>
      <c r="J30" s="403"/>
      <c r="K30" s="403"/>
      <c r="L30" s="403"/>
      <c r="M30" s="403"/>
      <c r="N30" s="403"/>
      <c r="O30" s="404"/>
      <c r="P30" s="53"/>
      <c r="R30" s="7"/>
      <c r="S30" s="397" t="s">
        <v>404</v>
      </c>
      <c r="T30" s="397"/>
      <c r="X30" t="str">
        <f>IF(E30&lt;&gt;"",E30," / ")</f>
        <v xml:space="preserve"> / </v>
      </c>
    </row>
    <row r="31" spans="2:24">
      <c r="B31" s="54"/>
      <c r="D31" s="25"/>
      <c r="E31" s="25"/>
      <c r="F31" s="25"/>
      <c r="G31" s="25"/>
      <c r="H31" s="25"/>
      <c r="I31" s="25"/>
      <c r="J31" s="25"/>
      <c r="K31" s="25"/>
      <c r="L31" s="25"/>
      <c r="P31" s="53"/>
      <c r="S31" s="85" t="s">
        <v>362</v>
      </c>
      <c r="T31" s="85" t="str">
        <f>IF(AND($E$8='TABELA DE DADOS'!$B$10,$E$11='TABELA DE DADOS'!$B$3),"VERDADEIRO",IF(AND($E$8='TABELA DE DADOS'!$B$10,$E$11='TABELA DE DADOS'!$B$4,$E$27="X"),"VERDADEIRO","FALSO"))</f>
        <v>FALSO</v>
      </c>
    </row>
    <row r="32" spans="2:24">
      <c r="B32" s="139"/>
      <c r="C32" s="413" t="s">
        <v>384</v>
      </c>
      <c r="D32" s="413"/>
      <c r="E32" s="413"/>
      <c r="F32" s="413"/>
      <c r="G32" s="413"/>
      <c r="H32" s="413"/>
      <c r="I32" s="413"/>
      <c r="J32" s="413"/>
      <c r="K32" s="413"/>
      <c r="L32" s="413"/>
      <c r="M32" s="413"/>
      <c r="N32" s="413"/>
      <c r="O32" s="413"/>
      <c r="P32" s="140"/>
      <c r="S32" s="85" t="s">
        <v>363</v>
      </c>
      <c r="T32" s="85" t="str">
        <f>IF(AND(OR($E$8='TABELA DE DADOS'!$B$11,$E$8='TABELA DE DADOS'!$B$12),$E$11='TABELA DE DADOS'!$B$3),"VERDADEIRO",IF(AND(OR($E$8='TABELA DE DADOS'!$B$11,$E$8='TABELA DE DADOS'!$B$12),$E$11='TABELA DE DADOS'!$B$4,E27="X"),"VERDADEIRO","FALSO"))</f>
        <v>FALSO</v>
      </c>
    </row>
    <row r="33" spans="2:22">
      <c r="B33" s="54"/>
      <c r="C33" s="141" t="s">
        <v>343</v>
      </c>
      <c r="D33" s="138" t="str">
        <f>HYPERLINK("https://aisweb.decea.mil.br/?i=aerodromos&amp;p=rotaer","Acesse o ROTAER/Aisweb")</f>
        <v>Acesse o ROTAER/Aisweb</v>
      </c>
      <c r="F33" s="416" t="s">
        <v>344</v>
      </c>
      <c r="G33" s="416"/>
      <c r="H33" s="416"/>
      <c r="I33" s="416"/>
      <c r="J33" s="416"/>
      <c r="K33" s="416"/>
      <c r="L33" s="126"/>
      <c r="M33" s="126"/>
      <c r="N33" s="61"/>
      <c r="O33" s="61"/>
      <c r="P33" s="62"/>
    </row>
    <row r="34" spans="2:22">
      <c r="B34" s="54"/>
      <c r="C34" s="142" t="s">
        <v>345</v>
      </c>
      <c r="D34" s="417" t="str">
        <f>HYPERLINK("https://www.gov.br/anac/pt-br/assuntos/regulados/aerodromos/lista-de-aerodromos-civis-cadastrados","Consulte a Portaria vigente na Lista de Aeródromos Civis Cadastrados")</f>
        <v>Consulte a Portaria vigente na Lista de Aeródromos Civis Cadastrados</v>
      </c>
      <c r="E34" s="417"/>
      <c r="F34" s="417"/>
      <c r="G34" s="417"/>
      <c r="H34" s="417"/>
      <c r="I34" s="127" t="s">
        <v>346</v>
      </c>
      <c r="J34" s="425" t="str">
        <f>HYPERLINK("https://pergamum.anac.gov.br/","Pesquise a Portaria com a Lista de Características no Pergamum/ANAC")</f>
        <v>Pesquise a Portaria com a Lista de Características no Pergamum/ANAC</v>
      </c>
      <c r="K34" s="425"/>
      <c r="L34" s="425"/>
      <c r="M34" s="425"/>
      <c r="N34" s="425"/>
      <c r="O34" s="425"/>
      <c r="P34" s="53"/>
      <c r="S34" s="85" t="s">
        <v>360</v>
      </c>
      <c r="T34" s="85" t="str">
        <f>IF(AND($E$8='TABELA DE DADOS'!$B$10,$E$11='TABELA DE DADOS'!$B$3),"VERDADEIRO",IF(AND($E$8='TABELA DE DADOS'!$B$10,$E$11='TABELA DE DADOS'!$B$4,OR($E$15="X",$E$17="X")),"VERDADEIRO","FALSO"))</f>
        <v>FALSO</v>
      </c>
    </row>
    <row r="35" spans="2:22">
      <c r="B35" s="54"/>
      <c r="C35" s="69"/>
      <c r="D35" s="69"/>
      <c r="E35" s="69"/>
      <c r="F35" s="69"/>
      <c r="G35" s="69"/>
      <c r="H35" s="69"/>
      <c r="I35" s="69"/>
      <c r="J35" s="69"/>
      <c r="K35" s="69"/>
      <c r="L35" s="69"/>
      <c r="M35" s="69"/>
      <c r="N35" s="69"/>
      <c r="O35" s="69"/>
      <c r="P35" s="53"/>
      <c r="S35" s="85" t="s">
        <v>361</v>
      </c>
      <c r="T35" s="85" t="str">
        <f>IF(AND(OR($E$8='TABELA DE DADOS'!$B$11,$E$8='TABELA DE DADOS'!$B$12),$E$11='TABELA DE DADOS'!$B$3),"VERDADEIRO",IF(AND(OR($E$8='TABELA DE DADOS'!$B$11,$E$8='TABELA DE DADOS'!$B$12),$E$11='TABELA DE DADOS'!$B$4,OR($E$15="X",$E$17="X")),"VERDADEIRO","FALSO"))</f>
        <v>FALSO</v>
      </c>
    </row>
    <row r="36" spans="2:22" ht="20.399999999999999" customHeight="1">
      <c r="B36" s="414" t="s">
        <v>382</v>
      </c>
      <c r="C36" s="415"/>
      <c r="D36" s="415"/>
      <c r="E36" s="415"/>
      <c r="F36" s="415"/>
      <c r="G36" s="415"/>
      <c r="H36" s="415"/>
      <c r="I36" s="415"/>
      <c r="J36" s="415"/>
      <c r="K36" s="415"/>
      <c r="L36" s="415"/>
      <c r="M36" s="137" t="str">
        <f>HYPERLINK("Consulte https://www.gov.br/anac/pt-br/assuntos/regulados/aerodromos/cadastro-de-aerodromos","Mais informações")</f>
        <v>Mais informações</v>
      </c>
      <c r="N36" s="135"/>
      <c r="O36" s="135"/>
      <c r="P36" s="136"/>
    </row>
    <row r="37" spans="2:22" ht="6.6" customHeight="1">
      <c r="B37" s="54"/>
      <c r="P37" s="53"/>
    </row>
    <row r="38" spans="2:22" ht="15.6" customHeight="1">
      <c r="B38" s="54"/>
      <c r="D38" s="418" t="str">
        <f>IF($E$11='TABELA DE DADOS'!$B$3,"&gt; ATENÇÃO! Verifique se o Aeródromo se encontra em Faixa de Fronteira para envio de 'Comprovação de Titularidade da Área'",IF(AND($E$11='TABELA DE DADOS'!$B$4,$E$13&lt;&gt;"X",$E$15&lt;&gt;"X",$E$17&lt;&gt;"X",$E$19&lt;&gt;"X",$E$21&lt;&gt;"X",$E$23&lt;&gt;"X",$E$25&lt;&gt;"X",$E$27&lt;&gt;"X",$E$30&lt;&gt;""),"&gt; ATENÇÃO! Consulte a Portaria nº 3.352/2018 e a ICA 11-3 para verificar outras documentações exigíveis",""))</f>
        <v/>
      </c>
      <c r="E38" s="418"/>
      <c r="F38" s="418"/>
      <c r="G38" s="418"/>
      <c r="H38" s="418"/>
      <c r="I38" s="418"/>
      <c r="J38" s="418"/>
      <c r="K38" s="418"/>
      <c r="L38" s="418"/>
      <c r="M38" s="418"/>
      <c r="N38" s="419" t="str">
        <f>IF(D38="&gt; ATENÇÃO! Verifique se o Aeródromo se encontra em Faixa de Fronteira para envio de 'Comprovação de Titularidade da Área'",HYPERLINK("https://tinyurl.com/bdvxaz97","Saiba mais sobre Faixa de Fronteira"),"")</f>
        <v/>
      </c>
      <c r="O38" s="419"/>
      <c r="P38" s="53"/>
    </row>
    <row r="39" spans="2:22">
      <c r="B39" s="54"/>
      <c r="D39" s="418" t="str">
        <f>IF(AND($E$8='TABELA DE DADOS'!B12,$E$11='TABELA DE DADOS'!$B$3),"&gt; ATENÇÃO! Necessário envio de escopo de verificação do RBAC nº 155 - Ver aba 'Demais Informações'",IF(AND($E$8='TABELA DE DADOS'!B12,$E$11='TABELA DE DADOS'!$B$4),"&gt; ATENÇÃO! Necessário envio de escopo de verificação do RBAC nº 155 em alterações para operações mais exigentes - Ver aba 'Demais Informações'",""))</f>
        <v/>
      </c>
      <c r="E39" s="418"/>
      <c r="F39" s="418"/>
      <c r="G39" s="418"/>
      <c r="H39" s="418"/>
      <c r="I39" s="418"/>
      <c r="J39" s="418"/>
      <c r="K39" s="418"/>
      <c r="L39" s="418"/>
      <c r="M39" s="418"/>
      <c r="N39" s="418"/>
      <c r="O39" s="418"/>
      <c r="P39" s="53"/>
    </row>
    <row r="40" spans="2:22">
      <c r="B40" s="54"/>
      <c r="D40" t="str">
        <f>IF(OR($E$11='TABELA DE DADOS'!$B$3,$E$11='TABELA DE DADOS'!$B$6,$E$11='TABELA DE DADOS'!$B$4,$E$11='TABELA DE DADOS'!$B$5),"&gt; Requerimento de Inscrição e Atualização Cadastral de Aeródromo de Uso Privativo em excel","")</f>
        <v/>
      </c>
      <c r="P40" s="53"/>
    </row>
    <row r="41" spans="2:22">
      <c r="B41" s="54"/>
      <c r="D41" t="str">
        <f>IF(OR($E$11='TABELA DE DADOS'!$B$3,$E$11='TABELA DE DADOS'!$B$6,$E$11='TABELA DE DADOS'!$B$4,$E$11='TABELA DE DADOS'!$B$5),"&gt; Formulário de Qualificação de Responsável de Aeródromo de Uso Privativo (FQR) em excel, acompanhado de documenteção de outorga de poderes - Ver aba 'Representação'","")</f>
        <v/>
      </c>
      <c r="P41" s="53"/>
    </row>
    <row r="42" spans="2:22">
      <c r="B42" s="54"/>
      <c r="D42" t="str">
        <f>IF($E$11='TABELA DE DADOS'!$B$3,"&gt; Deliberação Favorável do COMAER válida, com PBZPA e Escopo (Ficha Informativa) - ICA 11-3 - 6.1.9 e 6.1.10 - Ver aba 'Demais Informações'",IF(AND($E$11='TABELA DE DADOS'!$B$4,OR($E$15="x",$E$19="x",$E$21="x",$E$23="x",$E$25="x")),"&gt; Deliberação Favorável do COMAER válida, com PBZPA e Escopo (Ficha Informativa) - ICA 11-3 - 6.1.9 e 6.1.10 - Ver aba 'Demais Informações'",""))</f>
        <v/>
      </c>
      <c r="P42" s="53"/>
    </row>
    <row r="43" spans="2:22">
      <c r="B43" s="54"/>
      <c r="D43" t="str">
        <f>IF($E$11='TABELA DE DADOS'!$B$3,"&gt; Cópia da GRU de Inscrição Cadastral de Aeródromo de Uso Privativo - Ver aba 'TFAC e ART'",IF(AND($E$11='TABELA DE DADOS'!$B$4,E15="x"),"&gt; Cópia da GRU de Alteração Cadastral de Aeródromo de Uso Privativo - Ver aba 'TFAC e ART'",""))</f>
        <v/>
      </c>
      <c r="P43" s="53"/>
      <c r="S43" s="120" t="str">
        <f>IF($E$11='TABELA DE DADOS'!$B$3,"VERDADEIRO",IF(AND($E$11='TABELA DE DADOS'!$B$4,E15="x"),"VERDADEIRO",""))</f>
        <v/>
      </c>
    </row>
    <row r="44" spans="2:22">
      <c r="B44" s="54"/>
      <c r="D44" s="328" t="str">
        <f>IF($E$11='TABELA DE DADOS'!$B$3,"&gt; Cópia da ART de PROJETO e de EXECUÇÃO DE OBRA, conforme regras dispostas na Portaria nº 3.352/2018 - Ver aba 'TFAC e ART'",IF(AND($E$11='TABELA DE DADOS'!$B$4,OR($E$15="x",$E$17="x",$E$27="x")),"&gt; Cópia da ART de PROJETO e de EXECUÇÃO DE OBRA (ou de SERVIÇO DE ENGENHARIA - ex. Balizamento), conforme regras dispostas na Portaria nº 3.352/2018 - Ver aba 'TFAC e ART'",""))</f>
        <v/>
      </c>
      <c r="E44" s="328"/>
      <c r="F44" s="328"/>
      <c r="G44" s="328"/>
      <c r="H44" s="328"/>
      <c r="I44" s="328"/>
      <c r="J44" s="328"/>
      <c r="K44" s="328"/>
      <c r="L44" s="328"/>
      <c r="M44" s="328"/>
      <c r="N44" s="328"/>
      <c r="O44" s="328"/>
      <c r="P44" s="53"/>
      <c r="S44" s="120" t="str">
        <f>IF($E$11='TABELA DE DADOS'!$B$3,"VERDADEIRO",IF(AND($E$11='TABELA DE DADOS'!$B$4,OR($E$15="x",$E$17="x",$E$27="x")),"VERDADEIRO",""))</f>
        <v/>
      </c>
    </row>
    <row r="45" spans="2:22" ht="11.4" customHeight="1">
      <c r="B45" s="54"/>
      <c r="D45" s="25"/>
      <c r="E45" s="25"/>
      <c r="F45" s="25"/>
      <c r="G45" s="25"/>
      <c r="H45" s="25"/>
      <c r="I45" s="25"/>
      <c r="J45" s="25"/>
      <c r="K45" s="25"/>
      <c r="L45" s="25"/>
      <c r="P45" s="53"/>
    </row>
    <row r="46" spans="2:22" ht="13.2" customHeight="1">
      <c r="B46" s="54"/>
      <c r="D46" s="25"/>
      <c r="E46" s="102"/>
      <c r="F46" s="411" t="s">
        <v>383</v>
      </c>
      <c r="G46" s="412"/>
      <c r="H46" s="412"/>
      <c r="I46" s="412"/>
      <c r="J46" s="412"/>
      <c r="K46" s="412"/>
      <c r="L46" s="412"/>
      <c r="M46" s="412"/>
      <c r="N46" s="412"/>
      <c r="O46" s="412"/>
      <c r="P46" s="53"/>
      <c r="S46" s="145" t="s">
        <v>394</v>
      </c>
      <c r="T46" s="145" t="str">
        <f>IF(AND($E$8&lt;&gt;"",$E$11&lt;&gt;"",$E$46="x"),"VERDADEIRO","FALSO")</f>
        <v>FALSO</v>
      </c>
    </row>
    <row r="47" spans="2:22" ht="13.8" customHeight="1">
      <c r="B47" s="54"/>
      <c r="D47" s="25"/>
      <c r="E47" s="25"/>
      <c r="F47" s="25"/>
      <c r="G47" s="25"/>
      <c r="H47" s="25"/>
      <c r="I47" s="25"/>
      <c r="J47" s="25"/>
      <c r="K47" s="25"/>
      <c r="L47" s="25"/>
      <c r="P47" s="53"/>
    </row>
    <row r="48" spans="2:22" s="7" customFormat="1" ht="14.55" customHeight="1">
      <c r="B48" s="341" t="s">
        <v>296</v>
      </c>
      <c r="C48" s="342"/>
      <c r="D48" s="342"/>
      <c r="E48" s="342"/>
      <c r="F48" s="342"/>
      <c r="G48" s="342"/>
      <c r="H48" s="342"/>
      <c r="I48" s="342"/>
      <c r="J48" s="342"/>
      <c r="K48" s="342"/>
      <c r="L48" s="342"/>
      <c r="M48" s="342"/>
      <c r="N48" s="342"/>
      <c r="O48" s="342"/>
      <c r="P48" s="343"/>
      <c r="S48" s="110"/>
      <c r="T48" s="110"/>
      <c r="U48" s="110"/>
      <c r="V48" s="83"/>
    </row>
    <row r="49" spans="2:16">
      <c r="B49" s="54"/>
      <c r="P49" s="53"/>
    </row>
    <row r="50" spans="2:16">
      <c r="B50" s="54"/>
      <c r="C50" t="s">
        <v>364</v>
      </c>
      <c r="O50" s="125" t="str">
        <f>HYPERLINK("https://www.gov.br/anac/pt-br/sistemas/protocolo-eletronico-sei","Protocolo Eletrônico SEI")</f>
        <v>Protocolo Eletrônico SEI</v>
      </c>
      <c r="P50" s="53"/>
    </row>
    <row r="51" spans="2:16" ht="7.2" customHeight="1">
      <c r="B51" s="54"/>
      <c r="C51" s="421"/>
      <c r="D51" s="421"/>
      <c r="E51" s="421"/>
      <c r="F51" s="421"/>
      <c r="G51" s="421"/>
      <c r="H51" s="421"/>
      <c r="I51" s="421"/>
      <c r="J51" s="421"/>
      <c r="K51" s="421"/>
      <c r="L51" s="421"/>
      <c r="M51" s="421"/>
      <c r="N51" s="421"/>
      <c r="O51" s="421"/>
      <c r="P51" s="53"/>
    </row>
    <row r="52" spans="2:16">
      <c r="B52" s="54"/>
      <c r="C52" s="56"/>
      <c r="D52" s="420" t="s">
        <v>5</v>
      </c>
      <c r="E52" s="420"/>
      <c r="F52" s="420"/>
      <c r="G52" s="420"/>
      <c r="H52" s="420" t="s">
        <v>6</v>
      </c>
      <c r="I52" s="420"/>
      <c r="J52" s="420"/>
      <c r="K52" s="420"/>
      <c r="L52" s="420"/>
      <c r="M52" s="420"/>
      <c r="N52" s="420" t="s">
        <v>295</v>
      </c>
      <c r="O52" s="420"/>
      <c r="P52" s="53"/>
    </row>
    <row r="53" spans="2:16">
      <c r="B53" s="54"/>
      <c r="C53" s="57"/>
      <c r="D53" s="405" t="str">
        <f>IF(ISBLANK(E11),"-",$E$11)</f>
        <v>-</v>
      </c>
      <c r="E53" s="405"/>
      <c r="F53" s="405"/>
      <c r="G53" s="405"/>
      <c r="H53" s="405" t="str">
        <f>IFERROR(VLOOKUP(E11,'TABELA DE DADOS'!$B$3:$E$6,2,0),"-")</f>
        <v>-</v>
      </c>
      <c r="I53" s="405"/>
      <c r="J53" s="405"/>
      <c r="K53" s="405"/>
      <c r="L53" s="405"/>
      <c r="M53" s="405"/>
      <c r="N53" s="406" t="str">
        <f>IFERROR(HYPERLINK(VLOOKUP(E11,'TABELA DE DADOS'!$B$3:$E$6,4,0),"Acesse aqui"),"-")</f>
        <v>-</v>
      </c>
      <c r="O53" s="406"/>
      <c r="P53" s="53"/>
    </row>
    <row r="54" spans="2:16" ht="7.8" customHeight="1">
      <c r="B54" s="54"/>
      <c r="P54" s="53"/>
    </row>
    <row r="55" spans="2:16" ht="157.19999999999999" customHeight="1">
      <c r="B55" s="54"/>
      <c r="C55" s="398" t="str">
        <f>IF($E$11='TABELA DE DADOS'!$B$5,'TABELA DE DADOS'!$B$57,IF(AND($E$11='TABELA DE DADOS'!$B$3,OR($E$8='TABELA DE DADOS'!B10,$E$8='TABELA DE DADOS'!B11)),'TABELA DE DADOS'!$B$53,IF(AND($E$11='TABELA DE DADOS'!$B$4,OR($E$8='TABELA DE DADOS'!B10,$E$8='TABELA DE DADOS'!B11)),'TABELA DE DADOS'!$B$55,IF(AND($E$11='TABELA DE DADOS'!$B$3,$E$8='TABELA DE DADOS'!B12),'TABELA DE DADOS'!$B$59,IF(AND($E$11='TABELA DE DADOS'!$B$4,$E$8='TABELA DE DADOS'!B12),'TABELA DE DADOS'!$B$62,"")))))</f>
        <v/>
      </c>
      <c r="D55" s="398"/>
      <c r="E55" s="398"/>
      <c r="F55" s="398"/>
      <c r="G55" s="398"/>
      <c r="H55" s="398"/>
      <c r="I55" s="398"/>
      <c r="J55" s="398"/>
      <c r="K55" s="398"/>
      <c r="L55" s="398"/>
      <c r="M55" s="398"/>
      <c r="N55" s="398"/>
      <c r="O55" s="398"/>
      <c r="P55" s="53"/>
    </row>
    <row r="56" spans="2:16" ht="5.4" customHeight="1">
      <c r="B56" s="54"/>
      <c r="C56" s="82"/>
      <c r="D56" s="82"/>
      <c r="E56" s="82"/>
      <c r="F56" s="82"/>
      <c r="G56" s="82"/>
      <c r="H56" s="82"/>
      <c r="I56" s="82"/>
      <c r="J56" s="82"/>
      <c r="K56" s="82"/>
      <c r="L56" s="82"/>
      <c r="M56" s="82"/>
      <c r="N56" s="82"/>
      <c r="O56" s="82"/>
      <c r="P56" s="53"/>
    </row>
    <row r="57" spans="2:16" ht="6.6" customHeight="1" thickBot="1">
      <c r="B57" s="58"/>
      <c r="C57" s="59"/>
      <c r="D57" s="59"/>
      <c r="E57" s="59"/>
      <c r="F57" s="59"/>
      <c r="G57" s="59"/>
      <c r="H57" s="59"/>
      <c r="I57" s="59"/>
      <c r="J57" s="59"/>
      <c r="K57" s="59"/>
      <c r="L57" s="59"/>
      <c r="M57" s="59"/>
      <c r="N57" s="59"/>
      <c r="O57" s="59"/>
      <c r="P57" s="60"/>
    </row>
    <row r="58" spans="2:16" ht="15" thickTop="1"/>
  </sheetData>
  <sheetProtection algorithmName="SHA-512" hashValue="z2Nyqa9C8Mw0xeKFAKsQzz6SAupNSyRORCq0Q0aNMdN1FonYaSkZ2vqjao12qIyEUKPOK0jZaFExhm2pSmKieA==" saltValue="Mn4zIqT4rumQDrFiaCkYuA==" spinCount="100000" sheet="1" selectLockedCells="1"/>
  <mergeCells count="31">
    <mergeCell ref="B1:P1"/>
    <mergeCell ref="B2:E2"/>
    <mergeCell ref="F2:P2"/>
    <mergeCell ref="D52:G52"/>
    <mergeCell ref="H52:M52"/>
    <mergeCell ref="C51:O51"/>
    <mergeCell ref="E8:L8"/>
    <mergeCell ref="E11:L11"/>
    <mergeCell ref="N52:O52"/>
    <mergeCell ref="J34:O34"/>
    <mergeCell ref="B48:P48"/>
    <mergeCell ref="C4:O4"/>
    <mergeCell ref="D44:O44"/>
    <mergeCell ref="D39:O39"/>
    <mergeCell ref="M11:O11"/>
    <mergeCell ref="S30:T30"/>
    <mergeCell ref="C55:O55"/>
    <mergeCell ref="B6:P6"/>
    <mergeCell ref="E30:O30"/>
    <mergeCell ref="D53:G53"/>
    <mergeCell ref="H53:M53"/>
    <mergeCell ref="N53:O53"/>
    <mergeCell ref="C8:D8"/>
    <mergeCell ref="C11:D11"/>
    <mergeCell ref="F46:O46"/>
    <mergeCell ref="C32:O32"/>
    <mergeCell ref="B36:L36"/>
    <mergeCell ref="F33:K33"/>
    <mergeCell ref="D34:H34"/>
    <mergeCell ref="D38:M38"/>
    <mergeCell ref="N38:O38"/>
  </mergeCells>
  <conditionalFormatting sqref="C8:O10 C11:M11 C12:L12 C13:O34 C38:D38 N38 C39:O46 C50:O55">
    <cfRule type="expression" dxfId="126" priority="2">
      <formula>$C$4="Complete o preenchimento da aba 'Representação' para liberar o formulário"</formula>
    </cfRule>
  </conditionalFormatting>
  <conditionalFormatting sqref="C46:O46">
    <cfRule type="expression" dxfId="124" priority="3">
      <formula>ISBLANK($E$11)</formula>
    </cfRule>
  </conditionalFormatting>
  <conditionalFormatting sqref="F46">
    <cfRule type="expression" dxfId="123" priority="4">
      <formula>$E$46&lt;&gt;"x"</formula>
    </cfRule>
  </conditionalFormatting>
  <dataValidations count="2">
    <dataValidation type="list" allowBlank="1" showInputMessage="1" showErrorMessage="1" sqref="E46" xr:uid="{FA5A00BF-D75E-40E6-969F-A33B250E8895}">
      <formula1>"X"</formula1>
    </dataValidation>
    <dataValidation type="list" allowBlank="1" showInputMessage="1" showErrorMessage="1" errorTitle="Atenção!" error="O(s) campo(s) deve(m) ser marcado(s) com &quot;x&quot;." promptTitle="Atenção!" prompt="Marque com &quot;x&quot; as alterações desejadas" sqref="E13 E15 E17 E19 E21 E23 E25 E27" xr:uid="{47E07563-85A4-4C62-8469-6B35AF51FB5F}">
      <formula1>"X"</formula1>
    </dataValidation>
  </dataValidation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17" id="{C541E5A4-B439-4D36-8A92-767954F91D1B}">
            <xm:f>OR('TABELA DE DADOS'!$D$5&lt;&gt;"x",'Instruções Gerais e Termos'!$D$29&lt;&gt;"x")</xm:f>
            <x14:dxf>
              <font>
                <color theme="0"/>
              </font>
              <fill>
                <patternFill patternType="solid">
                  <fgColor theme="0"/>
                  <bgColor auto="1"/>
                </patternFill>
              </fill>
              <border>
                <left/>
                <right/>
                <top/>
                <bottom/>
                <vertical/>
                <horizontal/>
              </border>
            </x14:dxf>
          </x14:cfRule>
          <xm:sqref>C12:C30 C9:C10</xm:sqref>
        </x14:conditionalFormatting>
        <x14:conditionalFormatting xmlns:xm="http://schemas.microsoft.com/office/excel/2006/main">
          <x14:cfRule type="expression" priority="287" id="{149A3CB2-F3CF-44E2-BB64-F4CE3921F1A2}">
            <xm:f>$E$11&lt;&gt;'TABELA DE DADOS'!$B$4</xm:f>
            <x14:dxf>
              <font>
                <color theme="0"/>
              </font>
              <fill>
                <patternFill patternType="none">
                  <bgColor auto="1"/>
                </patternFill>
              </fill>
              <border>
                <left/>
                <right/>
                <top/>
                <bottom/>
                <vertical/>
                <horizontal/>
              </border>
            </x14:dxf>
          </x14:cfRule>
          <xm:sqref>C13:O34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Atenção!" error="Selecione o tipo de infraestrutura na lista suspensa!" promptTitle="Atenção!" prompt="Selecione o tipo de infraestrutura" xr:uid="{6B995B58-A96A-46DB-956D-665B38DD63D5}">
          <x14:formula1>
            <xm:f>'TABELA DE DADOS'!$B$10:$B$12</xm:f>
          </x14:formula1>
          <xm:sqref>E8:L8</xm:sqref>
        </x14:dataValidation>
        <x14:dataValidation type="list" allowBlank="1" showInputMessage="1" showErrorMessage="1" errorTitle="Atenção" error="Selecione o tipo de solicitação na lista suspensa!" promptTitle="Atenção!" prompt="Selecione o tipo de serviço solicitado._x000a__x000a_Importante! Considerando a Resolução nº 736/2024, as Portarias emitidas até dia 29/02/24 não possuem mais validade. _x000a_Processos de &quot;Renovação&quot; e &quot;Renovação com alteração&quot; descontinuados a partir de 01/03/24." xr:uid="{40D57BAB-F758-42DC-8235-724E6BECE0C1}">
          <x14:formula1>
            <xm:f>'TABELA DE DADOS'!$B$3:$B$6</xm:f>
          </x14:formula1>
          <xm:sqref>E11:L11</xm:sqref>
        </x14:dataValidation>
        <x14:dataValidation type="list" allowBlank="1" showInputMessage="1" showErrorMessage="1" promptTitle="Atenção!" prompt="Selecione o tipo de serviço solicitado" xr:uid="{99C4D0B4-8D78-456C-98FE-155C7DB8AAB6}">
          <x14:formula1>
            <xm:f>'TABELA DE DADOS'!$B$3:$B$6</xm:f>
          </x14:formula1>
          <xm:sqref>E11:L11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08996-AFCC-4360-8705-DAF2820D4A96}">
  <sheetPr>
    <tabColor theme="9"/>
    <pageSetUpPr fitToPage="1"/>
  </sheetPr>
  <dimension ref="A1:AQ45"/>
  <sheetViews>
    <sheetView showGridLines="0" zoomScale="99" zoomScaleNormal="99" workbookViewId="0">
      <selection activeCell="B4" sqref="B4"/>
    </sheetView>
  </sheetViews>
  <sheetFormatPr defaultColWidth="9.21875" defaultRowHeight="13.8"/>
  <cols>
    <col min="1" max="1" width="1.5546875" style="1" customWidth="1"/>
    <col min="2" max="2" width="2.44140625" style="1" customWidth="1"/>
    <col min="3" max="3" width="13.77734375" style="1" customWidth="1"/>
    <col min="4" max="4" width="5.21875" style="1" customWidth="1"/>
    <col min="5" max="7" width="6.88671875" style="1" customWidth="1"/>
    <col min="8" max="8" width="8.33203125" style="1" customWidth="1"/>
    <col min="9" max="9" width="8.109375" style="1" customWidth="1"/>
    <col min="10" max="10" width="8" style="1" customWidth="1"/>
    <col min="11" max="11" width="4.5546875" style="1" customWidth="1"/>
    <col min="12" max="12" width="5.5546875" style="1" customWidth="1"/>
    <col min="13" max="13" width="8.77734375" style="1" customWidth="1"/>
    <col min="14" max="18" width="9.88671875" style="1" customWidth="1"/>
    <col min="19" max="19" width="5.77734375" style="1" customWidth="1"/>
    <col min="20" max="22" width="4.5546875" style="1" customWidth="1"/>
    <col min="23" max="23" width="8.109375" style="1" customWidth="1"/>
    <col min="24" max="24" width="2.44140625" style="1" customWidth="1"/>
    <col min="25" max="25" width="2.77734375" style="1" customWidth="1"/>
    <col min="26" max="26" width="5.44140625" style="1" customWidth="1"/>
    <col min="27" max="27" width="12.44140625" style="2" customWidth="1"/>
    <col min="28" max="28" width="13.44140625" style="2" customWidth="1"/>
    <col min="29" max="29" width="10.5546875" style="2" customWidth="1"/>
    <col min="30" max="30" width="9.21875" style="2" customWidth="1"/>
    <col min="31" max="31" width="19" style="2" customWidth="1"/>
    <col min="32" max="37" width="9.21875" style="2" customWidth="1"/>
    <col min="38" max="38" width="29" style="2" customWidth="1"/>
    <col min="39" max="39" width="12.77734375" style="2" customWidth="1"/>
    <col min="40" max="41" width="19.5546875" style="2" customWidth="1"/>
    <col min="42" max="42" width="55.77734375" style="2" customWidth="1"/>
    <col min="43" max="43" width="18.5546875" style="2" customWidth="1"/>
    <col min="44" max="45" width="9.21875" style="2" customWidth="1"/>
    <col min="46" max="16384" width="9.21875" style="2"/>
  </cols>
  <sheetData>
    <row r="1" spans="2:42" ht="14.4" thickBot="1">
      <c r="B1" s="334" t="s">
        <v>459</v>
      </c>
      <c r="C1" s="334"/>
      <c r="D1" s="334"/>
      <c r="E1" s="334"/>
      <c r="F1" s="334"/>
      <c r="G1" s="334"/>
      <c r="H1" s="334"/>
      <c r="I1" s="334"/>
      <c r="J1" s="334"/>
      <c r="K1" s="334"/>
      <c r="L1" s="334"/>
      <c r="M1" s="334"/>
      <c r="N1" s="334"/>
      <c r="O1" s="334"/>
      <c r="P1" s="334"/>
      <c r="Q1" s="334"/>
      <c r="R1" s="334"/>
      <c r="S1" s="334"/>
      <c r="T1" s="334"/>
      <c r="U1" s="334"/>
      <c r="V1" s="334"/>
      <c r="W1" s="334"/>
      <c r="X1" s="334"/>
    </row>
    <row r="2" spans="2:42" ht="76.8" customHeight="1" thickTop="1" thickBot="1">
      <c r="B2" s="335"/>
      <c r="C2" s="336"/>
      <c r="D2" s="336"/>
      <c r="E2" s="337"/>
      <c r="F2" s="338" t="s">
        <v>237</v>
      </c>
      <c r="G2" s="339"/>
      <c r="H2" s="339"/>
      <c r="I2" s="339"/>
      <c r="J2" s="339"/>
      <c r="K2" s="339"/>
      <c r="L2" s="339"/>
      <c r="M2" s="339"/>
      <c r="N2" s="339"/>
      <c r="O2" s="339"/>
      <c r="P2" s="339"/>
      <c r="Q2" s="339"/>
      <c r="R2" s="339"/>
      <c r="S2" s="339"/>
      <c r="T2" s="339"/>
      <c r="U2" s="339"/>
      <c r="V2" s="339"/>
      <c r="W2" s="339"/>
      <c r="X2" s="372"/>
      <c r="AD2" s="3"/>
      <c r="AE2" s="3"/>
      <c r="AF2" s="3"/>
      <c r="AI2" s="4"/>
      <c r="AM2" s="5"/>
      <c r="AN2" s="5"/>
      <c r="AO2" s="6"/>
      <c r="AP2" s="6"/>
    </row>
    <row r="3" spans="2:42" ht="7.2" customHeight="1" thickTop="1">
      <c r="B3" s="13"/>
      <c r="C3" s="11"/>
      <c r="D3" s="11"/>
      <c r="E3" s="11"/>
      <c r="F3" s="11"/>
      <c r="G3" s="11"/>
      <c r="H3" s="11"/>
      <c r="I3" s="11"/>
      <c r="J3" s="11"/>
      <c r="K3" s="11"/>
      <c r="L3" s="11"/>
      <c r="M3" s="11"/>
      <c r="N3" s="11"/>
      <c r="O3" s="11"/>
      <c r="P3" s="11"/>
      <c r="Q3" s="11"/>
      <c r="R3" s="11"/>
      <c r="S3" s="11"/>
      <c r="T3" s="11"/>
      <c r="U3" s="11"/>
      <c r="V3" s="11"/>
      <c r="W3" s="11"/>
      <c r="X3" s="12"/>
      <c r="AD3"/>
      <c r="AE3" s="7"/>
      <c r="AF3" s="7"/>
      <c r="AI3" s="7"/>
      <c r="AJ3" s="7"/>
      <c r="AM3" s="64"/>
      <c r="AN3" s="64"/>
      <c r="AO3" s="9"/>
    </row>
    <row r="4" spans="2:42" ht="15.75" customHeight="1">
      <c r="B4" s="169"/>
      <c r="C4" s="467" t="str">
        <f>IF('Solicitação e Instruções'!$T$46="FALSO","Complete o preenchimento da aba 'Solicitação e Instruções' para liberar o formulário","")</f>
        <v>Complete o preenchimento da aba 'Solicitação e Instruções' para liberar o formulário</v>
      </c>
      <c r="D4" s="467"/>
      <c r="E4" s="467"/>
      <c r="F4" s="467"/>
      <c r="G4" s="467"/>
      <c r="H4" s="467"/>
      <c r="I4" s="467"/>
      <c r="J4" s="467"/>
      <c r="K4" s="467"/>
      <c r="L4" s="467"/>
      <c r="M4" s="467"/>
      <c r="N4" s="467"/>
      <c r="O4" s="467"/>
      <c r="P4" s="467"/>
      <c r="Q4" s="467"/>
      <c r="R4" s="467"/>
      <c r="S4" s="467"/>
      <c r="T4" s="467"/>
      <c r="U4" s="467"/>
      <c r="V4" s="467"/>
      <c r="W4" s="467"/>
      <c r="X4" s="12"/>
      <c r="AD4"/>
      <c r="AE4" s="7"/>
      <c r="AF4" s="7"/>
      <c r="AI4" s="7"/>
      <c r="AJ4" s="7"/>
      <c r="AM4" s="64"/>
      <c r="AN4" s="64"/>
      <c r="AO4" s="9"/>
    </row>
    <row r="5" spans="2:42" customFormat="1" ht="8.4" customHeight="1">
      <c r="B5" s="22"/>
      <c r="C5" s="24"/>
      <c r="D5" s="24"/>
      <c r="E5" s="24"/>
      <c r="F5" s="24"/>
      <c r="G5" s="24"/>
      <c r="H5" s="24"/>
      <c r="I5" s="24"/>
      <c r="J5" s="24"/>
      <c r="K5" s="24"/>
      <c r="L5" s="24"/>
      <c r="M5" s="24"/>
      <c r="N5" s="24"/>
      <c r="O5" s="24"/>
      <c r="P5" s="24"/>
      <c r="Q5" s="24"/>
      <c r="R5" s="24"/>
      <c r="S5" s="24"/>
      <c r="T5" s="24"/>
      <c r="U5" s="24"/>
      <c r="V5" s="24"/>
      <c r="W5" s="24"/>
      <c r="X5" s="19"/>
      <c r="AE5" s="7"/>
      <c r="AF5" s="7"/>
      <c r="AG5" s="2"/>
      <c r="AH5" s="2"/>
      <c r="AI5" s="7"/>
      <c r="AJ5" s="7"/>
      <c r="AK5" s="2"/>
      <c r="AL5" s="2"/>
      <c r="AM5" s="64"/>
      <c r="AN5" s="64"/>
      <c r="AO5" s="9"/>
      <c r="AP5" s="2"/>
    </row>
    <row r="6" spans="2:42" customFormat="1" ht="14.4" customHeight="1">
      <c r="B6" s="450" t="s">
        <v>326</v>
      </c>
      <c r="C6" s="451"/>
      <c r="D6" s="451"/>
      <c r="E6" s="451"/>
      <c r="F6" s="451"/>
      <c r="G6" s="451"/>
      <c r="H6" s="451"/>
      <c r="I6" s="451"/>
      <c r="J6" s="451"/>
      <c r="K6" s="451"/>
      <c r="L6" s="451"/>
      <c r="M6" s="451"/>
      <c r="N6" s="451"/>
      <c r="O6" s="451"/>
      <c r="P6" s="451"/>
      <c r="Q6" s="451"/>
      <c r="R6" s="451"/>
      <c r="S6" s="451"/>
      <c r="T6" s="451"/>
      <c r="U6" s="451"/>
      <c r="V6" s="451"/>
      <c r="W6" s="451"/>
      <c r="X6" s="452"/>
      <c r="AE6" s="7"/>
      <c r="AF6" s="2"/>
      <c r="AG6" s="2"/>
      <c r="AH6" s="2"/>
      <c r="AI6" s="7"/>
      <c r="AJ6" s="7"/>
      <c r="AK6" s="2"/>
      <c r="AL6" s="2"/>
      <c r="AM6" s="8"/>
      <c r="AN6" s="8"/>
      <c r="AO6" s="9"/>
      <c r="AP6" s="2"/>
    </row>
    <row r="7" spans="2:42" customFormat="1" ht="6.6" customHeight="1">
      <c r="B7" s="22"/>
      <c r="C7" s="24"/>
      <c r="D7" s="24"/>
      <c r="E7" s="24"/>
      <c r="F7" s="24"/>
      <c r="G7" s="24"/>
      <c r="H7" s="24"/>
      <c r="I7" s="24"/>
      <c r="J7" s="24"/>
      <c r="K7" s="24"/>
      <c r="L7" s="24"/>
      <c r="M7" s="24"/>
      <c r="N7" s="24"/>
      <c r="O7" s="24"/>
      <c r="P7" s="24"/>
      <c r="Q7" s="24"/>
      <c r="R7" s="24"/>
      <c r="S7" s="24"/>
      <c r="T7" s="24"/>
      <c r="U7" s="24"/>
      <c r="V7" s="24"/>
      <c r="W7" s="24"/>
      <c r="X7" s="19"/>
      <c r="AE7" s="7"/>
      <c r="AF7" s="2"/>
      <c r="AG7" s="2"/>
      <c r="AH7" s="2"/>
      <c r="AI7" s="7"/>
      <c r="AJ7" s="7"/>
      <c r="AK7" s="2"/>
      <c r="AL7" s="2"/>
      <c r="AM7" s="8"/>
      <c r="AN7" s="8"/>
      <c r="AO7" s="9"/>
      <c r="AP7" s="2"/>
    </row>
    <row r="8" spans="2:42" customFormat="1" ht="13.2" customHeight="1">
      <c r="B8" s="22"/>
      <c r="C8" s="24"/>
      <c r="D8" s="24"/>
      <c r="E8" s="24"/>
      <c r="F8" s="24"/>
      <c r="G8" s="24"/>
      <c r="H8" s="24"/>
      <c r="I8" s="24"/>
      <c r="J8" s="24"/>
      <c r="K8" s="24"/>
      <c r="L8" s="24"/>
      <c r="M8" s="24"/>
      <c r="N8" s="24"/>
      <c r="O8" s="24"/>
      <c r="P8" s="24"/>
      <c r="Q8" s="433" t="str">
        <f>IF('Solicitação e Instruções'!$E$11&lt;&gt;'TABELA DE DADOS'!$B$3,"Não há dados a preencher nesta seção","")</f>
        <v>Não há dados a preencher nesta seção</v>
      </c>
      <c r="R8" s="433"/>
      <c r="S8" s="433"/>
      <c r="T8" s="433"/>
      <c r="U8" s="433"/>
      <c r="V8" s="433"/>
      <c r="W8" s="433"/>
      <c r="X8" s="19"/>
      <c r="AE8" s="7"/>
      <c r="AF8" s="2"/>
      <c r="AG8" s="2"/>
      <c r="AH8" s="2"/>
      <c r="AI8" s="7"/>
      <c r="AJ8" s="7"/>
      <c r="AK8" s="2"/>
      <c r="AL8" s="2"/>
      <c r="AM8" s="8"/>
      <c r="AN8" s="8"/>
      <c r="AO8" s="9"/>
      <c r="AP8" s="2"/>
    </row>
    <row r="9" spans="2:42" customFormat="1" ht="14.4" customHeight="1">
      <c r="B9" s="22"/>
      <c r="C9" s="446" t="str">
        <f>CONCATENATE("Existe processo deferido de Autorização Prévia de Construção Inicial de "&amp;'Solicitação e Instruções'!$E$8)</f>
        <v xml:space="preserve">Existe processo deferido de Autorização Prévia de Construção Inicial de </v>
      </c>
      <c r="D9" s="446"/>
      <c r="E9" s="446"/>
      <c r="F9" s="446"/>
      <c r="G9" s="446"/>
      <c r="H9" s="446"/>
      <c r="I9" s="446"/>
      <c r="J9" s="446"/>
      <c r="K9" s="446"/>
      <c r="L9" s="446"/>
      <c r="M9" s="446"/>
      <c r="N9" s="446"/>
      <c r="O9" s="446"/>
      <c r="P9" s="455" t="s">
        <v>325</v>
      </c>
      <c r="Q9" s="456"/>
      <c r="R9" s="24"/>
      <c r="S9" s="24"/>
      <c r="T9" s="24"/>
      <c r="U9" s="24"/>
      <c r="V9" s="24"/>
      <c r="W9" s="24"/>
      <c r="X9" s="19"/>
      <c r="AE9" s="7"/>
      <c r="AF9" s="2"/>
      <c r="AG9" s="2"/>
      <c r="AH9" s="2"/>
      <c r="AI9" s="7"/>
      <c r="AJ9" s="7"/>
      <c r="AK9" s="2"/>
      <c r="AL9" s="2"/>
      <c r="AM9" s="8"/>
      <c r="AN9" s="8"/>
      <c r="AO9" s="9"/>
      <c r="AP9" s="2"/>
    </row>
    <row r="10" spans="2:42" customFormat="1" ht="6.6" customHeight="1">
      <c r="B10" s="22"/>
      <c r="C10" s="24"/>
      <c r="D10" s="24"/>
      <c r="E10" s="24"/>
      <c r="F10" s="24"/>
      <c r="G10" s="24"/>
      <c r="H10" s="24"/>
      <c r="I10" s="24"/>
      <c r="J10" s="24"/>
      <c r="K10" s="24"/>
      <c r="L10" s="24"/>
      <c r="M10" s="24"/>
      <c r="N10" s="24"/>
      <c r="O10" s="24"/>
      <c r="P10" s="24"/>
      <c r="Q10" s="24"/>
      <c r="R10" s="24"/>
      <c r="S10" s="24"/>
      <c r="T10" s="24"/>
      <c r="U10" s="24"/>
      <c r="V10" s="24"/>
      <c r="W10" s="24"/>
      <c r="X10" s="19"/>
      <c r="AE10" s="7"/>
      <c r="AF10" s="2"/>
      <c r="AG10" s="2"/>
      <c r="AH10" s="2"/>
      <c r="AI10" s="7"/>
      <c r="AJ10" s="7"/>
      <c r="AK10" s="2"/>
      <c r="AL10" s="2"/>
      <c r="AM10" s="8"/>
      <c r="AN10" s="8"/>
      <c r="AO10" s="9"/>
      <c r="AP10" s="2"/>
    </row>
    <row r="11" spans="2:42" customFormat="1" ht="14.55" customHeight="1">
      <c r="B11" s="22"/>
      <c r="C11" s="446" t="str">
        <f>CONCATENATE("Nº Processo SEI! de Autorização Prévia de Construção Inicial de "&amp;'Solicitação e Instruções'!$E$8)</f>
        <v xml:space="preserve">Nº Processo SEI! de Autorização Prévia de Construção Inicial de </v>
      </c>
      <c r="D11" s="446"/>
      <c r="E11" s="446"/>
      <c r="F11" s="446"/>
      <c r="G11" s="446"/>
      <c r="H11" s="446"/>
      <c r="I11" s="446"/>
      <c r="J11" s="446"/>
      <c r="K11" s="446"/>
      <c r="L11" s="446"/>
      <c r="M11" s="446"/>
      <c r="N11" s="446"/>
      <c r="O11" s="463"/>
      <c r="P11" s="464"/>
      <c r="Q11" s="465"/>
      <c r="R11" s="465"/>
      <c r="S11" s="465"/>
      <c r="T11" s="465"/>
      <c r="U11" s="465"/>
      <c r="V11" s="465"/>
      <c r="W11" s="466"/>
      <c r="X11" s="19"/>
      <c r="AE11" s="2"/>
      <c r="AF11" s="2"/>
      <c r="AG11" s="2"/>
      <c r="AH11" s="2"/>
      <c r="AI11" s="7"/>
      <c r="AJ11" s="7"/>
      <c r="AK11" s="2"/>
      <c r="AL11" s="2"/>
      <c r="AM11" s="8"/>
      <c r="AN11" s="8"/>
      <c r="AO11" s="2"/>
      <c r="AP11" s="2"/>
    </row>
    <row r="12" spans="2:42" customFormat="1" ht="10.8" customHeight="1">
      <c r="B12" s="22"/>
      <c r="C12" s="24"/>
      <c r="D12" s="24"/>
      <c r="E12" s="24"/>
      <c r="F12" s="24"/>
      <c r="G12" s="24"/>
      <c r="H12" s="24"/>
      <c r="I12" s="24"/>
      <c r="J12" s="24"/>
      <c r="K12" s="24"/>
      <c r="L12" s="24"/>
      <c r="M12" s="24"/>
      <c r="N12" s="24"/>
      <c r="O12" s="24"/>
      <c r="P12" s="24"/>
      <c r="Q12" s="24"/>
      <c r="R12" s="24"/>
      <c r="S12" s="24"/>
      <c r="T12" s="24"/>
      <c r="U12" s="24"/>
      <c r="V12" s="24"/>
      <c r="W12" s="24"/>
      <c r="X12" s="19"/>
      <c r="AE12" s="2"/>
      <c r="AF12" s="2"/>
      <c r="AG12" s="2"/>
      <c r="AH12" s="2"/>
      <c r="AI12" s="7"/>
      <c r="AJ12" s="7"/>
      <c r="AK12" s="2"/>
      <c r="AL12" s="2"/>
      <c r="AM12" s="8"/>
      <c r="AN12" s="8"/>
      <c r="AO12" s="9"/>
      <c r="AP12" s="2"/>
    </row>
    <row r="13" spans="2:42" customFormat="1" ht="16.2" customHeight="1">
      <c r="B13" s="450" t="s">
        <v>300</v>
      </c>
      <c r="C13" s="451"/>
      <c r="D13" s="451"/>
      <c r="E13" s="451"/>
      <c r="F13" s="451"/>
      <c r="G13" s="451"/>
      <c r="H13" s="451"/>
      <c r="I13" s="451"/>
      <c r="J13" s="451"/>
      <c r="K13" s="451"/>
      <c r="L13" s="451"/>
      <c r="M13" s="451"/>
      <c r="N13" s="451"/>
      <c r="O13" s="451"/>
      <c r="P13" s="451"/>
      <c r="Q13" s="451"/>
      <c r="R13" s="451"/>
      <c r="S13" s="451"/>
      <c r="T13" s="451"/>
      <c r="U13" s="451"/>
      <c r="V13" s="451"/>
      <c r="W13" s="451"/>
      <c r="X13" s="452"/>
      <c r="AE13" s="2"/>
      <c r="AF13" s="2"/>
      <c r="AG13" s="2"/>
      <c r="AH13" s="2"/>
      <c r="AI13" s="7"/>
      <c r="AJ13" s="7"/>
      <c r="AK13" s="2"/>
      <c r="AL13" s="2"/>
      <c r="AM13" s="2"/>
      <c r="AN13" s="2"/>
      <c r="AO13" s="2"/>
      <c r="AP13" s="2"/>
    </row>
    <row r="14" spans="2:42" customFormat="1" ht="5.0999999999999996" customHeight="1">
      <c r="B14" s="22"/>
      <c r="C14" s="24"/>
      <c r="D14" s="24"/>
      <c r="E14" s="24"/>
      <c r="F14" s="24"/>
      <c r="G14" s="24"/>
      <c r="H14" s="24"/>
      <c r="I14" s="24"/>
      <c r="J14" s="24"/>
      <c r="K14" s="24"/>
      <c r="L14" s="24"/>
      <c r="M14" s="24"/>
      <c r="N14" s="24"/>
      <c r="O14" s="24"/>
      <c r="P14" s="24"/>
      <c r="Q14" s="24"/>
      <c r="R14" s="24"/>
      <c r="S14" s="24"/>
      <c r="T14" s="24"/>
      <c r="U14" s="24"/>
      <c r="V14" s="24"/>
      <c r="W14" s="24"/>
      <c r="X14" s="19"/>
      <c r="AD14" s="7"/>
      <c r="AE14" s="2"/>
      <c r="AF14" s="2"/>
      <c r="AG14" s="2"/>
      <c r="AH14" s="2"/>
      <c r="AI14" s="7"/>
      <c r="AJ14" s="7"/>
      <c r="AK14" s="2"/>
      <c r="AL14" s="2"/>
      <c r="AM14" s="2"/>
      <c r="AN14" s="2"/>
      <c r="AO14" s="2"/>
      <c r="AP14" s="2"/>
    </row>
    <row r="15" spans="2:42" customFormat="1" ht="17.399999999999999" customHeight="1">
      <c r="B15" s="22"/>
      <c r="C15" s="3" t="s">
        <v>301</v>
      </c>
      <c r="D15" s="24"/>
      <c r="E15" s="24"/>
      <c r="F15" s="24"/>
      <c r="G15" s="24"/>
      <c r="H15" s="24"/>
      <c r="I15" s="24"/>
      <c r="J15" s="24"/>
      <c r="K15" s="24"/>
      <c r="L15" s="24"/>
      <c r="M15" s="24"/>
      <c r="N15" s="24"/>
      <c r="O15" s="24"/>
      <c r="P15" s="24"/>
      <c r="Q15" s="433" t="str">
        <f>IF('Solicitação e Instruções'!$T$29="VERDADEIRO","","Não há dados a preencher nesta seção")</f>
        <v>Não há dados a preencher nesta seção</v>
      </c>
      <c r="R15" s="433"/>
      <c r="S15" s="433"/>
      <c r="T15" s="433"/>
      <c r="U15" s="433"/>
      <c r="V15" s="433"/>
      <c r="W15" s="433"/>
      <c r="X15" s="19"/>
      <c r="AE15" s="2"/>
      <c r="AF15" s="7"/>
      <c r="AG15" s="7"/>
      <c r="AH15" s="7"/>
      <c r="AI15" s="7"/>
      <c r="AJ15" s="7"/>
      <c r="AK15" s="2"/>
      <c r="AL15" s="2"/>
      <c r="AM15" s="2"/>
      <c r="AN15" s="2"/>
      <c r="AO15" s="2"/>
      <c r="AP15" s="2"/>
    </row>
    <row r="16" spans="2:42" customFormat="1" ht="9" customHeight="1">
      <c r="B16" s="22"/>
      <c r="C16" s="3"/>
      <c r="D16" s="24"/>
      <c r="E16" s="24"/>
      <c r="F16" s="24"/>
      <c r="G16" s="24"/>
      <c r="H16" s="24"/>
      <c r="I16" s="24"/>
      <c r="J16" s="24"/>
      <c r="K16" s="24"/>
      <c r="L16" s="24"/>
      <c r="M16" s="24"/>
      <c r="N16" s="24"/>
      <c r="O16" s="24"/>
      <c r="P16" s="24"/>
      <c r="Q16" s="24"/>
      <c r="R16" s="24"/>
      <c r="S16" s="24"/>
      <c r="T16" s="24"/>
      <c r="U16" s="24"/>
      <c r="V16" s="24"/>
      <c r="W16" s="24"/>
      <c r="X16" s="19"/>
      <c r="AE16" s="7"/>
      <c r="AF16" s="7"/>
      <c r="AG16" s="7"/>
      <c r="AH16" s="7"/>
      <c r="AI16" s="7"/>
      <c r="AJ16" s="7"/>
      <c r="AK16" s="2"/>
      <c r="AL16" s="2"/>
      <c r="AM16" s="2"/>
      <c r="AN16" s="2"/>
      <c r="AO16" s="2"/>
      <c r="AP16" s="2"/>
    </row>
    <row r="17" spans="2:42" customFormat="1" ht="14.4">
      <c r="B17" s="22"/>
      <c r="C17" s="27" t="s">
        <v>129</v>
      </c>
      <c r="D17" s="24"/>
      <c r="E17" s="24"/>
      <c r="F17" s="24"/>
      <c r="G17" s="24"/>
      <c r="H17" s="24"/>
      <c r="I17" s="24"/>
      <c r="J17" s="455"/>
      <c r="K17" s="457"/>
      <c r="L17" s="456"/>
      <c r="M17" s="461" t="str">
        <f>IF(AND($J$17&lt;&gt;"",RIGHT($J$17,2)&lt;&gt;'Dados Gerais e Operador'!$F$36),"ATENÇÃO - O CREA responsável pela fiscalização da obra deve ser da mesma UF da localização do aeródromo","")</f>
        <v/>
      </c>
      <c r="N17" s="462"/>
      <c r="O17" s="462"/>
      <c r="P17" s="462"/>
      <c r="Q17" s="462"/>
      <c r="R17" s="462"/>
      <c r="S17" s="462"/>
      <c r="T17" s="462"/>
      <c r="U17" s="462"/>
      <c r="V17" s="462"/>
      <c r="W17" s="462"/>
      <c r="X17" s="19"/>
      <c r="AE17" s="7"/>
      <c r="AF17" s="7"/>
      <c r="AG17" s="7"/>
      <c r="AH17" s="7"/>
      <c r="AI17" s="7"/>
      <c r="AJ17" s="7"/>
      <c r="AK17" s="7"/>
      <c r="AL17" s="2"/>
      <c r="AM17" s="2"/>
      <c r="AN17" s="2"/>
      <c r="AO17" s="2"/>
      <c r="AP17" s="2"/>
    </row>
    <row r="18" spans="2:42" customFormat="1" ht="14.4">
      <c r="B18" s="22"/>
      <c r="C18" s="27" t="s">
        <v>130</v>
      </c>
      <c r="D18" s="28"/>
      <c r="E18" s="1"/>
      <c r="F18" s="1"/>
      <c r="G18" s="1"/>
      <c r="H18" s="1"/>
      <c r="I18" s="1"/>
      <c r="J18" s="458"/>
      <c r="K18" s="459"/>
      <c r="L18" s="459"/>
      <c r="M18" s="459"/>
      <c r="N18" s="459"/>
      <c r="O18" s="460"/>
      <c r="P18" s="24"/>
      <c r="Q18" s="24"/>
      <c r="R18" s="24"/>
      <c r="S18" s="24"/>
      <c r="T18" s="24"/>
      <c r="U18" s="24"/>
      <c r="V18" s="24"/>
      <c r="W18" s="24"/>
      <c r="X18" s="19"/>
      <c r="AE18" s="7"/>
      <c r="AF18" s="7"/>
      <c r="AG18" s="7"/>
      <c r="AH18" s="7"/>
      <c r="AI18" s="7"/>
      <c r="AJ18" s="7"/>
      <c r="AK18" s="7"/>
      <c r="AL18" s="2"/>
      <c r="AM18" s="2"/>
      <c r="AN18" s="2"/>
      <c r="AO18" s="2"/>
      <c r="AP18" s="2"/>
    </row>
    <row r="19" spans="2:42" customFormat="1" ht="14.4">
      <c r="B19" s="22"/>
      <c r="C19" s="27" t="s">
        <v>131</v>
      </c>
      <c r="D19" s="24"/>
      <c r="E19" s="24"/>
      <c r="F19" s="24"/>
      <c r="G19" s="24"/>
      <c r="H19" s="24"/>
      <c r="I19" s="24"/>
      <c r="J19" s="454"/>
      <c r="K19" s="454"/>
      <c r="L19" s="454"/>
      <c r="M19" s="454"/>
      <c r="N19" s="454"/>
      <c r="O19" s="454"/>
      <c r="P19" s="29" t="s">
        <v>132</v>
      </c>
      <c r="Q19" s="24"/>
      <c r="R19" s="24"/>
      <c r="S19" s="24"/>
      <c r="T19" s="24"/>
      <c r="U19" s="24"/>
      <c r="V19" s="24"/>
      <c r="W19" s="24"/>
      <c r="X19" s="19"/>
      <c r="AE19" s="7"/>
      <c r="AF19" s="7"/>
      <c r="AG19" s="7"/>
      <c r="AH19" s="7"/>
      <c r="AI19" s="7"/>
      <c r="AJ19" s="7"/>
      <c r="AK19" s="7"/>
      <c r="AL19" s="2"/>
      <c r="AM19" s="2"/>
      <c r="AN19" s="2"/>
      <c r="AO19" s="2"/>
      <c r="AP19" s="2"/>
    </row>
    <row r="20" spans="2:42" customFormat="1" ht="29.4" customHeight="1">
      <c r="B20" s="22"/>
      <c r="C20" s="449" t="s">
        <v>434</v>
      </c>
      <c r="D20" s="449"/>
      <c r="E20" s="449"/>
      <c r="F20" s="449"/>
      <c r="G20" s="449"/>
      <c r="H20" s="449"/>
      <c r="I20" s="449"/>
      <c r="J20" s="449"/>
      <c r="K20" s="449"/>
      <c r="L20" s="449"/>
      <c r="M20" s="449"/>
      <c r="N20" s="449"/>
      <c r="O20" s="449"/>
      <c r="P20" s="449"/>
      <c r="Q20" s="449"/>
      <c r="R20" s="449"/>
      <c r="S20" s="449"/>
      <c r="T20" s="449"/>
      <c r="U20" s="449"/>
      <c r="V20" s="449"/>
      <c r="W20" s="449"/>
      <c r="X20" s="19"/>
      <c r="AD20" s="7"/>
      <c r="AE20" s="7"/>
      <c r="AF20" s="7"/>
      <c r="AG20" s="7"/>
      <c r="AH20" s="7"/>
      <c r="AI20" s="7"/>
      <c r="AJ20" s="7"/>
      <c r="AK20" s="7"/>
      <c r="AL20" s="2"/>
      <c r="AM20" s="2"/>
      <c r="AN20" s="2"/>
      <c r="AO20" s="2"/>
      <c r="AP20" s="2"/>
    </row>
    <row r="21" spans="2:42" customFormat="1" ht="11.4" customHeight="1">
      <c r="B21" s="22"/>
      <c r="C21" s="72"/>
      <c r="D21" s="72"/>
      <c r="E21" s="72"/>
      <c r="F21" s="72"/>
      <c r="G21" s="72"/>
      <c r="H21" s="72"/>
      <c r="I21" s="72"/>
      <c r="J21" s="72"/>
      <c r="K21" s="72"/>
      <c r="L21" s="72"/>
      <c r="M21" s="72"/>
      <c r="N21" s="72"/>
      <c r="O21" s="72"/>
      <c r="P21" s="72"/>
      <c r="Q21" s="72"/>
      <c r="R21" s="72"/>
      <c r="S21" s="72"/>
      <c r="T21" s="72"/>
      <c r="U21" s="72"/>
      <c r="V21" s="72"/>
      <c r="W21" s="72"/>
      <c r="X21" s="19"/>
      <c r="AD21" s="7"/>
      <c r="AE21" s="7"/>
      <c r="AF21" s="7"/>
      <c r="AG21" s="7"/>
      <c r="AH21" s="7"/>
      <c r="AI21" s="7"/>
      <c r="AJ21" s="7"/>
      <c r="AK21" s="7"/>
      <c r="AL21" s="2"/>
      <c r="AM21" s="2"/>
      <c r="AN21" s="2"/>
      <c r="AO21" s="2"/>
      <c r="AP21" s="2"/>
    </row>
    <row r="22" spans="2:42" customFormat="1" ht="14.4" customHeight="1">
      <c r="B22" s="22"/>
      <c r="C22" s="72"/>
      <c r="D22" s="102"/>
      <c r="E22" s="445" t="s">
        <v>412</v>
      </c>
      <c r="F22" s="329"/>
      <c r="G22" s="329"/>
      <c r="H22" s="329"/>
      <c r="I22" s="329"/>
      <c r="J22" s="329"/>
      <c r="K22" s="329"/>
      <c r="L22" s="329"/>
      <c r="M22" s="329"/>
      <c r="N22" s="329"/>
      <c r="O22" s="329"/>
      <c r="P22" s="329"/>
      <c r="Q22" s="329"/>
      <c r="R22" s="329"/>
      <c r="S22" s="329"/>
      <c r="T22" s="329"/>
      <c r="U22" s="329"/>
      <c r="V22" s="329"/>
      <c r="W22" s="72"/>
      <c r="X22" s="19"/>
      <c r="AD22" s="7"/>
      <c r="AE22" s="7"/>
      <c r="AF22" s="7"/>
      <c r="AG22" s="7"/>
      <c r="AH22" s="7"/>
      <c r="AI22" s="7"/>
      <c r="AJ22" s="7"/>
      <c r="AK22" s="7"/>
      <c r="AL22" s="2"/>
      <c r="AM22" s="2"/>
      <c r="AN22" s="2"/>
      <c r="AO22" s="2"/>
      <c r="AP22" s="2"/>
    </row>
    <row r="23" spans="2:42" customFormat="1" ht="14.4">
      <c r="B23" s="22"/>
      <c r="C23" s="72"/>
      <c r="D23" s="102"/>
      <c r="E23" s="445" t="s">
        <v>413</v>
      </c>
      <c r="F23" s="329"/>
      <c r="G23" s="329"/>
      <c r="H23" s="329"/>
      <c r="I23" s="329"/>
      <c r="J23" s="329"/>
      <c r="K23" s="329"/>
      <c r="L23" s="329"/>
      <c r="M23" s="329"/>
      <c r="N23" s="329"/>
      <c r="O23" s="329"/>
      <c r="P23" s="329"/>
      <c r="Q23" s="329"/>
      <c r="R23" s="329"/>
      <c r="S23" s="112"/>
      <c r="T23" s="112"/>
      <c r="U23" s="112"/>
      <c r="V23" s="112"/>
      <c r="W23" s="72"/>
      <c r="X23" s="19"/>
      <c r="AD23" s="7"/>
      <c r="AE23" s="7"/>
      <c r="AF23" s="7"/>
      <c r="AG23" s="7"/>
      <c r="AH23" s="7"/>
      <c r="AI23" s="7"/>
      <c r="AJ23" s="7"/>
      <c r="AK23" s="7"/>
      <c r="AL23" s="2"/>
      <c r="AM23" s="2"/>
      <c r="AN23" s="2"/>
      <c r="AO23" s="2"/>
      <c r="AP23" s="2"/>
    </row>
    <row r="24" spans="2:42" customFormat="1" ht="3.6" customHeight="1">
      <c r="B24" s="22"/>
      <c r="C24" s="72"/>
      <c r="D24" s="168"/>
      <c r="E24" s="82"/>
      <c r="F24" s="82"/>
      <c r="G24" s="82"/>
      <c r="H24" s="82"/>
      <c r="I24" s="82"/>
      <c r="J24" s="82"/>
      <c r="K24" s="82"/>
      <c r="L24" s="82"/>
      <c r="M24" s="82"/>
      <c r="N24" s="82"/>
      <c r="O24" s="82"/>
      <c r="P24" s="82"/>
      <c r="Q24" s="82"/>
      <c r="R24" s="82"/>
      <c r="S24" s="112"/>
      <c r="T24" s="112"/>
      <c r="U24" s="112"/>
      <c r="V24" s="112"/>
      <c r="W24" s="72"/>
      <c r="X24" s="19"/>
      <c r="AD24" s="7"/>
      <c r="AE24" s="7"/>
      <c r="AF24" s="7"/>
      <c r="AG24" s="7"/>
      <c r="AH24" s="7"/>
      <c r="AI24" s="7"/>
      <c r="AJ24" s="7"/>
      <c r="AK24" s="7"/>
      <c r="AL24" s="2"/>
      <c r="AM24" s="2"/>
      <c r="AN24" s="2"/>
      <c r="AO24" s="2"/>
      <c r="AP24" s="2"/>
    </row>
    <row r="25" spans="2:42" customFormat="1" ht="16.2" customHeight="1">
      <c r="B25" s="22"/>
      <c r="C25" s="72"/>
      <c r="D25" s="115" t="s">
        <v>337</v>
      </c>
      <c r="E25" s="82"/>
      <c r="F25" s="82"/>
      <c r="G25" s="82"/>
      <c r="H25" s="82"/>
      <c r="I25" s="82"/>
      <c r="J25" s="82"/>
      <c r="K25" s="82"/>
      <c r="L25" s="82"/>
      <c r="M25" s="82"/>
      <c r="N25" s="82"/>
      <c r="O25" s="82"/>
      <c r="P25" s="82"/>
      <c r="Q25" s="82"/>
      <c r="R25" s="82"/>
      <c r="S25" s="112"/>
      <c r="T25" s="112"/>
      <c r="U25" s="112"/>
      <c r="V25" s="112"/>
      <c r="W25" s="72"/>
      <c r="X25" s="19"/>
      <c r="AD25" s="7"/>
      <c r="AE25" s="7"/>
      <c r="AF25" s="7"/>
      <c r="AG25" s="7"/>
      <c r="AH25" s="7"/>
      <c r="AI25" s="7"/>
      <c r="AJ25" s="7"/>
      <c r="AK25" s="7"/>
      <c r="AL25" s="2"/>
      <c r="AM25" s="2"/>
      <c r="AN25" s="2"/>
      <c r="AO25" s="2"/>
      <c r="AP25" s="2"/>
    </row>
    <row r="26" spans="2:42" customFormat="1" ht="3" customHeight="1">
      <c r="B26" s="22"/>
      <c r="C26" s="72"/>
      <c r="D26" s="82"/>
      <c r="E26" s="82"/>
      <c r="F26" s="82"/>
      <c r="G26" s="82"/>
      <c r="H26" s="82"/>
      <c r="I26" s="82"/>
      <c r="J26" s="82"/>
      <c r="K26" s="82"/>
      <c r="L26" s="82"/>
      <c r="M26" s="82"/>
      <c r="N26" s="82"/>
      <c r="O26" s="82"/>
      <c r="P26" s="82"/>
      <c r="Q26" s="82"/>
      <c r="R26" s="82"/>
      <c r="S26" s="112"/>
      <c r="T26" s="112"/>
      <c r="U26" s="112"/>
      <c r="V26" s="112"/>
      <c r="W26" s="72"/>
      <c r="X26" s="19"/>
      <c r="AD26" s="7"/>
      <c r="AE26" s="7"/>
      <c r="AF26" s="7"/>
      <c r="AG26" s="7"/>
      <c r="AH26" s="7"/>
      <c r="AI26" s="7"/>
      <c r="AJ26" s="7"/>
      <c r="AK26" s="7"/>
      <c r="AL26" s="2"/>
      <c r="AM26" s="2"/>
      <c r="AN26" s="2"/>
      <c r="AO26" s="2"/>
      <c r="AP26" s="2"/>
    </row>
    <row r="27" spans="2:42" customFormat="1" ht="14.4">
      <c r="B27" s="22"/>
      <c r="C27" s="72"/>
      <c r="D27" s="102"/>
      <c r="E27" s="445" t="s">
        <v>321</v>
      </c>
      <c r="F27" s="329"/>
      <c r="G27" s="329"/>
      <c r="H27" s="329"/>
      <c r="I27" s="329"/>
      <c r="J27" s="329"/>
      <c r="K27" s="329"/>
      <c r="L27" s="329"/>
      <c r="M27" s="329"/>
      <c r="N27" s="329"/>
      <c r="O27" s="329"/>
      <c r="P27" s="329"/>
      <c r="Q27" s="329"/>
      <c r="R27" s="329"/>
      <c r="S27" s="112"/>
      <c r="T27" s="112"/>
      <c r="U27" s="112"/>
      <c r="V27" s="112"/>
      <c r="W27" s="72"/>
      <c r="X27" s="19"/>
      <c r="AD27" s="7"/>
      <c r="AE27" s="7"/>
      <c r="AF27" s="7"/>
      <c r="AG27" s="7"/>
      <c r="AH27" s="7"/>
      <c r="AI27" s="7"/>
      <c r="AJ27" s="7"/>
      <c r="AK27" s="7"/>
      <c r="AL27" s="2"/>
      <c r="AM27" s="2"/>
      <c r="AN27" s="2"/>
      <c r="AO27" s="2"/>
      <c r="AP27" s="2"/>
    </row>
    <row r="28" spans="2:42" customFormat="1" ht="15" customHeight="1">
      <c r="B28" s="22"/>
      <c r="C28" s="72"/>
      <c r="D28" s="72"/>
      <c r="E28" s="80"/>
      <c r="F28" s="80"/>
      <c r="G28" s="80"/>
      <c r="H28" s="80"/>
      <c r="I28" s="80"/>
      <c r="J28" s="80"/>
      <c r="K28" s="80"/>
      <c r="L28" s="80"/>
      <c r="M28" s="80"/>
      <c r="N28" s="80"/>
      <c r="O28" s="80"/>
      <c r="P28" s="80"/>
      <c r="Q28" s="80"/>
      <c r="R28" s="80"/>
      <c r="S28" s="72"/>
      <c r="T28" s="72"/>
      <c r="U28" s="72"/>
      <c r="V28" s="72"/>
      <c r="W28" s="72"/>
      <c r="X28" s="19"/>
      <c r="AD28" s="7"/>
      <c r="AE28" s="7"/>
      <c r="AF28" s="7"/>
      <c r="AG28" s="7"/>
      <c r="AH28" s="7"/>
      <c r="AI28" s="7"/>
      <c r="AJ28" s="7"/>
      <c r="AK28" s="7"/>
      <c r="AL28" s="2"/>
      <c r="AM28" s="2"/>
      <c r="AN28" s="2"/>
      <c r="AO28" s="2"/>
      <c r="AP28" s="2"/>
    </row>
    <row r="29" spans="2:42" customFormat="1" ht="5.0999999999999996" customHeight="1">
      <c r="B29" s="22"/>
      <c r="C29" s="24"/>
      <c r="D29" s="24"/>
      <c r="E29" s="24"/>
      <c r="F29" s="24"/>
      <c r="G29" s="24"/>
      <c r="H29" s="24"/>
      <c r="I29" s="24"/>
      <c r="J29" s="24"/>
      <c r="K29" s="24"/>
      <c r="L29" s="24"/>
      <c r="M29" s="24"/>
      <c r="N29" s="24"/>
      <c r="O29" s="24"/>
      <c r="P29" s="24"/>
      <c r="Q29" s="24"/>
      <c r="R29" s="24"/>
      <c r="S29" s="24"/>
      <c r="T29" s="24"/>
      <c r="U29" s="24"/>
      <c r="V29" s="24"/>
      <c r="W29" s="24"/>
      <c r="X29" s="19"/>
      <c r="AD29" s="7"/>
      <c r="AE29" s="7"/>
      <c r="AF29" s="7"/>
      <c r="AG29" s="7"/>
      <c r="AH29" s="7"/>
      <c r="AI29" s="7"/>
      <c r="AJ29" s="7"/>
      <c r="AK29" s="7"/>
      <c r="AL29" s="2"/>
      <c r="AM29" s="2"/>
      <c r="AN29" s="2"/>
      <c r="AO29" s="2"/>
      <c r="AP29" s="2"/>
    </row>
    <row r="30" spans="2:42" customFormat="1" ht="16.2" customHeight="1">
      <c r="B30" s="450" t="s">
        <v>302</v>
      </c>
      <c r="C30" s="451"/>
      <c r="D30" s="451"/>
      <c r="E30" s="451"/>
      <c r="F30" s="451"/>
      <c r="G30" s="451"/>
      <c r="H30" s="451"/>
      <c r="I30" s="451"/>
      <c r="J30" s="451"/>
      <c r="K30" s="451"/>
      <c r="L30" s="451"/>
      <c r="M30" s="451"/>
      <c r="N30" s="451"/>
      <c r="O30" s="451"/>
      <c r="P30" s="451"/>
      <c r="Q30" s="451"/>
      <c r="R30" s="451"/>
      <c r="S30" s="451"/>
      <c r="T30" s="451"/>
      <c r="U30" s="451"/>
      <c r="V30" s="451"/>
      <c r="W30" s="451"/>
      <c r="X30" s="452"/>
      <c r="AD30" s="7"/>
      <c r="AE30" s="7"/>
      <c r="AF30" s="7"/>
      <c r="AG30" s="7"/>
      <c r="AH30" s="7"/>
      <c r="AI30" s="7"/>
      <c r="AJ30" s="7"/>
      <c r="AK30" s="7"/>
    </row>
    <row r="31" spans="2:42" customFormat="1" ht="5.0999999999999996" customHeight="1">
      <c r="B31" s="22"/>
      <c r="C31" s="24"/>
      <c r="D31" s="24"/>
      <c r="E31" s="24"/>
      <c r="F31" s="24"/>
      <c r="G31" s="24"/>
      <c r="H31" s="24"/>
      <c r="I31" s="24"/>
      <c r="J31" s="24"/>
      <c r="K31" s="24"/>
      <c r="L31" s="24"/>
      <c r="M31" s="24"/>
      <c r="N31" s="24"/>
      <c r="O31" s="24"/>
      <c r="P31" s="24"/>
      <c r="Q31" s="24"/>
      <c r="R31" s="24"/>
      <c r="S31" s="24"/>
      <c r="T31" s="24"/>
      <c r="U31" s="24"/>
      <c r="V31" s="24"/>
      <c r="W31" s="24"/>
      <c r="X31" s="19"/>
      <c r="AD31" s="7"/>
      <c r="AE31" s="7"/>
      <c r="AF31" s="7"/>
      <c r="AG31" s="7"/>
      <c r="AH31" s="7"/>
      <c r="AI31" s="7"/>
      <c r="AJ31" s="7"/>
      <c r="AK31" s="7"/>
    </row>
    <row r="32" spans="2:42" customFormat="1" ht="20.399999999999999" customHeight="1">
      <c r="B32" s="22"/>
      <c r="C32" s="3" t="s">
        <v>303</v>
      </c>
      <c r="D32" s="3"/>
      <c r="E32" s="3"/>
      <c r="F32" s="3"/>
      <c r="G32" s="3"/>
      <c r="H32" s="3"/>
      <c r="I32" s="3"/>
      <c r="J32" s="3"/>
      <c r="K32" s="3"/>
      <c r="L32" s="3"/>
      <c r="M32" s="3"/>
      <c r="N32" s="3"/>
      <c r="O32" s="3"/>
      <c r="P32" s="3"/>
      <c r="Q32" s="433" t="str">
        <f>IF('Solicitação e Instruções'!$U$29="VERDADEIRO","","Não há dados a preencher nesta seção")</f>
        <v>Não há dados a preencher nesta seção</v>
      </c>
      <c r="R32" s="433"/>
      <c r="S32" s="433"/>
      <c r="T32" s="433"/>
      <c r="U32" s="433"/>
      <c r="V32" s="433"/>
      <c r="W32" s="433"/>
      <c r="X32" s="19"/>
      <c r="Z32" s="1"/>
      <c r="AA32" s="2"/>
      <c r="AD32" s="7"/>
      <c r="AE32" s="2"/>
      <c r="AF32" s="2"/>
      <c r="AG32" s="2"/>
      <c r="AH32" s="2"/>
      <c r="AI32" s="7"/>
      <c r="AJ32" s="7"/>
      <c r="AK32" s="7"/>
    </row>
    <row r="33" spans="2:43" customFormat="1" ht="10.199999999999999" customHeight="1">
      <c r="B33" s="22"/>
      <c r="C33" s="73"/>
      <c r="D33" s="73"/>
      <c r="E33" s="73"/>
      <c r="F33" s="73"/>
      <c r="G33" s="73"/>
      <c r="H33" s="73"/>
      <c r="I33" s="73"/>
      <c r="J33" s="73"/>
      <c r="K33" s="73"/>
      <c r="L33" s="73"/>
      <c r="M33" s="73"/>
      <c r="N33" s="73"/>
      <c r="O33" s="73"/>
      <c r="P33" s="73"/>
      <c r="Q33" s="73"/>
      <c r="R33" s="73"/>
      <c r="S33" s="73"/>
      <c r="T33" s="73"/>
      <c r="U33" s="73"/>
      <c r="V33" s="73"/>
      <c r="W33" s="73"/>
      <c r="X33" s="19"/>
      <c r="Z33" s="1"/>
      <c r="AA33" s="2"/>
      <c r="AD33" s="7"/>
      <c r="AE33" s="2"/>
      <c r="AF33" s="2"/>
      <c r="AG33" s="2"/>
      <c r="AH33" s="2"/>
      <c r="AI33" s="7"/>
      <c r="AJ33" s="7"/>
      <c r="AK33" s="7"/>
    </row>
    <row r="34" spans="2:43" customFormat="1" ht="14.4">
      <c r="B34" s="22"/>
      <c r="C34" s="448" t="s">
        <v>320</v>
      </c>
      <c r="D34" s="448"/>
      <c r="E34" s="448"/>
      <c r="F34" s="453" t="s">
        <v>134</v>
      </c>
      <c r="G34" s="453"/>
      <c r="H34" s="453"/>
      <c r="I34" s="453"/>
      <c r="J34" s="453"/>
      <c r="K34" s="453"/>
      <c r="L34" s="453"/>
      <c r="M34" s="453"/>
      <c r="N34" s="453"/>
      <c r="O34" s="453"/>
      <c r="P34" s="453"/>
      <c r="Q34" s="453"/>
      <c r="R34" s="453"/>
      <c r="S34" s="453"/>
      <c r="T34" s="31"/>
      <c r="U34" s="31"/>
      <c r="V34" s="31"/>
      <c r="W34" s="31"/>
      <c r="X34" s="19"/>
      <c r="AD34" s="7"/>
      <c r="AE34" s="2"/>
      <c r="AF34" s="2"/>
      <c r="AG34" s="2"/>
      <c r="AH34" s="2"/>
      <c r="AI34" s="7"/>
      <c r="AJ34" s="7"/>
      <c r="AK34" s="7"/>
    </row>
    <row r="35" spans="2:43" customFormat="1" ht="1.8" customHeight="1">
      <c r="B35" s="22"/>
      <c r="C35" s="32"/>
      <c r="D35" s="32"/>
      <c r="E35" s="1"/>
      <c r="F35" s="26"/>
      <c r="G35" s="26"/>
      <c r="H35" s="26"/>
      <c r="I35" s="26"/>
      <c r="J35" s="26"/>
      <c r="K35" s="26"/>
      <c r="L35" s="1"/>
      <c r="M35" s="1"/>
      <c r="N35" s="30"/>
      <c r="O35" s="30"/>
      <c r="P35" s="1"/>
      <c r="Q35" s="1"/>
      <c r="R35" s="1"/>
      <c r="S35" s="1"/>
      <c r="T35" s="31"/>
      <c r="U35" s="31"/>
      <c r="V35" s="31"/>
      <c r="W35" s="31"/>
      <c r="X35" s="19"/>
      <c r="AD35" s="7"/>
      <c r="AE35" s="2"/>
      <c r="AF35" s="2"/>
      <c r="AG35" s="2"/>
      <c r="AH35" s="2"/>
      <c r="AI35" s="7"/>
      <c r="AJ35" s="7"/>
      <c r="AK35" s="7"/>
    </row>
    <row r="36" spans="2:43" customFormat="1" ht="14.4">
      <c r="B36" s="22"/>
      <c r="C36" s="434" t="str">
        <f>IF(AND('Solicitação e Instruções'!$E$11='TABELA DE DADOS'!$B$4,'Solicitação e Instruções'!E15="X"),VLOOKUP($F$36,'TABELA DE DADOS'!$B$19:$C$21,2,0),IFERROR(VLOOKUP($F$36,'TABELA DE DADOS'!$B$15:$C$17,2,0),"Sem incidência de TFAC"))</f>
        <v>Sem incidência de TFAC</v>
      </c>
      <c r="D36" s="435"/>
      <c r="E36" s="436"/>
      <c r="F36" s="447" t="str">
        <f>CONCATENATE("Cadastro de Aeródromo"&amp;" - "&amp;'Solicitação e Instruções'!$E$11&amp;" de "&amp;'Solicitação e Instruções'!$E$8)</f>
        <v xml:space="preserve">Cadastro de Aeródromo -  de </v>
      </c>
      <c r="G36" s="447"/>
      <c r="H36" s="447"/>
      <c r="I36" s="447"/>
      <c r="J36" s="447"/>
      <c r="K36" s="447"/>
      <c r="L36" s="447"/>
      <c r="M36" s="447"/>
      <c r="N36" s="447"/>
      <c r="O36" s="447"/>
      <c r="P36" s="447"/>
      <c r="Q36" s="447"/>
      <c r="R36" s="447"/>
      <c r="S36" s="447"/>
      <c r="T36" s="31"/>
      <c r="U36" s="31"/>
      <c r="V36" s="31"/>
      <c r="W36" s="31"/>
      <c r="X36" s="19"/>
      <c r="AD36" s="7"/>
      <c r="AE36" s="2"/>
      <c r="AF36" s="2"/>
      <c r="AG36" s="2"/>
      <c r="AH36" s="2"/>
      <c r="AI36" s="7"/>
      <c r="AJ36" s="7"/>
      <c r="AK36" s="7"/>
    </row>
    <row r="37" spans="2:43" customFormat="1" ht="14.4">
      <c r="B37" s="22"/>
      <c r="C37" s="63"/>
      <c r="D37" s="63"/>
      <c r="E37" s="63"/>
      <c r="F37" s="63"/>
      <c r="G37" s="63"/>
      <c r="H37" s="63"/>
      <c r="I37" s="63"/>
      <c r="J37" s="63"/>
      <c r="K37" s="63"/>
      <c r="L37" s="63"/>
      <c r="M37" s="65"/>
      <c r="N37" s="65"/>
      <c r="O37" s="65"/>
      <c r="P37" s="65"/>
      <c r="Q37" s="33"/>
      <c r="R37" s="33"/>
      <c r="S37" s="31"/>
      <c r="T37" s="31"/>
      <c r="U37" s="31"/>
      <c r="V37" s="31"/>
      <c r="W37" s="31"/>
      <c r="X37" s="19"/>
      <c r="AD37" s="2"/>
    </row>
    <row r="38" spans="2:43" customFormat="1" ht="3.6" customHeight="1">
      <c r="B38" s="22"/>
      <c r="C38" s="63"/>
      <c r="D38" s="63"/>
      <c r="E38" s="63"/>
      <c r="F38" s="63"/>
      <c r="G38" s="63"/>
      <c r="H38" s="63"/>
      <c r="I38" s="63"/>
      <c r="J38" s="63"/>
      <c r="K38" s="63"/>
      <c r="L38" s="63"/>
      <c r="M38" s="65"/>
      <c r="N38" s="65"/>
      <c r="O38" s="65"/>
      <c r="P38" s="65"/>
      <c r="Q38" s="114"/>
      <c r="R38" s="114"/>
      <c r="S38" s="31"/>
      <c r="T38" s="31"/>
      <c r="U38" s="31"/>
      <c r="V38" s="31"/>
      <c r="W38" s="31"/>
      <c r="X38" s="19"/>
      <c r="AD38" s="2"/>
    </row>
    <row r="39" spans="2:43" customFormat="1" ht="18.600000000000001" customHeight="1">
      <c r="B39" s="22"/>
      <c r="C39" s="440" t="s">
        <v>137</v>
      </c>
      <c r="D39" s="440"/>
      <c r="E39" s="440"/>
      <c r="F39" s="440"/>
      <c r="G39" s="440"/>
      <c r="H39" s="440"/>
      <c r="I39" s="441"/>
      <c r="J39" s="442"/>
      <c r="K39" s="443"/>
      <c r="L39" s="443"/>
      <c r="M39" s="444"/>
      <c r="N39" s="74"/>
      <c r="O39" s="429"/>
      <c r="P39" s="429"/>
      <c r="Q39" s="429"/>
      <c r="R39" s="429"/>
      <c r="S39" s="429"/>
      <c r="T39" s="429"/>
      <c r="U39" s="429"/>
      <c r="V39" s="429"/>
      <c r="W39" s="429"/>
      <c r="X39" s="19"/>
      <c r="AD39" s="2"/>
      <c r="AE39" s="2"/>
      <c r="AF39" s="2"/>
      <c r="AG39" s="2"/>
      <c r="AH39" s="2"/>
      <c r="AI39" s="2"/>
      <c r="AJ39" s="2"/>
      <c r="AK39" s="2"/>
    </row>
    <row r="40" spans="2:43" customFormat="1" ht="18.600000000000001" customHeight="1">
      <c r="B40" s="22"/>
      <c r="C40" s="430" t="s">
        <v>138</v>
      </c>
      <c r="D40" s="430"/>
      <c r="E40" s="430"/>
      <c r="F40" s="430"/>
      <c r="G40" s="430"/>
      <c r="H40" s="430"/>
      <c r="I40" s="431"/>
      <c r="J40" s="437"/>
      <c r="K40" s="438"/>
      <c r="L40" s="438"/>
      <c r="M40" s="439"/>
      <c r="N40" s="74"/>
      <c r="O40" s="429"/>
      <c r="P40" s="429"/>
      <c r="Q40" s="429"/>
      <c r="R40" s="429"/>
      <c r="S40" s="429"/>
      <c r="T40" s="429"/>
      <c r="U40" s="429"/>
      <c r="V40" s="429"/>
      <c r="W40" s="429"/>
      <c r="X40" s="19"/>
      <c r="AD40" s="2"/>
    </row>
    <row r="41" spans="2:43" customFormat="1" ht="14.4">
      <c r="B41" s="22"/>
      <c r="C41" s="1"/>
      <c r="D41" s="1"/>
      <c r="E41" s="1"/>
      <c r="F41" s="1"/>
      <c r="G41" s="1"/>
      <c r="H41" s="1"/>
      <c r="I41" s="1"/>
      <c r="J41" s="1"/>
      <c r="K41" s="1"/>
      <c r="L41" s="1"/>
      <c r="M41" s="1"/>
      <c r="N41" s="107"/>
      <c r="O41" s="429"/>
      <c r="P41" s="429"/>
      <c r="Q41" s="429"/>
      <c r="R41" s="429"/>
      <c r="S41" s="429"/>
      <c r="T41" s="429"/>
      <c r="U41" s="429"/>
      <c r="V41" s="429"/>
      <c r="W41" s="429"/>
      <c r="X41" s="19"/>
      <c r="AD41" s="2"/>
    </row>
    <row r="42" spans="2:43" customFormat="1" ht="14.4">
      <c r="B42" s="22"/>
      <c r="C42" s="1"/>
      <c r="D42" s="1"/>
      <c r="E42" s="1"/>
      <c r="F42" s="1"/>
      <c r="G42" s="1"/>
      <c r="H42" s="1"/>
      <c r="I42" s="1"/>
      <c r="J42" s="1"/>
      <c r="K42" s="1"/>
      <c r="L42" s="1"/>
      <c r="M42" s="1"/>
      <c r="N42" s="24"/>
      <c r="O42" s="429"/>
      <c r="P42" s="429"/>
      <c r="Q42" s="429"/>
      <c r="R42" s="429"/>
      <c r="S42" s="429"/>
      <c r="T42" s="429"/>
      <c r="U42" s="429"/>
      <c r="V42" s="429"/>
      <c r="W42" s="429"/>
      <c r="X42" s="19"/>
      <c r="AD42" s="2"/>
    </row>
    <row r="43" spans="2:43" customFormat="1" ht="55.2" customHeight="1">
      <c r="B43" s="22"/>
      <c r="C43" s="432" t="s">
        <v>136</v>
      </c>
      <c r="D43" s="432"/>
      <c r="E43" s="432"/>
      <c r="F43" s="432"/>
      <c r="G43" s="432"/>
      <c r="H43" s="432"/>
      <c r="I43" s="432"/>
      <c r="J43" s="432"/>
      <c r="K43" s="432"/>
      <c r="L43" s="432"/>
      <c r="M43" s="432"/>
      <c r="N43" s="432"/>
      <c r="O43" s="429"/>
      <c r="P43" s="429"/>
      <c r="Q43" s="429"/>
      <c r="R43" s="429"/>
      <c r="S43" s="429"/>
      <c r="T43" s="429"/>
      <c r="U43" s="429"/>
      <c r="V43" s="429"/>
      <c r="W43" s="429"/>
      <c r="X43" s="19"/>
    </row>
    <row r="44" spans="2:43" s="1" customFormat="1" ht="11.4" customHeight="1" thickBot="1">
      <c r="B44" s="44"/>
      <c r="C44" s="45"/>
      <c r="D44" s="45"/>
      <c r="E44" s="45"/>
      <c r="F44" s="45"/>
      <c r="G44" s="45"/>
      <c r="H44" s="45"/>
      <c r="I44" s="45"/>
      <c r="J44" s="46"/>
      <c r="K44" s="46"/>
      <c r="L44" s="45"/>
      <c r="M44" s="46"/>
      <c r="N44" s="46"/>
      <c r="O44" s="46"/>
      <c r="P44" s="46"/>
      <c r="Q44" s="46"/>
      <c r="R44" s="46"/>
      <c r="S44" s="46"/>
      <c r="T44" s="46"/>
      <c r="U44" s="46"/>
      <c r="V44" s="46"/>
      <c r="W44" s="45"/>
      <c r="X44" s="47"/>
      <c r="AA44" s="2"/>
      <c r="AB44" s="2"/>
      <c r="AC44" s="2"/>
      <c r="AD44" s="2"/>
      <c r="AE44" s="2"/>
      <c r="AF44" s="2"/>
      <c r="AG44" s="2"/>
      <c r="AH44" s="2"/>
      <c r="AI44" s="2"/>
      <c r="AJ44" s="2"/>
      <c r="AK44" s="2"/>
      <c r="AL44" s="2"/>
      <c r="AM44" s="2"/>
      <c r="AN44" s="2"/>
      <c r="AO44" s="2"/>
      <c r="AP44" s="2"/>
      <c r="AQ44" s="2"/>
    </row>
    <row r="45" spans="2:43" s="1" customFormat="1" ht="14.4" thickTop="1">
      <c r="J45" s="48"/>
      <c r="K45" s="48"/>
      <c r="M45" s="48"/>
      <c r="N45" s="48"/>
      <c r="O45" s="48"/>
      <c r="P45" s="48"/>
      <c r="Q45" s="48"/>
      <c r="R45" s="48"/>
      <c r="S45" s="48"/>
      <c r="T45" s="48"/>
      <c r="U45" s="48"/>
      <c r="V45" s="48"/>
      <c r="AA45" s="2"/>
      <c r="AB45" s="2"/>
      <c r="AC45" s="2"/>
      <c r="AD45" s="2"/>
      <c r="AE45" s="2"/>
      <c r="AF45" s="2"/>
      <c r="AG45" s="2"/>
      <c r="AH45" s="2"/>
      <c r="AI45" s="2"/>
      <c r="AJ45" s="2"/>
      <c r="AK45" s="2"/>
      <c r="AL45" s="2"/>
      <c r="AM45" s="2"/>
      <c r="AN45" s="2"/>
      <c r="AO45" s="2"/>
      <c r="AP45" s="2"/>
      <c r="AQ45" s="2"/>
    </row>
  </sheetData>
  <sheetProtection algorithmName="SHA-512" hashValue="3LLT/Nk9uak8sjaLGmeKXJBB0VaaNDSfOgJY159+HgwjFbAtvX3j4tYLD8x4Oxrofhcg6YNUb7LfVXaxNPhRkA==" saltValue="g0lcWziLInNfg1OqpO/sOQ==" spinCount="100000" sheet="1" selectLockedCells="1"/>
  <mergeCells count="32">
    <mergeCell ref="B1:X1"/>
    <mergeCell ref="C11:O11"/>
    <mergeCell ref="P11:W11"/>
    <mergeCell ref="C4:W4"/>
    <mergeCell ref="Q8:W8"/>
    <mergeCell ref="B6:X6"/>
    <mergeCell ref="F2:X2"/>
    <mergeCell ref="B2:E2"/>
    <mergeCell ref="E22:V22"/>
    <mergeCell ref="Q15:W15"/>
    <mergeCell ref="C9:O9"/>
    <mergeCell ref="F36:S36"/>
    <mergeCell ref="C34:E34"/>
    <mergeCell ref="C20:W20"/>
    <mergeCell ref="B30:X30"/>
    <mergeCell ref="E23:R23"/>
    <mergeCell ref="E27:R27"/>
    <mergeCell ref="F34:S34"/>
    <mergeCell ref="J19:O19"/>
    <mergeCell ref="P9:Q9"/>
    <mergeCell ref="B13:X13"/>
    <mergeCell ref="J17:L17"/>
    <mergeCell ref="J18:O18"/>
    <mergeCell ref="M17:W17"/>
    <mergeCell ref="O39:W43"/>
    <mergeCell ref="C40:I40"/>
    <mergeCell ref="C43:N43"/>
    <mergeCell ref="Q32:W32"/>
    <mergeCell ref="C36:E36"/>
    <mergeCell ref="J40:M40"/>
    <mergeCell ref="C39:I39"/>
    <mergeCell ref="J39:M39"/>
  </mergeCells>
  <conditionalFormatting sqref="C36">
    <cfRule type="expression" dxfId="122" priority="17">
      <formula>$C$36="Sem incidência de TFAC"</formula>
    </cfRule>
    <cfRule type="expression" dxfId="121" priority="19">
      <formula>$C$36&lt;&gt;"Sem incidência de TFAC"</formula>
    </cfRule>
  </conditionalFormatting>
  <conditionalFormatting sqref="C17:M17 C18:W18 C19:J19 P19:W19 C20:W25">
    <cfRule type="expression" dxfId="120" priority="13">
      <formula>$D$27="x"</formula>
    </cfRule>
  </conditionalFormatting>
  <conditionalFormatting sqref="C32:P32">
    <cfRule type="expression" dxfId="118" priority="28">
      <formula>#REF!="Reavaliação de medida cautelar (vencimento portaria)"</formula>
    </cfRule>
  </conditionalFormatting>
  <conditionalFormatting sqref="C9:W11 C15:W16 C17:M17 C18:W18 C19:J19 P19:W19 C20:W27 C32:W43">
    <cfRule type="expression" dxfId="117" priority="1">
      <formula>$C$4="Complete o preenchimento da aba 'Solicitação e Instruções' para liberar o formulário"</formula>
    </cfRule>
  </conditionalFormatting>
  <conditionalFormatting sqref="C9:W11">
    <cfRule type="expression" dxfId="116" priority="5">
      <formula>$Q$8="Não há dados a preencher nesta seção"</formula>
    </cfRule>
  </conditionalFormatting>
  <conditionalFormatting sqref="C11:W11">
    <cfRule type="expression" dxfId="115" priority="14">
      <formula>OR($P$9="Não",$P$9="")</formula>
    </cfRule>
  </conditionalFormatting>
  <conditionalFormatting sqref="C39:W43">
    <cfRule type="expression" dxfId="114" priority="222">
      <formula>$C$36="Sem incidência de TFAC"</formula>
    </cfRule>
  </conditionalFormatting>
  <conditionalFormatting sqref="D25:R27">
    <cfRule type="expression" dxfId="112" priority="6">
      <formula>AND($D$22="X",$D$23="X")</formula>
    </cfRule>
  </conditionalFormatting>
  <conditionalFormatting sqref="E22">
    <cfRule type="expression" dxfId="111" priority="16">
      <formula>$D$22&lt;&gt;"X"</formula>
    </cfRule>
  </conditionalFormatting>
  <conditionalFormatting sqref="E23:E26">
    <cfRule type="expression" dxfId="110" priority="25">
      <formula>$D$23&lt;&gt;"X"</formula>
    </cfRule>
  </conditionalFormatting>
  <conditionalFormatting sqref="E27">
    <cfRule type="expression" dxfId="109" priority="24">
      <formula>$D$27&lt;&gt;"X"</formula>
    </cfRule>
  </conditionalFormatting>
  <conditionalFormatting sqref="E28:G28">
    <cfRule type="expression" dxfId="108" priority="216">
      <formula>#REF!&lt;&gt;"X"</formula>
    </cfRule>
  </conditionalFormatting>
  <conditionalFormatting sqref="F36:S36">
    <cfRule type="expression" dxfId="107" priority="20">
      <formula>AND(#REF!="Aeródromo de uso privativo",#REF!="Inscrição (Abertura ao Tráfego)")</formula>
    </cfRule>
  </conditionalFormatting>
  <conditionalFormatting sqref="Q8:W8">
    <cfRule type="expression" dxfId="106" priority="4">
      <formula>$C$4="Complete o preenchimento da aba 'Solicitação e Instruções' para liberar o formulário"</formula>
    </cfRule>
  </conditionalFormatting>
  <dataValidations count="7">
    <dataValidation type="date" allowBlank="1" showInputMessage="1" showErrorMessage="1" errorTitle="Atenção!" error="Inserir a data no formato dd/mm/aaaa" promptTitle="Atenção!" prompt="Inserir uma data no formato dd/mm/aaaa (Ex: 20/06/2020)_x000a_" sqref="J39:M39" xr:uid="{9261B5EB-4B93-4E5E-A7EB-C0EF55AC40BD}">
      <formula1>36526</formula1>
      <formula2>TODAY()</formula2>
    </dataValidation>
    <dataValidation allowBlank="1" showInputMessage="1" showErrorMessage="1" promptTitle="Evite pendências!" prompt="Sugere-se que seja realizada a conferência digital da ART no site do CREA na internet. Se o CREA exigir que seja utilizado um código de verificação, informe aqui o código necessário para evitar que isso seja uma pendência na análise do seu processo." sqref="J19" xr:uid="{153718AB-54D2-417D-A3B7-F94B9E5E7E82}"/>
    <dataValidation type="textLength" operator="equal" showInputMessage="1" showErrorMessage="1" errorTitle="Atenção!" error="Esse campo precisa ser preenchido com 17 (dezessete) dígitos" promptTitle="Evite pendências!" prompt="Os 17 (dezessete) dígitos do código de referência do boleto (&quot;Nosso Número&quot;) são necessários para alocar o crédito ao processo correspondente. _x000a_Caso o número gerado contenha número menor de dígitos (ex. pagamento por PIX), completar com &quot;zeros&quot; à direita." sqref="J40:M40" xr:uid="{CEA56582-3981-4DB5-A990-45B2B62BD3FF}">
      <formula1>17</formula1>
    </dataValidation>
    <dataValidation showInputMessage="1" showErrorMessage="1" sqref="X39:X40 O39 T34:X36 Q37:X38 C34:C36 D35 N39:N40" xr:uid="{58149F0B-CA19-4F31-A3AB-BFC064598341}"/>
    <dataValidation operator="equal" showInputMessage="1" showErrorMessage="1" errorTitle="Atenção!" error="Formato Número Processo SEI!: XXXXX.XXXXXX/XXXX-XX_x000a_Digitar somente números do Processo SEI! (Ex: 00065.010020/2020-18, digitar 00065010020202018)" promptTitle="Atenção!" prompt="Informar o nº do processo SEI Aeródromos: Autorização Prévia de Construção Inicial de Aeródromo Privado. Digitar somente números do processo (Ex: 00065.010020/2020-18, digitar 00065010020202018)_x000a__x000a__x000a_" sqref="P11:W11" xr:uid="{B7A43056-1F5C-4843-A53A-D208C7341935}"/>
    <dataValidation type="list" allowBlank="1" showInputMessage="1" showErrorMessage="1" sqref="D27 D22:D23" xr:uid="{37818F4C-E1EF-476F-B58C-8425BA93D09A}">
      <formula1>"X, "</formula1>
    </dataValidation>
    <dataValidation type="list" allowBlank="1" showInputMessage="1" showErrorMessage="1" sqref="P9:Q9" xr:uid="{2DFB43D4-2E87-43F4-BF61-6E7222291F44}">
      <formula1>"Sim,Não"</formula1>
    </dataValidation>
  </dataValidations>
  <pageMargins left="0.25" right="0.25" top="0.75" bottom="0.75" header="0.3" footer="0.3"/>
  <pageSetup paperSize="9" scale="93"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8E69E934-3C05-490E-BFA7-7471CD38BE90}">
            <xm:f>'Solicitação e Instruções'!$T$29&lt;&gt;"VERDADEIRO"</xm:f>
            <x14:dxf>
              <font>
                <color theme="0"/>
              </font>
              <fill>
                <patternFill>
                  <bgColor theme="0"/>
                </patternFill>
              </fill>
              <border>
                <left/>
                <right/>
                <top/>
                <bottom/>
                <vertical/>
                <horizontal/>
              </border>
            </x14:dxf>
          </x14:cfRule>
          <xm:sqref>C15:P15 C16:W16 C17:M17 C18:W18 C19:J19 P19:W19 C20:W27</xm:sqref>
        </x14:conditionalFormatting>
        <x14:conditionalFormatting xmlns:xm="http://schemas.microsoft.com/office/excel/2006/main">
          <x14:cfRule type="expression" priority="3" id="{AA08852E-7169-4371-97D8-635DA54F9AD7}">
            <xm:f>'Solicitação e Instruções'!$E$11&lt;&gt;'TABELA DE DADOS'!$B$4</xm:f>
            <x14:dxf>
              <font>
                <color theme="0"/>
              </font>
              <fill>
                <patternFill patternType="none">
                  <bgColor auto="1"/>
                </patternFill>
              </fill>
              <border>
                <left/>
                <right/>
                <top/>
                <bottom/>
                <vertical/>
                <horizontal/>
              </border>
            </x14:dxf>
          </x14:cfRule>
          <xm:sqref>D25:R27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Atenção!" prompt="Selecione na lista o CREA responsável pela ART" xr:uid="{02824D77-9153-40BA-BCEF-DCE6CD809200}">
          <x14:formula1>
            <xm:f>'TABELA DE DADOS'!$G$3:$G$29</xm:f>
          </x14:formula1>
          <xm:sqref>J17:L17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7B11-22E4-413D-B91C-9651D7F51E74}">
  <sheetPr>
    <tabColor theme="9"/>
    <pageSetUpPr fitToPage="1"/>
  </sheetPr>
  <dimension ref="A1:AP67"/>
  <sheetViews>
    <sheetView showGridLines="0" zoomScale="99" zoomScaleNormal="99" workbookViewId="0">
      <selection activeCell="B4" sqref="B4"/>
    </sheetView>
  </sheetViews>
  <sheetFormatPr defaultColWidth="9.21875" defaultRowHeight="13.8"/>
  <cols>
    <col min="1" max="1" width="1.5546875" style="1" customWidth="1"/>
    <col min="2" max="2" width="2.44140625" style="1" customWidth="1"/>
    <col min="3" max="3" width="28.77734375" style="1" customWidth="1"/>
    <col min="4" max="4" width="5.21875" style="1" customWidth="1"/>
    <col min="5" max="5" width="4" style="1" customWidth="1"/>
    <col min="6" max="6" width="8.33203125" style="1" customWidth="1"/>
    <col min="7" max="7" width="4.21875" style="1" customWidth="1"/>
    <col min="8" max="8" width="9.77734375" style="1" customWidth="1"/>
    <col min="9" max="9" width="9.6640625" style="1" customWidth="1"/>
    <col min="10" max="10" width="6.44140625" style="1" customWidth="1"/>
    <col min="11" max="11" width="1.109375" style="1" customWidth="1"/>
    <col min="12" max="14" width="5.109375" style="1" customWidth="1"/>
    <col min="15" max="15" width="4.77734375" style="1" customWidth="1"/>
    <col min="16" max="16" width="5.109375" style="1" customWidth="1"/>
    <col min="17" max="17" width="4.6640625" style="1" customWidth="1"/>
    <col min="18" max="18" width="5.109375" style="1" customWidth="1"/>
    <col min="19" max="19" width="2.5546875" style="1" customWidth="1"/>
    <col min="20" max="21" width="7.109375" style="1" customWidth="1"/>
    <col min="22" max="22" width="5.33203125" style="1" customWidth="1"/>
    <col min="23" max="23" width="2.44140625" style="1" customWidth="1"/>
    <col min="24" max="24" width="2.77734375" style="1" customWidth="1"/>
    <col min="25" max="25" width="5.44140625" style="1" customWidth="1"/>
    <col min="26" max="26" width="14.33203125" style="2" customWidth="1"/>
    <col min="27" max="27" width="13.44140625" style="2" hidden="1" customWidth="1"/>
    <col min="28" max="28" width="14.21875" style="2" hidden="1" customWidth="1"/>
    <col min="29" max="29" width="9.21875" style="2" hidden="1" customWidth="1"/>
    <col min="30" max="30" width="19" style="2" hidden="1" customWidth="1"/>
    <col min="31" max="36" width="9.21875" style="2" customWidth="1"/>
    <col min="37" max="37" width="29" style="2" customWidth="1"/>
    <col min="38" max="38" width="12.77734375" style="2" customWidth="1"/>
    <col min="39" max="40" width="19.5546875" style="2" customWidth="1"/>
    <col min="41" max="41" width="55.77734375" style="2" customWidth="1"/>
    <col min="42" max="42" width="18.5546875" style="2" customWidth="1"/>
    <col min="43" max="44" width="9.21875" style="2" customWidth="1"/>
    <col min="45" max="16384" width="9.21875" style="2"/>
  </cols>
  <sheetData>
    <row r="1" spans="2:41" ht="15" thickBot="1">
      <c r="B1" s="334" t="s">
        <v>459</v>
      </c>
      <c r="C1" s="334"/>
      <c r="D1" s="334"/>
      <c r="E1" s="334"/>
      <c r="F1" s="334"/>
      <c r="G1" s="334"/>
      <c r="H1" s="334"/>
      <c r="I1" s="334"/>
      <c r="J1" s="334"/>
      <c r="K1" s="334"/>
      <c r="L1" s="334"/>
      <c r="M1" s="334"/>
      <c r="N1" s="334"/>
      <c r="O1" s="334"/>
      <c r="P1" s="334"/>
      <c r="Q1" s="334"/>
      <c r="R1" s="334"/>
      <c r="S1" s="334"/>
      <c r="T1" s="334"/>
      <c r="U1" s="334"/>
      <c r="V1" s="334"/>
      <c r="W1" s="334"/>
      <c r="AC1" s="3"/>
      <c r="AD1" s="3"/>
      <c r="AE1" s="3"/>
      <c r="AH1" s="4"/>
      <c r="AL1" s="5"/>
      <c r="AM1" s="5"/>
      <c r="AN1" s="6"/>
      <c r="AO1" s="6"/>
    </row>
    <row r="2" spans="2:41" ht="71.400000000000006" customHeight="1" thickTop="1" thickBot="1">
      <c r="B2" s="316"/>
      <c r="C2" s="317"/>
      <c r="D2" s="339" t="s">
        <v>237</v>
      </c>
      <c r="E2" s="339"/>
      <c r="F2" s="339"/>
      <c r="G2" s="339"/>
      <c r="H2" s="339"/>
      <c r="I2" s="339"/>
      <c r="J2" s="339"/>
      <c r="K2" s="339"/>
      <c r="L2" s="339"/>
      <c r="M2" s="339"/>
      <c r="N2" s="339"/>
      <c r="O2" s="339"/>
      <c r="P2" s="339"/>
      <c r="Q2" s="339"/>
      <c r="R2" s="339"/>
      <c r="S2" s="339"/>
      <c r="T2" s="339"/>
      <c r="U2" s="339"/>
      <c r="V2" s="339"/>
      <c r="W2" s="372"/>
      <c r="AC2"/>
      <c r="AD2" s="7"/>
      <c r="AE2" s="7"/>
      <c r="AH2" s="7"/>
      <c r="AI2" s="7"/>
      <c r="AL2" s="64"/>
      <c r="AM2" s="64"/>
      <c r="AN2" s="9"/>
    </row>
    <row r="3" spans="2:41" ht="4.8" customHeight="1" thickTop="1">
      <c r="B3" s="10"/>
      <c r="C3" s="160"/>
      <c r="D3" s="160"/>
      <c r="E3" s="160"/>
      <c r="F3" s="160"/>
      <c r="G3" s="160"/>
      <c r="H3" s="160"/>
      <c r="I3" s="160"/>
      <c r="J3" s="160"/>
      <c r="K3" s="160"/>
      <c r="L3" s="160"/>
      <c r="M3" s="160"/>
      <c r="N3" s="160"/>
      <c r="O3" s="160"/>
      <c r="P3" s="160"/>
      <c r="Q3" s="160"/>
      <c r="R3" s="160"/>
      <c r="S3" s="160"/>
      <c r="T3" s="160"/>
      <c r="U3" s="160"/>
      <c r="V3" s="160"/>
      <c r="W3" s="161"/>
      <c r="AC3"/>
      <c r="AD3" s="7"/>
      <c r="AE3" s="7"/>
      <c r="AH3" s="7"/>
      <c r="AI3" s="7"/>
      <c r="AL3" s="64"/>
      <c r="AM3" s="64"/>
      <c r="AN3" s="9"/>
    </row>
    <row r="4" spans="2:41" ht="18" customHeight="1">
      <c r="B4" s="169"/>
      <c r="C4" s="467" t="str">
        <f>IF('Solicitação e Instruções'!$T$46="FALSO","Complete o preenchimento da aba 'Solicitação e Instruções' para liberar o formulário","")</f>
        <v>Complete o preenchimento da aba 'Solicitação e Instruções' para liberar o formulário</v>
      </c>
      <c r="D4" s="467"/>
      <c r="E4" s="467"/>
      <c r="F4" s="467"/>
      <c r="G4" s="467"/>
      <c r="H4" s="467"/>
      <c r="I4" s="467"/>
      <c r="J4" s="467"/>
      <c r="K4" s="467"/>
      <c r="L4" s="467"/>
      <c r="M4" s="467"/>
      <c r="N4" s="467"/>
      <c r="O4" s="467"/>
      <c r="P4" s="467"/>
      <c r="Q4" s="467"/>
      <c r="R4" s="467"/>
      <c r="S4" s="467"/>
      <c r="T4" s="467"/>
      <c r="U4" s="467"/>
      <c r="V4" s="467"/>
      <c r="W4" s="12"/>
      <c r="AC4"/>
      <c r="AD4" s="7"/>
      <c r="AE4" s="7"/>
      <c r="AH4" s="7"/>
      <c r="AI4" s="7"/>
      <c r="AL4" s="64"/>
      <c r="AM4" s="64"/>
      <c r="AN4" s="9"/>
    </row>
    <row r="5" spans="2:41" ht="4.8" customHeight="1" thickBot="1">
      <c r="B5" s="44"/>
      <c r="C5" s="94"/>
      <c r="D5" s="94"/>
      <c r="E5" s="94"/>
      <c r="F5" s="94"/>
      <c r="G5" s="94"/>
      <c r="H5" s="94"/>
      <c r="I5" s="94"/>
      <c r="J5" s="94"/>
      <c r="K5" s="94"/>
      <c r="L5" s="94"/>
      <c r="M5" s="94"/>
      <c r="N5" s="94"/>
      <c r="O5" s="94"/>
      <c r="P5" s="94"/>
      <c r="Q5" s="94"/>
      <c r="R5" s="94"/>
      <c r="S5" s="94"/>
      <c r="T5" s="94"/>
      <c r="U5" s="94"/>
      <c r="V5" s="94"/>
      <c r="W5" s="162"/>
      <c r="AC5"/>
      <c r="AD5" s="7"/>
      <c r="AE5" s="7"/>
      <c r="AH5" s="7"/>
      <c r="AI5" s="7"/>
      <c r="AL5" s="64"/>
      <c r="AM5" s="64"/>
      <c r="AN5" s="9"/>
    </row>
    <row r="6" spans="2:41" ht="17.399999999999999" customHeight="1" thickTop="1">
      <c r="B6" s="399" t="s">
        <v>395</v>
      </c>
      <c r="C6" s="400"/>
      <c r="D6" s="400"/>
      <c r="E6" s="400"/>
      <c r="F6" s="400"/>
      <c r="G6" s="400"/>
      <c r="H6" s="400"/>
      <c r="I6" s="400"/>
      <c r="J6" s="400"/>
      <c r="K6" s="400"/>
      <c r="L6" s="400"/>
      <c r="M6" s="400"/>
      <c r="N6" s="400"/>
      <c r="O6" s="400"/>
      <c r="P6" s="400"/>
      <c r="Q6" s="400"/>
      <c r="R6" s="400"/>
      <c r="S6" s="400"/>
      <c r="T6" s="400"/>
      <c r="U6" s="400"/>
      <c r="V6" s="400"/>
      <c r="W6" s="401"/>
      <c r="AC6"/>
      <c r="AD6" s="7"/>
      <c r="AE6" s="7"/>
      <c r="AH6" s="7"/>
      <c r="AI6" s="7"/>
      <c r="AL6" s="64"/>
      <c r="AM6" s="64"/>
      <c r="AN6" s="9"/>
    </row>
    <row r="7" spans="2:41" customFormat="1" ht="6" customHeight="1">
      <c r="B7" s="22"/>
      <c r="C7" s="1"/>
      <c r="D7" s="71"/>
      <c r="E7" s="71"/>
      <c r="F7" s="71"/>
      <c r="G7" s="71"/>
      <c r="H7" s="71"/>
      <c r="I7" s="71"/>
      <c r="J7" s="71"/>
      <c r="K7" s="71"/>
      <c r="L7" s="71"/>
      <c r="M7" s="71"/>
      <c r="N7" s="71"/>
      <c r="O7" s="1"/>
      <c r="P7" s="71"/>
      <c r="Q7" s="71"/>
      <c r="R7" s="71"/>
      <c r="S7" s="71"/>
      <c r="T7" s="71"/>
      <c r="U7" s="71"/>
      <c r="V7" s="71"/>
      <c r="W7" s="19"/>
      <c r="AC7" s="2"/>
      <c r="AD7" s="2"/>
      <c r="AE7" s="2"/>
      <c r="AF7" s="2"/>
      <c r="AG7" s="2"/>
      <c r="AH7" s="2"/>
      <c r="AI7" s="2"/>
      <c r="AJ7" s="2"/>
    </row>
    <row r="8" spans="2:41" customFormat="1" ht="14.4" customHeight="1">
      <c r="B8" s="22"/>
      <c r="C8" s="307" t="str">
        <f>IF('Solicitação e Instruções'!$S$29="VERDADEIRO","ATENÇÃO!","")</f>
        <v/>
      </c>
      <c r="D8" s="71"/>
      <c r="E8" s="71"/>
      <c r="F8" s="71"/>
      <c r="G8" s="71"/>
      <c r="H8" s="71"/>
      <c r="I8" s="71"/>
      <c r="J8" s="483" t="str">
        <f>IF('Solicitação e Instruções'!$S$29="FALSO","Não há dados a preencher nesta seção","")</f>
        <v>Não há dados a preencher nesta seção</v>
      </c>
      <c r="K8" s="483"/>
      <c r="L8" s="483"/>
      <c r="M8" s="483"/>
      <c r="N8" s="483"/>
      <c r="O8" s="483"/>
      <c r="P8" s="483"/>
      <c r="Q8" s="483"/>
      <c r="R8" s="483"/>
      <c r="S8" s="483"/>
      <c r="T8" s="483"/>
      <c r="U8" s="483"/>
      <c r="V8" s="483"/>
      <c r="W8" s="19"/>
      <c r="AC8" s="2"/>
      <c r="AD8" s="2"/>
      <c r="AE8" s="2"/>
      <c r="AF8" s="2"/>
      <c r="AG8" s="2"/>
      <c r="AH8" s="2"/>
      <c r="AI8" s="2"/>
      <c r="AJ8" s="2"/>
    </row>
    <row r="9" spans="2:41" customFormat="1" ht="46.8" customHeight="1">
      <c r="B9" s="22"/>
      <c r="C9" s="398" t="str">
        <f>IF('Solicitação e Instruções'!$S$29="VERDADEIRO",CONCATENATE(""&amp;'TABELA DE DADOS'!B31),"")</f>
        <v/>
      </c>
      <c r="D9" s="398"/>
      <c r="E9" s="398"/>
      <c r="F9" s="398"/>
      <c r="G9" s="398"/>
      <c r="H9" s="398"/>
      <c r="I9" s="398"/>
      <c r="J9" s="398"/>
      <c r="K9" s="398"/>
      <c r="L9" s="398"/>
      <c r="M9" s="398"/>
      <c r="N9" s="398"/>
      <c r="O9" s="398"/>
      <c r="P9" s="398"/>
      <c r="Q9" s="398"/>
      <c r="R9" s="398"/>
      <c r="S9" s="398"/>
      <c r="T9" s="398"/>
      <c r="U9" s="398"/>
      <c r="V9" s="398"/>
      <c r="W9" s="19"/>
      <c r="AC9" s="2"/>
      <c r="AD9" s="2"/>
      <c r="AE9" s="2"/>
      <c r="AF9" s="2"/>
      <c r="AG9" s="2"/>
      <c r="AH9" s="2"/>
      <c r="AI9" s="2"/>
      <c r="AJ9" s="2"/>
    </row>
    <row r="10" spans="2:41" customFormat="1" ht="7.2" customHeight="1">
      <c r="B10" s="22"/>
      <c r="C10" s="398"/>
      <c r="D10" s="398"/>
      <c r="E10" s="398"/>
      <c r="F10" s="398"/>
      <c r="G10" s="398"/>
      <c r="H10" s="398"/>
      <c r="I10" s="398"/>
      <c r="J10" s="398"/>
      <c r="K10" s="398"/>
      <c r="L10" s="398"/>
      <c r="M10" s="398"/>
      <c r="N10" s="398"/>
      <c r="O10" s="398"/>
      <c r="P10" s="398"/>
      <c r="Q10" s="398"/>
      <c r="R10" s="398"/>
      <c r="S10" s="398"/>
      <c r="T10" s="398"/>
      <c r="U10" s="398"/>
      <c r="V10" s="398"/>
      <c r="W10" s="19"/>
      <c r="AC10" s="2"/>
      <c r="AD10" s="2"/>
      <c r="AE10" s="2"/>
      <c r="AF10" s="2"/>
      <c r="AG10" s="2"/>
      <c r="AH10" s="2"/>
      <c r="AI10" s="2"/>
      <c r="AJ10" s="2"/>
    </row>
    <row r="11" spans="2:41" customFormat="1" ht="14.4" customHeight="1">
      <c r="B11" s="22"/>
      <c r="C11" s="481" t="str">
        <f>CONCATENATE("Nº da Portaria de Aprovação do Plano Básico de Zona de Proteção de "&amp;'Solicitação e Instruções'!$E$8)</f>
        <v xml:space="preserve">Nº da Portaria de Aprovação do Plano Básico de Zona de Proteção de </v>
      </c>
      <c r="D11" s="481"/>
      <c r="E11" s="481"/>
      <c r="F11" s="481"/>
      <c r="G11" s="481"/>
      <c r="H11" s="481"/>
      <c r="I11" s="481"/>
      <c r="J11" s="481"/>
      <c r="K11" s="481"/>
      <c r="L11" s="481"/>
      <c r="M11" s="481"/>
      <c r="N11" s="71"/>
      <c r="O11" s="477"/>
      <c r="P11" s="478"/>
      <c r="Q11" s="479"/>
      <c r="R11" s="504" t="s">
        <v>435</v>
      </c>
      <c r="S11" s="484"/>
      <c r="T11" s="502"/>
      <c r="U11" s="503"/>
      <c r="V11" s="71"/>
      <c r="W11" s="19"/>
      <c r="AC11" s="2"/>
      <c r="AD11" s="2"/>
      <c r="AE11" s="2"/>
      <c r="AF11" s="2"/>
      <c r="AG11" s="2"/>
      <c r="AH11" s="2"/>
      <c r="AI11" s="2"/>
      <c r="AJ11" s="2"/>
    </row>
    <row r="12" spans="2:41" customFormat="1" ht="14.4">
      <c r="B12" s="22"/>
      <c r="C12" s="481" t="s">
        <v>436</v>
      </c>
      <c r="D12" s="481"/>
      <c r="E12" s="481"/>
      <c r="F12" s="481"/>
      <c r="G12" s="481"/>
      <c r="H12" s="481"/>
      <c r="I12" s="481"/>
      <c r="J12" s="481"/>
      <c r="K12" s="481"/>
      <c r="L12" s="481"/>
      <c r="M12" s="481"/>
      <c r="N12" s="71"/>
      <c r="O12" s="480"/>
      <c r="P12" s="480"/>
      <c r="Q12" s="480"/>
      <c r="R12" s="506"/>
      <c r="S12" s="507"/>
      <c r="T12" s="507"/>
      <c r="U12" s="67"/>
      <c r="V12" s="71"/>
      <c r="W12" s="19"/>
      <c r="AC12" s="2"/>
      <c r="AD12" s="2"/>
      <c r="AE12" s="2"/>
      <c r="AF12" s="2"/>
      <c r="AG12" s="2"/>
      <c r="AH12" s="2"/>
      <c r="AI12" s="2"/>
      <c r="AJ12" s="2"/>
    </row>
    <row r="13" spans="2:41" customFormat="1" ht="6" customHeight="1">
      <c r="B13" s="22"/>
      <c r="C13" s="81"/>
      <c r="D13" s="71"/>
      <c r="E13" s="71"/>
      <c r="F13" s="71"/>
      <c r="G13" s="71"/>
      <c r="H13" s="71"/>
      <c r="I13" s="71"/>
      <c r="J13" s="71"/>
      <c r="K13" s="71"/>
      <c r="L13" s="71"/>
      <c r="M13" s="71"/>
      <c r="N13" s="71"/>
      <c r="O13" s="1"/>
      <c r="P13" s="71"/>
      <c r="Q13" s="71"/>
      <c r="R13" s="71"/>
      <c r="S13" s="71"/>
      <c r="T13" s="71"/>
      <c r="U13" s="71"/>
      <c r="V13" s="71"/>
      <c r="W13" s="19"/>
      <c r="AC13" s="2"/>
      <c r="AD13" s="2"/>
      <c r="AE13" s="2"/>
      <c r="AF13" s="2"/>
      <c r="AG13" s="2"/>
      <c r="AH13" s="2"/>
      <c r="AI13" s="2"/>
      <c r="AJ13" s="2"/>
    </row>
    <row r="14" spans="2:41" customFormat="1" ht="97.2" customHeight="1">
      <c r="B14" s="22"/>
      <c r="C14" s="505" t="str">
        <f ca="1">IF(ISBLANK($O$12),"",IF($O$12&lt;(TODAY()-730),'TABELA DE DADOS'!$B$29,"Deliberação Favorável dentro da validade!"))</f>
        <v/>
      </c>
      <c r="D14" s="505"/>
      <c r="E14" s="505"/>
      <c r="F14" s="505"/>
      <c r="G14" s="505"/>
      <c r="H14" s="505"/>
      <c r="I14" s="505"/>
      <c r="J14" s="505"/>
      <c r="K14" s="505"/>
      <c r="L14" s="505"/>
      <c r="M14" s="505"/>
      <c r="N14" s="505"/>
      <c r="O14" s="505"/>
      <c r="P14" s="505"/>
      <c r="Q14" s="505"/>
      <c r="R14" s="505"/>
      <c r="S14" s="505"/>
      <c r="T14" s="505"/>
      <c r="U14" s="505"/>
      <c r="V14" s="505"/>
      <c r="W14" s="19"/>
      <c r="AC14" s="29" t="s">
        <v>169</v>
      </c>
      <c r="AD14" s="2"/>
      <c r="AE14" s="2"/>
      <c r="AF14" s="2"/>
      <c r="AG14" s="2"/>
      <c r="AH14" s="2"/>
      <c r="AI14" s="2"/>
      <c r="AJ14" s="2"/>
    </row>
    <row r="15" spans="2:41" customFormat="1" ht="58.8" customHeight="1">
      <c r="B15" s="22"/>
      <c r="C15" s="508" t="str">
        <f ca="1">IF(ISBLANK(O12),"",IF(AND('Solicitação e Instruções'!$E$11='TABELA DE DADOS'!$B$4,'Solicitação e Instruções'!$S$29="VERDADEIRO",$O$12&lt;(TODAY()-730)),'TABELA DE DADOS'!$B$33,IF(AND('Solicitação e Instruções'!$E$11='TABELA DE DADOS'!$B$3,'Solicitação e Instruções'!$S$29="VERDADEIRO",$O$12&lt;(TODAY()-730)),'TABELA DE DADOS'!B34,"")))</f>
        <v/>
      </c>
      <c r="D15" s="508"/>
      <c r="E15" s="508"/>
      <c r="F15" s="508"/>
      <c r="G15" s="508"/>
      <c r="H15" s="508"/>
      <c r="I15" s="508"/>
      <c r="J15" s="508"/>
      <c r="K15" s="508"/>
      <c r="L15" s="508"/>
      <c r="M15" s="508"/>
      <c r="N15" s="508"/>
      <c r="O15" s="508"/>
      <c r="P15" s="508"/>
      <c r="Q15" s="508"/>
      <c r="R15" s="508"/>
      <c r="S15" s="508"/>
      <c r="T15" s="508"/>
      <c r="U15" s="508"/>
      <c r="V15" s="508"/>
      <c r="W15" s="19"/>
      <c r="AC15" s="29"/>
      <c r="AD15" s="2"/>
      <c r="AE15" s="2"/>
      <c r="AF15" s="2"/>
      <c r="AG15" s="2"/>
      <c r="AH15" s="2"/>
      <c r="AI15" s="2"/>
      <c r="AJ15" s="2"/>
    </row>
    <row r="16" spans="2:41" customFormat="1" ht="4.8" customHeight="1">
      <c r="B16" s="22"/>
      <c r="C16" s="81"/>
      <c r="D16" s="71"/>
      <c r="E16" s="71"/>
      <c r="F16" s="71"/>
      <c r="G16" s="71"/>
      <c r="H16" s="71"/>
      <c r="I16" s="71"/>
      <c r="J16" s="71"/>
      <c r="K16" s="71"/>
      <c r="L16" s="71"/>
      <c r="M16" s="71"/>
      <c r="N16" s="71"/>
      <c r="O16" s="71"/>
      <c r="P16" s="71"/>
      <c r="Q16" s="71"/>
      <c r="R16" s="71"/>
      <c r="S16" s="71"/>
      <c r="T16" s="71"/>
      <c r="U16" s="71"/>
      <c r="V16" s="71"/>
      <c r="W16" s="19"/>
      <c r="AC16" s="2"/>
      <c r="AD16" s="2"/>
      <c r="AE16" s="2"/>
      <c r="AF16" s="2"/>
      <c r="AG16" s="2"/>
      <c r="AH16" s="2"/>
      <c r="AI16" s="2"/>
      <c r="AJ16" s="2"/>
    </row>
    <row r="17" spans="2:42" customFormat="1" ht="14.4">
      <c r="B17" s="491" t="s">
        <v>398</v>
      </c>
      <c r="C17" s="492"/>
      <c r="D17" s="492"/>
      <c r="E17" s="492"/>
      <c r="F17" s="492"/>
      <c r="G17" s="492"/>
      <c r="H17" s="492"/>
      <c r="I17" s="492"/>
      <c r="J17" s="492"/>
      <c r="K17" s="492"/>
      <c r="L17" s="492"/>
      <c r="M17" s="492"/>
      <c r="N17" s="492"/>
      <c r="O17" s="492"/>
      <c r="P17" s="492"/>
      <c r="Q17" s="492"/>
      <c r="R17" s="492"/>
      <c r="S17" s="492"/>
      <c r="T17" s="492"/>
      <c r="U17" s="492"/>
      <c r="V17" s="492"/>
      <c r="W17" s="493"/>
      <c r="AC17" s="2"/>
      <c r="AD17" s="2"/>
      <c r="AE17" s="2"/>
      <c r="AF17" s="2"/>
      <c r="AG17" s="2"/>
      <c r="AH17" s="2"/>
      <c r="AI17" s="2"/>
      <c r="AJ17" s="2"/>
    </row>
    <row r="18" spans="2:42" customFormat="1" ht="4.2" customHeight="1">
      <c r="B18" s="22"/>
      <c r="C18" s="81"/>
      <c r="D18" s="71"/>
      <c r="E18" s="71"/>
      <c r="F18" s="71"/>
      <c r="G18" s="71"/>
      <c r="H18" s="71"/>
      <c r="I18" s="71"/>
      <c r="J18" s="71"/>
      <c r="K18" s="71"/>
      <c r="L18" s="71"/>
      <c r="M18" s="71"/>
      <c r="N18" s="71"/>
      <c r="O18" s="71"/>
      <c r="P18" s="71"/>
      <c r="Q18" s="71"/>
      <c r="R18" s="71"/>
      <c r="S18" s="71"/>
      <c r="T18" s="71"/>
      <c r="U18" s="71"/>
      <c r="V18" s="71"/>
      <c r="W18" s="19"/>
      <c r="AC18" s="2"/>
      <c r="AD18" s="2"/>
      <c r="AE18" s="2"/>
      <c r="AF18" s="2"/>
      <c r="AG18" s="2"/>
      <c r="AH18" s="2"/>
      <c r="AI18" s="2"/>
      <c r="AJ18" s="2"/>
    </row>
    <row r="19" spans="2:42" customFormat="1" ht="13.2" customHeight="1">
      <c r="B19" s="22"/>
      <c r="C19" s="81"/>
      <c r="D19" s="71"/>
      <c r="E19" s="71"/>
      <c r="F19" s="71"/>
      <c r="G19" s="71"/>
      <c r="H19" s="71"/>
      <c r="I19" s="71"/>
      <c r="J19" s="483" t="str">
        <f>IF(OR('Solicitação e Instruções'!$E$8='TABELA DE DADOS'!$B$11,'Solicitação e Instruções'!$E$8='TABELA DE DADOS'!$B$12,'Solicitação e Instruções'!$E$11='TABELA DE DADOS'!$B$5,'Solicitação e Instruções'!$E$11='TABELA DE DADOS'!$B$6,AND('Solicitação e Instruções'!$T$31="FALSO",'Solicitação e Instruções'!$T$34="FALSO")),"Não há dados a preencher nesta seção","")</f>
        <v>Não há dados a preencher nesta seção</v>
      </c>
      <c r="K19" s="483"/>
      <c r="L19" s="483"/>
      <c r="M19" s="483"/>
      <c r="N19" s="483"/>
      <c r="O19" s="483"/>
      <c r="P19" s="483"/>
      <c r="Q19" s="483"/>
      <c r="R19" s="483"/>
      <c r="S19" s="483"/>
      <c r="T19" s="483"/>
      <c r="U19" s="483"/>
      <c r="V19" s="483"/>
      <c r="W19" s="19"/>
      <c r="AC19" s="2"/>
      <c r="AD19" s="2"/>
      <c r="AE19" s="2"/>
      <c r="AF19" s="2"/>
      <c r="AG19" s="2"/>
      <c r="AH19" s="2"/>
      <c r="AI19" s="2"/>
      <c r="AJ19" s="2"/>
    </row>
    <row r="20" spans="2:42" s="1" customFormat="1">
      <c r="B20" s="13"/>
      <c r="C20" s="471" t="s">
        <v>166</v>
      </c>
      <c r="D20" s="471"/>
      <c r="E20" s="496"/>
      <c r="F20" s="497"/>
      <c r="G20" s="497"/>
      <c r="H20" s="498"/>
      <c r="I20" s="116" t="s">
        <v>167</v>
      </c>
      <c r="L20" s="34"/>
      <c r="M20" s="34"/>
      <c r="N20" s="34"/>
      <c r="O20" s="34"/>
      <c r="P20" s="34"/>
      <c r="Q20" s="34"/>
      <c r="R20" s="34"/>
      <c r="S20" s="34"/>
      <c r="T20" s="34"/>
      <c r="U20" s="34"/>
      <c r="V20" s="34"/>
      <c r="W20" s="38"/>
      <c r="Z20" s="2"/>
      <c r="AA20" s="2"/>
      <c r="AB20" s="2"/>
      <c r="AC20" s="2"/>
      <c r="AD20" s="2"/>
      <c r="AE20" s="2"/>
      <c r="AF20" s="2"/>
      <c r="AG20" s="2"/>
      <c r="AH20" s="2"/>
      <c r="AI20" s="2"/>
      <c r="AJ20" s="2"/>
      <c r="AK20" s="2"/>
      <c r="AL20" s="2"/>
      <c r="AM20" s="2"/>
      <c r="AN20" s="2"/>
      <c r="AO20" s="2"/>
      <c r="AP20" s="2"/>
    </row>
    <row r="21" spans="2:42" s="1" customFormat="1" ht="4.8" customHeight="1">
      <c r="B21" s="13"/>
      <c r="C21" s="40"/>
      <c r="D21" s="40"/>
      <c r="E21" s="40"/>
      <c r="F21" s="40"/>
      <c r="G21" s="40"/>
      <c r="H21" s="40"/>
      <c r="I21" s="40"/>
      <c r="L21" s="34"/>
      <c r="M21" s="34"/>
      <c r="N21" s="34"/>
      <c r="O21" s="34"/>
      <c r="P21" s="34"/>
      <c r="Q21" s="34"/>
      <c r="R21" s="34"/>
      <c r="S21" s="34"/>
      <c r="T21" s="34"/>
      <c r="U21" s="34"/>
      <c r="V21" s="34"/>
      <c r="W21" s="38"/>
      <c r="Z21" s="2"/>
      <c r="AA21" s="2"/>
      <c r="AB21" s="2"/>
      <c r="AC21" s="2"/>
      <c r="AD21" s="2"/>
      <c r="AE21" s="2"/>
      <c r="AF21" s="2"/>
      <c r="AG21" s="2"/>
      <c r="AH21" s="2"/>
      <c r="AI21" s="2"/>
      <c r="AJ21" s="2"/>
      <c r="AK21" s="2"/>
      <c r="AL21" s="2"/>
      <c r="AM21" s="2"/>
      <c r="AN21" s="2"/>
      <c r="AO21" s="2"/>
      <c r="AP21" s="2"/>
    </row>
    <row r="22" spans="2:42" s="1" customFormat="1">
      <c r="B22" s="13"/>
      <c r="C22" s="471" t="s">
        <v>168</v>
      </c>
      <c r="D22" s="471"/>
      <c r="E22" s="473"/>
      <c r="F22" s="474"/>
      <c r="G22" s="48" t="s">
        <v>411</v>
      </c>
      <c r="H22" s="166"/>
      <c r="I22" s="1" t="s">
        <v>417</v>
      </c>
      <c r="J22" s="1" t="s">
        <v>337</v>
      </c>
      <c r="L22" s="167"/>
      <c r="M22" s="113" t="s">
        <v>338</v>
      </c>
      <c r="N22" s="167"/>
      <c r="O22" s="35" t="s">
        <v>338</v>
      </c>
      <c r="P22" s="167"/>
      <c r="Q22" s="35" t="s">
        <v>338</v>
      </c>
      <c r="R22" s="167"/>
      <c r="S22" s="35" t="s">
        <v>338</v>
      </c>
      <c r="T22" s="167"/>
      <c r="U22" s="500" t="s">
        <v>339</v>
      </c>
      <c r="V22" s="501"/>
      <c r="W22" s="38"/>
      <c r="Z22" s="2"/>
      <c r="AA22" s="2"/>
      <c r="AB22" s="2"/>
      <c r="AC22" s="2"/>
      <c r="AD22" s="2"/>
      <c r="AE22" s="2"/>
      <c r="AF22" s="2"/>
      <c r="AG22" s="2"/>
      <c r="AH22" s="2"/>
      <c r="AI22" s="2"/>
      <c r="AJ22" s="2"/>
      <c r="AK22" s="2"/>
      <c r="AL22" s="2"/>
      <c r="AM22" s="2"/>
      <c r="AN22" s="2"/>
      <c r="AO22" s="2"/>
      <c r="AP22" s="2"/>
    </row>
    <row r="23" spans="2:42" s="1" customFormat="1" ht="19.8" customHeight="1">
      <c r="B23" s="13"/>
      <c r="C23" s="40"/>
      <c r="D23" s="40"/>
      <c r="E23" s="39"/>
      <c r="F23" s="29"/>
      <c r="G23" s="39"/>
      <c r="H23" s="39"/>
      <c r="I23" s="34"/>
      <c r="J23" s="34"/>
      <c r="K23" s="34"/>
      <c r="L23" s="34"/>
      <c r="M23" s="34"/>
      <c r="N23" s="34"/>
      <c r="O23" s="34"/>
      <c r="P23" s="34"/>
      <c r="Q23" s="34"/>
      <c r="R23" s="34"/>
      <c r="S23" s="34"/>
      <c r="T23" s="34"/>
      <c r="U23" s="34"/>
      <c r="V23" s="34"/>
      <c r="W23" s="38"/>
      <c r="Z23" s="2"/>
      <c r="AA23" s="8" t="s">
        <v>402</v>
      </c>
      <c r="AB23" s="2" t="s">
        <v>403</v>
      </c>
      <c r="AC23" s="2"/>
      <c r="AD23" s="2"/>
      <c r="AE23" s="2"/>
      <c r="AF23" s="2"/>
      <c r="AG23" s="2"/>
      <c r="AH23" s="2"/>
      <c r="AI23" s="2"/>
      <c r="AJ23" s="2"/>
      <c r="AK23" s="2"/>
      <c r="AL23" s="2"/>
      <c r="AM23" s="2"/>
      <c r="AN23" s="2"/>
      <c r="AO23" s="2"/>
      <c r="AP23" s="2"/>
    </row>
    <row r="24" spans="2:42" s="1" customFormat="1" ht="15" customHeight="1">
      <c r="B24" s="13"/>
      <c r="C24" s="470" t="s">
        <v>458</v>
      </c>
      <c r="D24" s="470"/>
      <c r="E24" s="470"/>
      <c r="F24" s="455"/>
      <c r="G24" s="456"/>
      <c r="J24" s="34"/>
      <c r="K24" s="34"/>
      <c r="L24" s="34"/>
      <c r="M24" s="34"/>
      <c r="N24" s="34"/>
      <c r="O24" s="34"/>
      <c r="P24" s="34"/>
      <c r="Q24" s="34"/>
      <c r="R24" s="34"/>
      <c r="S24" s="34"/>
      <c r="T24" s="34"/>
      <c r="U24" s="34"/>
      <c r="V24" s="34"/>
      <c r="W24" s="38"/>
      <c r="Z24" s="2"/>
      <c r="AA24" s="2" t="b">
        <f>AND('Solicitação e Instruções'!$E$11='TABELA DE DADOS'!$B$4,'Solicitação e Instruções'!$E$15="x",'Solicitação e Instruções'!$E$17="x")</f>
        <v>0</v>
      </c>
      <c r="AB24" s="2" t="b">
        <f>AND('Solicitação e Instruções'!$E$11='TABELA DE DADOS'!$B$4,'Solicitação e Instruções'!$E$27="x")</f>
        <v>0</v>
      </c>
      <c r="AC24" s="2"/>
      <c r="AD24" s="2"/>
      <c r="AE24" s="2"/>
      <c r="AF24" s="2"/>
      <c r="AG24" s="2"/>
      <c r="AH24" s="2"/>
      <c r="AI24" s="2"/>
      <c r="AJ24" s="2"/>
      <c r="AK24" s="2"/>
      <c r="AL24" s="2"/>
      <c r="AM24" s="2"/>
      <c r="AN24" s="2"/>
      <c r="AO24" s="2"/>
      <c r="AP24" s="2"/>
    </row>
    <row r="25" spans="2:42" s="1" customFormat="1" ht="8.4" customHeight="1">
      <c r="B25" s="13"/>
      <c r="C25" s="40"/>
      <c r="D25" s="40"/>
      <c r="E25" s="39"/>
      <c r="F25" s="29"/>
      <c r="G25" s="39"/>
      <c r="H25" s="39"/>
      <c r="I25" s="34"/>
      <c r="J25" s="34"/>
      <c r="K25" s="34"/>
      <c r="L25" s="34"/>
      <c r="M25" s="34"/>
      <c r="N25" s="34"/>
      <c r="O25" s="34"/>
      <c r="P25" s="34"/>
      <c r="Q25" s="34"/>
      <c r="R25" s="34"/>
      <c r="S25" s="34"/>
      <c r="T25" s="34"/>
      <c r="U25" s="34"/>
      <c r="V25" s="34"/>
      <c r="W25" s="38"/>
      <c r="Z25" s="2"/>
      <c r="AA25" s="2"/>
      <c r="AB25" s="2"/>
      <c r="AC25" s="2"/>
      <c r="AD25" s="2"/>
      <c r="AE25" s="2"/>
      <c r="AF25" s="2"/>
      <c r="AG25" s="2"/>
      <c r="AH25" s="2"/>
      <c r="AI25" s="2"/>
      <c r="AJ25" s="2"/>
      <c r="AK25" s="2"/>
      <c r="AL25" s="2"/>
      <c r="AM25" s="2"/>
      <c r="AN25" s="2"/>
      <c r="AO25" s="2"/>
      <c r="AP25" s="2"/>
    </row>
    <row r="26" spans="2:42" s="1" customFormat="1" ht="14.55" customHeight="1">
      <c r="B26" s="13"/>
      <c r="C26" s="472" t="s">
        <v>170</v>
      </c>
      <c r="D26" s="472"/>
      <c r="E26" s="472"/>
      <c r="F26" s="472"/>
      <c r="G26" s="472"/>
      <c r="H26" s="472"/>
      <c r="I26" s="472"/>
      <c r="J26" s="472"/>
      <c r="K26" s="472"/>
      <c r="L26" s="472"/>
      <c r="M26" s="472"/>
      <c r="N26" s="472"/>
      <c r="O26" s="472"/>
      <c r="P26" s="472"/>
      <c r="Q26" s="472"/>
      <c r="R26" s="472"/>
      <c r="S26" s="472"/>
      <c r="T26" s="472"/>
      <c r="U26" s="472"/>
      <c r="V26" s="472"/>
      <c r="W26" s="17"/>
      <c r="Z26" s="2"/>
      <c r="AA26" s="2"/>
      <c r="AB26" s="2"/>
      <c r="AC26" s="2"/>
      <c r="AD26" s="2"/>
      <c r="AE26" s="2"/>
      <c r="AF26" s="2"/>
      <c r="AG26" s="2"/>
      <c r="AH26" s="2"/>
      <c r="AI26" s="2"/>
      <c r="AJ26" s="2"/>
      <c r="AK26" s="2"/>
      <c r="AL26" s="2"/>
      <c r="AM26" s="2"/>
      <c r="AN26" s="2"/>
      <c r="AO26" s="2"/>
      <c r="AP26" s="2"/>
    </row>
    <row r="27" spans="2:42" s="1" customFormat="1" ht="14.55" customHeight="1">
      <c r="B27" s="13"/>
      <c r="C27" s="398" t="s">
        <v>433</v>
      </c>
      <c r="D27" s="398"/>
      <c r="E27" s="398"/>
      <c r="F27" s="398"/>
      <c r="G27" s="398"/>
      <c r="H27" s="398"/>
      <c r="J27" s="117"/>
      <c r="K27" s="25"/>
      <c r="L27" s="469" t="s">
        <v>172</v>
      </c>
      <c r="M27" s="469"/>
      <c r="N27" s="469"/>
      <c r="O27" s="469"/>
      <c r="P27" s="469"/>
      <c r="Q27" s="469"/>
      <c r="R27" s="469"/>
      <c r="S27" s="469"/>
      <c r="T27" s="75"/>
      <c r="U27" s="75"/>
      <c r="V27" s="75"/>
      <c r="W27" s="17"/>
      <c r="Z27" s="2"/>
      <c r="AA27" s="2"/>
      <c r="AB27" s="2"/>
      <c r="AC27" s="2"/>
      <c r="AD27" s="2"/>
      <c r="AE27" s="2"/>
      <c r="AF27" s="2"/>
      <c r="AG27" s="2"/>
      <c r="AH27" s="2"/>
      <c r="AI27" s="2"/>
      <c r="AJ27" s="2"/>
      <c r="AK27" s="2"/>
      <c r="AL27" s="2"/>
      <c r="AM27" s="2"/>
      <c r="AN27" s="2"/>
      <c r="AO27" s="2"/>
      <c r="AP27" s="2"/>
    </row>
    <row r="28" spans="2:42" s="1" customFormat="1" ht="13.05" customHeight="1">
      <c r="B28" s="13"/>
      <c r="C28" s="398" t="s">
        <v>421</v>
      </c>
      <c r="D28" s="398"/>
      <c r="E28" s="398"/>
      <c r="F28" s="398"/>
      <c r="G28" s="398"/>
      <c r="H28" s="398"/>
      <c r="J28" s="117"/>
      <c r="K28" s="25"/>
      <c r="L28" s="469" t="s">
        <v>172</v>
      </c>
      <c r="M28" s="469"/>
      <c r="N28" s="469"/>
      <c r="O28" s="469"/>
      <c r="P28" s="469"/>
      <c r="Q28" s="469"/>
      <c r="R28" s="469"/>
      <c r="S28" s="469"/>
      <c r="W28" s="17"/>
      <c r="Z28" s="2"/>
      <c r="AA28" s="2"/>
      <c r="AB28" s="2"/>
      <c r="AC28" s="2"/>
      <c r="AD28" s="2"/>
      <c r="AE28" s="2"/>
      <c r="AF28" s="2"/>
      <c r="AG28" s="2"/>
      <c r="AH28" s="2"/>
      <c r="AI28" s="2"/>
      <c r="AJ28" s="2"/>
      <c r="AK28" s="2"/>
      <c r="AL28" s="2"/>
      <c r="AM28" s="2"/>
      <c r="AN28" s="2"/>
      <c r="AO28" s="2"/>
      <c r="AP28" s="2"/>
    </row>
    <row r="29" spans="2:42" s="1" customFormat="1" ht="13.05" customHeight="1">
      <c r="B29" s="13"/>
      <c r="C29" s="398" t="s">
        <v>422</v>
      </c>
      <c r="D29" s="398"/>
      <c r="E29" s="398"/>
      <c r="F29" s="398"/>
      <c r="G29" s="398"/>
      <c r="H29" s="398"/>
      <c r="J29" s="117"/>
      <c r="K29" s="25"/>
      <c r="L29" s="469" t="s">
        <v>172</v>
      </c>
      <c r="M29" s="469"/>
      <c r="N29" s="469"/>
      <c r="O29" s="469"/>
      <c r="P29" s="469"/>
      <c r="Q29" s="469"/>
      <c r="R29" s="469"/>
      <c r="S29" s="469"/>
      <c r="W29" s="17"/>
      <c r="Z29" s="2"/>
      <c r="AA29" s="2"/>
      <c r="AB29" s="2"/>
      <c r="AC29" s="2"/>
      <c r="AD29" s="2"/>
      <c r="AE29" s="2"/>
      <c r="AF29" s="2"/>
      <c r="AG29" s="2"/>
      <c r="AH29" s="2"/>
      <c r="AI29" s="2"/>
      <c r="AJ29" s="2"/>
      <c r="AK29" s="2"/>
      <c r="AL29" s="2"/>
      <c r="AM29" s="2"/>
      <c r="AN29" s="2"/>
      <c r="AO29" s="2"/>
      <c r="AP29" s="2"/>
    </row>
    <row r="30" spans="2:42" s="1" customFormat="1" ht="13.05" customHeight="1">
      <c r="B30" s="13"/>
      <c r="C30" s="398" t="s">
        <v>423</v>
      </c>
      <c r="D30" s="398"/>
      <c r="E30" s="398"/>
      <c r="F30" s="398"/>
      <c r="G30" s="398"/>
      <c r="H30" s="398"/>
      <c r="J30" s="117"/>
      <c r="K30" s="25"/>
      <c r="L30" s="469" t="s">
        <v>172</v>
      </c>
      <c r="M30" s="469"/>
      <c r="N30" s="469"/>
      <c r="O30" s="469"/>
      <c r="P30" s="469"/>
      <c r="Q30" s="469"/>
      <c r="R30" s="469"/>
      <c r="S30" s="469"/>
      <c r="W30" s="17"/>
      <c r="Z30" s="2"/>
      <c r="AA30" s="2"/>
      <c r="AB30" s="2"/>
      <c r="AC30" s="2"/>
      <c r="AD30" s="2"/>
      <c r="AE30" s="2"/>
      <c r="AF30" s="2"/>
      <c r="AG30" s="2"/>
      <c r="AH30" s="2"/>
      <c r="AI30" s="2"/>
      <c r="AJ30" s="2"/>
      <c r="AK30" s="2"/>
      <c r="AL30" s="2"/>
      <c r="AM30" s="2"/>
      <c r="AN30" s="2"/>
      <c r="AO30" s="2"/>
      <c r="AP30" s="2"/>
    </row>
    <row r="31" spans="2:42" s="1" customFormat="1" ht="12.75" customHeight="1">
      <c r="B31" s="13"/>
      <c r="C31" s="398" t="s">
        <v>460</v>
      </c>
      <c r="D31" s="398"/>
      <c r="E31" s="398"/>
      <c r="F31" s="398"/>
      <c r="G31" s="398"/>
      <c r="H31" s="398"/>
      <c r="I31" s="398"/>
      <c r="J31" s="117"/>
      <c r="K31" s="25"/>
      <c r="L31" s="469" t="s">
        <v>172</v>
      </c>
      <c r="M31" s="469"/>
      <c r="N31" s="469"/>
      <c r="O31" s="469"/>
      <c r="P31" s="469"/>
      <c r="Q31" s="469"/>
      <c r="R31" s="469"/>
      <c r="S31" s="469"/>
      <c r="W31" s="17"/>
      <c r="Z31" s="2"/>
      <c r="AA31" s="2"/>
      <c r="AB31" s="2"/>
      <c r="AC31" s="2"/>
      <c r="AD31" s="2"/>
      <c r="AE31" s="2"/>
      <c r="AF31" s="2"/>
      <c r="AG31" s="2"/>
      <c r="AH31" s="2"/>
      <c r="AI31" s="2"/>
      <c r="AJ31" s="2"/>
      <c r="AK31" s="2"/>
      <c r="AL31" s="2"/>
      <c r="AM31" s="2"/>
      <c r="AN31" s="2"/>
      <c r="AO31" s="2"/>
      <c r="AP31" s="2"/>
    </row>
    <row r="32" spans="2:42" s="1" customFormat="1" ht="12.75" customHeight="1">
      <c r="B32" s="13"/>
      <c r="C32" s="398" t="s">
        <v>424</v>
      </c>
      <c r="D32" s="398"/>
      <c r="E32" s="398"/>
      <c r="F32" s="398"/>
      <c r="G32" s="398"/>
      <c r="H32" s="398"/>
      <c r="I32" s="468"/>
      <c r="J32" s="117"/>
      <c r="K32" s="25"/>
      <c r="L32" s="469" t="s">
        <v>172</v>
      </c>
      <c r="M32" s="469"/>
      <c r="N32" s="469"/>
      <c r="O32" s="469"/>
      <c r="P32" s="469"/>
      <c r="Q32" s="469"/>
      <c r="R32" s="469"/>
      <c r="S32" s="469"/>
      <c r="W32" s="17"/>
      <c r="Z32" s="2"/>
      <c r="AA32" s="2"/>
      <c r="AB32" s="2"/>
      <c r="AC32" s="2"/>
      <c r="AD32" s="2"/>
      <c r="AE32" s="2"/>
      <c r="AF32" s="2"/>
      <c r="AG32" s="2"/>
      <c r="AH32" s="2"/>
      <c r="AI32" s="2"/>
      <c r="AJ32" s="2"/>
      <c r="AK32" s="2"/>
      <c r="AL32" s="2"/>
      <c r="AM32" s="2"/>
      <c r="AN32" s="2"/>
      <c r="AO32" s="2"/>
      <c r="AP32" s="2"/>
    </row>
    <row r="33" spans="2:42" s="1" customFormat="1" ht="12.75" customHeight="1">
      <c r="B33" s="13"/>
      <c r="C33" s="398" t="s">
        <v>425</v>
      </c>
      <c r="D33" s="398"/>
      <c r="E33" s="398"/>
      <c r="F33" s="398"/>
      <c r="G33" s="398"/>
      <c r="H33" s="398"/>
      <c r="I33" s="468"/>
      <c r="J33" s="117"/>
      <c r="K33" s="25"/>
      <c r="L33" s="469" t="s">
        <v>172</v>
      </c>
      <c r="M33" s="469"/>
      <c r="N33" s="469"/>
      <c r="O33" s="469"/>
      <c r="P33" s="469"/>
      <c r="Q33" s="469"/>
      <c r="R33" s="469"/>
      <c r="S33" s="469"/>
      <c r="W33" s="17"/>
      <c r="Z33" s="2"/>
      <c r="AA33" s="2"/>
      <c r="AB33" s="2"/>
      <c r="AC33" s="2"/>
      <c r="AD33" s="2"/>
      <c r="AE33" s="2"/>
      <c r="AF33" s="2"/>
      <c r="AG33" s="2"/>
      <c r="AH33" s="2"/>
      <c r="AI33" s="2"/>
      <c r="AJ33" s="2"/>
      <c r="AK33" s="2"/>
      <c r="AL33" s="2"/>
      <c r="AM33" s="2"/>
      <c r="AN33" s="2"/>
      <c r="AO33" s="2"/>
      <c r="AP33" s="2"/>
    </row>
    <row r="34" spans="2:42" s="1" customFormat="1" ht="13.05" customHeight="1">
      <c r="B34" s="13"/>
      <c r="C34" s="398" t="s">
        <v>426</v>
      </c>
      <c r="D34" s="398"/>
      <c r="E34" s="398"/>
      <c r="F34" s="398"/>
      <c r="G34" s="398"/>
      <c r="H34" s="398"/>
      <c r="J34" s="117"/>
      <c r="K34" s="25"/>
      <c r="L34" s="495" t="s">
        <v>172</v>
      </c>
      <c r="M34" s="495"/>
      <c r="N34" s="495"/>
      <c r="O34" s="495"/>
      <c r="P34" s="495"/>
      <c r="Q34" s="495"/>
      <c r="R34" s="495"/>
      <c r="W34" s="17"/>
      <c r="Z34" s="2"/>
      <c r="AA34" s="2"/>
      <c r="AB34" s="2"/>
      <c r="AC34" s="2"/>
      <c r="AD34" s="2"/>
      <c r="AE34" s="2"/>
      <c r="AF34" s="2"/>
      <c r="AG34" s="2"/>
      <c r="AH34" s="2"/>
      <c r="AI34" s="2"/>
      <c r="AJ34" s="2"/>
      <c r="AK34" s="2"/>
      <c r="AL34" s="2"/>
      <c r="AM34" s="2"/>
      <c r="AN34" s="2"/>
      <c r="AO34" s="2"/>
      <c r="AP34" s="2"/>
    </row>
    <row r="35" spans="2:42" s="1" customFormat="1" ht="35.4" customHeight="1">
      <c r="B35" s="13"/>
      <c r="C35" s="68" t="s">
        <v>215</v>
      </c>
      <c r="D35" s="25"/>
      <c r="E35" s="25"/>
      <c r="F35" s="25"/>
      <c r="G35" s="25"/>
      <c r="H35" s="25"/>
      <c r="I35" s="25"/>
      <c r="J35" s="25"/>
      <c r="K35" s="25"/>
      <c r="L35" s="25"/>
      <c r="M35" s="25"/>
      <c r="N35" s="25"/>
      <c r="O35" s="25"/>
      <c r="P35" s="25"/>
      <c r="Q35" s="25"/>
      <c r="R35" s="25"/>
      <c r="S35" s="25"/>
      <c r="T35" s="25"/>
      <c r="U35" s="25"/>
      <c r="V35" s="25"/>
      <c r="W35" s="17"/>
      <c r="Z35" s="2"/>
      <c r="AA35" s="2"/>
      <c r="AB35" s="2"/>
      <c r="AC35" s="2"/>
      <c r="AD35" s="2"/>
      <c r="AE35" s="2"/>
      <c r="AF35" s="2"/>
      <c r="AG35" s="2"/>
      <c r="AH35" s="2"/>
      <c r="AI35" s="2"/>
      <c r="AJ35" s="2"/>
      <c r="AK35" s="2"/>
      <c r="AL35" s="2"/>
      <c r="AM35" s="2"/>
      <c r="AN35" s="2"/>
      <c r="AO35" s="2"/>
      <c r="AP35" s="2"/>
    </row>
    <row r="36" spans="2:42" s="1" customFormat="1" ht="14.4" customHeight="1">
      <c r="B36" s="491" t="s">
        <v>399</v>
      </c>
      <c r="C36" s="492"/>
      <c r="D36" s="492"/>
      <c r="E36" s="492"/>
      <c r="F36" s="492"/>
      <c r="G36" s="492"/>
      <c r="H36" s="492"/>
      <c r="I36" s="492"/>
      <c r="J36" s="492"/>
      <c r="K36" s="492"/>
      <c r="L36" s="492"/>
      <c r="M36" s="492"/>
      <c r="N36" s="492"/>
      <c r="O36" s="492"/>
      <c r="P36" s="492"/>
      <c r="Q36" s="492"/>
      <c r="R36" s="492"/>
      <c r="S36" s="492"/>
      <c r="T36" s="492"/>
      <c r="U36" s="492"/>
      <c r="V36" s="492"/>
      <c r="W36" s="493"/>
      <c r="Z36" s="2"/>
      <c r="AA36" s="2"/>
      <c r="AB36" s="2"/>
      <c r="AC36" s="2"/>
      <c r="AD36" s="2"/>
      <c r="AE36" s="2"/>
      <c r="AF36" s="2"/>
      <c r="AG36" s="2"/>
      <c r="AH36" s="2"/>
      <c r="AI36" s="2"/>
      <c r="AJ36" s="2"/>
      <c r="AK36" s="2"/>
      <c r="AL36" s="2"/>
      <c r="AM36" s="2"/>
      <c r="AN36" s="2"/>
      <c r="AO36" s="2"/>
      <c r="AP36" s="2"/>
    </row>
    <row r="37" spans="2:42" s="1" customFormat="1" ht="9.6" customHeight="1">
      <c r="B37" s="13"/>
      <c r="C37" s="75"/>
      <c r="D37" s="75"/>
      <c r="E37" s="75"/>
      <c r="F37" s="75"/>
      <c r="G37" s="75"/>
      <c r="H37" s="75"/>
      <c r="I37" s="75"/>
      <c r="J37" s="75"/>
      <c r="K37" s="75"/>
      <c r="L37" s="75"/>
      <c r="M37" s="75"/>
      <c r="N37" s="75"/>
      <c r="O37" s="75"/>
      <c r="P37" s="75"/>
      <c r="Q37" s="75"/>
      <c r="R37" s="75"/>
      <c r="S37" s="75"/>
      <c r="T37" s="75"/>
      <c r="U37" s="75"/>
      <c r="V37" s="75"/>
      <c r="W37" s="17"/>
      <c r="Z37" s="2"/>
      <c r="AA37" s="2"/>
      <c r="AB37" s="2"/>
      <c r="AC37" s="2"/>
      <c r="AD37" s="2"/>
      <c r="AE37" s="2"/>
      <c r="AF37" s="2"/>
      <c r="AG37" s="2"/>
      <c r="AH37" s="2"/>
      <c r="AI37" s="2"/>
      <c r="AJ37" s="2"/>
      <c r="AK37" s="2"/>
      <c r="AL37" s="2"/>
      <c r="AM37" s="2"/>
      <c r="AN37" s="2"/>
      <c r="AO37" s="2"/>
      <c r="AP37" s="2"/>
    </row>
    <row r="38" spans="2:42" s="1" customFormat="1" ht="14.4" customHeight="1">
      <c r="B38" s="13"/>
      <c r="C38" s="75"/>
      <c r="D38" s="75"/>
      <c r="E38" s="75"/>
      <c r="F38" s="75"/>
      <c r="G38" s="75"/>
      <c r="H38" s="75"/>
      <c r="I38" s="75"/>
      <c r="J38" s="483" t="str">
        <f>IF(OR('Solicitação e Instruções'!$E$8='TABELA DE DADOS'!$B$10,'Solicitação e Instruções'!$E$11='TABELA DE DADOS'!$B$5,'Solicitação e Instruções'!$E$11='TABELA DE DADOS'!$B$6,AND('Solicitação e Instruções'!$T$32="FALSO",'Solicitação e Instruções'!T35="FALSO")),"Não há dados a preencher nesta seção","")</f>
        <v>Não há dados a preencher nesta seção</v>
      </c>
      <c r="K38" s="483"/>
      <c r="L38" s="483"/>
      <c r="M38" s="483"/>
      <c r="N38" s="483"/>
      <c r="O38" s="483"/>
      <c r="P38" s="483"/>
      <c r="Q38" s="483"/>
      <c r="R38" s="483"/>
      <c r="S38" s="483"/>
      <c r="T38" s="483"/>
      <c r="U38" s="483"/>
      <c r="V38" s="483"/>
      <c r="W38" s="17"/>
      <c r="Z38" s="2"/>
      <c r="AA38" s="2"/>
      <c r="AB38" s="2"/>
      <c r="AC38" s="2"/>
      <c r="AD38" s="2"/>
      <c r="AE38" s="2"/>
      <c r="AF38" s="2"/>
      <c r="AG38" s="2"/>
      <c r="AH38" s="2"/>
      <c r="AI38" s="2"/>
      <c r="AJ38" s="2"/>
      <c r="AK38" s="2"/>
      <c r="AL38" s="2"/>
      <c r="AM38" s="2"/>
      <c r="AN38" s="2"/>
      <c r="AO38" s="2"/>
      <c r="AP38" s="2"/>
    </row>
    <row r="39" spans="2:42" s="1" customFormat="1" ht="12.75" customHeight="1">
      <c r="B39" s="13"/>
      <c r="C39" s="446" t="s">
        <v>324</v>
      </c>
      <c r="D39" s="463"/>
      <c r="E39" s="496"/>
      <c r="F39" s="497"/>
      <c r="G39" s="497"/>
      <c r="H39" s="498"/>
      <c r="I39" s="499" t="s">
        <v>181</v>
      </c>
      <c r="J39" s="495"/>
      <c r="K39" s="495"/>
      <c r="L39" s="495"/>
      <c r="M39" s="495"/>
      <c r="N39" s="495"/>
      <c r="O39" s="495"/>
      <c r="P39" s="495"/>
      <c r="Q39" s="495"/>
      <c r="R39" s="495"/>
      <c r="S39" s="495"/>
      <c r="T39" s="495"/>
      <c r="U39" s="495"/>
      <c r="V39" s="41"/>
      <c r="W39" s="17"/>
      <c r="Z39" s="2"/>
      <c r="AA39" s="2"/>
      <c r="AB39" s="2"/>
      <c r="AC39" s="2"/>
      <c r="AD39" s="2"/>
      <c r="AE39" s="2"/>
      <c r="AF39" s="2"/>
      <c r="AG39" s="2"/>
      <c r="AH39" s="2"/>
      <c r="AI39" s="2"/>
      <c r="AJ39" s="2"/>
      <c r="AK39" s="2"/>
      <c r="AL39" s="2"/>
      <c r="AM39" s="2"/>
      <c r="AN39" s="2"/>
      <c r="AO39" s="2"/>
      <c r="AP39" s="2"/>
    </row>
    <row r="40" spans="2:42" s="1" customFormat="1" ht="4.2" customHeight="1">
      <c r="B40" s="13"/>
      <c r="C40" s="76"/>
      <c r="D40" s="76"/>
      <c r="E40" s="76"/>
      <c r="F40" s="76"/>
      <c r="G40" s="76"/>
      <c r="H40" s="76"/>
      <c r="I40" s="76"/>
      <c r="J40" s="76"/>
      <c r="K40" s="76"/>
      <c r="L40" s="76"/>
      <c r="M40" s="41"/>
      <c r="N40" s="41"/>
      <c r="O40" s="41"/>
      <c r="P40" s="41"/>
      <c r="Q40" s="41"/>
      <c r="R40" s="41"/>
      <c r="S40" s="41"/>
      <c r="T40" s="41"/>
      <c r="U40" s="41"/>
      <c r="V40" s="41"/>
      <c r="W40" s="17"/>
      <c r="Z40" s="2"/>
      <c r="AA40" s="2"/>
      <c r="AB40" s="2"/>
      <c r="AC40" s="2"/>
      <c r="AD40" s="2"/>
      <c r="AE40" s="2"/>
      <c r="AF40" s="2"/>
      <c r="AG40" s="2"/>
      <c r="AH40" s="2"/>
      <c r="AI40" s="2"/>
      <c r="AJ40" s="2"/>
      <c r="AK40" s="2"/>
      <c r="AL40" s="2"/>
      <c r="AM40" s="2"/>
      <c r="AN40" s="2"/>
      <c r="AO40" s="2"/>
      <c r="AP40" s="2"/>
    </row>
    <row r="41" spans="2:42" s="1" customFormat="1" ht="12.75" customHeight="1">
      <c r="B41" s="13"/>
      <c r="C41" s="494" t="s">
        <v>168</v>
      </c>
      <c r="D41" s="494"/>
      <c r="E41" s="487"/>
      <c r="F41" s="488"/>
      <c r="G41" s="489" t="s">
        <v>341</v>
      </c>
      <c r="H41" s="490"/>
      <c r="I41" s="29"/>
      <c r="J41" s="29"/>
      <c r="K41" s="29"/>
      <c r="L41" s="29"/>
      <c r="M41" s="29"/>
      <c r="N41" s="29"/>
      <c r="O41" s="29"/>
      <c r="P41" s="29"/>
      <c r="Q41" s="29"/>
      <c r="R41" s="29"/>
      <c r="S41" s="29"/>
      <c r="T41" s="29"/>
      <c r="U41" s="29"/>
      <c r="V41" s="34"/>
      <c r="W41" s="17"/>
      <c r="Z41" s="2"/>
      <c r="AA41" s="2"/>
      <c r="AB41" s="2"/>
      <c r="AC41" s="2"/>
      <c r="AD41" s="2"/>
      <c r="AE41" s="2"/>
      <c r="AF41" s="2"/>
      <c r="AG41" s="2"/>
      <c r="AH41" s="2"/>
      <c r="AI41" s="2"/>
      <c r="AJ41" s="2"/>
      <c r="AK41" s="2"/>
      <c r="AL41" s="2"/>
      <c r="AM41" s="2"/>
      <c r="AN41" s="2"/>
      <c r="AO41" s="2"/>
      <c r="AP41" s="2"/>
    </row>
    <row r="42" spans="2:42" s="1" customFormat="1" ht="16.8" customHeight="1">
      <c r="B42" s="13"/>
      <c r="C42" s="39"/>
      <c r="D42" s="42"/>
      <c r="E42" s="29"/>
      <c r="F42" s="39"/>
      <c r="G42" s="39"/>
      <c r="H42" s="39"/>
      <c r="I42" s="29"/>
      <c r="J42" s="29"/>
      <c r="K42" s="29"/>
      <c r="L42" s="29"/>
      <c r="M42" s="29"/>
      <c r="N42" s="29"/>
      <c r="O42" s="29"/>
      <c r="P42" s="29"/>
      <c r="Q42" s="29"/>
      <c r="R42" s="29"/>
      <c r="S42" s="29"/>
      <c r="T42" s="29"/>
      <c r="U42" s="29"/>
      <c r="V42" s="29"/>
      <c r="W42" s="38"/>
      <c r="Z42" s="2"/>
      <c r="AA42" s="2"/>
      <c r="AB42" s="2"/>
      <c r="AC42" s="2"/>
      <c r="AD42" s="2"/>
      <c r="AE42" s="2"/>
      <c r="AF42" s="2"/>
      <c r="AG42" s="2"/>
      <c r="AH42" s="2"/>
      <c r="AI42" s="2"/>
      <c r="AJ42" s="2"/>
      <c r="AK42" s="2"/>
      <c r="AL42" s="2"/>
      <c r="AM42" s="2"/>
      <c r="AN42" s="2"/>
      <c r="AO42" s="2"/>
      <c r="AP42" s="2"/>
    </row>
    <row r="43" spans="2:42" s="1" customFormat="1" ht="13.2" customHeight="1">
      <c r="B43" s="13"/>
      <c r="C43" s="470" t="s">
        <v>458</v>
      </c>
      <c r="D43" s="470"/>
      <c r="E43" s="470"/>
      <c r="F43" s="165"/>
      <c r="I43" s="29"/>
      <c r="J43" s="29"/>
      <c r="K43" s="29"/>
      <c r="L43" s="29"/>
      <c r="M43" s="29"/>
      <c r="N43" s="29"/>
      <c r="O43" s="29"/>
      <c r="P43" s="29"/>
      <c r="Q43" s="29"/>
      <c r="R43" s="29"/>
      <c r="S43" s="29"/>
      <c r="T43" s="29"/>
      <c r="U43" s="29"/>
      <c r="V43" s="29"/>
      <c r="W43" s="38"/>
      <c r="Z43" s="2"/>
      <c r="AA43" s="2"/>
      <c r="AB43" s="2"/>
      <c r="AC43" s="2"/>
      <c r="AD43" s="2"/>
      <c r="AE43" s="2"/>
      <c r="AF43" s="2"/>
      <c r="AG43" s="2"/>
      <c r="AH43" s="2"/>
      <c r="AI43" s="2"/>
      <c r="AJ43" s="2"/>
      <c r="AK43" s="2"/>
      <c r="AL43" s="2"/>
      <c r="AM43" s="2"/>
      <c r="AN43" s="2"/>
      <c r="AO43" s="2"/>
      <c r="AP43" s="2"/>
    </row>
    <row r="44" spans="2:42" s="1" customFormat="1" ht="8.4" customHeight="1">
      <c r="B44" s="13"/>
      <c r="C44" s="39"/>
      <c r="D44" s="42"/>
      <c r="E44" s="29"/>
      <c r="F44" s="39"/>
      <c r="G44" s="39"/>
      <c r="H44" s="39"/>
      <c r="I44" s="29"/>
      <c r="J44" s="29"/>
      <c r="K44" s="29"/>
      <c r="L44" s="29"/>
      <c r="M44" s="29"/>
      <c r="N44" s="29"/>
      <c r="O44" s="29"/>
      <c r="P44" s="29"/>
      <c r="Q44" s="29"/>
      <c r="R44" s="29"/>
      <c r="S44" s="29"/>
      <c r="T44" s="29"/>
      <c r="U44" s="29"/>
      <c r="V44" s="29"/>
      <c r="W44" s="38"/>
      <c r="Z44" s="2"/>
      <c r="AA44" s="2"/>
      <c r="AB44" s="2"/>
      <c r="AC44" s="2"/>
      <c r="AD44" s="2"/>
      <c r="AE44" s="2"/>
      <c r="AF44" s="2"/>
      <c r="AG44" s="2"/>
      <c r="AH44" s="2"/>
      <c r="AI44" s="2"/>
      <c r="AJ44" s="2"/>
      <c r="AK44" s="2"/>
      <c r="AL44" s="2"/>
      <c r="AM44" s="2"/>
      <c r="AN44" s="2"/>
      <c r="AO44" s="2"/>
      <c r="AP44" s="2"/>
    </row>
    <row r="45" spans="2:42" s="1" customFormat="1" ht="12.75" customHeight="1">
      <c r="B45" s="13"/>
      <c r="C45" s="472" t="s">
        <v>192</v>
      </c>
      <c r="D45" s="472"/>
      <c r="E45" s="472"/>
      <c r="F45" s="472"/>
      <c r="G45" s="472"/>
      <c r="H45" s="472"/>
      <c r="I45" s="472"/>
      <c r="J45" s="472"/>
      <c r="K45" s="472"/>
      <c r="L45" s="472"/>
      <c r="M45" s="472"/>
      <c r="N45" s="472"/>
      <c r="O45" s="472"/>
      <c r="P45" s="472"/>
      <c r="Q45" s="472"/>
      <c r="R45" s="472"/>
      <c r="S45" s="472"/>
      <c r="T45" s="472"/>
      <c r="U45" s="472"/>
      <c r="V45" s="472"/>
      <c r="W45" s="17"/>
      <c r="Z45" s="2"/>
      <c r="AA45" s="2"/>
      <c r="AB45" s="2"/>
      <c r="AC45" s="2"/>
      <c r="AD45" s="2"/>
      <c r="AE45" s="2"/>
      <c r="AF45" s="2"/>
      <c r="AG45" s="2"/>
      <c r="AH45" s="2"/>
      <c r="AI45" s="2"/>
      <c r="AJ45" s="2"/>
      <c r="AK45" s="2"/>
      <c r="AL45" s="2"/>
      <c r="AM45" s="2"/>
      <c r="AN45" s="2"/>
      <c r="AO45" s="2"/>
      <c r="AP45" s="2"/>
    </row>
    <row r="46" spans="2:42" s="1" customFormat="1" ht="12.75" customHeight="1">
      <c r="B46" s="13"/>
      <c r="C46" s="471" t="s">
        <v>427</v>
      </c>
      <c r="D46" s="471"/>
      <c r="E46" s="471"/>
      <c r="F46" s="471"/>
      <c r="G46" s="471"/>
      <c r="H46" s="471"/>
      <c r="J46" s="117"/>
      <c r="K46" s="23"/>
      <c r="L46" s="469" t="s">
        <v>172</v>
      </c>
      <c r="M46" s="469"/>
      <c r="N46" s="469"/>
      <c r="O46" s="469"/>
      <c r="P46" s="469"/>
      <c r="Q46" s="469"/>
      <c r="R46" s="469"/>
      <c r="S46" s="469"/>
      <c r="T46" s="469"/>
      <c r="U46" s="39"/>
      <c r="V46" s="39"/>
      <c r="W46" s="17"/>
      <c r="Z46" s="2"/>
      <c r="AA46" s="2"/>
      <c r="AB46" s="2"/>
      <c r="AC46" s="2"/>
      <c r="AD46" s="2"/>
      <c r="AE46" s="2"/>
      <c r="AF46" s="2"/>
      <c r="AG46" s="2"/>
      <c r="AH46" s="2"/>
      <c r="AI46" s="2"/>
      <c r="AJ46" s="2"/>
      <c r="AK46" s="2"/>
      <c r="AL46" s="2"/>
      <c r="AM46" s="2"/>
      <c r="AN46" s="2"/>
      <c r="AO46" s="2"/>
      <c r="AP46" s="2"/>
    </row>
    <row r="47" spans="2:42" s="1" customFormat="1" ht="12.75" customHeight="1">
      <c r="B47" s="13"/>
      <c r="C47" s="39" t="s">
        <v>428</v>
      </c>
      <c r="D47" s="39"/>
      <c r="E47" s="39"/>
      <c r="F47" s="39"/>
      <c r="G47" s="39"/>
      <c r="H47" s="39"/>
      <c r="I47" s="39"/>
      <c r="J47" s="117"/>
      <c r="K47" s="23"/>
      <c r="L47" s="469" t="s">
        <v>172</v>
      </c>
      <c r="M47" s="469"/>
      <c r="N47" s="469"/>
      <c r="O47" s="469"/>
      <c r="P47" s="469"/>
      <c r="Q47" s="469"/>
      <c r="R47" s="469"/>
      <c r="S47" s="469"/>
      <c r="T47" s="469"/>
      <c r="U47" s="39"/>
      <c r="V47" s="39"/>
      <c r="W47" s="17"/>
      <c r="Z47" s="2"/>
      <c r="AA47" s="2"/>
      <c r="AB47" s="2"/>
      <c r="AC47" s="2"/>
      <c r="AD47" s="2"/>
      <c r="AE47" s="2"/>
      <c r="AF47" s="2"/>
      <c r="AG47" s="2"/>
      <c r="AH47" s="2"/>
      <c r="AI47" s="2"/>
      <c r="AJ47" s="2"/>
      <c r="AK47" s="2"/>
      <c r="AL47" s="2"/>
      <c r="AM47" s="2"/>
      <c r="AN47" s="2"/>
      <c r="AO47" s="2"/>
      <c r="AP47" s="2"/>
    </row>
    <row r="48" spans="2:42" s="1" customFormat="1" ht="12.75" customHeight="1">
      <c r="B48" s="13"/>
      <c r="C48" s="1" t="s">
        <v>429</v>
      </c>
      <c r="J48" s="117"/>
      <c r="K48" s="23"/>
      <c r="L48" s="469" t="s">
        <v>172</v>
      </c>
      <c r="M48" s="469"/>
      <c r="N48" s="469"/>
      <c r="O48" s="469"/>
      <c r="P48" s="469"/>
      <c r="Q48" s="469"/>
      <c r="R48" s="469"/>
      <c r="S48" s="469"/>
      <c r="T48" s="469"/>
      <c r="U48" s="39"/>
      <c r="V48" s="39"/>
      <c r="W48" s="17"/>
      <c r="Z48" s="2"/>
      <c r="AA48" s="2"/>
      <c r="AB48" s="2"/>
      <c r="AC48" s="2"/>
      <c r="AD48" s="2"/>
      <c r="AE48" s="2"/>
      <c r="AF48" s="2"/>
      <c r="AG48" s="2"/>
      <c r="AH48" s="2"/>
      <c r="AI48" s="2"/>
      <c r="AJ48" s="2"/>
      <c r="AK48" s="2"/>
      <c r="AL48" s="2"/>
      <c r="AM48" s="2"/>
      <c r="AN48" s="2"/>
      <c r="AO48" s="2"/>
      <c r="AP48" s="2"/>
    </row>
    <row r="49" spans="2:42" s="1" customFormat="1" ht="12.75" customHeight="1">
      <c r="B49" s="13"/>
      <c r="C49" s="471" t="s">
        <v>197</v>
      </c>
      <c r="D49" s="471"/>
      <c r="E49" s="471"/>
      <c r="F49" s="471"/>
      <c r="G49" s="471"/>
      <c r="J49" s="117"/>
      <c r="K49" s="23"/>
      <c r="L49" s="469" t="s">
        <v>172</v>
      </c>
      <c r="M49" s="469"/>
      <c r="N49" s="469"/>
      <c r="O49" s="469"/>
      <c r="P49" s="469"/>
      <c r="Q49" s="469"/>
      <c r="R49" s="469"/>
      <c r="S49" s="469"/>
      <c r="T49" s="469"/>
      <c r="U49" s="39"/>
      <c r="V49" s="39"/>
      <c r="W49" s="17"/>
      <c r="Z49" s="2"/>
      <c r="AA49" s="2"/>
      <c r="AB49" s="2"/>
      <c r="AC49" s="2"/>
      <c r="AD49" s="2"/>
      <c r="AE49" s="2"/>
      <c r="AF49" s="2"/>
      <c r="AG49" s="2"/>
      <c r="AH49" s="2"/>
      <c r="AI49" s="2"/>
      <c r="AJ49" s="2"/>
      <c r="AK49" s="2"/>
      <c r="AL49" s="2"/>
      <c r="AM49" s="2"/>
      <c r="AN49" s="2"/>
      <c r="AO49" s="2"/>
      <c r="AP49" s="2"/>
    </row>
    <row r="50" spans="2:42" s="1" customFormat="1" ht="12.75" customHeight="1">
      <c r="B50" s="13"/>
      <c r="C50" s="471" t="s">
        <v>430</v>
      </c>
      <c r="D50" s="471"/>
      <c r="E50" s="471"/>
      <c r="F50" s="471"/>
      <c r="G50" s="471"/>
      <c r="H50" s="471"/>
      <c r="I50" s="39"/>
      <c r="J50" s="117"/>
      <c r="K50" s="23"/>
      <c r="L50" s="469" t="s">
        <v>172</v>
      </c>
      <c r="M50" s="469"/>
      <c r="N50" s="469"/>
      <c r="O50" s="469"/>
      <c r="P50" s="469"/>
      <c r="Q50" s="469"/>
      <c r="R50" s="469"/>
      <c r="S50" s="469"/>
      <c r="T50" s="469"/>
      <c r="U50" s="39"/>
      <c r="V50" s="39"/>
      <c r="W50" s="17"/>
      <c r="Z50" s="2"/>
      <c r="AA50" s="2"/>
      <c r="AB50" s="2"/>
      <c r="AC50" s="2"/>
      <c r="AD50" s="2"/>
      <c r="AE50" s="2"/>
      <c r="AF50" s="2"/>
      <c r="AG50" s="2"/>
      <c r="AH50" s="2"/>
      <c r="AI50" s="2"/>
      <c r="AJ50" s="2"/>
      <c r="AK50" s="2"/>
      <c r="AL50" s="2"/>
      <c r="AM50" s="2"/>
      <c r="AN50" s="2"/>
      <c r="AO50" s="2"/>
      <c r="AP50" s="2"/>
    </row>
    <row r="51" spans="2:42" s="1" customFormat="1" ht="12.75" customHeight="1">
      <c r="B51" s="13"/>
      <c r="C51" s="398" t="s">
        <v>431</v>
      </c>
      <c r="D51" s="398"/>
      <c r="E51" s="398"/>
      <c r="F51" s="398"/>
      <c r="G51" s="398"/>
      <c r="H51" s="398"/>
      <c r="I51" s="398"/>
      <c r="J51" s="117"/>
      <c r="K51" s="23"/>
      <c r="L51" s="469" t="s">
        <v>172</v>
      </c>
      <c r="M51" s="469"/>
      <c r="N51" s="469"/>
      <c r="O51" s="469"/>
      <c r="P51" s="469"/>
      <c r="Q51" s="469"/>
      <c r="R51" s="469"/>
      <c r="S51" s="469"/>
      <c r="T51" s="469"/>
      <c r="U51" s="39"/>
      <c r="V51" s="39"/>
      <c r="W51" s="17"/>
      <c r="Z51" s="2"/>
      <c r="AA51" s="2"/>
      <c r="AB51" s="2"/>
      <c r="AC51" s="2"/>
      <c r="AD51" s="2"/>
      <c r="AE51" s="2"/>
      <c r="AF51" s="2"/>
      <c r="AG51" s="2"/>
      <c r="AH51" s="2"/>
      <c r="AI51" s="2"/>
      <c r="AJ51" s="2"/>
      <c r="AK51" s="2"/>
      <c r="AL51" s="2"/>
      <c r="AM51" s="2"/>
      <c r="AN51" s="2"/>
      <c r="AO51" s="2"/>
      <c r="AP51" s="2"/>
    </row>
    <row r="52" spans="2:42" ht="13.05" customHeight="1">
      <c r="B52" s="13"/>
      <c r="C52" s="398" t="s">
        <v>432</v>
      </c>
      <c r="D52" s="398"/>
      <c r="E52" s="398"/>
      <c r="F52" s="398"/>
      <c r="G52" s="398"/>
      <c r="H52" s="398"/>
      <c r="I52" s="34"/>
      <c r="J52" s="117"/>
      <c r="K52" s="23"/>
      <c r="L52" s="469" t="s">
        <v>172</v>
      </c>
      <c r="M52" s="469"/>
      <c r="N52" s="469"/>
      <c r="O52" s="469"/>
      <c r="P52" s="469"/>
      <c r="Q52" s="469"/>
      <c r="R52" s="469"/>
      <c r="S52" s="469"/>
      <c r="T52" s="469"/>
      <c r="U52" s="25"/>
      <c r="V52" s="25"/>
      <c r="W52" s="17"/>
    </row>
    <row r="53" spans="2:42">
      <c r="B53" s="13"/>
      <c r="C53" s="36"/>
      <c r="D53" s="36"/>
      <c r="E53" s="36"/>
      <c r="F53" s="36"/>
      <c r="J53" s="25"/>
      <c r="K53" s="23"/>
      <c r="L53" s="118"/>
      <c r="M53" s="118"/>
      <c r="N53" s="118"/>
      <c r="O53" s="119"/>
      <c r="P53" s="119"/>
      <c r="Q53" s="119"/>
      <c r="R53" s="119"/>
      <c r="S53" s="118"/>
      <c r="T53" s="118"/>
      <c r="U53" s="25"/>
      <c r="V53" s="25"/>
      <c r="W53" s="17"/>
    </row>
    <row r="54" spans="2:42" ht="14.4">
      <c r="B54" s="491" t="s">
        <v>340</v>
      </c>
      <c r="C54" s="492"/>
      <c r="D54" s="492"/>
      <c r="E54" s="492"/>
      <c r="F54" s="492"/>
      <c r="G54" s="492"/>
      <c r="H54" s="492"/>
      <c r="I54" s="492"/>
      <c r="J54" s="492"/>
      <c r="K54" s="492"/>
      <c r="L54" s="492"/>
      <c r="M54" s="492"/>
      <c r="N54" s="492"/>
      <c r="O54" s="492"/>
      <c r="P54" s="492"/>
      <c r="Q54" s="492"/>
      <c r="R54" s="492"/>
      <c r="S54" s="492"/>
      <c r="T54" s="492"/>
      <c r="U54" s="492"/>
      <c r="V54" s="492"/>
      <c r="W54" s="493"/>
    </row>
    <row r="55" spans="2:42" ht="6" customHeight="1">
      <c r="B55" s="13"/>
      <c r="C55" s="36"/>
      <c r="D55" s="36"/>
      <c r="E55" s="36"/>
      <c r="F55" s="36"/>
      <c r="J55" s="25"/>
      <c r="K55" s="23"/>
      <c r="L55" s="118"/>
      <c r="M55" s="118"/>
      <c r="N55" s="118"/>
      <c r="O55" s="119"/>
      <c r="P55" s="119"/>
      <c r="Q55" s="119"/>
      <c r="R55" s="119"/>
      <c r="S55" s="118"/>
      <c r="T55" s="118"/>
      <c r="U55" s="25"/>
      <c r="V55" s="25"/>
      <c r="W55" s="17"/>
    </row>
    <row r="56" spans="2:42" ht="14.4">
      <c r="B56" s="13"/>
      <c r="C56" s="36"/>
      <c r="D56" s="36"/>
      <c r="E56" s="36"/>
      <c r="F56" s="36"/>
      <c r="J56" s="483" t="str">
        <f>IF(OR('Solicitação e Instruções'!$E$8&lt;&gt;'TABELA DE DADOS'!$B$12,'Solicitação e Instruções'!$E$11='TABELA DE DADOS'!$B$5,'Solicitação e Instruções'!$E$11='TABELA DE DADOS'!$B$6,AND('Solicitação e Instruções'!$E$11='TABELA DE DADOS'!$B$4,'Demais Informações'!$AA$57="FALSO")),"Não há dados a preencher nesta seção","")</f>
        <v>Não há dados a preencher nesta seção</v>
      </c>
      <c r="K56" s="483"/>
      <c r="L56" s="483"/>
      <c r="M56" s="483"/>
      <c r="N56" s="483"/>
      <c r="O56" s="483"/>
      <c r="P56" s="483"/>
      <c r="Q56" s="483"/>
      <c r="R56" s="483"/>
      <c r="S56" s="483"/>
      <c r="T56" s="483"/>
      <c r="U56" s="483"/>
      <c r="V56" s="483"/>
      <c r="W56" s="17"/>
      <c r="AA56" s="2" t="s">
        <v>401</v>
      </c>
    </row>
    <row r="57" spans="2:42" ht="13.05" customHeight="1">
      <c r="B57" s="13"/>
      <c r="C57" s="484" t="s">
        <v>201</v>
      </c>
      <c r="D57" s="484"/>
      <c r="E57" s="484"/>
      <c r="F57" s="484"/>
      <c r="G57" s="484"/>
      <c r="H57" s="484"/>
      <c r="I57" s="485"/>
      <c r="J57" s="117" t="s">
        <v>418</v>
      </c>
      <c r="K57" s="23"/>
      <c r="L57" s="469" t="s">
        <v>172</v>
      </c>
      <c r="M57" s="469"/>
      <c r="N57" s="469"/>
      <c r="O57" s="469"/>
      <c r="P57" s="469"/>
      <c r="Q57" s="469"/>
      <c r="R57" s="469"/>
      <c r="S57" s="469"/>
      <c r="T57" s="469"/>
      <c r="U57" s="25"/>
      <c r="V57" s="25"/>
      <c r="W57" s="17"/>
      <c r="AA57" s="2" t="str">
        <f>IF(AND('Solicitação e Instruções'!$E$8='TABELA DE DADOS'!$B$12,'Solicitação e Instruções'!$E$11='TABELA DE DADOS'!$B$4,'Solicitação e Instruções'!$V$29="VERDADEIRO"),"VERDADEIRO","FALSO")</f>
        <v>FALSO</v>
      </c>
    </row>
    <row r="58" spans="2:42" ht="6" customHeight="1">
      <c r="B58" s="13"/>
      <c r="C58" s="301"/>
      <c r="D58" s="301"/>
      <c r="E58" s="301"/>
      <c r="F58" s="301"/>
      <c r="G58" s="301"/>
      <c r="H58" s="301"/>
      <c r="I58" s="301"/>
      <c r="J58" s="301"/>
      <c r="K58" s="23"/>
      <c r="L58" s="302"/>
      <c r="M58" s="302"/>
      <c r="N58" s="302"/>
      <c r="O58" s="302"/>
      <c r="P58" s="302"/>
      <c r="Q58" s="302"/>
      <c r="R58" s="302"/>
      <c r="S58" s="302"/>
      <c r="T58" s="302"/>
      <c r="U58" s="25"/>
      <c r="V58" s="25"/>
      <c r="W58" s="17"/>
    </row>
    <row r="59" spans="2:42" ht="13.8" customHeight="1">
      <c r="B59" s="13"/>
      <c r="C59" s="486" t="str">
        <f>IF(OR(AND('Solicitação e Instruções'!$E$8='TABELA DE DADOS'!$B$12,'Solicitação e Instruções'!$E$11='TABELA DE DADOS'!$B$3),$J$57="Sim"),HYPERLINK("https://www.gov.br/anac/pt-br/assuntos/regulados/aerodromos/downloads/escopo-de-verificacao-rbac-155-2013-helipontos-elevados/view","Obtenha o Escopo de Verificação RBAC 155 - Helipontos Elevados"),"")</f>
        <v/>
      </c>
      <c r="D59" s="486"/>
      <c r="E59" s="486"/>
      <c r="F59" s="486"/>
      <c r="G59" s="486"/>
      <c r="H59" s="486"/>
      <c r="I59" s="486"/>
      <c r="J59" s="23"/>
      <c r="K59" s="23"/>
      <c r="L59" s="43"/>
      <c r="M59" s="43"/>
      <c r="N59" s="43"/>
      <c r="O59" s="25"/>
      <c r="P59" s="25"/>
      <c r="Q59" s="25"/>
      <c r="R59" s="25"/>
      <c r="S59" s="25"/>
      <c r="T59" s="25"/>
      <c r="U59" s="25"/>
      <c r="V59" s="25"/>
      <c r="W59" s="17"/>
    </row>
    <row r="60" spans="2:42" ht="6" customHeight="1">
      <c r="B60" s="13"/>
      <c r="C60" s="36"/>
      <c r="D60" s="36"/>
      <c r="E60" s="36"/>
      <c r="F60" s="36"/>
      <c r="J60" s="23"/>
      <c r="K60" s="23"/>
      <c r="L60" s="43"/>
      <c r="M60" s="43"/>
      <c r="N60" s="43"/>
      <c r="O60" s="25"/>
      <c r="P60" s="25"/>
      <c r="Q60" s="25"/>
      <c r="R60" s="25"/>
      <c r="S60" s="25"/>
      <c r="T60" s="25"/>
      <c r="U60" s="25"/>
      <c r="V60" s="25"/>
      <c r="W60" s="17"/>
    </row>
    <row r="61" spans="2:42" ht="13.05" customHeight="1">
      <c r="B61" s="13"/>
      <c r="C61" s="472" t="s">
        <v>202</v>
      </c>
      <c r="D61" s="472"/>
      <c r="E61" s="472"/>
      <c r="F61" s="472"/>
      <c r="G61" s="472"/>
      <c r="H61" s="472"/>
      <c r="I61" s="472"/>
      <c r="J61" s="23"/>
      <c r="K61" s="23"/>
      <c r="L61" s="43"/>
      <c r="M61" s="43"/>
      <c r="N61" s="43"/>
      <c r="O61" s="25"/>
      <c r="P61" s="25"/>
      <c r="Q61" s="25"/>
      <c r="R61" s="25"/>
      <c r="S61" s="25"/>
      <c r="T61" s="25"/>
      <c r="U61" s="25"/>
      <c r="V61" s="25"/>
      <c r="W61" s="17"/>
    </row>
    <row r="62" spans="2:42" ht="35.1" customHeight="1">
      <c r="B62" s="13"/>
      <c r="C62" s="482" t="s">
        <v>203</v>
      </c>
      <c r="D62" s="482"/>
      <c r="E62" s="482"/>
      <c r="F62" s="482"/>
      <c r="G62" s="482"/>
      <c r="H62" s="482"/>
      <c r="I62" s="482"/>
      <c r="J62" s="482"/>
      <c r="K62" s="482"/>
      <c r="L62" s="482"/>
      <c r="M62" s="482"/>
      <c r="N62" s="482"/>
      <c r="O62" s="482"/>
      <c r="P62" s="482"/>
      <c r="Q62" s="482"/>
      <c r="R62" s="482"/>
      <c r="S62" s="482"/>
      <c r="T62" s="482"/>
      <c r="U62" s="482"/>
      <c r="V62" s="482"/>
      <c r="W62" s="17"/>
    </row>
    <row r="63" spans="2:42" ht="20.100000000000001" customHeight="1">
      <c r="B63" s="13"/>
      <c r="C63" s="36"/>
      <c r="D63" s="102"/>
      <c r="E63" s="475" t="s">
        <v>204</v>
      </c>
      <c r="F63" s="476"/>
      <c r="G63" s="476"/>
      <c r="H63" s="476"/>
      <c r="I63" s="476"/>
      <c r="J63" s="476"/>
      <c r="K63" s="476"/>
      <c r="L63" s="476"/>
      <c r="M63" s="476"/>
      <c r="N63" s="476"/>
      <c r="O63" s="476"/>
      <c r="P63" s="476"/>
      <c r="Q63" s="476"/>
      <c r="R63" s="476"/>
      <c r="S63" s="476"/>
      <c r="T63" s="476"/>
      <c r="U63" s="476"/>
      <c r="V63" s="476"/>
      <c r="W63" s="17"/>
    </row>
    <row r="64" spans="2:42" ht="7.8" customHeight="1">
      <c r="B64" s="13"/>
      <c r="C64" s="36"/>
      <c r="D64" s="36"/>
      <c r="E64" s="36"/>
      <c r="F64" s="36"/>
      <c r="J64" s="23"/>
      <c r="K64" s="23"/>
      <c r="L64" s="43"/>
      <c r="M64" s="43"/>
      <c r="N64" s="43"/>
      <c r="O64" s="25"/>
      <c r="P64" s="25"/>
      <c r="Q64" s="25"/>
      <c r="R64" s="25"/>
      <c r="S64" s="25"/>
      <c r="T64" s="25"/>
      <c r="U64" s="25"/>
      <c r="V64" s="25"/>
      <c r="W64" s="17"/>
    </row>
    <row r="65" spans="2:42" ht="20.100000000000001" customHeight="1">
      <c r="B65" s="13"/>
      <c r="C65" s="36"/>
      <c r="D65" s="102"/>
      <c r="E65" s="475" t="s">
        <v>205</v>
      </c>
      <c r="F65" s="476"/>
      <c r="G65" s="476"/>
      <c r="H65" s="476"/>
      <c r="I65" s="476"/>
      <c r="J65" s="476"/>
      <c r="K65" s="476"/>
      <c r="L65" s="476"/>
      <c r="M65" s="476"/>
      <c r="N65" s="476"/>
      <c r="O65" s="476"/>
      <c r="P65" s="476"/>
      <c r="Q65" s="476"/>
      <c r="R65" s="476"/>
      <c r="S65" s="476"/>
      <c r="T65" s="476"/>
      <c r="U65" s="476"/>
      <c r="V65" s="476"/>
      <c r="W65" s="17"/>
    </row>
    <row r="66" spans="2:42" s="1" customFormat="1" ht="14.4" thickBot="1">
      <c r="B66" s="44"/>
      <c r="C66" s="45"/>
      <c r="D66" s="45"/>
      <c r="E66" s="45"/>
      <c r="F66" s="45"/>
      <c r="G66" s="45"/>
      <c r="H66" s="46"/>
      <c r="I66" s="46"/>
      <c r="J66" s="45"/>
      <c r="K66" s="45"/>
      <c r="L66" s="46"/>
      <c r="M66" s="46"/>
      <c r="N66" s="46"/>
      <c r="O66" s="46"/>
      <c r="P66" s="46"/>
      <c r="Q66" s="46"/>
      <c r="R66" s="46"/>
      <c r="S66" s="46"/>
      <c r="T66" s="46"/>
      <c r="U66" s="46"/>
      <c r="V66" s="45"/>
      <c r="W66" s="47"/>
      <c r="Z66" s="2"/>
      <c r="AA66" s="2"/>
      <c r="AB66" s="2"/>
      <c r="AC66" s="2"/>
      <c r="AD66" s="2"/>
      <c r="AE66" s="2"/>
      <c r="AF66" s="2"/>
      <c r="AG66" s="2"/>
      <c r="AH66" s="2"/>
      <c r="AI66" s="2"/>
      <c r="AJ66" s="2"/>
      <c r="AK66" s="2"/>
      <c r="AL66" s="2"/>
      <c r="AM66" s="2"/>
      <c r="AN66" s="2"/>
      <c r="AO66" s="2"/>
      <c r="AP66" s="2"/>
    </row>
    <row r="67" spans="2:42" s="1" customFormat="1" ht="14.4" thickTop="1">
      <c r="H67" s="48"/>
      <c r="I67" s="48"/>
      <c r="L67" s="48"/>
      <c r="M67" s="48"/>
      <c r="N67" s="48"/>
      <c r="O67" s="48"/>
      <c r="P67" s="48"/>
      <c r="Q67" s="48"/>
      <c r="R67" s="48"/>
      <c r="S67" s="48"/>
      <c r="T67" s="48"/>
      <c r="U67" s="48"/>
      <c r="Z67" s="2"/>
      <c r="AA67" s="2"/>
      <c r="AB67" s="2"/>
      <c r="AC67" s="2"/>
      <c r="AD67" s="2"/>
      <c r="AE67" s="2"/>
      <c r="AF67" s="2"/>
      <c r="AG67" s="2"/>
      <c r="AH67" s="2"/>
      <c r="AI67" s="2"/>
      <c r="AJ67" s="2"/>
      <c r="AK67" s="2"/>
      <c r="AL67" s="2"/>
      <c r="AM67" s="2"/>
      <c r="AN67" s="2"/>
      <c r="AO67" s="2"/>
      <c r="AP67" s="2"/>
    </row>
  </sheetData>
  <sheetProtection algorithmName="SHA-512" hashValue="S2AmJA5aj9KM6mF3titiB1ReRnNLK2oU5QOlJ9ibFvHnmMHbqSHOzlyOzLOvnDPRQq55irHoxi1OL98rG5QhOA==" saltValue="R7d5Dv9LMcqBCdp465OoaA==" spinCount="100000" sheet="1" selectLockedCells="1"/>
  <mergeCells count="73">
    <mergeCell ref="D2:W2"/>
    <mergeCell ref="B1:W1"/>
    <mergeCell ref="C20:D20"/>
    <mergeCell ref="E20:H20"/>
    <mergeCell ref="C4:V4"/>
    <mergeCell ref="C9:V9"/>
    <mergeCell ref="T11:U11"/>
    <mergeCell ref="R11:S11"/>
    <mergeCell ref="C14:V14"/>
    <mergeCell ref="J8:V8"/>
    <mergeCell ref="R12:T12"/>
    <mergeCell ref="B17:W17"/>
    <mergeCell ref="B6:W6"/>
    <mergeCell ref="C15:V15"/>
    <mergeCell ref="C10:V10"/>
    <mergeCell ref="C43:E43"/>
    <mergeCell ref="J38:V38"/>
    <mergeCell ref="J19:V19"/>
    <mergeCell ref="C30:H30"/>
    <mergeCell ref="C31:I31"/>
    <mergeCell ref="L31:S31"/>
    <mergeCell ref="L30:S30"/>
    <mergeCell ref="L29:S29"/>
    <mergeCell ref="L34:R34"/>
    <mergeCell ref="L33:S33"/>
    <mergeCell ref="C27:H27"/>
    <mergeCell ref="L27:S27"/>
    <mergeCell ref="B36:W36"/>
    <mergeCell ref="E39:H39"/>
    <mergeCell ref="I39:U39"/>
    <mergeCell ref="U22:V22"/>
    <mergeCell ref="E63:V63"/>
    <mergeCell ref="C57:I57"/>
    <mergeCell ref="C59:I59"/>
    <mergeCell ref="C39:D39"/>
    <mergeCell ref="E41:F41"/>
    <mergeCell ref="G41:H41"/>
    <mergeCell ref="L47:T47"/>
    <mergeCell ref="L46:T46"/>
    <mergeCell ref="B54:W54"/>
    <mergeCell ref="L49:T49"/>
    <mergeCell ref="L48:T48"/>
    <mergeCell ref="C45:V45"/>
    <mergeCell ref="C46:H46"/>
    <mergeCell ref="C41:D41"/>
    <mergeCell ref="E65:V65"/>
    <mergeCell ref="O11:Q11"/>
    <mergeCell ref="O12:Q12"/>
    <mergeCell ref="C11:M11"/>
    <mergeCell ref="C12:M12"/>
    <mergeCell ref="C61:I61"/>
    <mergeCell ref="C62:V62"/>
    <mergeCell ref="C52:H52"/>
    <mergeCell ref="L57:T57"/>
    <mergeCell ref="L52:T52"/>
    <mergeCell ref="C49:G49"/>
    <mergeCell ref="C51:I51"/>
    <mergeCell ref="C50:H50"/>
    <mergeCell ref="L51:T51"/>
    <mergeCell ref="L50:T50"/>
    <mergeCell ref="J56:V56"/>
    <mergeCell ref="F24:G24"/>
    <mergeCell ref="C24:E24"/>
    <mergeCell ref="C22:D22"/>
    <mergeCell ref="C26:V26"/>
    <mergeCell ref="C28:H28"/>
    <mergeCell ref="E22:F22"/>
    <mergeCell ref="L28:S28"/>
    <mergeCell ref="C32:I32"/>
    <mergeCell ref="C33:I33"/>
    <mergeCell ref="C34:H34"/>
    <mergeCell ref="L32:S32"/>
    <mergeCell ref="C29:H29"/>
  </mergeCells>
  <conditionalFormatting sqref="C14:C15">
    <cfRule type="cellIs" dxfId="105" priority="17" operator="equal">
      <formula>"Deliberação Favorável dentro da validade!"</formula>
    </cfRule>
  </conditionalFormatting>
  <conditionalFormatting sqref="C15 C19:V35 C56:V58 J59:V59 C60:V65 C38:V53">
    <cfRule type="expression" dxfId="104" priority="3">
      <formula>$C$4="Complete o preenchimento da aba 'Solicitação e Instruções' para liberar o formulário"</formula>
    </cfRule>
  </conditionalFormatting>
  <conditionalFormatting sqref="C57:T58">
    <cfRule type="expression" dxfId="100" priority="13">
      <formula>AND($AA$57="FALSO")</formula>
    </cfRule>
  </conditionalFormatting>
  <conditionalFormatting sqref="C39:U42">
    <cfRule type="expression" dxfId="99" priority="21">
      <formula>"E('Solicitação e Instruções'!$E$32:$L$32='TABELA DE DADOS'!$B$4;'Solicitação e Instruções'!$E$48&lt;&gt;""x"")"</formula>
    </cfRule>
  </conditionalFormatting>
  <conditionalFormatting sqref="C8:V14">
    <cfRule type="expression" dxfId="98" priority="1">
      <formula>$C$4="Complete o preenchimento da aba 'Solicitação e Instruções' para liberar o formulário"</formula>
    </cfRule>
  </conditionalFormatting>
  <conditionalFormatting sqref="C20:V35">
    <cfRule type="expression" dxfId="93" priority="15">
      <formula>$J$19="Não há dados a preencher nesta seção"</formula>
    </cfRule>
  </conditionalFormatting>
  <conditionalFormatting sqref="C39:V53">
    <cfRule type="expression" dxfId="88" priority="14">
      <formula>$J$38="Não há dados a preencher nesta seção"</formula>
    </cfRule>
  </conditionalFormatting>
  <conditionalFormatting sqref="C57:V65">
    <cfRule type="expression" dxfId="86" priority="5">
      <formula>$J$56="Não há dados a preencher nesta seção"</formula>
    </cfRule>
  </conditionalFormatting>
  <conditionalFormatting sqref="C61:V65">
    <cfRule type="expression" dxfId="85" priority="11">
      <formula>AND($AA$57="VERDADEIRO",$J$57&lt;&gt;"SIM")</formula>
    </cfRule>
  </conditionalFormatting>
  <conditionalFormatting sqref="E22:J22">
    <cfRule type="expression" dxfId="84" priority="41">
      <formula>$L$22&lt;&gt;""</formula>
    </cfRule>
  </conditionalFormatting>
  <conditionalFormatting sqref="E63:V63">
    <cfRule type="expression" dxfId="83" priority="123">
      <formula>$D$63&lt;&gt;"X"</formula>
    </cfRule>
  </conditionalFormatting>
  <conditionalFormatting sqref="E65:V65">
    <cfRule type="expression" dxfId="82" priority="122">
      <formula>$D$65&lt;&gt;"X"</formula>
    </cfRule>
  </conditionalFormatting>
  <conditionalFormatting sqref="J22:V22">
    <cfRule type="expression" dxfId="81" priority="40">
      <formula>$E$22&lt;&gt;""</formula>
    </cfRule>
  </conditionalFormatting>
  <conditionalFormatting sqref="O12:Q12">
    <cfRule type="expression" dxfId="80" priority="43">
      <formula>$O$12=""</formula>
    </cfRule>
    <cfRule type="expression" dxfId="79" priority="44">
      <formula>$O$12&lt;(TODAY()-730)</formula>
    </cfRule>
    <cfRule type="expression" dxfId="78" priority="45">
      <formula>$O$12&gt;(TODAY()-730)</formula>
    </cfRule>
  </conditionalFormatting>
  <dataValidations count="13">
    <dataValidation type="list" allowBlank="1" showInputMessage="1" showErrorMessage="1" sqref="D65 D63" xr:uid="{F0952EEB-8CF1-4EBD-A778-5ED59D7F9DBA}">
      <formula1>"X,x"</formula1>
    </dataValidation>
    <dataValidation type="list" allowBlank="1" showInputMessage="1" showErrorMessage="1" sqref="J27:J34 J57 J46:J52" xr:uid="{E0FFB9EF-7340-44B1-B357-488E11F28B34}">
      <formula1>"SIM, NÃO"</formula1>
    </dataValidation>
    <dataValidation type="list" allowBlank="1" showInputMessage="1" showErrorMessage="1" sqref="E39" xr:uid="{530EE326-A8B1-410A-8B63-D1D287E3209B}">
      <formula1>"Asfalto, Concreto, Grama, Terra Compactada/Estabilizada, Metálico"</formula1>
    </dataValidation>
    <dataValidation allowBlank="1" error="Por favor, insira somente números de 01 a 36." prompt="Somente números de 01 a 36" sqref="D42" xr:uid="{7AD4A733-2BD4-4B43-A67E-097C05328624}"/>
    <dataValidation type="list" allowBlank="1" showInputMessage="1" showErrorMessage="1" sqref="E20" xr:uid="{65660682-57BD-43C1-BAC2-B8E000B5111C}">
      <formula1>"Asfalto, Concreto, Cascalho, Grama, Piçarra, Terra, Metálico"</formula1>
    </dataValidation>
    <dataValidation type="list" allowBlank="1" showInputMessage="1" showErrorMessage="1" sqref="N22" xr:uid="{1FC32552-CE5A-4E8F-98B3-D851F1509A46}">
      <formula1>"F,R"</formula1>
    </dataValidation>
    <dataValidation type="list" allowBlank="1" showInputMessage="1" showErrorMessage="1" sqref="P22" xr:uid="{1656C7F5-8CED-4F51-8FEC-230A9843B60C}">
      <formula1>"A,B,C,D"</formula1>
    </dataValidation>
    <dataValidation type="list" allowBlank="1" showInputMessage="1" showErrorMessage="1" sqref="R22" xr:uid="{127EE809-E1E7-4D74-8D3C-F13C618E906D}">
      <formula1>"W,X,Y,Z"</formula1>
    </dataValidation>
    <dataValidation type="list" allowBlank="1" showInputMessage="1" showErrorMessage="1" sqref="T22" xr:uid="{A84BFD42-CAAF-444F-A781-0C54E29252BE}">
      <formula1>"T,U"</formula1>
    </dataValidation>
    <dataValidation type="whole" allowBlank="1" showInputMessage="1" showErrorMessage="1" errorTitle="Atenção" error="Insira um número inteiro entre 1 e 50_x000a_" sqref="L22" xr:uid="{89F443C4-3A90-445A-8924-5E4799313343}">
      <formula1>1</formula1>
      <formula2>50</formula2>
    </dataValidation>
    <dataValidation type="whole" allowBlank="1" showInputMessage="1" showErrorMessage="1" errorTitle="Atenção" error="Valor Máximo de 5.700 Kg" sqref="E22:F22 E41:F41" xr:uid="{16AEBF25-51D4-41DA-93BF-EEAC183FC781}">
      <formula1>0</formula1>
      <formula2>5700</formula2>
    </dataValidation>
    <dataValidation type="list" allowBlank="1" showInputMessage="1" showErrorMessage="1" sqref="F43 F24" xr:uid="{CC662BEC-0FF5-450D-AD96-CB747D6D54FF}">
      <formula1>"Sim,Não"</formula1>
    </dataValidation>
    <dataValidation allowBlank="1" sqref="D44" xr:uid="{468BFA3A-6096-4390-BB31-7CD358EFF8D6}"/>
  </dataValidations>
  <pageMargins left="0.25" right="0.25" top="0.75" bottom="0.75" header="0.3" footer="0.3"/>
  <pageSetup paperSize="9" scale="93"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24" id="{8E98318E-906F-43FE-9D7B-66EC26D04368}">
            <xm:f>'Solicitação e Instruções'!$T$34="Falso"</xm:f>
            <x14:dxf>
              <font>
                <color theme="0"/>
              </font>
              <fill>
                <patternFill patternType="none">
                  <bgColor auto="1"/>
                </patternFill>
              </fill>
              <border>
                <left/>
                <right/>
                <top/>
                <bottom/>
                <vertical/>
                <horizontal/>
              </border>
            </x14:dxf>
          </x14:cfRule>
          <xm:sqref>C24 F24:G24 J24:V24 C25:V35</xm:sqref>
        </x14:conditionalFormatting>
        <x14:conditionalFormatting xmlns:xm="http://schemas.microsoft.com/office/excel/2006/main">
          <x14:cfRule type="expression" priority="328" id="{95A4D529-BB03-4632-862D-CAC0244FF3DB}">
            <xm:f>'Solicitação e Instruções'!$T$35="Falso"</xm:f>
            <x14:dxf>
              <font>
                <color theme="0"/>
              </font>
              <fill>
                <patternFill patternType="none">
                  <bgColor auto="1"/>
                </patternFill>
              </fill>
              <border>
                <left/>
                <right/>
                <top/>
                <bottom/>
              </border>
            </x14:dxf>
          </x14:cfRule>
          <xm:sqref>C43 F43 I43:V43 C44:V52</xm:sqref>
        </x14:conditionalFormatting>
        <x14:conditionalFormatting xmlns:xm="http://schemas.microsoft.com/office/excel/2006/main">
          <x14:cfRule type="expression" priority="7" id="{43C7265F-6734-49D6-BA59-3F0F0863A4C2}">
            <xm:f>'Solicitação e Instruções'!$E$8='TABELA DE DADOS'!$B$10</xm:f>
            <x14:dxf>
              <font>
                <color theme="0"/>
              </font>
              <fill>
                <patternFill patternType="none">
                  <bgColor auto="1"/>
                </patternFill>
              </fill>
              <border>
                <left/>
                <right/>
                <top/>
                <bottom/>
                <vertical/>
                <horizontal/>
              </border>
            </x14:dxf>
          </x14:cfRule>
          <xm:sqref>C57:C58 J57:V59 C60:V65 C39:V42 C43 F43 I43:V43 C44:V53</xm:sqref>
        </x14:conditionalFormatting>
        <x14:conditionalFormatting xmlns:xm="http://schemas.microsoft.com/office/excel/2006/main">
          <x14:cfRule type="expression" priority="16" id="{1E4ABEF4-F407-4895-BBAA-043067960989}">
            <xm:f>'Solicitação e Instruções'!$S$29="FALSO"</xm:f>
            <x14:dxf>
              <font>
                <color theme="0"/>
              </font>
              <fill>
                <patternFill patternType="none">
                  <bgColor auto="1"/>
                </patternFill>
              </fill>
              <border>
                <left/>
                <right/>
                <top/>
                <bottom/>
              </border>
            </x14:dxf>
          </x14:cfRule>
          <xm:sqref>C9:V15</xm:sqref>
        </x14:conditionalFormatting>
        <x14:conditionalFormatting xmlns:xm="http://schemas.microsoft.com/office/excel/2006/main">
          <x14:cfRule type="cellIs" priority="6" operator="equal" id="{353BF186-5840-4532-87B4-09DB05156C36}">
            <xm:f>'TABELA DE DADOS'!$B$33</xm:f>
            <x14:dxf>
              <font>
                <color theme="0"/>
              </font>
              <fill>
                <patternFill>
                  <bgColor rgb="FFC00000"/>
                </patternFill>
              </fill>
            </x14:dxf>
          </x14:cfRule>
          <x14:cfRule type="cellIs" priority="9" operator="equal" id="{00A16583-33EE-4BA1-9A21-77C9C37B8B58}">
            <xm:f>'TABELA DE DADOS'!$B$34</xm:f>
            <x14:dxf>
              <font>
                <color theme="0"/>
              </font>
              <fill>
                <patternFill>
                  <bgColor rgb="FFC00000"/>
                </patternFill>
              </fill>
            </x14:dxf>
          </x14:cfRule>
          <xm:sqref>C15:V15</xm:sqref>
        </x14:conditionalFormatting>
        <x14:conditionalFormatting xmlns:xm="http://schemas.microsoft.com/office/excel/2006/main">
          <x14:cfRule type="expression" priority="24" id="{EEB5E1A3-0291-406B-BC6D-0404B13E259F}">
            <xm:f>AND('Solicitação e Instruções'!$E$11='TABELA DE DADOS'!$B$4,'Solicitação e Instruções'!$E$27&lt;&gt;"X")</xm:f>
            <x14:dxf>
              <font>
                <color theme="0"/>
              </font>
              <fill>
                <patternFill patternType="none">
                  <bgColor auto="1"/>
                </patternFill>
              </fill>
              <border>
                <left/>
                <right/>
                <top/>
                <bottom/>
                <vertical/>
                <horizontal/>
              </border>
            </x14:dxf>
          </x14:cfRule>
          <xm:sqref>C20:V22</xm:sqref>
        </x14:conditionalFormatting>
        <x14:conditionalFormatting xmlns:xm="http://schemas.microsoft.com/office/excel/2006/main">
          <x14:cfRule type="expression" priority="18" id="{95D7DF33-9BD4-45CD-86EE-90D432F3E99D}">
            <xm:f>'Solicitação e Instruções'!$E$8&lt;&gt;'TABELA DE DADOS'!$B$10</xm:f>
            <x14:dxf>
              <font>
                <color theme="0"/>
              </font>
              <fill>
                <patternFill patternType="none">
                  <bgColor auto="1"/>
                </patternFill>
              </fill>
              <border>
                <left/>
                <right/>
                <top/>
                <bottom/>
                <vertical/>
                <horizontal/>
              </border>
            </x14:dxf>
          </x14:cfRule>
          <xm:sqref>C20:V35</xm:sqref>
        </x14:conditionalFormatting>
        <x14:conditionalFormatting xmlns:xm="http://schemas.microsoft.com/office/excel/2006/main">
          <x14:cfRule type="expression" priority="20" id="{1087183C-D429-4A3D-BAFB-09ED0C36EC92}">
            <xm:f>AND('Solicitação e Instruções'!$E$11='TABELA DE DADOS'!$B$4,'Solicitação e Instruções'!$E$15&lt;&gt;"x",'Solicitação e Instruções'!$E$17&lt;&gt;"x")</xm:f>
            <x14:dxf>
              <font>
                <color theme="0"/>
              </font>
              <fill>
                <patternFill patternType="none">
                  <fgColor indexed="64"/>
                  <bgColor auto="1"/>
                </patternFill>
              </fill>
              <border>
                <left/>
                <right/>
                <top/>
                <bottom/>
              </border>
            </x14:dxf>
          </x14:cfRule>
          <xm:sqref>C24:V35</xm:sqref>
        </x14:conditionalFormatting>
        <x14:conditionalFormatting xmlns:xm="http://schemas.microsoft.com/office/excel/2006/main">
          <x14:cfRule type="expression" priority="332" id="{CFE812AE-CDBB-4267-84B4-13144058CF45}">
            <xm:f>OR('Solicitação e Instruções'!$T$34="falso",$F$24&lt;&gt;"Sim")</xm:f>
            <x14:dxf>
              <font>
                <color theme="0"/>
              </font>
              <fill>
                <patternFill patternType="none">
                  <bgColor auto="1"/>
                </patternFill>
              </fill>
              <border>
                <left/>
                <right/>
                <top/>
                <bottom/>
                <vertical/>
                <horizontal/>
              </border>
            </x14:dxf>
          </x14:cfRule>
          <xm:sqref>C26:V35</xm:sqref>
        </x14:conditionalFormatting>
        <x14:conditionalFormatting xmlns:xm="http://schemas.microsoft.com/office/excel/2006/main">
          <x14:cfRule type="expression" priority="323" id="{29E39CCB-C326-4B48-9E85-8DA89139AB80}">
            <xm:f>'Solicitação e Instruções'!$T$32="Falso"</xm:f>
            <x14:dxf>
              <font>
                <color theme="0"/>
              </font>
              <fill>
                <patternFill patternType="none">
                  <bgColor auto="1"/>
                </patternFill>
              </fill>
              <border>
                <left/>
                <right/>
                <top/>
                <bottom/>
                <vertical/>
                <horizontal/>
              </border>
            </x14:dxf>
          </x14:cfRule>
          <xm:sqref>C39:V41</xm:sqref>
        </x14:conditionalFormatting>
        <x14:conditionalFormatting xmlns:xm="http://schemas.microsoft.com/office/excel/2006/main">
          <x14:cfRule type="expression" priority="333" id="{1A0DC26D-FC30-4522-9516-7C346CF99B3E}">
            <xm:f>OR('Solicitação e Instruções'!$T$35="Falso",$F$43&lt;&gt;"Sim")</xm:f>
            <x14:dxf>
              <font>
                <color theme="0"/>
              </font>
              <fill>
                <patternFill>
                  <bgColor theme="0"/>
                </patternFill>
              </fill>
              <border>
                <left/>
                <right/>
                <top/>
                <bottom/>
                <vertical/>
                <horizontal/>
              </border>
            </x14:dxf>
          </x14:cfRule>
          <xm:sqref>C45:V52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C19E0BD-AFDA-4B5A-AB50-0DA40E4EBCC4}">
          <x14:formula1>
            <xm:f>'TABELA DE DADOS'!$P$3:$P$17</xm:f>
          </x14:formula1>
          <xm:sqref>T11:U11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A556B-82E7-4503-9604-A2498C647F1F}">
  <sheetPr>
    <tabColor theme="5" tint="-0.249977111117893"/>
  </sheetPr>
  <dimension ref="B2:P76"/>
  <sheetViews>
    <sheetView workbookViewId="0">
      <selection activeCell="AG21" sqref="AG21"/>
    </sheetView>
  </sheetViews>
  <sheetFormatPr defaultRowHeight="14.4"/>
  <cols>
    <col min="1" max="1" width="8.88671875" style="174"/>
    <col min="2" max="2" width="92.77734375" style="174" hidden="1" customWidth="1"/>
    <col min="3" max="3" width="34.21875" style="174" hidden="1" customWidth="1"/>
    <col min="4" max="4" width="28" style="174" hidden="1" customWidth="1"/>
    <col min="5" max="5" width="29.21875" style="174" hidden="1" customWidth="1"/>
    <col min="6" max="6" width="5.44140625" style="175" hidden="1" customWidth="1"/>
    <col min="7" max="7" width="12.33203125" style="174" hidden="1" customWidth="1"/>
    <col min="8" max="8" width="29" style="174" hidden="1" customWidth="1"/>
    <col min="9" max="9" width="16.44140625" style="174" hidden="1" customWidth="1"/>
    <col min="10" max="15" width="8.88671875" style="174" hidden="1" customWidth="1"/>
    <col min="16" max="16" width="0" style="305" hidden="1" customWidth="1"/>
    <col min="17" max="17" width="0" style="174" hidden="1" customWidth="1"/>
    <col min="18" max="16384" width="8.88671875" style="174"/>
  </cols>
  <sheetData>
    <row r="2" spans="2:16">
      <c r="B2" s="173" t="s">
        <v>5</v>
      </c>
      <c r="G2" s="176" t="s">
        <v>9</v>
      </c>
      <c r="H2" s="176" t="s">
        <v>10</v>
      </c>
      <c r="I2" s="176" t="s">
        <v>11</v>
      </c>
      <c r="J2" s="177"/>
      <c r="K2" s="177"/>
      <c r="L2" s="178" t="s">
        <v>12</v>
      </c>
      <c r="M2" s="177"/>
      <c r="N2" s="177"/>
      <c r="O2" s="177"/>
      <c r="P2" s="303"/>
    </row>
    <row r="3" spans="2:16">
      <c r="B3" s="177" t="s">
        <v>7</v>
      </c>
      <c r="C3" s="511" t="s">
        <v>249</v>
      </c>
      <c r="D3" s="512"/>
      <c r="E3" s="180" t="s">
        <v>268</v>
      </c>
      <c r="F3" s="181"/>
      <c r="G3" s="174" t="s">
        <v>16</v>
      </c>
      <c r="H3" s="182" t="s">
        <v>17</v>
      </c>
      <c r="I3" s="182" t="s">
        <v>18</v>
      </c>
      <c r="J3" s="177"/>
      <c r="K3" s="177"/>
      <c r="L3" s="182" t="s">
        <v>19</v>
      </c>
      <c r="M3" s="182" t="s">
        <v>20</v>
      </c>
      <c r="N3" s="177"/>
      <c r="O3" s="177"/>
      <c r="P3" s="306">
        <v>2024</v>
      </c>
    </row>
    <row r="4" spans="2:16">
      <c r="B4" s="177" t="s">
        <v>122</v>
      </c>
      <c r="C4" s="509" t="s">
        <v>250</v>
      </c>
      <c r="D4" s="510"/>
      <c r="E4" s="180" t="s">
        <v>269</v>
      </c>
      <c r="F4" s="181"/>
      <c r="G4" s="174" t="s">
        <v>24</v>
      </c>
      <c r="H4" s="182" t="s">
        <v>25</v>
      </c>
      <c r="I4" s="182" t="s">
        <v>26</v>
      </c>
      <c r="J4" s="177"/>
      <c r="K4" s="177"/>
      <c r="L4" s="182" t="s">
        <v>27</v>
      </c>
      <c r="M4" s="182" t="s">
        <v>28</v>
      </c>
      <c r="N4" s="177"/>
      <c r="O4" s="177"/>
      <c r="P4" s="306">
        <v>2023</v>
      </c>
    </row>
    <row r="5" spans="2:16">
      <c r="B5" s="177" t="s">
        <v>273</v>
      </c>
      <c r="C5" s="511" t="s">
        <v>251</v>
      </c>
      <c r="D5" s="512"/>
      <c r="E5" s="180" t="s">
        <v>270</v>
      </c>
      <c r="F5" s="181"/>
      <c r="G5" s="174" t="s">
        <v>30</v>
      </c>
      <c r="H5" s="182" t="s">
        <v>31</v>
      </c>
      <c r="I5" s="177"/>
      <c r="J5" s="177"/>
      <c r="K5" s="177"/>
      <c r="L5" s="182" t="s">
        <v>32</v>
      </c>
      <c r="M5" s="182" t="s">
        <v>33</v>
      </c>
      <c r="N5" s="177"/>
      <c r="O5" s="177"/>
      <c r="P5" s="303">
        <v>2022</v>
      </c>
    </row>
    <row r="6" spans="2:16">
      <c r="B6" s="177" t="s">
        <v>267</v>
      </c>
      <c r="C6" s="509" t="s">
        <v>271</v>
      </c>
      <c r="D6" s="510"/>
      <c r="E6" s="183" t="s">
        <v>272</v>
      </c>
      <c r="F6" s="184"/>
      <c r="G6" s="174" t="s">
        <v>34</v>
      </c>
      <c r="H6" s="182"/>
      <c r="I6" s="177"/>
      <c r="J6" s="177"/>
      <c r="K6" s="177"/>
      <c r="L6" s="182" t="s">
        <v>35</v>
      </c>
      <c r="M6" s="182" t="s">
        <v>36</v>
      </c>
      <c r="N6" s="177"/>
      <c r="O6" s="177"/>
      <c r="P6" s="306">
        <v>2021</v>
      </c>
    </row>
    <row r="7" spans="2:16">
      <c r="B7" s="177"/>
      <c r="G7" s="174" t="s">
        <v>38</v>
      </c>
      <c r="H7" s="177"/>
      <c r="I7" s="177"/>
      <c r="J7" s="177"/>
      <c r="K7" s="177"/>
      <c r="L7" s="182" t="s">
        <v>39</v>
      </c>
      <c r="M7" s="182" t="s">
        <v>40</v>
      </c>
      <c r="N7" s="177"/>
      <c r="O7" s="177"/>
      <c r="P7" s="306">
        <v>2020</v>
      </c>
    </row>
    <row r="8" spans="2:16">
      <c r="B8" s="177"/>
      <c r="G8" s="174" t="s">
        <v>41</v>
      </c>
      <c r="H8" s="177"/>
      <c r="I8" s="177"/>
      <c r="J8" s="177"/>
      <c r="K8" s="177"/>
      <c r="L8" s="182" t="s">
        <v>42</v>
      </c>
      <c r="M8" s="182" t="s">
        <v>43</v>
      </c>
      <c r="N8" s="177"/>
      <c r="O8" s="177"/>
      <c r="P8" s="303">
        <v>2019</v>
      </c>
    </row>
    <row r="9" spans="2:16">
      <c r="B9" s="173" t="s">
        <v>48</v>
      </c>
      <c r="G9" s="174" t="s">
        <v>45</v>
      </c>
      <c r="H9" s="177"/>
      <c r="I9" s="177"/>
      <c r="J9" s="177"/>
      <c r="K9" s="177"/>
      <c r="L9" s="182" t="s">
        <v>46</v>
      </c>
      <c r="M9" s="182" t="s">
        <v>47</v>
      </c>
      <c r="N9" s="177"/>
      <c r="O9" s="177"/>
      <c r="P9" s="306">
        <v>2018</v>
      </c>
    </row>
    <row r="10" spans="2:16">
      <c r="B10" s="177" t="s">
        <v>238</v>
      </c>
      <c r="G10" s="182" t="s">
        <v>49</v>
      </c>
      <c r="H10" s="177"/>
      <c r="I10" s="177"/>
      <c r="J10" s="177"/>
      <c r="K10" s="177"/>
      <c r="L10" s="182" t="s">
        <v>50</v>
      </c>
      <c r="M10" s="182" t="s">
        <v>51</v>
      </c>
      <c r="N10" s="177"/>
      <c r="O10" s="177"/>
      <c r="P10" s="306">
        <v>2017</v>
      </c>
    </row>
    <row r="11" spans="2:16">
      <c r="B11" s="177" t="s">
        <v>239</v>
      </c>
      <c r="G11" s="174" t="s">
        <v>52</v>
      </c>
      <c r="H11" s="177"/>
      <c r="I11" s="182"/>
      <c r="J11" s="182"/>
      <c r="K11" s="182"/>
      <c r="L11" s="182" t="s">
        <v>53</v>
      </c>
      <c r="M11" s="182" t="s">
        <v>54</v>
      </c>
      <c r="N11" s="177"/>
      <c r="O11" s="177"/>
      <c r="P11" s="303">
        <v>2016</v>
      </c>
    </row>
    <row r="12" spans="2:16">
      <c r="B12" s="177" t="s">
        <v>240</v>
      </c>
      <c r="G12" s="174" t="s">
        <v>56</v>
      </c>
      <c r="H12" s="182"/>
      <c r="I12" s="182"/>
      <c r="J12" s="182"/>
      <c r="K12" s="182"/>
      <c r="L12" s="182" t="s">
        <v>57</v>
      </c>
      <c r="M12" s="182" t="s">
        <v>58</v>
      </c>
      <c r="N12" s="177"/>
      <c r="O12" s="177"/>
      <c r="P12" s="306">
        <v>2015</v>
      </c>
    </row>
    <row r="13" spans="2:16">
      <c r="G13" s="174" t="s">
        <v>59</v>
      </c>
      <c r="H13" s="182"/>
      <c r="I13" s="182"/>
      <c r="J13" s="182"/>
      <c r="K13" s="182"/>
      <c r="L13" s="182" t="s">
        <v>60</v>
      </c>
      <c r="M13" s="182" t="s">
        <v>61</v>
      </c>
      <c r="N13" s="182"/>
      <c r="O13" s="177"/>
      <c r="P13" s="306">
        <v>2014</v>
      </c>
    </row>
    <row r="14" spans="2:16">
      <c r="B14" s="185" t="s">
        <v>15</v>
      </c>
      <c r="C14" s="179" t="s">
        <v>13</v>
      </c>
      <c r="G14" s="174" t="s">
        <v>63</v>
      </c>
      <c r="H14" s="182"/>
      <c r="I14" s="182"/>
      <c r="J14" s="182"/>
      <c r="K14" s="182"/>
      <c r="L14" s="182" t="s">
        <v>64</v>
      </c>
      <c r="M14" s="182" t="s">
        <v>65</v>
      </c>
      <c r="N14" s="182"/>
      <c r="O14" s="177"/>
      <c r="P14" s="303">
        <v>2013</v>
      </c>
    </row>
    <row r="15" spans="2:16">
      <c r="B15" s="177" t="s">
        <v>312</v>
      </c>
      <c r="C15" s="186" t="s">
        <v>318</v>
      </c>
      <c r="G15" s="174" t="s">
        <v>67</v>
      </c>
      <c r="H15" s="182"/>
      <c r="I15" s="182"/>
      <c r="J15" s="182"/>
      <c r="K15" s="182"/>
      <c r="L15" s="182" t="s">
        <v>68</v>
      </c>
      <c r="M15" s="182" t="s">
        <v>69</v>
      </c>
      <c r="N15" s="182"/>
      <c r="O15" s="177"/>
      <c r="P15" s="306">
        <v>2012</v>
      </c>
    </row>
    <row r="16" spans="2:16">
      <c r="B16" s="177" t="s">
        <v>313</v>
      </c>
      <c r="C16" s="186" t="s">
        <v>318</v>
      </c>
      <c r="G16" s="182" t="s">
        <v>70</v>
      </c>
      <c r="H16" s="182"/>
      <c r="I16" s="182"/>
      <c r="J16" s="182"/>
      <c r="K16" s="182"/>
      <c r="L16" s="182" t="s">
        <v>71</v>
      </c>
      <c r="M16" s="182" t="s">
        <v>72</v>
      </c>
      <c r="N16" s="182"/>
      <c r="O16" s="177"/>
      <c r="P16" s="306">
        <v>2011</v>
      </c>
    </row>
    <row r="17" spans="2:16">
      <c r="B17" s="177" t="s">
        <v>314</v>
      </c>
      <c r="C17" s="186" t="s">
        <v>319</v>
      </c>
      <c r="G17" s="182" t="s">
        <v>74</v>
      </c>
      <c r="H17" s="182"/>
      <c r="I17" s="182"/>
      <c r="J17" s="182"/>
      <c r="K17" s="182"/>
      <c r="L17" s="182" t="s">
        <v>75</v>
      </c>
      <c r="M17" s="182" t="s">
        <v>76</v>
      </c>
      <c r="N17" s="182"/>
      <c r="O17" s="177"/>
      <c r="P17" s="303">
        <v>2010</v>
      </c>
    </row>
    <row r="18" spans="2:16">
      <c r="B18" s="177"/>
      <c r="C18" s="186"/>
      <c r="G18" s="182" t="s">
        <v>77</v>
      </c>
      <c r="H18" s="182"/>
      <c r="I18" s="182"/>
      <c r="J18" s="182"/>
      <c r="K18" s="182"/>
      <c r="L18" s="182" t="s">
        <v>78</v>
      </c>
      <c r="M18" s="182" t="s">
        <v>79</v>
      </c>
      <c r="N18" s="182"/>
      <c r="O18" s="177"/>
      <c r="P18" s="304"/>
    </row>
    <row r="19" spans="2:16">
      <c r="B19" s="177" t="s">
        <v>315</v>
      </c>
      <c r="C19" s="186" t="s">
        <v>318</v>
      </c>
      <c r="G19" s="182" t="s">
        <v>81</v>
      </c>
      <c r="H19" s="182"/>
      <c r="I19" s="182"/>
      <c r="J19" s="182"/>
      <c r="K19" s="182"/>
      <c r="L19" s="182" t="s">
        <v>82</v>
      </c>
      <c r="M19" s="182" t="s">
        <v>83</v>
      </c>
      <c r="N19" s="182"/>
      <c r="O19" s="177"/>
      <c r="P19" s="304"/>
    </row>
    <row r="20" spans="2:16">
      <c r="B20" s="177" t="s">
        <v>316</v>
      </c>
      <c r="C20" s="186" t="s">
        <v>318</v>
      </c>
      <c r="G20" s="182" t="s">
        <v>84</v>
      </c>
      <c r="H20" s="182"/>
      <c r="I20" s="182"/>
      <c r="J20" s="182"/>
      <c r="K20" s="182"/>
      <c r="L20" s="182" t="s">
        <v>85</v>
      </c>
      <c r="M20" s="182" t="s">
        <v>86</v>
      </c>
      <c r="N20" s="182"/>
      <c r="O20" s="177"/>
      <c r="P20" s="303"/>
    </row>
    <row r="21" spans="2:16">
      <c r="B21" s="177" t="s">
        <v>317</v>
      </c>
      <c r="C21" s="186" t="s">
        <v>319</v>
      </c>
      <c r="G21" s="182" t="s">
        <v>88</v>
      </c>
      <c r="H21" s="182"/>
      <c r="I21" s="182"/>
      <c r="J21" s="182"/>
      <c r="K21" s="182"/>
      <c r="L21" s="182" t="s">
        <v>89</v>
      </c>
      <c r="M21" s="182" t="s">
        <v>90</v>
      </c>
      <c r="N21" s="182"/>
      <c r="O21" s="177"/>
      <c r="P21" s="304"/>
    </row>
    <row r="22" spans="2:16">
      <c r="B22" s="177"/>
      <c r="G22" s="182" t="s">
        <v>91</v>
      </c>
      <c r="H22" s="182"/>
      <c r="I22" s="182"/>
      <c r="J22" s="182"/>
      <c r="K22" s="182"/>
      <c r="L22" s="182" t="s">
        <v>92</v>
      </c>
      <c r="M22" s="182" t="s">
        <v>93</v>
      </c>
      <c r="N22" s="182"/>
      <c r="P22" s="304"/>
    </row>
    <row r="23" spans="2:16">
      <c r="B23" s="174" t="s">
        <v>409</v>
      </c>
      <c r="G23" s="182" t="s">
        <v>94</v>
      </c>
      <c r="H23" s="182"/>
      <c r="I23" s="182"/>
      <c r="J23" s="182"/>
      <c r="K23" s="182"/>
      <c r="L23" s="182" t="s">
        <v>95</v>
      </c>
      <c r="M23" s="182" t="s">
        <v>96</v>
      </c>
      <c r="N23" s="182"/>
      <c r="P23" s="303"/>
    </row>
    <row r="24" spans="2:16">
      <c r="B24" s="174" t="s">
        <v>327</v>
      </c>
      <c r="G24" s="182" t="s">
        <v>97</v>
      </c>
      <c r="H24" s="182"/>
      <c r="I24" s="182"/>
      <c r="J24" s="182"/>
      <c r="K24" s="182"/>
      <c r="L24" s="182" t="s">
        <v>98</v>
      </c>
      <c r="M24" s="182" t="s">
        <v>99</v>
      </c>
      <c r="N24" s="182"/>
      <c r="P24" s="304"/>
    </row>
    <row r="25" spans="2:16">
      <c r="B25" s="174" t="s">
        <v>328</v>
      </c>
      <c r="G25" s="182" t="s">
        <v>100</v>
      </c>
      <c r="H25" s="177"/>
      <c r="I25" s="177"/>
      <c r="J25" s="177"/>
      <c r="K25" s="177"/>
      <c r="L25" s="182" t="s">
        <v>101</v>
      </c>
      <c r="M25" s="182" t="s">
        <v>102</v>
      </c>
      <c r="N25" s="182"/>
      <c r="P25" s="304"/>
    </row>
    <row r="26" spans="2:16">
      <c r="B26" s="174" t="s">
        <v>288</v>
      </c>
      <c r="G26" s="182" t="s">
        <v>103</v>
      </c>
      <c r="H26" s="177"/>
      <c r="I26" s="177"/>
      <c r="J26" s="177"/>
      <c r="K26" s="177"/>
      <c r="L26" s="182" t="s">
        <v>104</v>
      </c>
      <c r="M26" s="182" t="s">
        <v>105</v>
      </c>
      <c r="N26" s="182"/>
      <c r="P26" s="303"/>
    </row>
    <row r="27" spans="2:16">
      <c r="G27" s="182" t="s">
        <v>107</v>
      </c>
      <c r="H27" s="177"/>
      <c r="I27" s="177"/>
      <c r="J27" s="177"/>
      <c r="K27" s="177"/>
      <c r="L27" s="182" t="s">
        <v>108</v>
      </c>
      <c r="M27" s="182" t="s">
        <v>109</v>
      </c>
      <c r="N27" s="182"/>
      <c r="P27" s="304"/>
    </row>
    <row r="28" spans="2:16">
      <c r="G28" s="182" t="s">
        <v>111</v>
      </c>
      <c r="H28" s="177"/>
      <c r="I28" s="177"/>
      <c r="J28" s="177"/>
      <c r="K28" s="177"/>
      <c r="L28" s="182" t="s">
        <v>112</v>
      </c>
      <c r="M28" s="182" t="s">
        <v>113</v>
      </c>
      <c r="N28" s="182"/>
      <c r="P28" s="304"/>
    </row>
    <row r="29" spans="2:16" ht="100.8">
      <c r="B29" s="187" t="s">
        <v>439</v>
      </c>
      <c r="C29" s="187" t="s">
        <v>330</v>
      </c>
      <c r="D29" s="188" t="s">
        <v>329</v>
      </c>
      <c r="G29" s="182" t="s">
        <v>114</v>
      </c>
      <c r="H29" s="177"/>
      <c r="I29" s="177"/>
      <c r="J29" s="177"/>
      <c r="K29" s="177"/>
      <c r="L29" s="182" t="s">
        <v>115</v>
      </c>
      <c r="M29" s="182" t="s">
        <v>116</v>
      </c>
      <c r="N29" s="182"/>
      <c r="P29" s="303"/>
    </row>
    <row r="30" spans="2:16">
      <c r="B30" s="189"/>
      <c r="C30" s="189"/>
      <c r="D30" s="182"/>
      <c r="G30" s="182"/>
      <c r="H30" s="177"/>
      <c r="I30" s="177"/>
      <c r="J30" s="177"/>
      <c r="K30" s="177"/>
      <c r="L30" s="182"/>
      <c r="M30" s="182"/>
      <c r="N30" s="182"/>
      <c r="P30" s="304"/>
    </row>
    <row r="31" spans="2:16" s="182" customFormat="1" ht="64.8" customHeight="1">
      <c r="B31" s="187" t="s">
        <v>440</v>
      </c>
      <c r="C31" s="188" t="s">
        <v>396</v>
      </c>
      <c r="D31" s="188" t="s">
        <v>397</v>
      </c>
      <c r="F31" s="189"/>
      <c r="H31" s="177"/>
      <c r="I31" s="177"/>
      <c r="J31" s="177"/>
      <c r="K31" s="177"/>
      <c r="P31" s="304"/>
    </row>
    <row r="32" spans="2:16">
      <c r="B32" s="175"/>
      <c r="C32" s="175"/>
    </row>
    <row r="33" spans="2:5" ht="66" customHeight="1">
      <c r="B33" s="187" t="s">
        <v>441</v>
      </c>
      <c r="C33" s="188" t="s">
        <v>406</v>
      </c>
      <c r="D33" s="188" t="s">
        <v>397</v>
      </c>
    </row>
    <row r="34" spans="2:5" ht="34.200000000000003" customHeight="1">
      <c r="B34" s="190" t="s">
        <v>442</v>
      </c>
      <c r="C34" s="188" t="s">
        <v>406</v>
      </c>
      <c r="D34" s="188" t="s">
        <v>397</v>
      </c>
    </row>
    <row r="35" spans="2:5" ht="144">
      <c r="B35" s="191" t="s">
        <v>443</v>
      </c>
      <c r="C35" s="187" t="s">
        <v>331</v>
      </c>
      <c r="D35" s="192" t="s">
        <v>334</v>
      </c>
    </row>
    <row r="36" spans="2:5">
      <c r="B36" s="175"/>
      <c r="C36" s="175"/>
    </row>
    <row r="37" spans="2:5" ht="57.6">
      <c r="B37" s="191" t="s">
        <v>444</v>
      </c>
      <c r="C37" s="187" t="s">
        <v>331</v>
      </c>
      <c r="D37" s="192" t="s">
        <v>335</v>
      </c>
    </row>
    <row r="38" spans="2:5">
      <c r="B38" s="175"/>
    </row>
    <row r="39" spans="2:5">
      <c r="B39" s="175"/>
      <c r="C39" s="174" t="s">
        <v>332</v>
      </c>
      <c r="D39" s="174" t="s">
        <v>333</v>
      </c>
    </row>
    <row r="40" spans="2:5" ht="28.8">
      <c r="B40" s="190" t="s">
        <v>371</v>
      </c>
      <c r="C40" s="194" t="s">
        <v>291</v>
      </c>
      <c r="D40" s="194" t="s">
        <v>291</v>
      </c>
      <c r="E40" s="188" t="s">
        <v>407</v>
      </c>
    </row>
    <row r="41" spans="2:5">
      <c r="B41" s="175"/>
    </row>
    <row r="42" spans="2:5" ht="28.8">
      <c r="B42" s="190" t="s">
        <v>366</v>
      </c>
      <c r="C42" s="194" t="s">
        <v>291</v>
      </c>
      <c r="D42" s="194" t="s">
        <v>290</v>
      </c>
      <c r="E42" s="188" t="s">
        <v>407</v>
      </c>
    </row>
    <row r="43" spans="2:5" ht="28.8">
      <c r="B43" s="190" t="s">
        <v>370</v>
      </c>
    </row>
    <row r="44" spans="2:5">
      <c r="B44" s="175"/>
    </row>
    <row r="45" spans="2:5" ht="28.8">
      <c r="B45" s="190" t="s">
        <v>365</v>
      </c>
      <c r="C45" s="194" t="s">
        <v>290</v>
      </c>
      <c r="D45" s="194" t="s">
        <v>291</v>
      </c>
      <c r="E45" s="188" t="s">
        <v>407</v>
      </c>
    </row>
    <row r="46" spans="2:5" ht="28.8">
      <c r="B46" s="190" t="s">
        <v>367</v>
      </c>
    </row>
    <row r="47" spans="2:5">
      <c r="B47" s="175"/>
    </row>
    <row r="48" spans="2:5" ht="28.8">
      <c r="B48" s="190" t="s">
        <v>368</v>
      </c>
      <c r="C48" s="194" t="s">
        <v>290</v>
      </c>
      <c r="D48" s="194" t="s">
        <v>290</v>
      </c>
      <c r="E48" s="188" t="s">
        <v>407</v>
      </c>
    </row>
    <row r="49" spans="2:4" ht="28.8">
      <c r="B49" s="190" t="s">
        <v>369</v>
      </c>
    </row>
    <row r="50" spans="2:4" ht="28.8">
      <c r="B50" s="190" t="s">
        <v>370</v>
      </c>
    </row>
    <row r="51" spans="2:4">
      <c r="B51" s="175"/>
    </row>
    <row r="52" spans="2:4">
      <c r="B52" s="175"/>
    </row>
    <row r="53" spans="2:4" ht="40.200000000000003" customHeight="1">
      <c r="B53" s="187" t="s">
        <v>358</v>
      </c>
      <c r="C53" s="188" t="s">
        <v>347</v>
      </c>
      <c r="D53" s="188" t="s">
        <v>408</v>
      </c>
    </row>
    <row r="54" spans="2:4">
      <c r="B54" s="195"/>
      <c r="C54" s="182"/>
    </row>
    <row r="55" spans="2:4" ht="244.8">
      <c r="B55" s="187" t="s">
        <v>354</v>
      </c>
      <c r="C55" s="188" t="s">
        <v>348</v>
      </c>
      <c r="D55" s="188" t="s">
        <v>408</v>
      </c>
    </row>
    <row r="56" spans="2:4" ht="4.8" customHeight="1">
      <c r="B56" s="190"/>
      <c r="C56" s="182"/>
    </row>
    <row r="57" spans="2:4" ht="72">
      <c r="B57" s="190" t="s">
        <v>357</v>
      </c>
      <c r="C57" s="188" t="s">
        <v>350</v>
      </c>
      <c r="D57" s="188" t="s">
        <v>408</v>
      </c>
    </row>
    <row r="58" spans="2:4">
      <c r="B58" s="175"/>
      <c r="C58" s="182"/>
    </row>
    <row r="59" spans="2:4" ht="172.8">
      <c r="B59" s="187" t="s">
        <v>355</v>
      </c>
      <c r="C59" s="188" t="s">
        <v>352</v>
      </c>
      <c r="D59" s="188" t="s">
        <v>408</v>
      </c>
    </row>
    <row r="60" spans="2:4" ht="28.8">
      <c r="B60" s="196" t="s">
        <v>349</v>
      </c>
      <c r="C60" s="182"/>
    </row>
    <row r="61" spans="2:4">
      <c r="B61" s="175"/>
      <c r="C61" s="182"/>
    </row>
    <row r="62" spans="2:4" ht="388.8">
      <c r="B62" s="187" t="s">
        <v>356</v>
      </c>
      <c r="C62" s="188" t="s">
        <v>351</v>
      </c>
      <c r="D62" s="188" t="s">
        <v>408</v>
      </c>
    </row>
    <row r="63" spans="2:4">
      <c r="B63" s="175"/>
    </row>
    <row r="67" ht="138.6" customHeight="1"/>
    <row r="68" ht="18" customHeight="1"/>
    <row r="69" ht="178.2" customHeight="1"/>
    <row r="70" ht="19.8" customHeight="1"/>
    <row r="73" ht="147.6" customHeight="1"/>
    <row r="76" ht="268.8" customHeight="1"/>
  </sheetData>
  <sheetProtection algorithmName="SHA-512" hashValue="tJ5w+RfciJ/LVP9nG+sa4FhuedL7X5wNNqEOXy39lRd9t997w9WBghsEFAvcoV5jJcquuiYx8rGn/XMgtN4PJA==" saltValue="yFhqMFl7G5Vf4Gm8ZOzJzw==" spinCount="100000" sheet="1" objects="1" scenarios="1"/>
  <mergeCells count="4">
    <mergeCell ref="C4:D4"/>
    <mergeCell ref="C3:D3"/>
    <mergeCell ref="C6:D6"/>
    <mergeCell ref="C5:D5"/>
  </mergeCells>
  <phoneticPr fontId="20" type="noConversion"/>
  <hyperlinks>
    <hyperlink ref="E3" r:id="rId1" xr:uid="{87E9E167-3E2C-4C2F-940B-B786DE9135D9}"/>
    <hyperlink ref="E4" r:id="rId2" xr:uid="{CCD41FF4-3D7D-4C5B-B4B6-3E630E0F0B20}"/>
    <hyperlink ref="E5" r:id="rId3" xr:uid="{D1F4D3A2-F422-4663-B8D9-150794782AE1}"/>
    <hyperlink ref="E6" r:id="rId4" xr:uid="{E6DFF0FD-512A-45C9-8543-D2B7AAB23E13}"/>
    <hyperlink ref="B60" r:id="rId5" xr:uid="{4F14ED9C-EC15-4FEC-8FEF-6BDEA9555641}"/>
  </hyperlink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A37A3-FB15-41FA-B138-B757B0335A77}">
  <sheetPr>
    <tabColor rgb="FFC00000"/>
    <pageSetUpPr fitToPage="1"/>
  </sheetPr>
  <dimension ref="A1:AO160"/>
  <sheetViews>
    <sheetView showGridLines="0" zoomScale="99" zoomScaleNormal="99" workbookViewId="0">
      <selection activeCell="B108" sqref="B1:V1048576"/>
    </sheetView>
  </sheetViews>
  <sheetFormatPr defaultColWidth="9.21875" defaultRowHeight="13.8"/>
  <cols>
    <col min="1" max="1" width="1.5546875" style="197" customWidth="1"/>
    <col min="2" max="2" width="2.44140625" style="197" hidden="1" customWidth="1"/>
    <col min="3" max="3" width="28.77734375" style="197" hidden="1" customWidth="1"/>
    <col min="4" max="4" width="5.21875" style="197" hidden="1" customWidth="1"/>
    <col min="5" max="5" width="6.88671875" style="197" hidden="1" customWidth="1"/>
    <col min="6" max="6" width="8.33203125" style="197" hidden="1" customWidth="1"/>
    <col min="7" max="7" width="8.109375" style="197" hidden="1" customWidth="1"/>
    <col min="8" max="9" width="4.5546875" style="197" hidden="1" customWidth="1"/>
    <col min="10" max="10" width="5.5546875" style="197" hidden="1" customWidth="1"/>
    <col min="11" max="13" width="6.33203125" style="197" hidden="1" customWidth="1"/>
    <col min="14" max="14" width="6.88671875" style="197" hidden="1" customWidth="1"/>
    <col min="15" max="15" width="8.33203125" style="197" hidden="1" customWidth="1"/>
    <col min="16" max="16" width="8.109375" style="197" hidden="1" customWidth="1"/>
    <col min="17" max="17" width="5.77734375" style="197" hidden="1" customWidth="1"/>
    <col min="18" max="18" width="4.5546875" style="197" hidden="1" customWidth="1"/>
    <col min="19" max="19" width="6" style="197" hidden="1" customWidth="1"/>
    <col min="20" max="20" width="4.5546875" style="197" hidden="1" customWidth="1"/>
    <col min="21" max="21" width="8.109375" style="197" hidden="1" customWidth="1"/>
    <col min="22" max="22" width="2.44140625" style="197" hidden="1" customWidth="1"/>
    <col min="23" max="23" width="2.77734375" style="197" customWidth="1"/>
    <col min="24" max="24" width="5.44140625" style="197" customWidth="1"/>
    <col min="25" max="25" width="9.21875" style="198" customWidth="1"/>
    <col min="26" max="26" width="13.44140625" style="198" hidden="1" customWidth="1"/>
    <col min="27" max="27" width="18.21875" style="198" hidden="1" customWidth="1"/>
    <col min="28" max="28" width="9.21875" style="198" hidden="1" customWidth="1"/>
    <col min="29" max="29" width="19" style="198" hidden="1" customWidth="1"/>
    <col min="30" max="35" width="9.21875" style="198" hidden="1" customWidth="1"/>
    <col min="36" max="36" width="29" style="198" hidden="1" customWidth="1"/>
    <col min="37" max="37" width="12.77734375" style="198" hidden="1" customWidth="1"/>
    <col min="38" max="38" width="19.5546875" style="198" hidden="1" customWidth="1"/>
    <col min="39" max="39" width="10.33203125" style="198" hidden="1" customWidth="1"/>
    <col min="40" max="40" width="57.6640625" style="198" hidden="1" customWidth="1"/>
    <col min="41" max="41" width="18.5546875" style="198" hidden="1" customWidth="1"/>
    <col min="42" max="43" width="9.21875" style="198" customWidth="1"/>
    <col min="44" max="16384" width="9.21875" style="198"/>
  </cols>
  <sheetData>
    <row r="1" spans="2:40" ht="15" thickBot="1">
      <c r="B1" s="653" t="s">
        <v>461</v>
      </c>
      <c r="C1" s="653"/>
      <c r="D1" s="653"/>
      <c r="E1" s="653"/>
      <c r="F1" s="653"/>
      <c r="G1" s="653"/>
      <c r="H1" s="653"/>
      <c r="I1" s="653"/>
      <c r="J1" s="653"/>
      <c r="K1" s="653"/>
      <c r="L1" s="653"/>
      <c r="M1" s="653"/>
      <c r="N1" s="653"/>
      <c r="O1" s="653"/>
      <c r="P1" s="653"/>
      <c r="Q1" s="653"/>
      <c r="R1" s="653"/>
      <c r="S1" s="653"/>
      <c r="T1" s="653"/>
      <c r="U1" s="653"/>
      <c r="V1" s="653"/>
      <c r="W1" s="322" t="s">
        <v>462</v>
      </c>
      <c r="X1" s="321"/>
      <c r="AB1" s="199" t="s">
        <v>9</v>
      </c>
      <c r="AC1" s="199" t="s">
        <v>10</v>
      </c>
      <c r="AD1" s="199" t="s">
        <v>11</v>
      </c>
      <c r="AG1" s="200" t="s">
        <v>12</v>
      </c>
      <c r="AJ1" s="201" t="s">
        <v>5</v>
      </c>
      <c r="AK1" s="201" t="s">
        <v>13</v>
      </c>
      <c r="AL1" s="201"/>
      <c r="AM1" s="202" t="s">
        <v>14</v>
      </c>
      <c r="AN1" s="202" t="s">
        <v>15</v>
      </c>
    </row>
    <row r="2" spans="2:40" ht="42.75" customHeight="1" thickTop="1" thickBot="1">
      <c r="B2" s="654"/>
      <c r="C2" s="655"/>
      <c r="D2" s="656"/>
      <c r="E2" s="657" t="s">
        <v>237</v>
      </c>
      <c r="F2" s="658"/>
      <c r="G2" s="658"/>
      <c r="H2" s="658"/>
      <c r="I2" s="658"/>
      <c r="J2" s="658"/>
      <c r="K2" s="658"/>
      <c r="L2" s="658"/>
      <c r="M2" s="658"/>
      <c r="N2" s="658"/>
      <c r="O2" s="658"/>
      <c r="P2" s="658"/>
      <c r="Q2" s="658"/>
      <c r="R2" s="658"/>
      <c r="S2" s="658"/>
      <c r="T2" s="658"/>
      <c r="U2" s="658"/>
      <c r="V2" s="659"/>
      <c r="AB2" s="193" t="s">
        <v>16</v>
      </c>
      <c r="AC2" s="203" t="s">
        <v>17</v>
      </c>
      <c r="AD2" s="203" t="s">
        <v>18</v>
      </c>
      <c r="AG2" s="203" t="s">
        <v>19</v>
      </c>
      <c r="AH2" s="203" t="s">
        <v>20</v>
      </c>
      <c r="AJ2" s="198" t="s">
        <v>21</v>
      </c>
      <c r="AK2" s="204" t="s">
        <v>22</v>
      </c>
      <c r="AL2" s="204" t="s">
        <v>23</v>
      </c>
      <c r="AM2" s="205">
        <v>500</v>
      </c>
      <c r="AN2" s="198" t="s">
        <v>241</v>
      </c>
    </row>
    <row r="3" spans="2:40" ht="15.75" customHeight="1" thickTop="1">
      <c r="B3" s="206"/>
      <c r="C3" s="207" t="s">
        <v>1</v>
      </c>
      <c r="D3" s="207"/>
      <c r="E3" s="207"/>
      <c r="F3" s="207"/>
      <c r="G3" s="207"/>
      <c r="H3" s="207"/>
      <c r="I3" s="207"/>
      <c r="J3" s="207"/>
      <c r="K3" s="207"/>
      <c r="L3" s="207"/>
      <c r="M3" s="207"/>
      <c r="N3" s="207"/>
      <c r="O3" s="207"/>
      <c r="P3" s="207"/>
      <c r="Q3" s="207"/>
      <c r="R3" s="207"/>
      <c r="S3" s="207"/>
      <c r="T3" s="207"/>
      <c r="U3" s="207"/>
      <c r="V3" s="208"/>
      <c r="AB3" s="193" t="s">
        <v>24</v>
      </c>
      <c r="AC3" s="203" t="s">
        <v>25</v>
      </c>
      <c r="AD3" s="203" t="s">
        <v>26</v>
      </c>
      <c r="AG3" s="203" t="s">
        <v>27</v>
      </c>
      <c r="AH3" s="203" t="s">
        <v>28</v>
      </c>
      <c r="AJ3" s="198" t="s">
        <v>37</v>
      </c>
      <c r="AK3" s="204" t="s">
        <v>29</v>
      </c>
      <c r="AL3" s="204" t="s">
        <v>23</v>
      </c>
      <c r="AM3" s="205">
        <v>2000</v>
      </c>
      <c r="AN3" s="198" t="s">
        <v>242</v>
      </c>
    </row>
    <row r="4" spans="2:40" ht="15.75" customHeight="1">
      <c r="B4" s="209"/>
      <c r="C4" s="210" t="s">
        <v>2</v>
      </c>
      <c r="D4" s="210"/>
      <c r="E4" s="210"/>
      <c r="F4" s="210"/>
      <c r="G4" s="210"/>
      <c r="H4" s="210"/>
      <c r="I4" s="210"/>
      <c r="J4" s="210"/>
      <c r="K4" s="210"/>
      <c r="L4" s="210"/>
      <c r="M4" s="210"/>
      <c r="N4" s="210"/>
      <c r="O4" s="210"/>
      <c r="P4" s="210"/>
      <c r="Q4" s="210"/>
      <c r="R4" s="210"/>
      <c r="S4" s="210"/>
      <c r="T4" s="210"/>
      <c r="U4" s="210"/>
      <c r="V4" s="208"/>
      <c r="AB4" s="193" t="s">
        <v>30</v>
      </c>
      <c r="AC4" s="203" t="s">
        <v>31</v>
      </c>
      <c r="AG4" s="203" t="s">
        <v>32</v>
      </c>
      <c r="AH4" s="203" t="s">
        <v>33</v>
      </c>
      <c r="AJ4" s="198" t="s">
        <v>8</v>
      </c>
      <c r="AK4" s="211"/>
      <c r="AL4" s="211"/>
      <c r="AM4" s="205"/>
      <c r="AN4" s="198" t="s">
        <v>243</v>
      </c>
    </row>
    <row r="5" spans="2:40" ht="15.75" customHeight="1">
      <c r="B5" s="209"/>
      <c r="C5" s="212" t="s">
        <v>234</v>
      </c>
      <c r="D5" s="212"/>
      <c r="E5" s="212"/>
      <c r="F5" s="212"/>
      <c r="G5" s="212"/>
      <c r="H5" s="212"/>
      <c r="I5" s="212"/>
      <c r="J5" s="212"/>
      <c r="K5" s="212"/>
      <c r="L5" s="212"/>
      <c r="M5" s="212"/>
      <c r="N5" s="212"/>
      <c r="O5" s="212"/>
      <c r="P5" s="212"/>
      <c r="Q5" s="212"/>
      <c r="R5" s="212"/>
      <c r="S5" s="212"/>
      <c r="T5" s="212"/>
      <c r="U5" s="212"/>
      <c r="V5" s="213"/>
      <c r="AB5" s="193" t="s">
        <v>34</v>
      </c>
      <c r="AC5" s="203"/>
      <c r="AG5" s="203" t="s">
        <v>35</v>
      </c>
      <c r="AH5" s="203" t="s">
        <v>36</v>
      </c>
      <c r="AJ5" s="198" t="s">
        <v>236</v>
      </c>
      <c r="AK5" s="211"/>
      <c r="AL5" s="211"/>
      <c r="AM5" s="205"/>
    </row>
    <row r="6" spans="2:40" ht="15.75" customHeight="1">
      <c r="B6" s="209"/>
      <c r="C6" s="660" t="s">
        <v>3</v>
      </c>
      <c r="D6" s="660"/>
      <c r="E6" s="660"/>
      <c r="F6" s="660"/>
      <c r="G6" s="660"/>
      <c r="H6" s="660"/>
      <c r="I6" s="660"/>
      <c r="J6" s="660"/>
      <c r="K6" s="660"/>
      <c r="L6" s="660"/>
      <c r="M6" s="660"/>
      <c r="N6" s="660"/>
      <c r="O6" s="660"/>
      <c r="P6" s="660"/>
      <c r="Q6" s="660"/>
      <c r="R6" s="660"/>
      <c r="S6" s="660"/>
      <c r="T6" s="660"/>
      <c r="U6" s="660"/>
      <c r="V6" s="214"/>
      <c r="AB6" s="193" t="s">
        <v>38</v>
      </c>
      <c r="AG6" s="203" t="s">
        <v>39</v>
      </c>
      <c r="AH6" s="203" t="s">
        <v>40</v>
      </c>
      <c r="AK6" s="211"/>
      <c r="AL6" s="211"/>
      <c r="AN6" s="198" t="s">
        <v>244</v>
      </c>
    </row>
    <row r="7" spans="2:40" ht="15.75" customHeight="1">
      <c r="B7" s="209"/>
      <c r="C7" s="660" t="s">
        <v>4</v>
      </c>
      <c r="D7" s="660"/>
      <c r="E7" s="660"/>
      <c r="F7" s="660"/>
      <c r="G7" s="660"/>
      <c r="H7" s="660"/>
      <c r="I7" s="660"/>
      <c r="J7" s="660"/>
      <c r="K7" s="660"/>
      <c r="L7" s="660"/>
      <c r="M7" s="660"/>
      <c r="N7" s="660"/>
      <c r="O7" s="660"/>
      <c r="P7" s="660"/>
      <c r="Q7" s="660"/>
      <c r="R7" s="660"/>
      <c r="S7" s="660"/>
      <c r="T7" s="660"/>
      <c r="U7" s="660"/>
      <c r="V7" s="214"/>
      <c r="AB7" s="193" t="s">
        <v>41</v>
      </c>
      <c r="AG7" s="203" t="s">
        <v>42</v>
      </c>
      <c r="AH7" s="203" t="s">
        <v>43</v>
      </c>
      <c r="AK7" s="211"/>
      <c r="AL7" s="211"/>
      <c r="AM7" s="205"/>
      <c r="AN7" s="198" t="s">
        <v>245</v>
      </c>
    </row>
    <row r="8" spans="2:40" ht="14.55" customHeight="1">
      <c r="B8" s="209"/>
      <c r="C8" s="661" t="s">
        <v>44</v>
      </c>
      <c r="D8" s="661"/>
      <c r="E8" s="661"/>
      <c r="F8" s="661"/>
      <c r="G8" s="661"/>
      <c r="H8" s="661"/>
      <c r="I8" s="661"/>
      <c r="J8" s="661"/>
      <c r="K8" s="661"/>
      <c r="L8" s="661"/>
      <c r="M8" s="661"/>
      <c r="N8" s="661"/>
      <c r="O8" s="661"/>
      <c r="P8" s="661"/>
      <c r="Q8" s="661"/>
      <c r="R8" s="661"/>
      <c r="S8" s="661"/>
      <c r="T8" s="661"/>
      <c r="U8" s="661"/>
      <c r="V8" s="215"/>
      <c r="AB8" s="193" t="s">
        <v>45</v>
      </c>
      <c r="AG8" s="203" t="s">
        <v>46</v>
      </c>
      <c r="AH8" s="203" t="s">
        <v>47</v>
      </c>
      <c r="AJ8" s="201" t="s">
        <v>48</v>
      </c>
    </row>
    <row r="9" spans="2:40" ht="74.55" customHeight="1">
      <c r="B9" s="209"/>
      <c r="C9" s="651" t="s">
        <v>235</v>
      </c>
      <c r="D9" s="651"/>
      <c r="E9" s="651"/>
      <c r="F9" s="651"/>
      <c r="G9" s="651"/>
      <c r="H9" s="651"/>
      <c r="I9" s="651"/>
      <c r="J9" s="651"/>
      <c r="K9" s="651"/>
      <c r="L9" s="651"/>
      <c r="M9" s="651"/>
      <c r="N9" s="651"/>
      <c r="O9" s="651"/>
      <c r="P9" s="651"/>
      <c r="Q9" s="651"/>
      <c r="R9" s="651"/>
      <c r="S9" s="651"/>
      <c r="T9" s="651"/>
      <c r="U9" s="651"/>
      <c r="V9" s="215"/>
      <c r="AB9" s="203" t="s">
        <v>49</v>
      </c>
      <c r="AG9" s="203" t="s">
        <v>50</v>
      </c>
      <c r="AH9" s="203" t="s">
        <v>51</v>
      </c>
      <c r="AJ9" s="198" t="s">
        <v>238</v>
      </c>
    </row>
    <row r="10" spans="2:40" ht="86.55" customHeight="1">
      <c r="B10" s="209"/>
      <c r="C10" s="652" t="s">
        <v>246</v>
      </c>
      <c r="D10" s="652"/>
      <c r="E10" s="652"/>
      <c r="F10" s="652"/>
      <c r="G10" s="652"/>
      <c r="H10" s="652"/>
      <c r="I10" s="652"/>
      <c r="J10" s="652"/>
      <c r="K10" s="652"/>
      <c r="L10" s="652"/>
      <c r="M10" s="652"/>
      <c r="N10" s="652"/>
      <c r="O10" s="652"/>
      <c r="P10" s="652"/>
      <c r="Q10" s="652"/>
      <c r="R10" s="652"/>
      <c r="S10" s="652"/>
      <c r="T10" s="652"/>
      <c r="U10" s="652"/>
      <c r="V10" s="215"/>
      <c r="AB10" s="193" t="s">
        <v>52</v>
      </c>
      <c r="AD10" s="203"/>
      <c r="AE10" s="203"/>
      <c r="AF10" s="203"/>
      <c r="AG10" s="203" t="s">
        <v>53</v>
      </c>
      <c r="AH10" s="203" t="s">
        <v>54</v>
      </c>
      <c r="AJ10" s="198" t="s">
        <v>239</v>
      </c>
    </row>
    <row r="11" spans="2:40" ht="65.099999999999994" customHeight="1">
      <c r="B11" s="209"/>
      <c r="C11" s="651" t="s">
        <v>55</v>
      </c>
      <c r="D11" s="651"/>
      <c r="E11" s="651"/>
      <c r="F11" s="651"/>
      <c r="G11" s="651"/>
      <c r="H11" s="651"/>
      <c r="I11" s="651"/>
      <c r="J11" s="651"/>
      <c r="K11" s="651"/>
      <c r="L11" s="651"/>
      <c r="M11" s="651"/>
      <c r="N11" s="651"/>
      <c r="O11" s="651"/>
      <c r="P11" s="651"/>
      <c r="Q11" s="651"/>
      <c r="R11" s="651"/>
      <c r="S11" s="651"/>
      <c r="T11" s="651"/>
      <c r="U11" s="651"/>
      <c r="V11" s="215"/>
      <c r="AB11" s="193" t="s">
        <v>56</v>
      </c>
      <c r="AC11" s="203"/>
      <c r="AD11" s="203"/>
      <c r="AE11" s="203"/>
      <c r="AF11" s="203"/>
      <c r="AG11" s="203" t="s">
        <v>57</v>
      </c>
      <c r="AH11" s="203" t="s">
        <v>58</v>
      </c>
      <c r="AJ11" s="198" t="s">
        <v>240</v>
      </c>
    </row>
    <row r="12" spans="2:40" ht="39" customHeight="1">
      <c r="B12" s="209"/>
      <c r="C12" s="651" t="s">
        <v>247</v>
      </c>
      <c r="D12" s="651"/>
      <c r="E12" s="651"/>
      <c r="F12" s="651"/>
      <c r="G12" s="651"/>
      <c r="H12" s="651"/>
      <c r="I12" s="651"/>
      <c r="J12" s="651"/>
      <c r="K12" s="651"/>
      <c r="L12" s="651"/>
      <c r="M12" s="651"/>
      <c r="N12" s="651"/>
      <c r="O12" s="651"/>
      <c r="P12" s="651"/>
      <c r="Q12" s="651"/>
      <c r="R12" s="651"/>
      <c r="S12" s="651"/>
      <c r="T12" s="651"/>
      <c r="U12" s="651"/>
      <c r="V12" s="215"/>
      <c r="Z12" s="216"/>
      <c r="AB12" s="193" t="s">
        <v>59</v>
      </c>
      <c r="AC12" s="203"/>
      <c r="AD12" s="203"/>
      <c r="AE12" s="203"/>
      <c r="AF12" s="203"/>
      <c r="AG12" s="203" t="s">
        <v>60</v>
      </c>
      <c r="AH12" s="203" t="s">
        <v>61</v>
      </c>
      <c r="AI12" s="203"/>
    </row>
    <row r="13" spans="2:40" ht="39" customHeight="1">
      <c r="B13" s="209"/>
      <c r="C13" s="651" t="s">
        <v>62</v>
      </c>
      <c r="D13" s="651"/>
      <c r="E13" s="651"/>
      <c r="F13" s="651"/>
      <c r="G13" s="651"/>
      <c r="H13" s="651"/>
      <c r="I13" s="651"/>
      <c r="J13" s="651"/>
      <c r="K13" s="651"/>
      <c r="L13" s="651"/>
      <c r="M13" s="651"/>
      <c r="N13" s="651"/>
      <c r="O13" s="651"/>
      <c r="P13" s="651"/>
      <c r="Q13" s="651"/>
      <c r="R13" s="651"/>
      <c r="S13" s="651"/>
      <c r="T13" s="651"/>
      <c r="U13" s="651"/>
      <c r="V13" s="215"/>
      <c r="AB13" s="193" t="s">
        <v>63</v>
      </c>
      <c r="AC13" s="203"/>
      <c r="AD13" s="203"/>
      <c r="AE13" s="203"/>
      <c r="AF13" s="203"/>
      <c r="AG13" s="203" t="s">
        <v>64</v>
      </c>
      <c r="AH13" s="203" t="s">
        <v>65</v>
      </c>
      <c r="AI13" s="203"/>
    </row>
    <row r="14" spans="2:40" ht="44.1" customHeight="1">
      <c r="B14" s="209"/>
      <c r="C14" s="646" t="s">
        <v>66</v>
      </c>
      <c r="D14" s="646"/>
      <c r="E14" s="646"/>
      <c r="F14" s="646"/>
      <c r="G14" s="646"/>
      <c r="H14" s="646"/>
      <c r="I14" s="646"/>
      <c r="J14" s="646"/>
      <c r="K14" s="646"/>
      <c r="L14" s="646"/>
      <c r="M14" s="646"/>
      <c r="N14" s="646"/>
      <c r="O14" s="646"/>
      <c r="P14" s="646"/>
      <c r="Q14" s="646"/>
      <c r="R14" s="646"/>
      <c r="S14" s="646"/>
      <c r="T14" s="646"/>
      <c r="U14" s="646"/>
      <c r="V14" s="215"/>
      <c r="AB14" s="193" t="s">
        <v>67</v>
      </c>
      <c r="AC14" s="203"/>
      <c r="AD14" s="203"/>
      <c r="AE14" s="203"/>
      <c r="AF14" s="203"/>
      <c r="AG14" s="203" t="s">
        <v>68</v>
      </c>
      <c r="AH14" s="203" t="s">
        <v>69</v>
      </c>
      <c r="AI14" s="203"/>
    </row>
    <row r="15" spans="2:40" ht="150" customHeight="1">
      <c r="B15" s="209"/>
      <c r="C15" s="646" t="s">
        <v>248</v>
      </c>
      <c r="D15" s="646"/>
      <c r="E15" s="646"/>
      <c r="F15" s="646"/>
      <c r="G15" s="646"/>
      <c r="H15" s="646"/>
      <c r="I15" s="646"/>
      <c r="J15" s="646"/>
      <c r="K15" s="646"/>
      <c r="L15" s="646"/>
      <c r="M15" s="646"/>
      <c r="N15" s="646"/>
      <c r="O15" s="646"/>
      <c r="P15" s="646"/>
      <c r="Q15" s="646"/>
      <c r="R15" s="646"/>
      <c r="S15" s="646"/>
      <c r="T15" s="646"/>
      <c r="U15" s="646"/>
      <c r="V15" s="215"/>
      <c r="AB15" s="203" t="s">
        <v>70</v>
      </c>
      <c r="AC15" s="203"/>
      <c r="AD15" s="203"/>
      <c r="AE15" s="203"/>
      <c r="AF15" s="203"/>
      <c r="AG15" s="203" t="s">
        <v>71</v>
      </c>
      <c r="AH15" s="203" t="s">
        <v>72</v>
      </c>
      <c r="AI15" s="203"/>
    </row>
    <row r="16" spans="2:40" ht="20.100000000000001" customHeight="1">
      <c r="B16" s="209"/>
      <c r="C16" s="217"/>
      <c r="D16" s="218">
        <f>'Instruções Gerais e Termos'!$D$47</f>
        <v>0</v>
      </c>
      <c r="E16" s="647" t="s">
        <v>73</v>
      </c>
      <c r="F16" s="648"/>
      <c r="G16" s="648"/>
      <c r="H16" s="648"/>
      <c r="I16" s="648"/>
      <c r="J16" s="648"/>
      <c r="K16" s="648"/>
      <c r="L16" s="648"/>
      <c r="M16" s="648"/>
      <c r="N16" s="648"/>
      <c r="O16" s="648"/>
      <c r="P16" s="648"/>
      <c r="Q16" s="648"/>
      <c r="R16" s="648"/>
      <c r="S16" s="648"/>
      <c r="T16" s="648"/>
      <c r="U16" s="648"/>
      <c r="V16" s="220"/>
      <c r="W16" s="221"/>
      <c r="X16" s="221"/>
      <c r="Y16" s="221"/>
      <c r="Z16" s="221"/>
      <c r="AB16" s="203" t="s">
        <v>74</v>
      </c>
      <c r="AC16" s="203"/>
      <c r="AD16" s="203"/>
      <c r="AE16" s="203"/>
      <c r="AF16" s="203"/>
      <c r="AG16" s="203" t="s">
        <v>75</v>
      </c>
      <c r="AH16" s="203" t="s">
        <v>76</v>
      </c>
      <c r="AI16" s="203"/>
    </row>
    <row r="17" spans="2:35" ht="5.0999999999999996" customHeight="1">
      <c r="B17" s="209"/>
      <c r="C17" s="217"/>
      <c r="D17" s="21"/>
      <c r="E17" s="219"/>
      <c r="F17" s="219"/>
      <c r="G17" s="219"/>
      <c r="H17" s="219"/>
      <c r="I17" s="219"/>
      <c r="J17" s="219"/>
      <c r="K17" s="219"/>
      <c r="L17" s="219"/>
      <c r="M17" s="219"/>
      <c r="N17" s="219"/>
      <c r="O17" s="219"/>
      <c r="P17" s="219"/>
      <c r="Q17" s="219"/>
      <c r="R17" s="219"/>
      <c r="S17" s="219"/>
      <c r="T17" s="219"/>
      <c r="U17" s="219"/>
      <c r="V17" s="220"/>
      <c r="W17" s="221"/>
      <c r="X17" s="221"/>
      <c r="Y17" s="221"/>
      <c r="Z17" s="221"/>
      <c r="AB17" s="203" t="s">
        <v>77</v>
      </c>
      <c r="AC17" s="203"/>
      <c r="AD17" s="203"/>
      <c r="AE17" s="203"/>
      <c r="AF17" s="203"/>
      <c r="AG17" s="203" t="s">
        <v>78</v>
      </c>
      <c r="AH17" s="203" t="s">
        <v>79</v>
      </c>
      <c r="AI17" s="203"/>
    </row>
    <row r="18" spans="2:35" ht="20.100000000000001" customHeight="1">
      <c r="B18" s="209"/>
      <c r="C18" s="217"/>
      <c r="D18" s="218">
        <f>'Instruções Gerais e Termos'!$D$49</f>
        <v>0</v>
      </c>
      <c r="E18" s="647" t="s">
        <v>80</v>
      </c>
      <c r="F18" s="648"/>
      <c r="G18" s="648"/>
      <c r="H18" s="648"/>
      <c r="I18" s="648"/>
      <c r="J18" s="648"/>
      <c r="K18" s="648"/>
      <c r="L18" s="648"/>
      <c r="M18" s="648"/>
      <c r="N18" s="648"/>
      <c r="O18" s="648"/>
      <c r="P18" s="648"/>
      <c r="Q18" s="648"/>
      <c r="R18" s="648"/>
      <c r="S18" s="648"/>
      <c r="T18" s="648"/>
      <c r="U18" s="648"/>
      <c r="V18" s="220"/>
      <c r="W18" s="221"/>
      <c r="X18" s="221"/>
      <c r="Y18" s="221"/>
      <c r="Z18" s="221"/>
      <c r="AB18" s="203" t="s">
        <v>81</v>
      </c>
      <c r="AC18" s="203"/>
      <c r="AD18" s="203"/>
      <c r="AE18" s="203"/>
      <c r="AF18" s="203"/>
      <c r="AG18" s="203" t="s">
        <v>82</v>
      </c>
      <c r="AH18" s="203" t="s">
        <v>83</v>
      </c>
      <c r="AI18" s="203"/>
    </row>
    <row r="19" spans="2:35" ht="5.0999999999999996" customHeight="1">
      <c r="B19" s="209"/>
      <c r="C19" s="217"/>
      <c r="D19" s="21"/>
      <c r="E19" s="219"/>
      <c r="F19" s="219"/>
      <c r="G19" s="219"/>
      <c r="H19" s="219"/>
      <c r="I19" s="219"/>
      <c r="J19" s="219"/>
      <c r="K19" s="219"/>
      <c r="L19" s="219"/>
      <c r="M19" s="219"/>
      <c r="N19" s="219"/>
      <c r="O19" s="219"/>
      <c r="P19" s="219"/>
      <c r="Q19" s="219"/>
      <c r="R19" s="219"/>
      <c r="S19" s="219"/>
      <c r="T19" s="219"/>
      <c r="U19" s="219"/>
      <c r="V19" s="220"/>
      <c r="W19" s="221"/>
      <c r="X19" s="221"/>
      <c r="Y19" s="221"/>
      <c r="Z19" s="221"/>
      <c r="AB19" s="203" t="s">
        <v>84</v>
      </c>
      <c r="AC19" s="203"/>
      <c r="AD19" s="203"/>
      <c r="AE19" s="203"/>
      <c r="AF19" s="203"/>
      <c r="AG19" s="203" t="s">
        <v>85</v>
      </c>
      <c r="AH19" s="203" t="s">
        <v>86</v>
      </c>
      <c r="AI19" s="203"/>
    </row>
    <row r="20" spans="2:35" ht="32.1" customHeight="1">
      <c r="B20" s="209"/>
      <c r="C20" s="649" t="s">
        <v>87</v>
      </c>
      <c r="D20" s="649"/>
      <c r="E20" s="649"/>
      <c r="F20" s="649"/>
      <c r="G20" s="649"/>
      <c r="H20" s="649"/>
      <c r="I20" s="649"/>
      <c r="J20" s="649"/>
      <c r="K20" s="649"/>
      <c r="L20" s="649"/>
      <c r="M20" s="649"/>
      <c r="N20" s="649"/>
      <c r="O20" s="649"/>
      <c r="P20" s="649"/>
      <c r="Q20" s="649"/>
      <c r="R20" s="649"/>
      <c r="S20" s="649"/>
      <c r="T20" s="649"/>
      <c r="U20" s="649"/>
      <c r="V20" s="220"/>
      <c r="W20" s="221"/>
      <c r="X20" s="221"/>
      <c r="Y20" s="221"/>
      <c r="Z20" s="221"/>
      <c r="AB20" s="203" t="s">
        <v>88</v>
      </c>
      <c r="AC20" s="203"/>
      <c r="AD20" s="203"/>
      <c r="AE20" s="203"/>
      <c r="AF20" s="203"/>
      <c r="AG20" s="203" t="s">
        <v>89</v>
      </c>
      <c r="AH20" s="203" t="s">
        <v>90</v>
      </c>
      <c r="AI20" s="203"/>
    </row>
    <row r="21" spans="2:35" s="193" customFormat="1" ht="24" customHeight="1">
      <c r="B21" s="222"/>
      <c r="C21" s="650" t="str">
        <f>IF(OR($D$16&lt;&gt;"x",$D$18&lt;&gt;"x",'Dados Gerais e Operador'!$F$27="",'Dados Gerais e Operador'!$F$14="",'Dados Gerais e Operador'!$F$16="",'Dados Gerais e Operador'!$F$17="",'Dados Gerais e Operador'!$E$49&lt;&gt;"x"),"FINALIZE O PREENCHIMENTO DA ABA 'AUTODECLARAÇÃO' (CONSTITUIÇÃO DO OPERADOR) E MARQUE OS CAMPOS ACIMA PARA HABILITAR O FORMULÁRIO","")</f>
        <v>FINALIZE O PREENCHIMENTO DA ABA 'AUTODECLARAÇÃO' (CONSTITUIÇÃO DO OPERADOR) E MARQUE OS CAMPOS ACIMA PARA HABILITAR O FORMULÁRIO</v>
      </c>
      <c r="D21" s="650"/>
      <c r="E21" s="650"/>
      <c r="F21" s="650"/>
      <c r="G21" s="650"/>
      <c r="H21" s="650"/>
      <c r="I21" s="650"/>
      <c r="J21" s="650"/>
      <c r="K21" s="650"/>
      <c r="L21" s="650"/>
      <c r="M21" s="650"/>
      <c r="N21" s="650"/>
      <c r="O21" s="650"/>
      <c r="P21" s="650"/>
      <c r="Q21" s="650"/>
      <c r="R21" s="650"/>
      <c r="S21" s="650"/>
      <c r="T21" s="650"/>
      <c r="U21" s="650"/>
      <c r="V21" s="220"/>
      <c r="AB21" s="203" t="s">
        <v>91</v>
      </c>
      <c r="AC21" s="203"/>
      <c r="AD21" s="203"/>
      <c r="AE21" s="203"/>
      <c r="AF21" s="203"/>
      <c r="AG21" s="203" t="s">
        <v>92</v>
      </c>
      <c r="AH21" s="203" t="s">
        <v>93</v>
      </c>
      <c r="AI21" s="203"/>
    </row>
    <row r="22" spans="2:35" s="193" customFormat="1" ht="11.4" customHeight="1">
      <c r="B22" s="223"/>
      <c r="C22" s="224"/>
      <c r="D22" s="224"/>
      <c r="E22" s="224"/>
      <c r="F22" s="224"/>
      <c r="G22" s="224"/>
      <c r="H22" s="224"/>
      <c r="I22" s="224"/>
      <c r="J22" s="224"/>
      <c r="K22" s="224"/>
      <c r="L22" s="224"/>
      <c r="M22" s="224"/>
      <c r="N22" s="224"/>
      <c r="O22" s="224"/>
      <c r="P22" s="224"/>
      <c r="Q22" s="224"/>
      <c r="R22" s="224"/>
      <c r="S22" s="224"/>
      <c r="T22" s="224"/>
      <c r="U22" s="224"/>
      <c r="V22" s="225"/>
      <c r="AB22" s="203" t="s">
        <v>94</v>
      </c>
      <c r="AC22" s="203"/>
      <c r="AD22" s="203"/>
      <c r="AE22" s="203"/>
      <c r="AF22" s="203"/>
      <c r="AG22" s="203" t="s">
        <v>95</v>
      </c>
      <c r="AH22" s="203" t="s">
        <v>96</v>
      </c>
      <c r="AI22" s="203"/>
    </row>
    <row r="23" spans="2:35" s="193" customFormat="1" ht="14.55" customHeight="1">
      <c r="B23" s="222"/>
      <c r="C23" s="226" t="s">
        <v>265</v>
      </c>
      <c r="D23" s="624">
        <f>'Dados Gerais e Operador'!$F$15</f>
        <v>0</v>
      </c>
      <c r="E23" s="625"/>
      <c r="F23" s="625"/>
      <c r="G23" s="625"/>
      <c r="H23" s="625"/>
      <c r="I23" s="626"/>
      <c r="J23" s="227"/>
      <c r="K23" s="227"/>
      <c r="L23" s="227"/>
      <c r="M23" s="227"/>
      <c r="N23" s="227"/>
      <c r="O23" s="227"/>
      <c r="P23" s="227"/>
      <c r="Q23" s="227"/>
      <c r="R23" s="227"/>
      <c r="S23" s="227"/>
      <c r="T23" s="227"/>
      <c r="U23" s="227"/>
      <c r="V23" s="220"/>
      <c r="AB23" s="203" t="s">
        <v>97</v>
      </c>
      <c r="AC23" s="203"/>
      <c r="AD23" s="203"/>
      <c r="AE23" s="203"/>
      <c r="AF23" s="203"/>
      <c r="AG23" s="203" t="s">
        <v>98</v>
      </c>
      <c r="AH23" s="203" t="s">
        <v>99</v>
      </c>
      <c r="AI23" s="203"/>
    </row>
    <row r="24" spans="2:35" s="193" customFormat="1" ht="14.55" customHeight="1">
      <c r="B24" s="222"/>
      <c r="C24" s="227"/>
      <c r="D24" s="227"/>
      <c r="E24" s="227"/>
      <c r="F24" s="227"/>
      <c r="G24" s="227"/>
      <c r="H24" s="227"/>
      <c r="I24" s="227"/>
      <c r="J24" s="227"/>
      <c r="K24" s="227"/>
      <c r="L24" s="227"/>
      <c r="M24" s="227"/>
      <c r="N24" s="227"/>
      <c r="O24" s="227"/>
      <c r="P24" s="227"/>
      <c r="Q24" s="227"/>
      <c r="R24" s="227"/>
      <c r="S24" s="227"/>
      <c r="T24" s="227"/>
      <c r="U24" s="227"/>
      <c r="V24" s="220"/>
      <c r="AB24" s="203" t="s">
        <v>100</v>
      </c>
      <c r="AC24" s="198"/>
      <c r="AD24" s="198"/>
      <c r="AE24" s="198"/>
      <c r="AF24" s="198"/>
      <c r="AG24" s="203" t="s">
        <v>101</v>
      </c>
      <c r="AH24" s="203" t="s">
        <v>102</v>
      </c>
      <c r="AI24" s="203"/>
    </row>
    <row r="25" spans="2:35" s="193" customFormat="1" ht="14.55" customHeight="1">
      <c r="B25" s="222"/>
      <c r="C25" s="228" t="s">
        <v>257</v>
      </c>
      <c r="D25" s="229"/>
      <c r="E25" s="229"/>
      <c r="F25" s="229"/>
      <c r="G25" s="229"/>
      <c r="H25" s="229"/>
      <c r="I25" s="229"/>
      <c r="J25" s="229"/>
      <c r="K25" s="229"/>
      <c r="L25" s="229"/>
      <c r="M25" s="229"/>
      <c r="N25" s="229"/>
      <c r="O25" s="229"/>
      <c r="P25" s="229"/>
      <c r="Q25" s="229"/>
      <c r="R25" s="229"/>
      <c r="S25" s="229"/>
      <c r="T25" s="229"/>
      <c r="U25" s="229"/>
      <c r="V25" s="220"/>
      <c r="AB25" s="203" t="s">
        <v>103</v>
      </c>
      <c r="AC25" s="198"/>
      <c r="AD25" s="198"/>
      <c r="AE25" s="198"/>
      <c r="AF25" s="198"/>
      <c r="AG25" s="203" t="s">
        <v>104</v>
      </c>
      <c r="AH25" s="203" t="s">
        <v>105</v>
      </c>
      <c r="AI25" s="203"/>
    </row>
    <row r="26" spans="2:35" s="193" customFormat="1" ht="14.55" customHeight="1">
      <c r="B26" s="222"/>
      <c r="C26" s="230" t="s">
        <v>106</v>
      </c>
      <c r="D26" s="627">
        <f>'Dados Gerais e Operador'!$F$14</f>
        <v>0</v>
      </c>
      <c r="E26" s="628"/>
      <c r="F26" s="628"/>
      <c r="G26" s="628"/>
      <c r="H26" s="628"/>
      <c r="I26" s="628"/>
      <c r="J26" s="628"/>
      <c r="K26" s="628"/>
      <c r="L26" s="628"/>
      <c r="M26" s="628"/>
      <c r="N26" s="628"/>
      <c r="O26" s="628"/>
      <c r="P26" s="628"/>
      <c r="Q26" s="628"/>
      <c r="R26" s="628"/>
      <c r="S26" s="628"/>
      <c r="T26" s="628"/>
      <c r="U26" s="629"/>
      <c r="V26" s="220"/>
      <c r="AB26" s="203" t="s">
        <v>107</v>
      </c>
      <c r="AC26" s="198"/>
      <c r="AD26" s="198"/>
      <c r="AE26" s="198"/>
      <c r="AF26" s="198"/>
      <c r="AG26" s="203" t="s">
        <v>108</v>
      </c>
      <c r="AH26" s="203" t="s">
        <v>109</v>
      </c>
      <c r="AI26" s="203"/>
    </row>
    <row r="27" spans="2:35" s="193" customFormat="1" ht="14.4">
      <c r="B27" s="222"/>
      <c r="C27" s="230" t="s">
        <v>110</v>
      </c>
      <c r="D27" s="639">
        <f>'Dados Gerais e Operador'!$F$17</f>
        <v>0</v>
      </c>
      <c r="E27" s="640"/>
      <c r="F27" s="640"/>
      <c r="G27" s="640"/>
      <c r="H27" s="640"/>
      <c r="I27" s="640"/>
      <c r="J27" s="640"/>
      <c r="K27" s="640"/>
      <c r="L27" s="640"/>
      <c r="M27" s="641"/>
      <c r="N27" s="642"/>
      <c r="O27" s="642"/>
      <c r="P27" s="642"/>
      <c r="Q27" s="642"/>
      <c r="R27" s="642"/>
      <c r="S27" s="642"/>
      <c r="T27" s="642"/>
      <c r="U27" s="643"/>
      <c r="V27" s="220"/>
      <c r="AB27" s="203" t="s">
        <v>111</v>
      </c>
      <c r="AC27" s="198"/>
      <c r="AD27" s="198"/>
      <c r="AE27" s="198"/>
      <c r="AF27" s="198"/>
      <c r="AG27" s="203" t="s">
        <v>112</v>
      </c>
      <c r="AH27" s="203" t="s">
        <v>113</v>
      </c>
      <c r="AI27" s="203"/>
    </row>
    <row r="28" spans="2:35" s="193" customFormat="1" ht="14.55" customHeight="1">
      <c r="B28" s="222"/>
      <c r="C28" s="197"/>
      <c r="D28" s="197"/>
      <c r="E28" s="197"/>
      <c r="F28" s="197"/>
      <c r="G28" s="197"/>
      <c r="H28" s="197"/>
      <c r="I28" s="197"/>
      <c r="J28" s="197"/>
      <c r="K28" s="197"/>
      <c r="L28" s="197"/>
      <c r="M28" s="197"/>
      <c r="N28" s="197"/>
      <c r="O28" s="197"/>
      <c r="P28" s="197"/>
      <c r="Q28" s="197"/>
      <c r="R28" s="197"/>
      <c r="S28" s="197"/>
      <c r="T28" s="197"/>
      <c r="U28" s="197"/>
      <c r="V28" s="220"/>
      <c r="AB28" s="203" t="s">
        <v>114</v>
      </c>
      <c r="AC28" s="198"/>
      <c r="AD28" s="198"/>
      <c r="AE28" s="198"/>
      <c r="AF28" s="198"/>
      <c r="AG28" s="203" t="s">
        <v>115</v>
      </c>
      <c r="AH28" s="203" t="s">
        <v>116</v>
      </c>
      <c r="AI28" s="203"/>
    </row>
    <row r="29" spans="2:35" s="193" customFormat="1" ht="14.55" customHeight="1">
      <c r="B29" s="222"/>
      <c r="C29" s="228" t="s">
        <v>258</v>
      </c>
      <c r="D29" s="226"/>
      <c r="E29" s="226"/>
      <c r="F29" s="226"/>
      <c r="G29" s="226"/>
      <c r="H29" s="226"/>
      <c r="I29" s="226"/>
      <c r="J29" s="226"/>
      <c r="K29" s="226"/>
      <c r="L29" s="226"/>
      <c r="M29" s="226"/>
      <c r="N29" s="226"/>
      <c r="O29" s="231"/>
      <c r="P29" s="231"/>
      <c r="Q29" s="231"/>
      <c r="R29" s="231"/>
      <c r="S29" s="231"/>
      <c r="T29" s="231"/>
      <c r="U29" s="231"/>
      <c r="V29" s="220"/>
      <c r="AB29" s="198"/>
      <c r="AC29" s="198"/>
      <c r="AD29" s="198"/>
      <c r="AE29" s="198"/>
      <c r="AF29" s="198"/>
      <c r="AG29" s="198"/>
      <c r="AH29" s="198"/>
      <c r="AI29" s="203"/>
    </row>
    <row r="30" spans="2:35" s="193" customFormat="1" ht="14.55" customHeight="1">
      <c r="B30" s="222"/>
      <c r="C30" s="230" t="s">
        <v>106</v>
      </c>
      <c r="D30" s="644">
        <f>'Dados Gerais e Operador'!$F$20</f>
        <v>0</v>
      </c>
      <c r="E30" s="644"/>
      <c r="F30" s="644"/>
      <c r="G30" s="644"/>
      <c r="H30" s="644"/>
      <c r="I30" s="644"/>
      <c r="J30" s="644"/>
      <c r="K30" s="644"/>
      <c r="L30" s="644"/>
      <c r="M30" s="644"/>
      <c r="N30" s="644"/>
      <c r="O30" s="644"/>
      <c r="P30" s="644"/>
      <c r="Q30" s="644"/>
      <c r="R30" s="644"/>
      <c r="S30" s="644"/>
      <c r="T30" s="644"/>
      <c r="U30" s="644"/>
      <c r="V30" s="220"/>
      <c r="AB30" s="198"/>
      <c r="AC30" s="198"/>
      <c r="AD30" s="198"/>
      <c r="AE30" s="198"/>
      <c r="AF30" s="198"/>
      <c r="AG30" s="198"/>
      <c r="AH30" s="198"/>
      <c r="AI30" s="203"/>
    </row>
    <row r="31" spans="2:35" s="193" customFormat="1" ht="14.55" customHeight="1">
      <c r="B31" s="222"/>
      <c r="C31" s="230" t="s">
        <v>110</v>
      </c>
      <c r="D31" s="639">
        <f>'Dados Gerais e Operador'!$F$22</f>
        <v>0</v>
      </c>
      <c r="E31" s="640"/>
      <c r="F31" s="640"/>
      <c r="G31" s="640"/>
      <c r="H31" s="640"/>
      <c r="I31" s="640"/>
      <c r="J31" s="640"/>
      <c r="K31" s="640"/>
      <c r="L31" s="640"/>
      <c r="M31" s="645" t="str">
        <f>IF(ISNUMBER(MATCH("*@*.???*",D31,0)) = FALSE, "E-mail INVÁLIDO","E-mail VÁLIDO")</f>
        <v>E-mail INVÁLIDO</v>
      </c>
      <c r="N31" s="645"/>
      <c r="O31" s="645"/>
      <c r="P31" s="645"/>
      <c r="Q31" s="645"/>
      <c r="R31" s="645"/>
      <c r="S31" s="645"/>
      <c r="T31" s="645"/>
      <c r="U31" s="645"/>
      <c r="V31" s="220"/>
      <c r="AB31" s="198"/>
      <c r="AC31" s="198"/>
      <c r="AD31" s="198"/>
      <c r="AE31" s="198"/>
      <c r="AF31" s="198"/>
      <c r="AG31" s="198"/>
      <c r="AH31" s="198"/>
      <c r="AI31" s="203"/>
    </row>
    <row r="32" spans="2:35" s="193" customFormat="1" ht="14.4">
      <c r="B32" s="222"/>
      <c r="C32" s="232"/>
      <c r="D32" s="232"/>
      <c r="E32" s="232"/>
      <c r="F32" s="232"/>
      <c r="G32" s="232"/>
      <c r="H32" s="232"/>
      <c r="I32" s="232"/>
      <c r="J32" s="232"/>
      <c r="K32" s="233"/>
      <c r="L32" s="233"/>
      <c r="M32" s="233"/>
      <c r="N32" s="233"/>
      <c r="O32" s="233"/>
      <c r="P32" s="233"/>
      <c r="Q32" s="233"/>
      <c r="R32" s="233"/>
      <c r="S32" s="233"/>
      <c r="T32" s="233"/>
      <c r="U32" s="233"/>
      <c r="V32" s="220"/>
      <c r="AB32" s="198"/>
      <c r="AC32" s="198"/>
      <c r="AD32" s="198"/>
      <c r="AE32" s="198"/>
      <c r="AF32" s="198"/>
      <c r="AG32" s="198"/>
      <c r="AH32" s="198"/>
      <c r="AI32" s="198"/>
    </row>
    <row r="33" spans="2:35" s="193" customFormat="1" ht="14.4">
      <c r="B33" s="222"/>
      <c r="C33" s="226" t="s">
        <v>117</v>
      </c>
      <c r="D33" s="624" t="str">
        <f>IF(OR(Representação!$E$15='TABELA DE DADOS'!$B$24,Representação!$E$15='TABELA DE DADOS'!$B$25),"Existente","Não Existente")</f>
        <v>Não Existente</v>
      </c>
      <c r="E33" s="625"/>
      <c r="F33" s="625"/>
      <c r="G33" s="625"/>
      <c r="H33" s="625"/>
      <c r="I33" s="626"/>
      <c r="J33" s="232"/>
      <c r="K33" s="233"/>
      <c r="L33" s="233"/>
      <c r="M33" s="233"/>
      <c r="N33" s="233"/>
      <c r="O33" s="233"/>
      <c r="P33" s="233"/>
      <c r="Q33" s="233"/>
      <c r="R33" s="233"/>
      <c r="S33" s="233"/>
      <c r="T33" s="233"/>
      <c r="U33" s="233"/>
      <c r="V33" s="220"/>
      <c r="AB33" s="198"/>
      <c r="AC33" s="198"/>
      <c r="AD33" s="198"/>
      <c r="AE33" s="198"/>
      <c r="AF33" s="198"/>
      <c r="AG33" s="198"/>
      <c r="AH33" s="198"/>
      <c r="AI33" s="198"/>
    </row>
    <row r="34" spans="2:35" s="193" customFormat="1" ht="14.4">
      <c r="B34" s="222"/>
      <c r="C34" s="232"/>
      <c r="D34" s="232"/>
      <c r="E34" s="232"/>
      <c r="F34" s="232"/>
      <c r="G34" s="232"/>
      <c r="H34" s="232"/>
      <c r="I34" s="232"/>
      <c r="J34" s="232"/>
      <c r="K34" s="233"/>
      <c r="L34" s="233"/>
      <c r="M34" s="233"/>
      <c r="N34" s="233"/>
      <c r="O34" s="233"/>
      <c r="P34" s="233"/>
      <c r="Q34" s="233"/>
      <c r="R34" s="233"/>
      <c r="S34" s="233"/>
      <c r="T34" s="233"/>
      <c r="U34" s="233"/>
      <c r="V34" s="220"/>
      <c r="AB34" s="198"/>
      <c r="AC34" s="198"/>
      <c r="AD34" s="198"/>
      <c r="AE34" s="198"/>
      <c r="AF34" s="198"/>
      <c r="AG34" s="198"/>
      <c r="AH34" s="198"/>
      <c r="AI34" s="198"/>
    </row>
    <row r="35" spans="2:35" s="193" customFormat="1" ht="14.55" customHeight="1">
      <c r="B35" s="222"/>
      <c r="C35" s="593" t="s">
        <v>263</v>
      </c>
      <c r="D35" s="593"/>
      <c r="E35" s="593"/>
      <c r="F35" s="593"/>
      <c r="G35" s="593"/>
      <c r="H35" s="593"/>
      <c r="I35" s="593"/>
      <c r="J35" s="593"/>
      <c r="K35" s="593"/>
      <c r="L35" s="593"/>
      <c r="M35" s="593"/>
      <c r="N35" s="593"/>
      <c r="O35" s="593"/>
      <c r="P35" s="593"/>
      <c r="Q35" s="593"/>
      <c r="R35" s="593"/>
      <c r="S35" s="593"/>
      <c r="T35" s="593"/>
      <c r="U35" s="593"/>
      <c r="V35" s="220"/>
      <c r="AB35" s="198"/>
      <c r="AC35" s="198"/>
      <c r="AD35" s="198"/>
      <c r="AE35" s="198"/>
      <c r="AF35" s="198"/>
      <c r="AG35" s="198"/>
      <c r="AH35" s="198"/>
      <c r="AI35" s="198"/>
    </row>
    <row r="36" spans="2:35" s="193" customFormat="1" ht="14.4">
      <c r="B36" s="222"/>
      <c r="C36" s="230" t="s">
        <v>106</v>
      </c>
      <c r="D36" s="627">
        <f>Representação!F19</f>
        <v>0</v>
      </c>
      <c r="E36" s="628"/>
      <c r="F36" s="628"/>
      <c r="G36" s="628"/>
      <c r="H36" s="628"/>
      <c r="I36" s="628"/>
      <c r="J36" s="628"/>
      <c r="K36" s="628"/>
      <c r="L36" s="628"/>
      <c r="M36" s="628"/>
      <c r="N36" s="628"/>
      <c r="O36" s="628"/>
      <c r="P36" s="628"/>
      <c r="Q36" s="628"/>
      <c r="R36" s="628"/>
      <c r="S36" s="628"/>
      <c r="T36" s="628"/>
      <c r="U36" s="629"/>
      <c r="V36" s="220"/>
      <c r="AB36" s="198"/>
      <c r="AC36" s="198"/>
      <c r="AD36" s="198"/>
      <c r="AE36" s="198"/>
      <c r="AF36" s="198"/>
      <c r="AG36" s="198"/>
      <c r="AH36" s="198"/>
      <c r="AI36" s="198"/>
    </row>
    <row r="37" spans="2:35" s="193" customFormat="1" ht="14.4">
      <c r="B37" s="222"/>
      <c r="C37" s="230" t="s">
        <v>110</v>
      </c>
      <c r="D37" s="630">
        <f>Representação!F21</f>
        <v>0</v>
      </c>
      <c r="E37" s="631"/>
      <c r="F37" s="631"/>
      <c r="G37" s="631"/>
      <c r="H37" s="631"/>
      <c r="I37" s="631"/>
      <c r="J37" s="631"/>
      <c r="K37" s="631"/>
      <c r="L37" s="632"/>
      <c r="M37" s="633" t="str">
        <f>IF(ISBLANK(D37),"Preencha campo de e-mail",IF(ISNUMBER(MATCH("*@*.???*",D37,0)) = FALSE, "E-mail INVÁLIDO",IF(D37=D27,"E-mail de contato do operador deve ser diferente do representante legal","E-mail VÁLIDO")))</f>
        <v>E-mail INVÁLIDO</v>
      </c>
      <c r="N37" s="634"/>
      <c r="O37" s="634"/>
      <c r="P37" s="634"/>
      <c r="Q37" s="634"/>
      <c r="R37" s="634"/>
      <c r="S37" s="634"/>
      <c r="T37" s="634"/>
      <c r="U37" s="635"/>
      <c r="V37" s="220"/>
      <c r="AB37" s="198"/>
      <c r="AC37" s="198"/>
      <c r="AD37" s="198"/>
      <c r="AE37" s="198"/>
      <c r="AF37" s="198"/>
      <c r="AG37" s="198"/>
      <c r="AH37" s="198"/>
      <c r="AI37" s="198"/>
    </row>
    <row r="38" spans="2:35" s="193" customFormat="1" ht="14.4">
      <c r="B38" s="222"/>
      <c r="C38" s="230" t="s">
        <v>118</v>
      </c>
      <c r="D38" s="636"/>
      <c r="E38" s="637"/>
      <c r="F38" s="637"/>
      <c r="G38" s="637"/>
      <c r="H38" s="637"/>
      <c r="I38" s="637"/>
      <c r="J38" s="637"/>
      <c r="K38" s="637"/>
      <c r="L38" s="637"/>
      <c r="M38" s="637"/>
      <c r="N38" s="637"/>
      <c r="O38" s="637"/>
      <c r="P38" s="637"/>
      <c r="Q38" s="637"/>
      <c r="R38" s="637"/>
      <c r="S38" s="637"/>
      <c r="T38" s="637"/>
      <c r="U38" s="638"/>
      <c r="V38" s="220"/>
      <c r="AB38" s="198"/>
      <c r="AC38" s="198"/>
      <c r="AD38" s="198"/>
      <c r="AE38" s="198"/>
      <c r="AF38" s="198"/>
      <c r="AG38" s="198"/>
      <c r="AH38" s="198"/>
      <c r="AI38" s="198"/>
    </row>
    <row r="39" spans="2:35" s="193" customFormat="1" ht="14.4">
      <c r="B39" s="222"/>
      <c r="C39" s="230" t="s">
        <v>119</v>
      </c>
      <c r="D39" s="614"/>
      <c r="E39" s="615"/>
      <c r="F39" s="615"/>
      <c r="G39" s="615"/>
      <c r="H39" s="615"/>
      <c r="I39" s="615"/>
      <c r="J39" s="615"/>
      <c r="K39" s="615"/>
      <c r="L39" s="615"/>
      <c r="M39" s="616"/>
      <c r="N39" s="234" t="s">
        <v>120</v>
      </c>
      <c r="O39" s="235"/>
      <c r="P39" s="617" t="s">
        <v>121</v>
      </c>
      <c r="Q39" s="618"/>
      <c r="R39" s="619"/>
      <c r="S39" s="620"/>
      <c r="T39" s="620"/>
      <c r="U39" s="621"/>
      <c r="V39" s="220"/>
      <c r="AB39" s="198"/>
      <c r="AC39" s="198"/>
      <c r="AD39" s="198"/>
      <c r="AE39" s="198"/>
      <c r="AF39" s="198"/>
      <c r="AG39" s="198"/>
      <c r="AH39" s="198"/>
      <c r="AI39" s="198"/>
    </row>
    <row r="40" spans="2:35" s="193" customFormat="1" ht="116.55" customHeight="1">
      <c r="B40" s="222"/>
      <c r="C40" s="622" t="s">
        <v>266</v>
      </c>
      <c r="D40" s="623"/>
      <c r="E40" s="623"/>
      <c r="F40" s="623"/>
      <c r="G40" s="623"/>
      <c r="H40" s="623"/>
      <c r="I40" s="623"/>
      <c r="J40" s="623"/>
      <c r="K40" s="623"/>
      <c r="L40" s="623"/>
      <c r="M40" s="623"/>
      <c r="N40" s="623"/>
      <c r="O40" s="623"/>
      <c r="P40" s="623"/>
      <c r="Q40" s="623"/>
      <c r="R40" s="623"/>
      <c r="S40" s="623"/>
      <c r="T40" s="623"/>
      <c r="U40" s="623"/>
      <c r="V40" s="220"/>
      <c r="AB40" s="198"/>
      <c r="AC40" s="198"/>
      <c r="AD40" s="198"/>
      <c r="AE40" s="198"/>
      <c r="AF40" s="198"/>
      <c r="AG40" s="198"/>
      <c r="AH40" s="198"/>
      <c r="AI40" s="198"/>
    </row>
    <row r="41" spans="2:35" s="193" customFormat="1" ht="17.55" customHeight="1">
      <c r="B41" s="222"/>
      <c r="C41" s="236" t="s">
        <v>216</v>
      </c>
      <c r="D41" s="624">
        <f>'Solicitação e Instruções'!$E$8</f>
        <v>0</v>
      </c>
      <c r="E41" s="625"/>
      <c r="F41" s="625"/>
      <c r="G41" s="625"/>
      <c r="H41" s="625"/>
      <c r="I41" s="625"/>
      <c r="J41" s="625"/>
      <c r="K41" s="626"/>
      <c r="L41" s="237"/>
      <c r="M41" s="237"/>
      <c r="N41" s="237"/>
      <c r="O41" s="237"/>
      <c r="P41" s="237"/>
      <c r="Q41" s="237"/>
      <c r="R41" s="237"/>
      <c r="S41" s="237"/>
      <c r="T41" s="237"/>
      <c r="U41" s="237"/>
      <c r="V41" s="220"/>
      <c r="AB41" s="198"/>
      <c r="AC41" s="198"/>
      <c r="AD41" s="198"/>
      <c r="AE41" s="198"/>
      <c r="AF41" s="198"/>
      <c r="AG41" s="198"/>
      <c r="AH41" s="198"/>
      <c r="AI41" s="198"/>
    </row>
    <row r="42" spans="2:35" s="193" customFormat="1" ht="5.0999999999999996" customHeight="1">
      <c r="B42" s="222"/>
      <c r="C42" s="237"/>
      <c r="D42" s="238"/>
      <c r="E42" s="238"/>
      <c r="F42" s="238"/>
      <c r="G42" s="238"/>
      <c r="H42" s="238"/>
      <c r="I42" s="238"/>
      <c r="J42" s="238"/>
      <c r="K42" s="238"/>
      <c r="L42" s="237"/>
      <c r="M42" s="237"/>
      <c r="N42" s="237"/>
      <c r="O42" s="237"/>
      <c r="P42" s="237"/>
      <c r="Q42" s="237"/>
      <c r="R42" s="237"/>
      <c r="S42" s="237"/>
      <c r="T42" s="237"/>
      <c r="U42" s="237"/>
      <c r="V42" s="220"/>
      <c r="AB42" s="198"/>
      <c r="AC42" s="198"/>
      <c r="AD42" s="198"/>
      <c r="AE42" s="198"/>
      <c r="AF42" s="198"/>
      <c r="AG42" s="198"/>
      <c r="AH42" s="198"/>
      <c r="AI42" s="198"/>
    </row>
    <row r="43" spans="2:35" s="193" customFormat="1" ht="14.4">
      <c r="B43" s="222"/>
      <c r="C43" s="199" t="s">
        <v>5</v>
      </c>
      <c r="D43" s="624" t="str">
        <f>IF('Solicitação e Instruções'!$E$11='TABELA DE DADOS'!$B$3,'Requerimento v.antiga'!$AJ$2,IF('Solicitação e Instruções'!$E$11='TABELA DE DADOS'!$B$4,'Requerimento v.antiga'!$AJ$3,IF('Solicitação e Instruções'!$E$11='TABELA DE DADOS'!$B$5,'Requerimento v.antiga'!$AJ$4,IF('Solicitação e Instruções'!$E$11='TABELA DE DADOS'!$B$6,'Requerimento v.antiga'!$AJ$5,""))))</f>
        <v/>
      </c>
      <c r="E43" s="625"/>
      <c r="F43" s="625"/>
      <c r="G43" s="625"/>
      <c r="H43" s="625"/>
      <c r="I43" s="625"/>
      <c r="J43" s="625"/>
      <c r="K43" s="626"/>
      <c r="L43" s="229"/>
      <c r="M43" s="239"/>
      <c r="N43" s="582"/>
      <c r="O43" s="582"/>
      <c r="P43" s="582"/>
      <c r="Q43" s="239"/>
      <c r="R43" s="582"/>
      <c r="S43" s="582"/>
      <c r="T43" s="582"/>
      <c r="U43" s="582"/>
      <c r="V43" s="220"/>
      <c r="AB43" s="198"/>
      <c r="AC43" s="198"/>
      <c r="AD43" s="198"/>
      <c r="AE43" s="198"/>
      <c r="AF43" s="198"/>
      <c r="AG43" s="198"/>
      <c r="AH43" s="198"/>
      <c r="AI43" s="198"/>
    </row>
    <row r="44" spans="2:35" s="193" customFormat="1" ht="5.0999999999999996" customHeight="1">
      <c r="B44" s="222"/>
      <c r="C44" s="229"/>
      <c r="D44" s="229"/>
      <c r="E44" s="229"/>
      <c r="F44" s="229"/>
      <c r="G44" s="229"/>
      <c r="H44" s="229"/>
      <c r="I44" s="229"/>
      <c r="J44" s="229"/>
      <c r="K44" s="229"/>
      <c r="L44" s="229"/>
      <c r="M44" s="229"/>
      <c r="N44" s="229"/>
      <c r="O44" s="229"/>
      <c r="P44" s="229"/>
      <c r="Q44" s="229"/>
      <c r="R44" s="229"/>
      <c r="S44" s="229"/>
      <c r="T44" s="229"/>
      <c r="U44" s="229"/>
      <c r="V44" s="220"/>
      <c r="AB44" s="198"/>
      <c r="AC44" s="198"/>
      <c r="AD44" s="198"/>
      <c r="AE44" s="198"/>
      <c r="AF44" s="198"/>
      <c r="AG44" s="198"/>
      <c r="AH44" s="198"/>
      <c r="AI44" s="198"/>
    </row>
    <row r="45" spans="2:35" s="193" customFormat="1" ht="16.05" customHeight="1">
      <c r="B45" s="222"/>
      <c r="C45" s="229"/>
      <c r="D45" s="241" t="str">
        <f>IF(OR('Solicitação e Instruções'!$E$13="X",'Solicitação e Instruções'!$E$17="X",'Solicitação e Instruções'!$E$19="X",'Solicitação e Instruções'!$E$21="X",'Solicitação e Instruções'!$E$23="X",'Solicitação e Instruções'!$E$25="X",'Solicitação e Instruções'!$E$27="X"),"X","")</f>
        <v/>
      </c>
      <c r="E45" s="608" t="s">
        <v>122</v>
      </c>
      <c r="F45" s="609"/>
      <c r="G45" s="609"/>
      <c r="H45" s="241" t="str">
        <f>IF('Solicitação e Instruções'!E15="X","X","")</f>
        <v/>
      </c>
      <c r="I45" s="610" t="s">
        <v>123</v>
      </c>
      <c r="J45" s="611"/>
      <c r="K45" s="611"/>
      <c r="L45" s="611"/>
      <c r="M45" s="611"/>
      <c r="N45" s="611"/>
      <c r="O45" s="611"/>
      <c r="P45" s="611"/>
      <c r="Q45" s="611"/>
      <c r="R45" s="612"/>
      <c r="S45" s="241" t="str">
        <f>IF(AND($D$45="X",$H$45="X"),"X","")</f>
        <v/>
      </c>
      <c r="T45" s="610" t="s">
        <v>124</v>
      </c>
      <c r="U45" s="611"/>
      <c r="V45" s="220"/>
      <c r="Z45" s="242"/>
      <c r="AB45" s="198"/>
      <c r="AC45" s="198"/>
      <c r="AD45" s="198"/>
      <c r="AE45" s="198"/>
      <c r="AF45" s="198"/>
      <c r="AG45" s="198"/>
      <c r="AH45" s="198"/>
      <c r="AI45" s="198"/>
    </row>
    <row r="46" spans="2:35" s="193" customFormat="1" ht="5.0999999999999996" customHeight="1">
      <c r="B46" s="222"/>
      <c r="C46" s="229"/>
      <c r="D46" s="229"/>
      <c r="E46" s="229"/>
      <c r="F46" s="229"/>
      <c r="G46" s="229"/>
      <c r="H46" s="229"/>
      <c r="I46" s="229"/>
      <c r="J46" s="229"/>
      <c r="K46" s="229"/>
      <c r="L46" s="229"/>
      <c r="M46" s="229"/>
      <c r="N46" s="229"/>
      <c r="O46" s="229"/>
      <c r="P46" s="229"/>
      <c r="Q46" s="229"/>
      <c r="R46" s="229"/>
      <c r="S46" s="229"/>
      <c r="T46" s="229"/>
      <c r="U46" s="229"/>
      <c r="V46" s="220"/>
      <c r="AB46" s="198"/>
      <c r="AC46" s="198"/>
      <c r="AD46" s="198"/>
      <c r="AE46" s="198"/>
      <c r="AF46" s="198"/>
      <c r="AG46" s="198"/>
      <c r="AH46" s="198"/>
      <c r="AI46" s="198"/>
    </row>
    <row r="47" spans="2:35" s="193" customFormat="1" ht="6" customHeight="1">
      <c r="B47" s="222"/>
      <c r="C47" s="600"/>
      <c r="D47" s="600"/>
      <c r="E47" s="600"/>
      <c r="F47" s="600"/>
      <c r="G47" s="600"/>
      <c r="H47" s="600"/>
      <c r="I47" s="600"/>
      <c r="J47" s="600"/>
      <c r="K47" s="600"/>
      <c r="L47" s="600"/>
      <c r="M47" s="600"/>
      <c r="N47" s="613"/>
      <c r="O47" s="613"/>
      <c r="P47" s="613"/>
      <c r="Q47" s="613"/>
      <c r="R47" s="613"/>
      <c r="S47" s="613"/>
      <c r="T47" s="613"/>
      <c r="U47" s="613"/>
      <c r="V47" s="220"/>
      <c r="AB47" s="198"/>
      <c r="AC47" s="198"/>
      <c r="AD47" s="198"/>
      <c r="AE47" s="198"/>
      <c r="AF47" s="198"/>
      <c r="AG47" s="198"/>
      <c r="AH47" s="198"/>
      <c r="AI47" s="198"/>
    </row>
    <row r="48" spans="2:35" s="193" customFormat="1" ht="6" customHeight="1">
      <c r="B48" s="222"/>
      <c r="C48" s="591"/>
      <c r="D48" s="591"/>
      <c r="E48" s="591"/>
      <c r="F48" s="591"/>
      <c r="G48" s="591"/>
      <c r="H48" s="591"/>
      <c r="I48" s="591"/>
      <c r="J48" s="591"/>
      <c r="K48" s="591"/>
      <c r="L48" s="591"/>
      <c r="M48" s="591"/>
      <c r="N48" s="591"/>
      <c r="O48" s="591"/>
      <c r="P48" s="591"/>
      <c r="Q48" s="591"/>
      <c r="R48" s="591"/>
      <c r="S48" s="591"/>
      <c r="T48" s="591"/>
      <c r="U48" s="591"/>
      <c r="V48" s="220"/>
      <c r="AB48" s="198"/>
      <c r="AC48" s="198"/>
      <c r="AD48" s="198"/>
      <c r="AE48" s="198"/>
      <c r="AF48" s="198"/>
      <c r="AG48" s="198"/>
      <c r="AH48" s="198"/>
      <c r="AI48" s="198"/>
    </row>
    <row r="49" spans="2:35" s="193" customFormat="1" ht="5.0999999999999996" customHeight="1">
      <c r="B49" s="222"/>
      <c r="C49" s="243"/>
      <c r="D49" s="243"/>
      <c r="E49" s="243"/>
      <c r="F49" s="243"/>
      <c r="G49" s="243"/>
      <c r="H49" s="243"/>
      <c r="I49" s="243"/>
      <c r="J49" s="243"/>
      <c r="K49" s="243"/>
      <c r="L49" s="243"/>
      <c r="M49" s="243"/>
      <c r="N49" s="231"/>
      <c r="O49" s="231"/>
      <c r="P49" s="231"/>
      <c r="Q49" s="231"/>
      <c r="R49" s="231"/>
      <c r="S49" s="231"/>
      <c r="T49" s="231"/>
      <c r="U49" s="231"/>
      <c r="V49" s="220"/>
      <c r="AB49" s="198"/>
      <c r="AC49" s="198"/>
      <c r="AD49" s="198"/>
      <c r="AE49" s="198"/>
      <c r="AF49" s="198"/>
      <c r="AG49" s="198"/>
      <c r="AH49" s="198"/>
      <c r="AI49" s="198"/>
    </row>
    <row r="50" spans="2:35" s="193" customFormat="1" ht="14.55" customHeight="1">
      <c r="B50" s="222"/>
      <c r="C50" s="593" t="s">
        <v>125</v>
      </c>
      <c r="D50" s="593"/>
      <c r="E50" s="593"/>
      <c r="F50" s="593"/>
      <c r="G50" s="593"/>
      <c r="H50" s="593"/>
      <c r="I50" s="593"/>
      <c r="J50" s="593"/>
      <c r="K50" s="593"/>
      <c r="L50" s="593"/>
      <c r="M50" s="593"/>
      <c r="N50" s="593"/>
      <c r="O50" s="593"/>
      <c r="P50" s="593"/>
      <c r="Q50" s="593"/>
      <c r="R50" s="593"/>
      <c r="S50" s="593"/>
      <c r="T50" s="593"/>
      <c r="U50" s="593"/>
      <c r="V50" s="220"/>
      <c r="AB50" s="198"/>
      <c r="AC50" s="198"/>
      <c r="AD50" s="198"/>
      <c r="AE50" s="198"/>
      <c r="AF50" s="198"/>
      <c r="AG50" s="198"/>
      <c r="AH50" s="198"/>
      <c r="AI50" s="198"/>
    </row>
    <row r="51" spans="2:35" s="193" customFormat="1" ht="33.6" customHeight="1">
      <c r="B51" s="222"/>
      <c r="C51" s="594" t="str">
        <f>CONCATENATE('Solicitação e Instruções'!$X$13,'Solicitação e Instruções'!$X$15,'Solicitação e Instruções'!$X$17,'Solicitação e Instruções'!$X$19,'Solicitação e Instruções'!$X$21,'Solicitação e Instruções'!$X$23,'Solicitação e Instruções'!$X$25,'Solicitação e Instruções'!$X$27,'Solicitação e Instruções'!$X$30)</f>
        <v xml:space="preserve"> /  /  /  /  /  /  /  /  / </v>
      </c>
      <c r="D51" s="595"/>
      <c r="E51" s="595"/>
      <c r="F51" s="595"/>
      <c r="G51" s="595"/>
      <c r="H51" s="595"/>
      <c r="I51" s="595"/>
      <c r="J51" s="595"/>
      <c r="K51" s="595"/>
      <c r="L51" s="595"/>
      <c r="M51" s="595"/>
      <c r="N51" s="595"/>
      <c r="O51" s="595"/>
      <c r="P51" s="595"/>
      <c r="Q51" s="595"/>
      <c r="R51" s="595"/>
      <c r="S51" s="595"/>
      <c r="T51" s="595"/>
      <c r="U51" s="596"/>
      <c r="V51" s="220"/>
      <c r="AB51" s="198"/>
      <c r="AC51" s="198"/>
      <c r="AD51" s="198"/>
      <c r="AE51" s="198"/>
      <c r="AF51" s="198"/>
      <c r="AG51" s="198"/>
      <c r="AH51" s="198"/>
      <c r="AI51" s="198"/>
    </row>
    <row r="52" spans="2:35" s="193" customFormat="1" ht="33.6" customHeight="1">
      <c r="B52" s="222"/>
      <c r="C52" s="597"/>
      <c r="D52" s="598"/>
      <c r="E52" s="598"/>
      <c r="F52" s="598"/>
      <c r="G52" s="598"/>
      <c r="H52" s="598"/>
      <c r="I52" s="598"/>
      <c r="J52" s="598"/>
      <c r="K52" s="598"/>
      <c r="L52" s="598"/>
      <c r="M52" s="598"/>
      <c r="N52" s="598"/>
      <c r="O52" s="598"/>
      <c r="P52" s="598"/>
      <c r="Q52" s="598"/>
      <c r="R52" s="598"/>
      <c r="S52" s="598"/>
      <c r="T52" s="598"/>
      <c r="U52" s="599"/>
      <c r="V52" s="220"/>
      <c r="AB52" s="198"/>
      <c r="AC52" s="198"/>
      <c r="AD52" s="198"/>
      <c r="AE52" s="198"/>
      <c r="AF52" s="198"/>
      <c r="AG52" s="198"/>
      <c r="AH52" s="198"/>
      <c r="AI52" s="198"/>
    </row>
    <row r="53" spans="2:35" s="193" customFormat="1" ht="5.0999999999999996" customHeight="1">
      <c r="B53" s="222"/>
      <c r="C53" s="229"/>
      <c r="D53" s="229"/>
      <c r="E53" s="229"/>
      <c r="F53" s="229"/>
      <c r="G53" s="229"/>
      <c r="H53" s="229"/>
      <c r="I53" s="229"/>
      <c r="J53" s="229"/>
      <c r="K53" s="229"/>
      <c r="L53" s="229"/>
      <c r="M53" s="229"/>
      <c r="N53" s="229"/>
      <c r="O53" s="229"/>
      <c r="P53" s="229"/>
      <c r="Q53" s="229"/>
      <c r="R53" s="229"/>
      <c r="S53" s="229"/>
      <c r="T53" s="229"/>
      <c r="U53" s="229"/>
      <c r="V53" s="220"/>
      <c r="AB53" s="198"/>
      <c r="AC53" s="198"/>
      <c r="AD53" s="198"/>
      <c r="AE53" s="198"/>
      <c r="AF53" s="198"/>
      <c r="AG53" s="198"/>
      <c r="AH53" s="198"/>
      <c r="AI53" s="198"/>
    </row>
    <row r="54" spans="2:35" s="193" customFormat="1" ht="14.55" customHeight="1">
      <c r="B54" s="222"/>
      <c r="C54" s="600" t="s">
        <v>264</v>
      </c>
      <c r="D54" s="600"/>
      <c r="E54" s="600"/>
      <c r="F54" s="600"/>
      <c r="G54" s="600"/>
      <c r="H54" s="600"/>
      <c r="I54" s="600"/>
      <c r="J54" s="600"/>
      <c r="K54" s="600"/>
      <c r="L54" s="600"/>
      <c r="M54" s="601"/>
      <c r="N54" s="602" t="str">
        <f>IF('TFAC e ART'!$P$11&lt;&gt;"",'TFAC e ART'!$P$11,"")</f>
        <v/>
      </c>
      <c r="O54" s="603"/>
      <c r="P54" s="603"/>
      <c r="Q54" s="603"/>
      <c r="R54" s="603"/>
      <c r="S54" s="603"/>
      <c r="T54" s="603"/>
      <c r="U54" s="604"/>
      <c r="V54" s="220"/>
      <c r="AB54" s="198"/>
      <c r="AC54" s="198"/>
      <c r="AD54" s="198"/>
      <c r="AE54" s="198"/>
      <c r="AF54" s="198"/>
      <c r="AG54" s="198"/>
      <c r="AH54" s="198"/>
      <c r="AI54" s="198"/>
    </row>
    <row r="55" spans="2:35" s="193" customFormat="1" ht="5.0999999999999996" customHeight="1">
      <c r="B55" s="222"/>
      <c r="C55" s="229"/>
      <c r="D55" s="229"/>
      <c r="E55" s="229"/>
      <c r="F55" s="229"/>
      <c r="G55" s="229"/>
      <c r="H55" s="229"/>
      <c r="I55" s="229"/>
      <c r="J55" s="229"/>
      <c r="K55" s="229"/>
      <c r="L55" s="229"/>
      <c r="M55" s="229"/>
      <c r="N55" s="229"/>
      <c r="O55" s="229"/>
      <c r="P55" s="229"/>
      <c r="Q55" s="229"/>
      <c r="R55" s="229"/>
      <c r="S55" s="229"/>
      <c r="T55" s="229"/>
      <c r="U55" s="229"/>
      <c r="V55" s="220"/>
      <c r="AB55" s="198"/>
      <c r="AC55" s="198"/>
      <c r="AD55" s="198"/>
      <c r="AE55" s="198"/>
      <c r="AF55" s="198"/>
      <c r="AG55" s="198"/>
      <c r="AH55" s="198"/>
      <c r="AI55" s="198"/>
    </row>
    <row r="56" spans="2:35" s="193" customFormat="1" ht="15">
      <c r="B56" s="222"/>
      <c r="C56" s="244" t="s">
        <v>212</v>
      </c>
      <c r="D56" s="229"/>
      <c r="E56" s="229"/>
      <c r="F56" s="229"/>
      <c r="G56" s="229"/>
      <c r="H56" s="229"/>
      <c r="I56" s="229"/>
      <c r="J56" s="229"/>
      <c r="K56" s="229"/>
      <c r="L56" s="229"/>
      <c r="M56" s="229"/>
      <c r="N56" s="229"/>
      <c r="O56" s="229"/>
      <c r="P56" s="229"/>
      <c r="Q56" s="229"/>
      <c r="R56" s="229"/>
      <c r="S56" s="229"/>
      <c r="T56" s="229"/>
      <c r="U56" s="229"/>
      <c r="V56" s="220"/>
      <c r="AB56" s="198"/>
      <c r="AC56" s="198"/>
      <c r="AD56" s="198"/>
      <c r="AE56" s="198"/>
      <c r="AF56" s="198"/>
      <c r="AG56" s="198"/>
      <c r="AH56" s="198"/>
      <c r="AI56" s="198"/>
    </row>
    <row r="57" spans="2:35" s="193" customFormat="1" ht="14.4" hidden="1">
      <c r="B57" s="222"/>
      <c r="C57" s="229" t="s">
        <v>126</v>
      </c>
      <c r="D57" s="229"/>
      <c r="E57" s="605"/>
      <c r="F57" s="606"/>
      <c r="G57" s="606"/>
      <c r="H57" s="606"/>
      <c r="I57" s="606"/>
      <c r="J57" s="606"/>
      <c r="K57" s="606"/>
      <c r="L57" s="606"/>
      <c r="M57" s="606"/>
      <c r="N57" s="606"/>
      <c r="O57" s="606"/>
      <c r="P57" s="606"/>
      <c r="Q57" s="606"/>
      <c r="R57" s="606"/>
      <c r="S57" s="606"/>
      <c r="T57" s="606"/>
      <c r="U57" s="607"/>
      <c r="V57" s="220"/>
      <c r="AB57" s="198"/>
      <c r="AC57" s="198"/>
      <c r="AD57" s="198"/>
      <c r="AE57" s="198"/>
      <c r="AF57" s="198"/>
      <c r="AG57" s="198"/>
      <c r="AH57" s="198"/>
      <c r="AI57" s="198"/>
    </row>
    <row r="58" spans="2:35" s="193" customFormat="1" ht="14.4" hidden="1">
      <c r="B58" s="222"/>
      <c r="C58" s="239" t="s">
        <v>127</v>
      </c>
      <c r="D58" s="239"/>
      <c r="E58" s="239"/>
      <c r="F58" s="197"/>
      <c r="G58" s="239"/>
      <c r="H58" s="571"/>
      <c r="I58" s="571"/>
      <c r="J58" s="571"/>
      <c r="K58" s="571"/>
      <c r="L58" s="571"/>
      <c r="M58" s="571"/>
      <c r="N58" s="571"/>
      <c r="O58" s="571"/>
      <c r="P58" s="229"/>
      <c r="Q58" s="229"/>
      <c r="R58" s="229"/>
      <c r="S58" s="229"/>
      <c r="T58" s="229"/>
      <c r="U58" s="229"/>
      <c r="V58" s="220"/>
      <c r="AB58" s="198"/>
      <c r="AG58" s="198"/>
      <c r="AH58" s="198"/>
    </row>
    <row r="59" spans="2:35" s="193" customFormat="1" ht="14.4" hidden="1">
      <c r="B59" s="222"/>
      <c r="C59" s="229" t="s">
        <v>128</v>
      </c>
      <c r="D59" s="229"/>
      <c r="E59" s="229"/>
      <c r="F59" s="197"/>
      <c r="G59" s="197"/>
      <c r="H59" s="197"/>
      <c r="I59" s="197"/>
      <c r="J59" s="229"/>
      <c r="K59" s="587"/>
      <c r="L59" s="587"/>
      <c r="M59" s="587"/>
      <c r="N59" s="587"/>
      <c r="O59" s="587"/>
      <c r="P59" s="229"/>
      <c r="Q59" s="229"/>
      <c r="R59" s="229"/>
      <c r="S59" s="229"/>
      <c r="T59" s="229"/>
      <c r="U59" s="229"/>
      <c r="V59" s="220"/>
      <c r="AB59" s="198"/>
      <c r="AG59" s="198"/>
      <c r="AH59" s="198"/>
      <c r="AI59" s="198"/>
    </row>
    <row r="60" spans="2:35" s="193" customFormat="1" ht="14.4">
      <c r="B60" s="222"/>
      <c r="C60" s="229" t="s">
        <v>129</v>
      </c>
      <c r="D60" s="229"/>
      <c r="E60" s="229"/>
      <c r="F60" s="229"/>
      <c r="G60" s="229"/>
      <c r="H60" s="197"/>
      <c r="I60" s="197"/>
      <c r="J60" s="229"/>
      <c r="K60" s="580" t="str">
        <f>IF('TFAC e ART'!$J$17&lt;&gt;"",'TFAC e ART'!$J$17,"")</f>
        <v/>
      </c>
      <c r="L60" s="580"/>
      <c r="M60" s="229"/>
      <c r="N60" s="229"/>
      <c r="O60" s="229"/>
      <c r="P60" s="229"/>
      <c r="Q60" s="229"/>
      <c r="R60" s="229"/>
      <c r="S60" s="229"/>
      <c r="T60" s="229"/>
      <c r="U60" s="229"/>
      <c r="V60" s="220"/>
      <c r="AB60" s="198"/>
    </row>
    <row r="61" spans="2:35" s="193" customFormat="1" ht="14.4">
      <c r="B61" s="222"/>
      <c r="C61" s="229" t="s">
        <v>130</v>
      </c>
      <c r="D61" s="245"/>
      <c r="E61" s="197"/>
      <c r="F61" s="197"/>
      <c r="G61" s="569" t="str">
        <f>IF('TFAC e ART'!$J$18&lt;&gt;"",'TFAC e ART'!$J$18,"")</f>
        <v/>
      </c>
      <c r="H61" s="588"/>
      <c r="I61" s="588"/>
      <c r="J61" s="588"/>
      <c r="K61" s="588"/>
      <c r="L61" s="570"/>
      <c r="M61" s="229"/>
      <c r="N61" s="229"/>
      <c r="O61" s="229"/>
      <c r="P61" s="229"/>
      <c r="Q61" s="229"/>
      <c r="R61" s="229"/>
      <c r="S61" s="229"/>
      <c r="T61" s="229"/>
      <c r="U61" s="229"/>
      <c r="V61" s="220"/>
      <c r="AB61" s="198"/>
    </row>
    <row r="62" spans="2:35" s="193" customFormat="1" ht="14.4">
      <c r="B62" s="222"/>
      <c r="C62" s="229" t="s">
        <v>131</v>
      </c>
      <c r="D62" s="229"/>
      <c r="E62" s="229"/>
      <c r="F62" s="229"/>
      <c r="G62" s="229"/>
      <c r="H62" s="197"/>
      <c r="I62" s="197"/>
      <c r="J62" s="197"/>
      <c r="K62" s="589" t="str">
        <f>IF('TFAC e ART'!$J$19&lt;&gt;"",'TFAC e ART'!$J$19,"")</f>
        <v/>
      </c>
      <c r="L62" s="590"/>
      <c r="M62" s="246" t="s">
        <v>132</v>
      </c>
      <c r="N62" s="229"/>
      <c r="O62" s="229"/>
      <c r="P62" s="229"/>
      <c r="Q62" s="229"/>
      <c r="R62" s="229"/>
      <c r="S62" s="229"/>
      <c r="T62" s="229"/>
      <c r="U62" s="229"/>
      <c r="V62" s="220"/>
      <c r="AB62" s="198"/>
    </row>
    <row r="63" spans="2:35" s="193" customFormat="1" ht="20.100000000000001" customHeight="1">
      <c r="B63" s="222"/>
      <c r="C63" s="591" t="s">
        <v>213</v>
      </c>
      <c r="D63" s="591"/>
      <c r="E63" s="591"/>
      <c r="F63" s="591"/>
      <c r="G63" s="591"/>
      <c r="H63" s="591"/>
      <c r="I63" s="591"/>
      <c r="J63" s="591"/>
      <c r="K63" s="591"/>
      <c r="L63" s="591"/>
      <c r="M63" s="591"/>
      <c r="N63" s="591"/>
      <c r="O63" s="591"/>
      <c r="P63" s="591"/>
      <c r="Q63" s="591"/>
      <c r="R63" s="591"/>
      <c r="S63" s="591"/>
      <c r="T63" s="591"/>
      <c r="U63" s="591"/>
      <c r="V63" s="220"/>
      <c r="AB63" s="198"/>
    </row>
    <row r="64" spans="2:35" s="193" customFormat="1" ht="5.0999999999999996" customHeight="1">
      <c r="B64" s="222"/>
      <c r="C64" s="229"/>
      <c r="D64" s="229"/>
      <c r="E64" s="229"/>
      <c r="F64" s="229"/>
      <c r="G64" s="229"/>
      <c r="H64" s="229"/>
      <c r="I64" s="229"/>
      <c r="J64" s="229"/>
      <c r="K64" s="229"/>
      <c r="L64" s="229"/>
      <c r="M64" s="229"/>
      <c r="N64" s="229"/>
      <c r="O64" s="229"/>
      <c r="P64" s="229"/>
      <c r="Q64" s="229"/>
      <c r="R64" s="229"/>
      <c r="S64" s="229"/>
      <c r="T64" s="229"/>
      <c r="U64" s="229"/>
      <c r="V64" s="220"/>
      <c r="AB64" s="198"/>
    </row>
    <row r="65" spans="2:28" s="193" customFormat="1" ht="14.4">
      <c r="B65" s="222"/>
      <c r="C65" s="592" t="s">
        <v>133</v>
      </c>
      <c r="D65" s="592"/>
      <c r="E65" s="592"/>
      <c r="F65" s="592"/>
      <c r="G65" s="592"/>
      <c r="H65" s="592"/>
      <c r="I65" s="592"/>
      <c r="J65" s="592"/>
      <c r="K65" s="592"/>
      <c r="L65" s="592"/>
      <c r="M65" s="592"/>
      <c r="N65" s="592"/>
      <c r="O65" s="592"/>
      <c r="P65" s="592"/>
      <c r="Q65" s="592"/>
      <c r="R65" s="592"/>
      <c r="S65" s="592"/>
      <c r="T65" s="592"/>
      <c r="U65" s="592"/>
      <c r="V65" s="220"/>
      <c r="X65" s="197"/>
      <c r="Y65" s="198"/>
      <c r="AB65" s="198"/>
    </row>
    <row r="66" spans="2:28" s="193" customFormat="1" ht="14.4">
      <c r="B66" s="222"/>
      <c r="C66" s="247" t="s">
        <v>134</v>
      </c>
      <c r="D66" s="239"/>
      <c r="E66" s="239"/>
      <c r="F66" s="239"/>
      <c r="G66" s="197"/>
      <c r="H66" s="197"/>
      <c r="I66" s="248"/>
      <c r="J66" s="248"/>
      <c r="K66" s="197"/>
      <c r="L66" s="197"/>
      <c r="M66" s="197"/>
      <c r="N66" s="197"/>
      <c r="O66" s="586" t="s">
        <v>135</v>
      </c>
      <c r="P66" s="586"/>
      <c r="Q66" s="249"/>
      <c r="R66" s="249"/>
      <c r="S66" s="249"/>
      <c r="T66" s="249"/>
      <c r="U66" s="249"/>
      <c r="V66" s="220"/>
      <c r="AB66" s="198"/>
    </row>
    <row r="67" spans="2:28" s="193" customFormat="1" ht="2.1" customHeight="1">
      <c r="B67" s="222"/>
      <c r="C67" s="239"/>
      <c r="D67" s="239"/>
      <c r="E67" s="239"/>
      <c r="F67" s="239"/>
      <c r="G67" s="197"/>
      <c r="H67" s="197"/>
      <c r="I67" s="248"/>
      <c r="J67" s="248"/>
      <c r="K67" s="197"/>
      <c r="L67" s="197"/>
      <c r="M67" s="197"/>
      <c r="N67" s="197"/>
      <c r="O67" s="250"/>
      <c r="P67" s="250"/>
      <c r="Q67" s="249"/>
      <c r="R67" s="249"/>
      <c r="S67" s="249"/>
      <c r="T67" s="249"/>
      <c r="U67" s="249"/>
      <c r="V67" s="220"/>
      <c r="AB67" s="198"/>
    </row>
    <row r="68" spans="2:28" s="193" customFormat="1" ht="14.4">
      <c r="B68" s="222"/>
      <c r="C68" s="584" t="str">
        <f>""&amp;AK2&amp;" - "&amp;AL2&amp;" - "&amp;AN2&amp;""</f>
        <v>011701 - Cadastro de Aeródromo - Inscrição Cadastral de Aeródromo de uso privativo</v>
      </c>
      <c r="D68" s="584"/>
      <c r="E68" s="584"/>
      <c r="F68" s="584"/>
      <c r="G68" s="584"/>
      <c r="H68" s="584"/>
      <c r="I68" s="584"/>
      <c r="J68" s="584"/>
      <c r="K68" s="584"/>
      <c r="L68" s="584"/>
      <c r="M68" s="584"/>
      <c r="N68" s="584"/>
      <c r="O68" s="585">
        <f>AM2</f>
        <v>500</v>
      </c>
      <c r="P68" s="585"/>
      <c r="Q68" s="249"/>
      <c r="R68" s="249"/>
      <c r="S68" s="249"/>
      <c r="T68" s="249"/>
      <c r="U68" s="249"/>
      <c r="V68" s="220"/>
      <c r="AB68" s="198"/>
    </row>
    <row r="69" spans="2:28" s="193" customFormat="1" ht="2.1" customHeight="1">
      <c r="B69" s="222"/>
      <c r="C69" s="240"/>
      <c r="D69" s="240"/>
      <c r="E69" s="240"/>
      <c r="F69" s="240"/>
      <c r="G69" s="240"/>
      <c r="H69" s="240"/>
      <c r="I69" s="240"/>
      <c r="J69" s="240"/>
      <c r="K69" s="251"/>
      <c r="L69" s="251"/>
      <c r="M69" s="251"/>
      <c r="N69" s="251"/>
      <c r="O69" s="252"/>
      <c r="P69" s="252"/>
      <c r="Q69" s="249"/>
      <c r="R69" s="249"/>
      <c r="S69" s="249"/>
      <c r="T69" s="249"/>
      <c r="U69" s="249"/>
      <c r="V69" s="220"/>
      <c r="AB69" s="198"/>
    </row>
    <row r="70" spans="2:28" s="193" customFormat="1" ht="14.55" customHeight="1">
      <c r="B70" s="222"/>
      <c r="C70" s="584" t="str">
        <f>""&amp;AK2&amp;" - "&amp;AL2&amp;" - "&amp;AN3&amp;""</f>
        <v>011701 - Cadastro de Aeródromo - Inscrição Cadastral de Heliponto de uso privativo ao nível do solo</v>
      </c>
      <c r="D70" s="584"/>
      <c r="E70" s="584"/>
      <c r="F70" s="584"/>
      <c r="G70" s="584"/>
      <c r="H70" s="584"/>
      <c r="I70" s="584"/>
      <c r="J70" s="584"/>
      <c r="K70" s="584"/>
      <c r="L70" s="584"/>
      <c r="M70" s="584"/>
      <c r="N70" s="584"/>
      <c r="O70" s="585">
        <f>AM2</f>
        <v>500</v>
      </c>
      <c r="P70" s="585"/>
      <c r="Q70" s="249"/>
      <c r="R70" s="249"/>
      <c r="S70" s="249"/>
      <c r="T70" s="249"/>
      <c r="U70" s="249"/>
      <c r="V70" s="220"/>
      <c r="AB70" s="198"/>
    </row>
    <row r="71" spans="2:28" s="193" customFormat="1" ht="2.1" customHeight="1">
      <c r="B71" s="222"/>
      <c r="C71" s="240"/>
      <c r="D71" s="240"/>
      <c r="E71" s="240"/>
      <c r="F71" s="240"/>
      <c r="G71" s="240"/>
      <c r="H71" s="240"/>
      <c r="I71" s="240"/>
      <c r="J71" s="240"/>
      <c r="K71" s="251"/>
      <c r="L71" s="251"/>
      <c r="M71" s="251"/>
      <c r="N71" s="251"/>
      <c r="O71" s="252"/>
      <c r="P71" s="252"/>
      <c r="Q71" s="249"/>
      <c r="R71" s="249"/>
      <c r="S71" s="249"/>
      <c r="T71" s="249"/>
      <c r="U71" s="249"/>
      <c r="V71" s="220"/>
      <c r="AB71" s="198"/>
    </row>
    <row r="72" spans="2:28" s="193" customFormat="1" ht="14.4">
      <c r="B72" s="222"/>
      <c r="C72" s="584" t="str">
        <f>""&amp;AK2&amp;" - "&amp;AL2&amp;" - "&amp;AN4&amp;""</f>
        <v>011701 - Cadastro de Aeródromo - Alteração Cadastral de Aeródromo/HP de uso privativo ao nível do solo</v>
      </c>
      <c r="D72" s="584"/>
      <c r="E72" s="584"/>
      <c r="F72" s="584"/>
      <c r="G72" s="584"/>
      <c r="H72" s="584"/>
      <c r="I72" s="584"/>
      <c r="J72" s="584"/>
      <c r="K72" s="584"/>
      <c r="L72" s="584"/>
      <c r="M72" s="584"/>
      <c r="N72" s="584"/>
      <c r="O72" s="585">
        <f>AM2</f>
        <v>500</v>
      </c>
      <c r="P72" s="585"/>
      <c r="Q72" s="249"/>
      <c r="R72" s="249"/>
      <c r="S72" s="249"/>
      <c r="T72" s="249"/>
      <c r="U72" s="249"/>
      <c r="V72" s="220"/>
      <c r="X72" s="197"/>
      <c r="AB72" s="198"/>
    </row>
    <row r="73" spans="2:28" s="193" customFormat="1" ht="2.1" customHeight="1">
      <c r="B73" s="222"/>
      <c r="C73" s="240"/>
      <c r="D73" s="240"/>
      <c r="E73" s="240"/>
      <c r="F73" s="240"/>
      <c r="G73" s="240"/>
      <c r="H73" s="240"/>
      <c r="I73" s="240"/>
      <c r="J73" s="240"/>
      <c r="K73" s="251"/>
      <c r="L73" s="251"/>
      <c r="M73" s="251"/>
      <c r="N73" s="251"/>
      <c r="O73" s="252"/>
      <c r="P73" s="252"/>
      <c r="Q73" s="249"/>
      <c r="R73" s="249"/>
      <c r="S73" s="249"/>
      <c r="T73" s="249"/>
      <c r="U73" s="249"/>
      <c r="V73" s="220"/>
      <c r="AB73" s="198"/>
    </row>
    <row r="74" spans="2:28" s="193" customFormat="1" ht="14.4">
      <c r="B74" s="222"/>
      <c r="C74" s="582"/>
      <c r="D74" s="582"/>
      <c r="E74" s="582"/>
      <c r="F74" s="582"/>
      <c r="G74" s="582"/>
      <c r="H74" s="582"/>
      <c r="I74" s="582"/>
      <c r="J74" s="582"/>
      <c r="K74" s="582"/>
      <c r="L74" s="582"/>
      <c r="M74" s="582"/>
      <c r="N74" s="582"/>
      <c r="O74" s="583"/>
      <c r="P74" s="583"/>
      <c r="Q74" s="249"/>
      <c r="R74" s="249"/>
      <c r="S74" s="249"/>
      <c r="T74" s="249"/>
      <c r="U74" s="249"/>
      <c r="V74" s="220"/>
      <c r="X74" s="193" t="s">
        <v>136</v>
      </c>
      <c r="AB74" s="198"/>
    </row>
    <row r="75" spans="2:28" s="193" customFormat="1" ht="2.1" customHeight="1">
      <c r="B75" s="222"/>
      <c r="C75" s="240"/>
      <c r="D75" s="240"/>
      <c r="E75" s="240"/>
      <c r="F75" s="240"/>
      <c r="G75" s="240"/>
      <c r="H75" s="240"/>
      <c r="I75" s="240"/>
      <c r="J75" s="240"/>
      <c r="K75" s="251"/>
      <c r="L75" s="251"/>
      <c r="M75" s="251"/>
      <c r="N75" s="251"/>
      <c r="O75" s="253"/>
      <c r="P75" s="253"/>
      <c r="Q75" s="249"/>
      <c r="R75" s="249"/>
      <c r="S75" s="249"/>
      <c r="T75" s="249"/>
      <c r="U75" s="249"/>
      <c r="V75" s="220"/>
      <c r="AB75" s="198"/>
    </row>
    <row r="76" spans="2:28" s="193" customFormat="1" ht="14.4">
      <c r="B76" s="222"/>
      <c r="C76" s="584" t="str">
        <f>""&amp;AK3&amp;" - "&amp;AL3&amp;" - "&amp;AN6&amp;""</f>
        <v>011702 - Cadastro de Aeródromo - Inscrição Cadastral de Heliponto de uso privativo Elevado</v>
      </c>
      <c r="D76" s="584"/>
      <c r="E76" s="584"/>
      <c r="F76" s="584"/>
      <c r="G76" s="584"/>
      <c r="H76" s="584"/>
      <c r="I76" s="584"/>
      <c r="J76" s="584"/>
      <c r="K76" s="584"/>
      <c r="L76" s="584"/>
      <c r="M76" s="584"/>
      <c r="N76" s="584"/>
      <c r="O76" s="585">
        <f>AM3</f>
        <v>2000</v>
      </c>
      <c r="P76" s="585"/>
      <c r="Q76" s="249"/>
      <c r="R76" s="249"/>
      <c r="S76" s="249"/>
      <c r="T76" s="249"/>
      <c r="U76" s="249"/>
      <c r="V76" s="220"/>
      <c r="AB76" s="198"/>
    </row>
    <row r="77" spans="2:28" s="193" customFormat="1" ht="2.1" customHeight="1">
      <c r="B77" s="222"/>
      <c r="C77" s="240"/>
      <c r="D77" s="240"/>
      <c r="E77" s="240"/>
      <c r="F77" s="240"/>
      <c r="G77" s="240"/>
      <c r="H77" s="240"/>
      <c r="I77" s="240"/>
      <c r="J77" s="240"/>
      <c r="K77" s="251"/>
      <c r="L77" s="251"/>
      <c r="M77" s="251"/>
      <c r="N77" s="251"/>
      <c r="O77" s="254"/>
      <c r="P77" s="254"/>
      <c r="Q77" s="249"/>
      <c r="R77" s="249"/>
      <c r="S77" s="249"/>
      <c r="T77" s="249"/>
      <c r="U77" s="249"/>
      <c r="V77" s="220"/>
      <c r="AB77" s="198"/>
    </row>
    <row r="78" spans="2:28" s="193" customFormat="1" ht="14.4">
      <c r="B78" s="222"/>
      <c r="C78" s="584" t="str">
        <f>""&amp;AK3&amp;" - "&amp;AL3&amp;" - "&amp;AN7&amp;""</f>
        <v>011702 - Cadastro de Aeródromo - Alteração Cadastral de Heliponto de uso privativo Elevado</v>
      </c>
      <c r="D78" s="584"/>
      <c r="E78" s="584"/>
      <c r="F78" s="584"/>
      <c r="G78" s="584"/>
      <c r="H78" s="584"/>
      <c r="I78" s="584"/>
      <c r="J78" s="584"/>
      <c r="K78" s="584"/>
      <c r="L78" s="584"/>
      <c r="M78" s="584"/>
      <c r="N78" s="584"/>
      <c r="O78" s="585">
        <f>AM3</f>
        <v>2000</v>
      </c>
      <c r="P78" s="585"/>
      <c r="Q78" s="249"/>
      <c r="R78" s="249"/>
      <c r="S78" s="249"/>
      <c r="T78" s="249"/>
      <c r="U78" s="249"/>
      <c r="V78" s="220"/>
      <c r="X78" s="197"/>
      <c r="AB78" s="198"/>
    </row>
    <row r="79" spans="2:28" s="193" customFormat="1" ht="5.0999999999999996" customHeight="1">
      <c r="B79" s="222"/>
      <c r="C79" s="239"/>
      <c r="D79" s="576"/>
      <c r="E79" s="577"/>
      <c r="F79" s="255"/>
      <c r="G79" s="255"/>
      <c r="H79" s="578"/>
      <c r="I79" s="578"/>
      <c r="J79" s="578"/>
      <c r="K79" s="578"/>
      <c r="L79" s="578"/>
      <c r="M79" s="578"/>
      <c r="N79" s="229"/>
      <c r="O79" s="229"/>
      <c r="P79" s="229"/>
      <c r="Q79" s="229"/>
      <c r="R79" s="229"/>
      <c r="S79" s="229"/>
      <c r="T79" s="229"/>
      <c r="U79" s="229"/>
      <c r="V79" s="220"/>
      <c r="AB79" s="198"/>
    </row>
    <row r="80" spans="2:28" s="193" customFormat="1" ht="14.4">
      <c r="B80" s="222"/>
      <c r="C80" s="239" t="s">
        <v>137</v>
      </c>
      <c r="D80" s="579" t="str">
        <f>IF('TFAC e ART'!$J$39&lt;&gt;"",'TFAC e ART'!$J$39,"")</f>
        <v/>
      </c>
      <c r="E80" s="580"/>
      <c r="F80" s="580"/>
      <c r="G80" s="256"/>
      <c r="H80" s="581"/>
      <c r="I80" s="581"/>
      <c r="J80" s="581"/>
      <c r="K80" s="581"/>
      <c r="L80" s="581"/>
      <c r="M80" s="581"/>
      <c r="N80" s="229"/>
      <c r="O80" s="229"/>
      <c r="P80" s="229"/>
      <c r="Q80" s="229"/>
      <c r="R80" s="229"/>
      <c r="S80" s="229"/>
      <c r="T80" s="229"/>
      <c r="U80" s="229"/>
      <c r="V80" s="220"/>
      <c r="AB80" s="198"/>
    </row>
    <row r="81" spans="2:30" s="193" customFormat="1" ht="14.4">
      <c r="B81" s="222"/>
      <c r="C81" s="239" t="s">
        <v>138</v>
      </c>
      <c r="D81" s="239"/>
      <c r="E81" s="239"/>
      <c r="F81" s="239"/>
      <c r="G81" s="239"/>
      <c r="H81" s="239"/>
      <c r="I81" s="197"/>
      <c r="J81" s="197"/>
      <c r="K81" s="197"/>
      <c r="L81" s="229"/>
      <c r="M81" s="569" t="str">
        <f>IF('TFAC e ART'!$J$40&lt;&gt;"",'TFAC e ART'!$J$40,"")</f>
        <v/>
      </c>
      <c r="N81" s="570"/>
      <c r="O81" s="257"/>
      <c r="P81" s="571"/>
      <c r="Q81" s="571"/>
      <c r="R81" s="257"/>
      <c r="S81" s="257"/>
      <c r="T81" s="257"/>
      <c r="U81" s="229"/>
      <c r="V81" s="220"/>
      <c r="AB81" s="198"/>
    </row>
    <row r="82" spans="2:30" s="193" customFormat="1" ht="20.55" customHeight="1">
      <c r="B82" s="222"/>
      <c r="C82" s="572"/>
      <c r="D82" s="572"/>
      <c r="E82" s="572"/>
      <c r="F82" s="572"/>
      <c r="G82" s="572"/>
      <c r="H82" s="572"/>
      <c r="I82" s="572"/>
      <c r="J82" s="572"/>
      <c r="K82" s="572"/>
      <c r="L82" s="572"/>
      <c r="M82" s="572"/>
      <c r="N82" s="572"/>
      <c r="O82" s="572"/>
      <c r="P82" s="572"/>
      <c r="Q82" s="572"/>
      <c r="R82" s="572"/>
      <c r="S82" s="572"/>
      <c r="T82" s="572"/>
      <c r="U82" s="572"/>
      <c r="V82" s="220"/>
    </row>
    <row r="83" spans="2:30" ht="15.75" customHeight="1">
      <c r="B83" s="209"/>
      <c r="C83" s="573" t="s">
        <v>139</v>
      </c>
      <c r="D83" s="573"/>
      <c r="E83" s="573"/>
      <c r="F83" s="573"/>
      <c r="G83" s="573"/>
      <c r="H83" s="573"/>
      <c r="I83" s="573"/>
      <c r="J83" s="573"/>
      <c r="K83" s="573"/>
      <c r="L83" s="573"/>
      <c r="M83" s="573"/>
      <c r="N83" s="573"/>
      <c r="O83" s="573"/>
      <c r="P83" s="573"/>
      <c r="Q83" s="573"/>
      <c r="R83" s="573"/>
      <c r="S83" s="573"/>
      <c r="T83" s="573"/>
      <c r="U83" s="573"/>
      <c r="V83" s="258"/>
    </row>
    <row r="84" spans="2:30" ht="15.6" customHeight="1">
      <c r="B84" s="209"/>
      <c r="C84" s="259" t="s">
        <v>218</v>
      </c>
      <c r="D84" s="568"/>
      <c r="E84" s="568"/>
      <c r="F84" s="568"/>
      <c r="G84" s="568"/>
      <c r="H84" s="568"/>
      <c r="I84" s="574" t="s">
        <v>140</v>
      </c>
      <c r="J84" s="575"/>
      <c r="K84" s="575"/>
      <c r="L84" s="575"/>
      <c r="M84" s="575"/>
      <c r="N84" s="575"/>
      <c r="O84" s="575"/>
      <c r="P84" s="575"/>
      <c r="Q84" s="575"/>
      <c r="R84" s="575"/>
      <c r="S84" s="575"/>
      <c r="T84" s="575"/>
      <c r="U84" s="575"/>
      <c r="V84" s="260"/>
    </row>
    <row r="85" spans="2:30" ht="15.75" customHeight="1">
      <c r="B85" s="209"/>
      <c r="C85" s="259" t="s">
        <v>219</v>
      </c>
      <c r="D85" s="549">
        <f>'Dados Gerais e Operador'!F27</f>
        <v>0</v>
      </c>
      <c r="E85" s="550"/>
      <c r="F85" s="550"/>
      <c r="G85" s="550"/>
      <c r="H85" s="550"/>
      <c r="I85" s="550"/>
      <c r="J85" s="550"/>
      <c r="K85" s="550"/>
      <c r="L85" s="550"/>
      <c r="M85" s="550"/>
      <c r="N85" s="550"/>
      <c r="O85" s="550"/>
      <c r="P85" s="550"/>
      <c r="Q85" s="550"/>
      <c r="R85" s="550"/>
      <c r="S85" s="550"/>
      <c r="T85" s="550"/>
      <c r="U85" s="551"/>
      <c r="V85" s="260"/>
    </row>
    <row r="86" spans="2:30" ht="15.75" customHeight="1">
      <c r="B86" s="209"/>
      <c r="C86" s="261" t="s">
        <v>206</v>
      </c>
      <c r="D86" s="559" t="str">
        <f>IF('Dados Gerais e Operador'!F28&lt;&gt;"",'Dados Gerais e Operador'!$F$28,"")</f>
        <v/>
      </c>
      <c r="E86" s="559"/>
      <c r="F86" s="564"/>
      <c r="G86" s="565"/>
      <c r="H86" s="565"/>
      <c r="I86" s="565"/>
      <c r="J86" s="184"/>
      <c r="K86" s="184"/>
      <c r="L86" s="184"/>
      <c r="M86" s="184"/>
      <c r="N86" s="184"/>
      <c r="O86" s="184"/>
      <c r="P86" s="184"/>
      <c r="Q86" s="184"/>
      <c r="R86" s="184"/>
      <c r="S86" s="184"/>
      <c r="T86" s="184"/>
      <c r="U86" s="184"/>
      <c r="V86" s="260"/>
    </row>
    <row r="87" spans="2:30" ht="15.75" customHeight="1">
      <c r="B87" s="209"/>
      <c r="C87" s="261" t="s">
        <v>207</v>
      </c>
      <c r="D87" s="559" t="str">
        <f>IF('Dados Gerais e Operador'!F29&lt;&gt;"",'Dados Gerais e Operador'!$F$29,"")</f>
        <v/>
      </c>
      <c r="E87" s="559"/>
      <c r="F87" s="184"/>
      <c r="G87" s="184"/>
      <c r="H87" s="184"/>
      <c r="I87" s="184"/>
      <c r="J87" s="184"/>
      <c r="K87" s="184"/>
      <c r="L87" s="184"/>
      <c r="M87" s="184"/>
      <c r="N87" s="184"/>
      <c r="O87" s="184"/>
      <c r="P87" s="184"/>
      <c r="Q87" s="184"/>
      <c r="R87" s="184"/>
      <c r="S87" s="184"/>
      <c r="T87" s="184"/>
      <c r="U87" s="184"/>
      <c r="V87" s="260"/>
    </row>
    <row r="88" spans="2:30" ht="15.6" customHeight="1">
      <c r="B88" s="209"/>
      <c r="C88" s="261"/>
      <c r="D88" s="262"/>
      <c r="E88" s="262"/>
      <c r="F88" s="184"/>
      <c r="G88" s="184"/>
      <c r="H88" s="184"/>
      <c r="I88" s="184"/>
      <c r="J88" s="184"/>
      <c r="K88" s="184"/>
      <c r="L88" s="184"/>
      <c r="M88" s="184"/>
      <c r="N88" s="184"/>
      <c r="O88" s="184"/>
      <c r="P88" s="184"/>
      <c r="Q88" s="184"/>
      <c r="R88" s="184"/>
      <c r="S88" s="184"/>
      <c r="T88" s="184"/>
      <c r="U88" s="184"/>
      <c r="V88" s="260"/>
    </row>
    <row r="89" spans="2:30" ht="18.600000000000001" customHeight="1">
      <c r="B89" s="209"/>
      <c r="C89" s="566" t="s">
        <v>217</v>
      </c>
      <c r="D89" s="567"/>
      <c r="E89" s="567"/>
      <c r="F89" s="567"/>
      <c r="G89" s="567"/>
      <c r="H89" s="567"/>
      <c r="I89" s="567"/>
      <c r="J89" s="567"/>
      <c r="K89" s="567"/>
      <c r="L89" s="567"/>
      <c r="M89" s="567"/>
      <c r="N89" s="567"/>
      <c r="O89" s="567"/>
      <c r="P89" s="567"/>
      <c r="Q89" s="567"/>
      <c r="R89" s="567"/>
      <c r="S89" s="567"/>
      <c r="T89" s="567"/>
      <c r="U89" s="567"/>
      <c r="V89" s="215"/>
      <c r="Y89" s="261"/>
      <c r="Z89" s="261"/>
      <c r="AA89" s="261"/>
      <c r="AB89" s="261"/>
      <c r="AC89" s="261"/>
      <c r="AD89" s="261"/>
    </row>
    <row r="90" spans="2:30" ht="15.75" customHeight="1">
      <c r="B90" s="209"/>
      <c r="C90" s="263" t="s">
        <v>141</v>
      </c>
      <c r="E90" s="264"/>
      <c r="F90" s="265"/>
      <c r="G90" s="266"/>
      <c r="H90" s="568"/>
      <c r="I90" s="568"/>
      <c r="K90" s="515" t="s">
        <v>142</v>
      </c>
      <c r="L90" s="515"/>
      <c r="M90" s="541"/>
      <c r="N90" s="267"/>
      <c r="O90" s="265"/>
      <c r="P90" s="266"/>
      <c r="Q90" s="563" t="s">
        <v>143</v>
      </c>
      <c r="R90" s="563"/>
      <c r="S90" s="268"/>
      <c r="T90" s="269"/>
      <c r="U90" s="269"/>
      <c r="V90" s="215"/>
      <c r="Y90" s="261"/>
      <c r="Z90" s="261"/>
      <c r="AA90" s="261"/>
      <c r="AB90" s="261"/>
      <c r="AC90" s="261"/>
      <c r="AD90" s="261"/>
    </row>
    <row r="91" spans="2:30" ht="5.0999999999999996" customHeight="1">
      <c r="B91" s="209"/>
      <c r="C91" s="263"/>
      <c r="E91" s="270"/>
      <c r="F91" s="271"/>
      <c r="G91" s="272"/>
      <c r="H91" s="262"/>
      <c r="I91" s="262"/>
      <c r="K91" s="263"/>
      <c r="L91" s="263"/>
      <c r="M91" s="263"/>
      <c r="N91" s="270"/>
      <c r="O91" s="271"/>
      <c r="P91" s="272"/>
      <c r="Q91" s="269"/>
      <c r="R91" s="269"/>
      <c r="S91" s="269"/>
      <c r="T91" s="269"/>
      <c r="U91" s="269"/>
      <c r="V91" s="215"/>
      <c r="Y91" s="261"/>
      <c r="Z91" s="261"/>
      <c r="AA91" s="261"/>
      <c r="AB91" s="261"/>
      <c r="AC91" s="261"/>
      <c r="AD91" s="261"/>
    </row>
    <row r="92" spans="2:30" ht="15.75" customHeight="1">
      <c r="B92" s="209"/>
      <c r="C92" s="263" t="s">
        <v>144</v>
      </c>
      <c r="E92" s="273"/>
      <c r="F92" s="274"/>
      <c r="G92" s="275"/>
      <c r="H92" s="562"/>
      <c r="I92" s="562"/>
      <c r="K92" s="515" t="s">
        <v>145</v>
      </c>
      <c r="L92" s="515"/>
      <c r="M92" s="541"/>
      <c r="N92" s="276"/>
      <c r="O92" s="274"/>
      <c r="P92" s="275"/>
      <c r="Q92" s="563" t="s">
        <v>143</v>
      </c>
      <c r="R92" s="563"/>
      <c r="S92" s="268"/>
      <c r="T92" s="269"/>
      <c r="U92" s="269"/>
      <c r="V92" s="215"/>
      <c r="Y92" s="261"/>
      <c r="Z92" s="261"/>
      <c r="AA92" s="261"/>
      <c r="AB92" s="261"/>
      <c r="AC92" s="261"/>
      <c r="AD92" s="261"/>
    </row>
    <row r="93" spans="2:30" ht="5.0999999999999996" customHeight="1">
      <c r="B93" s="209"/>
      <c r="C93" s="263"/>
      <c r="E93" s="270"/>
      <c r="F93" s="271"/>
      <c r="G93" s="272"/>
      <c r="H93" s="262"/>
      <c r="I93" s="262"/>
      <c r="K93" s="263"/>
      <c r="L93" s="263"/>
      <c r="M93" s="263"/>
      <c r="N93" s="270"/>
      <c r="O93" s="271"/>
      <c r="P93" s="272"/>
      <c r="Q93" s="269"/>
      <c r="R93" s="269"/>
      <c r="S93" s="269"/>
      <c r="T93" s="269"/>
      <c r="U93" s="269"/>
      <c r="V93" s="215"/>
      <c r="Y93" s="261"/>
      <c r="Z93" s="261"/>
      <c r="AA93" s="261"/>
      <c r="AB93" s="261"/>
      <c r="AC93" s="261"/>
      <c r="AD93" s="261"/>
    </row>
    <row r="94" spans="2:30" ht="29.25" customHeight="1">
      <c r="B94" s="209"/>
      <c r="C94" s="560" t="s">
        <v>220</v>
      </c>
      <c r="D94" s="515"/>
      <c r="E94" s="515"/>
      <c r="F94" s="515"/>
      <c r="G94" s="277"/>
      <c r="H94" s="552" t="s">
        <v>146</v>
      </c>
      <c r="I94" s="553"/>
      <c r="J94" s="553"/>
      <c r="K94" s="553"/>
      <c r="L94" s="553"/>
      <c r="M94" s="553"/>
      <c r="N94" s="553"/>
      <c r="O94" s="553"/>
      <c r="P94" s="553"/>
      <c r="Q94" s="553"/>
      <c r="R94" s="553"/>
      <c r="S94" s="553"/>
      <c r="T94" s="553"/>
      <c r="U94" s="553"/>
      <c r="V94" s="215"/>
      <c r="Y94" s="261"/>
      <c r="Z94" s="261"/>
      <c r="AA94" s="261"/>
      <c r="AB94" s="261"/>
      <c r="AC94" s="261"/>
      <c r="AD94" s="261"/>
    </row>
    <row r="95" spans="2:30" ht="15.75" customHeight="1">
      <c r="B95" s="209"/>
      <c r="C95" s="560" t="s">
        <v>221</v>
      </c>
      <c r="D95" s="515"/>
      <c r="E95" s="515"/>
      <c r="F95" s="515"/>
      <c r="G95" s="515"/>
      <c r="H95" s="515"/>
      <c r="I95" s="515"/>
      <c r="J95" s="277"/>
      <c r="K95" s="278" t="s">
        <v>147</v>
      </c>
      <c r="M95" s="246"/>
      <c r="N95" s="246"/>
      <c r="O95" s="246"/>
      <c r="P95" s="246"/>
      <c r="Q95" s="246"/>
      <c r="R95" s="246"/>
      <c r="S95" s="246"/>
      <c r="T95" s="246"/>
      <c r="U95" s="246"/>
      <c r="V95" s="215"/>
      <c r="Y95" s="261"/>
      <c r="Z95" s="261"/>
      <c r="AA95" s="261"/>
      <c r="AB95" s="261"/>
      <c r="AC95" s="261"/>
      <c r="AD95" s="261"/>
    </row>
    <row r="96" spans="2:30" ht="5.0999999999999996" customHeight="1">
      <c r="B96" s="209"/>
      <c r="C96" s="263"/>
      <c r="D96" s="263"/>
      <c r="E96" s="263"/>
      <c r="F96" s="263"/>
      <c r="G96" s="263"/>
      <c r="H96" s="263"/>
      <c r="I96" s="263"/>
      <c r="J96" s="279"/>
      <c r="K96" s="246"/>
      <c r="M96" s="246"/>
      <c r="N96" s="246"/>
      <c r="O96" s="246"/>
      <c r="P96" s="246"/>
      <c r="Q96" s="246"/>
      <c r="R96" s="246"/>
      <c r="S96" s="246"/>
      <c r="T96" s="246"/>
      <c r="U96" s="246"/>
      <c r="V96" s="215"/>
      <c r="Y96" s="261"/>
      <c r="Z96" s="261"/>
      <c r="AA96" s="261"/>
      <c r="AB96" s="261"/>
      <c r="AC96" s="261"/>
      <c r="AD96" s="261"/>
    </row>
    <row r="97" spans="2:41" ht="15.75" customHeight="1">
      <c r="B97" s="209"/>
      <c r="C97" s="526" t="s">
        <v>222</v>
      </c>
      <c r="D97" s="522"/>
      <c r="E97" s="528"/>
      <c r="F97" s="528"/>
      <c r="G97" s="528"/>
      <c r="H97" s="528"/>
      <c r="I97" s="528"/>
      <c r="J97" s="528"/>
      <c r="K97" s="278" t="s">
        <v>148</v>
      </c>
      <c r="L97" s="246"/>
      <c r="M97" s="246"/>
      <c r="N97" s="246"/>
      <c r="O97" s="246"/>
      <c r="P97" s="246"/>
      <c r="Q97" s="246"/>
      <c r="R97" s="246"/>
      <c r="S97" s="246"/>
      <c r="T97" s="246"/>
      <c r="U97" s="246"/>
      <c r="V97" s="215"/>
      <c r="Y97" s="261"/>
      <c r="Z97" s="261"/>
      <c r="AA97" s="261"/>
      <c r="AB97" s="261"/>
      <c r="AC97" s="261"/>
      <c r="AD97" s="261"/>
    </row>
    <row r="98" spans="2:41" ht="15.75" customHeight="1">
      <c r="B98" s="209"/>
      <c r="C98" s="522" t="s">
        <v>149</v>
      </c>
      <c r="D98" s="522"/>
      <c r="E98" s="559" t="str">
        <f>IF(AND('Demais Informações'!$F$24="",'Demais Informações'!$F$43=""),"",IF(OR('Demais Informações'!$F$24="SIM",'Demais Informações'!$F$43="SIM"),"Diurno e Noturno","Diurno"))</f>
        <v/>
      </c>
      <c r="F98" s="559"/>
      <c r="G98" s="559"/>
      <c r="H98" s="559"/>
      <c r="I98" s="559"/>
      <c r="J98" s="559"/>
      <c r="K98" s="320" t="s">
        <v>456</v>
      </c>
      <c r="L98" s="246"/>
      <c r="M98" s="246"/>
      <c r="N98" s="246"/>
      <c r="O98" s="246"/>
      <c r="P98" s="246"/>
      <c r="Q98" s="246"/>
      <c r="R98" s="246"/>
      <c r="S98" s="246"/>
      <c r="T98" s="246"/>
      <c r="U98" s="246"/>
      <c r="V98" s="215"/>
      <c r="Y98" s="261"/>
      <c r="Z98" s="281"/>
      <c r="AA98" s="261"/>
      <c r="AB98" s="261"/>
      <c r="AC98" s="261"/>
      <c r="AD98" s="261"/>
    </row>
    <row r="99" spans="2:41" ht="16.05" customHeight="1">
      <c r="B99" s="209"/>
      <c r="C99" s="560" t="s">
        <v>223</v>
      </c>
      <c r="D99" s="515"/>
      <c r="E99" s="561"/>
      <c r="F99" s="561"/>
      <c r="G99" s="561"/>
      <c r="H99" s="246" t="s">
        <v>208</v>
      </c>
      <c r="J99" s="263"/>
      <c r="K99" s="263"/>
      <c r="L99" s="263"/>
      <c r="M99" s="263"/>
      <c r="N99" s="263"/>
      <c r="O99" s="263"/>
      <c r="P99" s="263"/>
      <c r="Q99" s="263"/>
      <c r="R99" s="263"/>
      <c r="S99" s="263"/>
      <c r="T99" s="263"/>
      <c r="U99" s="263"/>
      <c r="V99" s="215"/>
    </row>
    <row r="100" spans="2:41" ht="33" customHeight="1">
      <c r="B100" s="209"/>
      <c r="C100" s="556" t="s">
        <v>150</v>
      </c>
      <c r="D100" s="556"/>
      <c r="E100" s="556"/>
      <c r="F100" s="556"/>
      <c r="G100" s="556"/>
      <c r="H100" s="556"/>
      <c r="I100" s="556"/>
      <c r="J100" s="556"/>
      <c r="K100" s="556"/>
      <c r="L100" s="556"/>
      <c r="M100" s="556"/>
      <c r="N100" s="556"/>
      <c r="O100" s="556"/>
      <c r="P100" s="556"/>
      <c r="Q100" s="556"/>
      <c r="R100" s="556"/>
      <c r="S100" s="556"/>
      <c r="T100" s="556"/>
      <c r="U100" s="556"/>
      <c r="V100" s="282"/>
    </row>
    <row r="101" spans="2:41" ht="15.75" customHeight="1">
      <c r="B101" s="209"/>
      <c r="C101" s="261" t="s">
        <v>151</v>
      </c>
      <c r="D101" s="549" t="str">
        <f>IF('Dados Gerais e Operador'!$F$31&lt;&gt;"",'Dados Gerais e Operador'!$F$31,"")</f>
        <v/>
      </c>
      <c r="E101" s="550"/>
      <c r="F101" s="550"/>
      <c r="G101" s="550"/>
      <c r="H101" s="550"/>
      <c r="I101" s="550"/>
      <c r="J101" s="550"/>
      <c r="K101" s="550"/>
      <c r="L101" s="550"/>
      <c r="M101" s="550"/>
      <c r="N101" s="550"/>
      <c r="O101" s="550"/>
      <c r="P101" s="550"/>
      <c r="Q101" s="550"/>
      <c r="R101" s="550"/>
      <c r="S101" s="550"/>
      <c r="T101" s="550"/>
      <c r="U101" s="551"/>
      <c r="V101" s="282"/>
    </row>
    <row r="102" spans="2:41" s="197" customFormat="1" ht="15.75" customHeight="1">
      <c r="B102" s="209"/>
      <c r="C102" s="261" t="s">
        <v>152</v>
      </c>
      <c r="D102" s="549" t="str">
        <f>IF('Dados Gerais e Operador'!$F$32&lt;&gt;"",'Dados Gerais e Operador'!$F$32,"")</f>
        <v/>
      </c>
      <c r="E102" s="551"/>
      <c r="F102" s="261"/>
      <c r="G102" s="261"/>
      <c r="H102" s="261"/>
      <c r="I102" s="261"/>
      <c r="J102" s="261"/>
      <c r="K102" s="261"/>
      <c r="L102" s="261"/>
      <c r="M102" s="261"/>
      <c r="N102" s="261"/>
      <c r="O102" s="261"/>
      <c r="P102" s="261"/>
      <c r="Q102" s="261"/>
      <c r="R102" s="261"/>
      <c r="S102" s="261"/>
      <c r="T102" s="261"/>
      <c r="U102" s="261"/>
      <c r="V102" s="215"/>
      <c r="Y102" s="198"/>
      <c r="Z102" s="198"/>
      <c r="AA102" s="198"/>
      <c r="AB102" s="198"/>
      <c r="AC102" s="198"/>
      <c r="AD102" s="198"/>
      <c r="AE102" s="198"/>
      <c r="AF102" s="198"/>
      <c r="AG102" s="198"/>
      <c r="AH102" s="198"/>
      <c r="AI102" s="198"/>
      <c r="AJ102" s="198"/>
      <c r="AK102" s="198"/>
      <c r="AL102" s="198"/>
      <c r="AM102" s="198"/>
      <c r="AN102" s="198"/>
      <c r="AO102" s="198"/>
    </row>
    <row r="103" spans="2:41" s="197" customFormat="1" ht="15.75" customHeight="1">
      <c r="B103" s="209"/>
      <c r="C103" s="261" t="s">
        <v>153</v>
      </c>
      <c r="D103" s="549" t="str">
        <f>IF('Dados Gerais e Operador'!$F$33&lt;&gt;"",'Dados Gerais e Operador'!$F$33,"")</f>
        <v/>
      </c>
      <c r="E103" s="550"/>
      <c r="F103" s="550"/>
      <c r="G103" s="550"/>
      <c r="H103" s="550"/>
      <c r="I103" s="550"/>
      <c r="J103" s="550"/>
      <c r="K103" s="550"/>
      <c r="L103" s="550"/>
      <c r="M103" s="550"/>
      <c r="N103" s="550"/>
      <c r="O103" s="550"/>
      <c r="P103" s="550"/>
      <c r="Q103" s="550"/>
      <c r="R103" s="550"/>
      <c r="S103" s="550"/>
      <c r="T103" s="550"/>
      <c r="U103" s="551"/>
      <c r="V103" s="215"/>
      <c r="Y103" s="198"/>
      <c r="Z103" s="198"/>
      <c r="AA103" s="198"/>
      <c r="AB103" s="198"/>
      <c r="AC103" s="198"/>
      <c r="AD103" s="198"/>
      <c r="AE103" s="198"/>
      <c r="AF103" s="198"/>
      <c r="AG103" s="198"/>
      <c r="AH103" s="198"/>
      <c r="AI103" s="198"/>
      <c r="AJ103" s="198"/>
      <c r="AK103" s="198"/>
      <c r="AL103" s="198"/>
      <c r="AM103" s="198"/>
      <c r="AN103" s="198"/>
      <c r="AO103" s="198"/>
    </row>
    <row r="104" spans="2:41" s="197" customFormat="1" ht="15.75" customHeight="1">
      <c r="B104" s="209"/>
      <c r="C104" s="261" t="s">
        <v>154</v>
      </c>
      <c r="D104" s="549" t="str">
        <f>IF('Dados Gerais e Operador'!$F$34&lt;&gt;"",'Dados Gerais e Operador'!$F$34,"")</f>
        <v/>
      </c>
      <c r="E104" s="550"/>
      <c r="F104" s="550"/>
      <c r="G104" s="550"/>
      <c r="H104" s="551"/>
      <c r="I104" s="557" t="s">
        <v>155</v>
      </c>
      <c r="J104" s="558"/>
      <c r="K104" s="558"/>
      <c r="L104" s="558"/>
      <c r="M104" s="558"/>
      <c r="N104" s="558"/>
      <c r="O104" s="558"/>
      <c r="P104" s="558"/>
      <c r="Q104" s="558"/>
      <c r="R104" s="558"/>
      <c r="S104" s="558"/>
      <c r="T104" s="558"/>
      <c r="U104" s="558"/>
      <c r="V104" s="215"/>
      <c r="Y104" s="198"/>
      <c r="Z104" s="198"/>
      <c r="AA104" s="198"/>
      <c r="AB104" s="198"/>
      <c r="AC104" s="198"/>
      <c r="AD104" s="198"/>
      <c r="AE104" s="198"/>
      <c r="AF104" s="198"/>
      <c r="AG104" s="198"/>
      <c r="AH104" s="198"/>
      <c r="AI104" s="198"/>
      <c r="AJ104" s="198"/>
      <c r="AK104" s="198"/>
      <c r="AL104" s="198"/>
      <c r="AM104" s="198"/>
      <c r="AN104" s="198"/>
      <c r="AO104" s="198"/>
    </row>
    <row r="105" spans="2:41" s="197" customFormat="1" ht="15.75" customHeight="1">
      <c r="B105" s="209"/>
      <c r="C105" s="261" t="s">
        <v>156</v>
      </c>
      <c r="D105" s="549" t="str">
        <f>IF('Dados Gerais e Operador'!$F$35&lt;&gt;"",'Dados Gerais e Operador'!$F$35,"")</f>
        <v/>
      </c>
      <c r="E105" s="550"/>
      <c r="F105" s="550"/>
      <c r="G105" s="550"/>
      <c r="H105" s="551"/>
      <c r="I105" s="552" t="s">
        <v>157</v>
      </c>
      <c r="J105" s="553"/>
      <c r="K105" s="553"/>
      <c r="L105" s="553"/>
      <c r="M105" s="553"/>
      <c r="N105" s="553"/>
      <c r="O105" s="553"/>
      <c r="P105" s="553"/>
      <c r="Q105" s="553"/>
      <c r="R105" s="553"/>
      <c r="S105" s="553"/>
      <c r="T105" s="553"/>
      <c r="U105" s="553"/>
      <c r="V105" s="215"/>
      <c r="Y105" s="198"/>
      <c r="Z105" s="198"/>
      <c r="AA105" s="198"/>
      <c r="AB105" s="198"/>
      <c r="AC105" s="198"/>
      <c r="AD105" s="198"/>
      <c r="AE105" s="198"/>
      <c r="AF105" s="198"/>
      <c r="AG105" s="198"/>
      <c r="AH105" s="198"/>
      <c r="AI105" s="198"/>
      <c r="AJ105" s="198"/>
      <c r="AK105" s="198"/>
      <c r="AL105" s="198"/>
      <c r="AM105" s="198"/>
      <c r="AN105" s="198"/>
      <c r="AO105" s="198"/>
    </row>
    <row r="106" spans="2:41" s="197" customFormat="1" ht="15.75" customHeight="1">
      <c r="B106" s="209"/>
      <c r="C106" s="263" t="s">
        <v>158</v>
      </c>
      <c r="D106" s="554" t="str">
        <f>IF('Dados Gerais e Operador'!$F$36&lt;&gt;"",'Dados Gerais e Operador'!$F$36,"")</f>
        <v/>
      </c>
      <c r="E106" s="554"/>
      <c r="F106" s="554"/>
      <c r="G106" s="554"/>
      <c r="H106" s="554"/>
      <c r="I106" s="246" t="s">
        <v>157</v>
      </c>
      <c r="J106" s="261"/>
      <c r="K106" s="261"/>
      <c r="L106" s="261"/>
      <c r="M106" s="261"/>
      <c r="N106" s="261"/>
      <c r="O106" s="261"/>
      <c r="P106" s="261"/>
      <c r="Q106" s="261"/>
      <c r="R106" s="261"/>
      <c r="S106" s="261"/>
      <c r="T106" s="261"/>
      <c r="U106" s="261"/>
      <c r="V106" s="215"/>
      <c r="Y106" s="198"/>
      <c r="Z106" s="198"/>
      <c r="AA106" s="198"/>
      <c r="AB106" s="198"/>
      <c r="AC106" s="198"/>
      <c r="AD106" s="198"/>
      <c r="AE106" s="198"/>
      <c r="AF106" s="198"/>
      <c r="AG106" s="198"/>
      <c r="AH106" s="198"/>
      <c r="AI106" s="198"/>
      <c r="AJ106" s="198"/>
      <c r="AK106" s="198"/>
      <c r="AL106" s="198"/>
      <c r="AM106" s="198"/>
      <c r="AN106" s="198"/>
      <c r="AO106" s="198"/>
    </row>
    <row r="107" spans="2:41" s="197" customFormat="1" ht="15.75" customHeight="1">
      <c r="B107" s="209"/>
      <c r="C107" s="261" t="s">
        <v>159</v>
      </c>
      <c r="D107" s="554" t="str">
        <f>IF('Dados Gerais e Operador'!$F$37&lt;&gt;"",'Dados Gerais e Operador'!$F$37,"")</f>
        <v/>
      </c>
      <c r="E107" s="554"/>
      <c r="F107" s="554"/>
      <c r="G107" s="554"/>
      <c r="H107" s="554"/>
      <c r="I107" s="246" t="s">
        <v>157</v>
      </c>
      <c r="J107" s="261"/>
      <c r="K107" s="261"/>
      <c r="L107" s="261"/>
      <c r="M107" s="261"/>
      <c r="N107" s="261"/>
      <c r="O107" s="261"/>
      <c r="P107" s="261"/>
      <c r="Q107" s="261"/>
      <c r="R107" s="261"/>
      <c r="S107" s="261"/>
      <c r="T107" s="261"/>
      <c r="U107" s="261"/>
      <c r="V107" s="215"/>
      <c r="Y107" s="198"/>
      <c r="Z107" s="198"/>
      <c r="AA107" s="198"/>
      <c r="AB107" s="198"/>
      <c r="AC107" s="198"/>
      <c r="AD107" s="198"/>
      <c r="AE107" s="198"/>
      <c r="AF107" s="198"/>
      <c r="AG107" s="198"/>
      <c r="AH107" s="198"/>
      <c r="AI107" s="198"/>
      <c r="AJ107" s="198"/>
      <c r="AK107" s="198"/>
      <c r="AL107" s="198"/>
      <c r="AM107" s="198"/>
      <c r="AN107" s="198"/>
      <c r="AO107" s="198"/>
    </row>
    <row r="108" spans="2:41" s="197" customFormat="1" ht="15.75" customHeight="1">
      <c r="B108" s="209"/>
      <c r="C108" s="261" t="s">
        <v>160</v>
      </c>
      <c r="D108" s="555"/>
      <c r="E108" s="555"/>
      <c r="F108" s="555"/>
      <c r="G108" s="555"/>
      <c r="H108" s="555"/>
      <c r="I108" s="246" t="s">
        <v>161</v>
      </c>
      <c r="J108" s="261"/>
      <c r="K108" s="261"/>
      <c r="L108" s="261"/>
      <c r="M108" s="261"/>
      <c r="N108" s="261"/>
      <c r="O108" s="261"/>
      <c r="P108" s="261"/>
      <c r="Q108" s="261"/>
      <c r="R108" s="261"/>
      <c r="S108" s="261"/>
      <c r="T108" s="261"/>
      <c r="U108" s="261"/>
      <c r="V108" s="215"/>
      <c r="Y108" s="198"/>
      <c r="Z108" s="198"/>
      <c r="AA108" s="198"/>
      <c r="AB108" s="198"/>
      <c r="AC108" s="198"/>
      <c r="AD108" s="198"/>
      <c r="AE108" s="198"/>
      <c r="AF108" s="198"/>
      <c r="AG108" s="198"/>
      <c r="AH108" s="198"/>
      <c r="AI108" s="198"/>
      <c r="AJ108" s="198"/>
      <c r="AK108" s="198"/>
      <c r="AL108" s="198"/>
      <c r="AM108" s="198"/>
      <c r="AN108" s="198"/>
      <c r="AO108" s="198"/>
    </row>
    <row r="109" spans="2:41" s="197" customFormat="1" ht="15.75" customHeight="1">
      <c r="B109" s="209"/>
      <c r="C109" s="261" t="s">
        <v>162</v>
      </c>
      <c r="D109" s="554" t="str">
        <f>IF('Dados Gerais e Operador'!$F$37&lt;&gt;"",'Dados Gerais e Operador'!$F$37,"")</f>
        <v/>
      </c>
      <c r="E109" s="554"/>
      <c r="F109" s="554"/>
      <c r="G109" s="554"/>
      <c r="H109" s="554"/>
      <c r="I109" s="246" t="s">
        <v>163</v>
      </c>
      <c r="J109" s="261"/>
      <c r="K109" s="261"/>
      <c r="L109" s="261"/>
      <c r="M109" s="261"/>
      <c r="N109" s="261"/>
      <c r="O109" s="261"/>
      <c r="P109" s="261"/>
      <c r="Q109" s="261"/>
      <c r="R109" s="261"/>
      <c r="S109" s="261"/>
      <c r="T109" s="261"/>
      <c r="U109" s="261"/>
      <c r="V109" s="215"/>
      <c r="Y109" s="198"/>
      <c r="Z109" s="198"/>
      <c r="AA109" s="198"/>
      <c r="AB109" s="198"/>
      <c r="AC109" s="198"/>
      <c r="AD109" s="198"/>
      <c r="AE109" s="198"/>
      <c r="AF109" s="198"/>
      <c r="AG109" s="198"/>
      <c r="AH109" s="198"/>
      <c r="AI109" s="198"/>
      <c r="AJ109" s="198"/>
      <c r="AK109" s="198"/>
      <c r="AL109" s="198"/>
      <c r="AM109" s="198"/>
      <c r="AN109" s="198"/>
      <c r="AO109" s="198"/>
    </row>
    <row r="110" spans="2:41" s="197" customFormat="1">
      <c r="B110" s="209"/>
      <c r="C110" s="237"/>
      <c r="D110" s="237"/>
      <c r="E110" s="237"/>
      <c r="F110" s="237"/>
      <c r="G110" s="261"/>
      <c r="H110" s="237"/>
      <c r="I110" s="237"/>
      <c r="J110" s="237"/>
      <c r="K110" s="237"/>
      <c r="L110" s="237"/>
      <c r="M110" s="237"/>
      <c r="N110" s="237"/>
      <c r="O110" s="237"/>
      <c r="P110" s="237"/>
      <c r="Q110" s="237"/>
      <c r="R110" s="237"/>
      <c r="S110" s="237"/>
      <c r="T110" s="237"/>
      <c r="U110" s="237"/>
      <c r="V110" s="215"/>
      <c r="Y110" s="198"/>
      <c r="Z110" s="198"/>
      <c r="AA110" s="198"/>
      <c r="AB110" s="198"/>
      <c r="AC110" s="198"/>
      <c r="AD110" s="198"/>
      <c r="AE110" s="198"/>
      <c r="AF110" s="198"/>
      <c r="AG110" s="198"/>
      <c r="AH110" s="198"/>
      <c r="AI110" s="198"/>
      <c r="AJ110" s="198"/>
      <c r="AK110" s="198"/>
      <c r="AL110" s="198"/>
      <c r="AM110" s="198"/>
      <c r="AN110" s="198"/>
      <c r="AO110" s="198"/>
    </row>
    <row r="111" spans="2:41" s="197" customFormat="1" ht="12.75" customHeight="1">
      <c r="B111" s="209"/>
      <c r="C111" s="520" t="s">
        <v>164</v>
      </c>
      <c r="D111" s="520"/>
      <c r="E111" s="520"/>
      <c r="F111" s="520"/>
      <c r="G111" s="520"/>
      <c r="H111" s="520"/>
      <c r="I111" s="520"/>
      <c r="J111" s="520"/>
      <c r="K111" s="520"/>
      <c r="L111" s="520"/>
      <c r="M111" s="520"/>
      <c r="N111" s="520"/>
      <c r="O111" s="520"/>
      <c r="P111" s="520"/>
      <c r="Q111" s="520"/>
      <c r="R111" s="520"/>
      <c r="S111" s="520"/>
      <c r="T111" s="520"/>
      <c r="U111" s="520"/>
      <c r="V111" s="215"/>
      <c r="Y111" s="198"/>
      <c r="Z111" s="198"/>
      <c r="AA111" s="198"/>
      <c r="AB111" s="198"/>
      <c r="AC111" s="198"/>
      <c r="AD111" s="198"/>
      <c r="AE111" s="198"/>
      <c r="AF111" s="198"/>
      <c r="AG111" s="198"/>
      <c r="AH111" s="198"/>
      <c r="AI111" s="198"/>
      <c r="AJ111" s="198"/>
      <c r="AK111" s="198"/>
      <c r="AL111" s="198"/>
      <c r="AM111" s="198"/>
      <c r="AN111" s="198"/>
      <c r="AO111" s="198"/>
    </row>
    <row r="112" spans="2:41" s="197" customFormat="1" ht="13.05" customHeight="1">
      <c r="B112" s="209"/>
      <c r="C112" s="526" t="s">
        <v>224</v>
      </c>
      <c r="D112" s="522"/>
      <c r="E112" s="544"/>
      <c r="F112" s="545"/>
      <c r="G112" s="546"/>
      <c r="H112" s="246" t="s">
        <v>165</v>
      </c>
      <c r="L112" s="261"/>
      <c r="M112" s="261"/>
      <c r="N112" s="261"/>
      <c r="O112" s="261"/>
      <c r="P112" s="261"/>
      <c r="Q112" s="261"/>
      <c r="R112" s="261"/>
      <c r="S112" s="261"/>
      <c r="T112" s="261"/>
      <c r="U112" s="261"/>
      <c r="V112" s="260"/>
      <c r="Y112" s="198"/>
      <c r="Z112" s="198"/>
      <c r="AA112" s="198"/>
      <c r="AB112" s="198"/>
      <c r="AC112" s="198"/>
      <c r="AD112" s="198"/>
      <c r="AE112" s="198"/>
      <c r="AF112" s="198"/>
      <c r="AG112" s="198"/>
      <c r="AH112" s="198"/>
      <c r="AI112" s="198"/>
      <c r="AJ112" s="198"/>
      <c r="AK112" s="198"/>
      <c r="AL112" s="198"/>
      <c r="AM112" s="198"/>
      <c r="AN112" s="198"/>
      <c r="AO112" s="198"/>
    </row>
    <row r="113" spans="2:41" s="197" customFormat="1">
      <c r="B113" s="209"/>
      <c r="C113" s="547" t="s">
        <v>225</v>
      </c>
      <c r="D113" s="548"/>
      <c r="E113" s="528"/>
      <c r="F113" s="528"/>
      <c r="G113" s="528"/>
      <c r="H113" s="246" t="s">
        <v>209</v>
      </c>
      <c r="I113" s="284"/>
      <c r="J113" s="284"/>
      <c r="K113" s="285"/>
      <c r="L113" s="285"/>
      <c r="M113" s="285"/>
      <c r="N113" s="285"/>
      <c r="O113" s="285"/>
      <c r="P113" s="285"/>
      <c r="Q113" s="285"/>
      <c r="R113" s="261"/>
      <c r="S113" s="261"/>
      <c r="T113" s="261"/>
      <c r="U113" s="261"/>
      <c r="V113" s="215"/>
      <c r="Y113" s="198"/>
      <c r="Z113" s="198"/>
      <c r="AA113" s="198"/>
      <c r="AB113" s="198"/>
      <c r="AC113" s="198"/>
      <c r="AD113" s="198"/>
      <c r="AE113" s="198"/>
      <c r="AF113" s="198"/>
      <c r="AG113" s="198"/>
      <c r="AH113" s="198"/>
      <c r="AI113" s="198"/>
      <c r="AJ113" s="198"/>
      <c r="AK113" s="198"/>
      <c r="AL113" s="198"/>
      <c r="AM113" s="198"/>
      <c r="AN113" s="198"/>
      <c r="AO113" s="198"/>
    </row>
    <row r="114" spans="2:41" s="197" customFormat="1">
      <c r="B114" s="209"/>
      <c r="C114" s="529" t="s">
        <v>226</v>
      </c>
      <c r="D114" s="530"/>
      <c r="E114" s="528"/>
      <c r="F114" s="528"/>
      <c r="G114" s="528"/>
      <c r="H114" s="246" t="s">
        <v>210</v>
      </c>
      <c r="I114" s="284"/>
      <c r="J114" s="284"/>
      <c r="K114" s="285"/>
      <c r="L114" s="285"/>
      <c r="M114" s="285"/>
      <c r="N114" s="285"/>
      <c r="O114" s="285"/>
      <c r="P114" s="285"/>
      <c r="Q114" s="285"/>
      <c r="R114" s="261"/>
      <c r="S114" s="261"/>
      <c r="T114" s="261"/>
      <c r="U114" s="261"/>
      <c r="V114" s="215"/>
      <c r="Y114" s="198"/>
      <c r="Z114" s="198"/>
      <c r="AA114" s="198"/>
      <c r="AB114" s="198"/>
      <c r="AC114" s="198"/>
      <c r="AD114" s="198"/>
      <c r="AE114" s="198"/>
      <c r="AF114" s="198"/>
      <c r="AG114" s="198"/>
      <c r="AH114" s="198"/>
      <c r="AI114" s="198"/>
      <c r="AJ114" s="198"/>
      <c r="AK114" s="198"/>
      <c r="AL114" s="198"/>
      <c r="AM114" s="198"/>
      <c r="AN114" s="198"/>
      <c r="AO114" s="198"/>
    </row>
    <row r="115" spans="2:41" s="197" customFormat="1">
      <c r="B115" s="209"/>
      <c r="C115" s="522" t="s">
        <v>166</v>
      </c>
      <c r="D115" s="522"/>
      <c r="E115" s="537" t="str">
        <f>IF('Demais Informações'!$E$20&lt;&gt;"",'Demais Informações'!$E$20,"")</f>
        <v/>
      </c>
      <c r="F115" s="537"/>
      <c r="G115" s="537"/>
      <c r="H115" s="246" t="s">
        <v>167</v>
      </c>
      <c r="K115" s="261"/>
      <c r="L115" s="261"/>
      <c r="M115" s="261"/>
      <c r="N115" s="261"/>
      <c r="O115" s="261"/>
      <c r="P115" s="261"/>
      <c r="Q115" s="261"/>
      <c r="R115" s="261"/>
      <c r="S115" s="261"/>
      <c r="T115" s="261"/>
      <c r="U115" s="261"/>
      <c r="V115" s="282"/>
      <c r="Y115" s="198"/>
      <c r="Z115" s="198"/>
      <c r="AA115" s="198"/>
      <c r="AB115" s="198"/>
      <c r="AC115" s="198"/>
      <c r="AD115" s="198"/>
      <c r="AE115" s="198"/>
      <c r="AF115" s="198"/>
      <c r="AG115" s="198"/>
      <c r="AH115" s="198"/>
      <c r="AI115" s="198"/>
      <c r="AJ115" s="198"/>
      <c r="AK115" s="198"/>
      <c r="AL115" s="198"/>
      <c r="AM115" s="198"/>
      <c r="AN115" s="198"/>
      <c r="AO115" s="198"/>
    </row>
    <row r="116" spans="2:41" s="197" customFormat="1">
      <c r="B116" s="209"/>
      <c r="C116" s="522" t="s">
        <v>168</v>
      </c>
      <c r="D116" s="522"/>
      <c r="E116" s="537" t="str">
        <f>IF('Demais Informações'!$E$22&lt;&gt;"",CONCATENATE('Demais Informações'!$E$22,'Demais Informações'!$G$22,'Demais Informações'!$H$22,'Demais Informações'!$I$22),IF('Demais Informações'!$L$22&lt;&gt;"",CONCATENATE('Demais Informações'!$L$22,'Demais Informações'!$M$22,'Demais Informações'!$N$22,'Demais Informações'!$O$22,'Demais Informações'!$P$22,'Demais Informações'!$Q$22,'Demais Informações'!$R$22,'Demais Informações'!$S$22,'Demais Informações'!$T$22),""))</f>
        <v/>
      </c>
      <c r="F116" s="537"/>
      <c r="G116" s="537"/>
      <c r="H116" s="246" t="s">
        <v>169</v>
      </c>
      <c r="K116" s="283"/>
      <c r="L116" s="283"/>
      <c r="M116" s="261"/>
      <c r="N116" s="261"/>
      <c r="O116" s="261"/>
      <c r="P116" s="261"/>
      <c r="Q116" s="261"/>
      <c r="R116" s="261"/>
      <c r="S116" s="261"/>
      <c r="T116" s="261"/>
      <c r="U116" s="261"/>
      <c r="V116" s="282"/>
      <c r="Y116" s="198"/>
      <c r="Z116" s="198"/>
      <c r="AA116" s="198"/>
      <c r="AB116" s="198"/>
      <c r="AC116" s="198"/>
      <c r="AD116" s="198"/>
      <c r="AE116" s="198"/>
      <c r="AF116" s="198"/>
      <c r="AG116" s="198"/>
      <c r="AH116" s="198"/>
      <c r="AI116" s="198"/>
      <c r="AJ116" s="198"/>
      <c r="AK116" s="198"/>
      <c r="AL116" s="198"/>
      <c r="AM116" s="198"/>
      <c r="AN116" s="198"/>
      <c r="AO116" s="198"/>
    </row>
    <row r="117" spans="2:41" s="197" customFormat="1" ht="5.0999999999999996" customHeight="1">
      <c r="B117" s="209"/>
      <c r="C117" s="280"/>
      <c r="D117" s="280"/>
      <c r="E117" s="283"/>
      <c r="F117" s="246"/>
      <c r="G117" s="283"/>
      <c r="H117" s="283"/>
      <c r="I117" s="261"/>
      <c r="J117" s="261"/>
      <c r="K117" s="261"/>
      <c r="L117" s="261"/>
      <c r="M117" s="261"/>
      <c r="N117" s="261"/>
      <c r="O117" s="261"/>
      <c r="P117" s="261"/>
      <c r="Q117" s="261"/>
      <c r="R117" s="261"/>
      <c r="S117" s="261"/>
      <c r="T117" s="261"/>
      <c r="U117" s="261"/>
      <c r="V117" s="282"/>
      <c r="Y117" s="198"/>
      <c r="Z117" s="198"/>
      <c r="AA117" s="198"/>
      <c r="AB117" s="198"/>
      <c r="AC117" s="198"/>
      <c r="AD117" s="198"/>
      <c r="AE117" s="198"/>
      <c r="AF117" s="198"/>
      <c r="AG117" s="198"/>
      <c r="AH117" s="198"/>
      <c r="AI117" s="198"/>
      <c r="AJ117" s="198"/>
      <c r="AK117" s="198"/>
      <c r="AL117" s="198"/>
      <c r="AM117" s="198"/>
      <c r="AN117" s="198"/>
      <c r="AO117" s="198"/>
    </row>
    <row r="118" spans="2:41" s="197" customFormat="1" ht="14.55" customHeight="1">
      <c r="B118" s="209"/>
      <c r="C118" s="520" t="s">
        <v>170</v>
      </c>
      <c r="D118" s="520"/>
      <c r="E118" s="520"/>
      <c r="F118" s="520"/>
      <c r="G118" s="520"/>
      <c r="H118" s="520"/>
      <c r="I118" s="520"/>
      <c r="J118" s="520"/>
      <c r="K118" s="520"/>
      <c r="L118" s="520"/>
      <c r="M118" s="520"/>
      <c r="N118" s="520"/>
      <c r="O118" s="520"/>
      <c r="P118" s="520"/>
      <c r="Q118" s="520"/>
      <c r="R118" s="520"/>
      <c r="S118" s="520"/>
      <c r="T118" s="520"/>
      <c r="U118" s="520"/>
      <c r="V118" s="215"/>
      <c r="Y118" s="198"/>
      <c r="Z118" s="198"/>
      <c r="AA118" s="198"/>
      <c r="AB118" s="198"/>
      <c r="AC118" s="198"/>
      <c r="AD118" s="198"/>
      <c r="AE118" s="198"/>
      <c r="AF118" s="198"/>
      <c r="AG118" s="198"/>
      <c r="AH118" s="198"/>
      <c r="AI118" s="198"/>
      <c r="AJ118" s="198"/>
      <c r="AK118" s="198"/>
      <c r="AL118" s="198"/>
      <c r="AM118" s="198"/>
      <c r="AN118" s="198"/>
      <c r="AO118" s="198"/>
    </row>
    <row r="119" spans="2:41" s="197" customFormat="1" ht="13.05" customHeight="1">
      <c r="B119" s="209"/>
      <c r="C119" s="515" t="s">
        <v>171</v>
      </c>
      <c r="D119" s="515"/>
      <c r="E119" s="515"/>
      <c r="F119" s="515"/>
      <c r="G119" s="515"/>
      <c r="H119" s="515"/>
      <c r="J119" s="287" t="str">
        <f>IF('Demais Informações'!$J$28="","",'Demais Informações'!$J$28)</f>
        <v/>
      </c>
      <c r="K119" s="516" t="s">
        <v>172</v>
      </c>
      <c r="L119" s="517"/>
      <c r="M119" s="517"/>
      <c r="V119" s="215"/>
      <c r="Y119" s="198"/>
      <c r="Z119" s="198"/>
      <c r="AA119" s="198"/>
      <c r="AB119" s="198" t="str">
        <f>IF(J119="NÃO", "NÃO EXISTENTE", "EXISTENTE")</f>
        <v>EXISTENTE</v>
      </c>
      <c r="AC119" s="198"/>
      <c r="AD119" s="198"/>
      <c r="AE119" s="198"/>
      <c r="AF119" s="198"/>
      <c r="AG119" s="198"/>
      <c r="AH119" s="198"/>
      <c r="AI119" s="198"/>
      <c r="AJ119" s="198"/>
      <c r="AK119" s="198"/>
      <c r="AL119" s="198"/>
      <c r="AM119" s="198"/>
      <c r="AN119" s="198"/>
      <c r="AO119" s="198"/>
    </row>
    <row r="120" spans="2:41" s="197" customFormat="1" ht="13.05" customHeight="1">
      <c r="B120" s="209"/>
      <c r="C120" s="515" t="s">
        <v>173</v>
      </c>
      <c r="D120" s="515"/>
      <c r="E120" s="515"/>
      <c r="F120" s="515"/>
      <c r="G120" s="515"/>
      <c r="H120" s="515"/>
      <c r="J120" s="287" t="str">
        <f>IF('Demais Informações'!$J$29="","",'Demais Informações'!$J$29)</f>
        <v/>
      </c>
      <c r="K120" s="516" t="s">
        <v>172</v>
      </c>
      <c r="L120" s="517"/>
      <c r="M120" s="517"/>
      <c r="V120" s="215"/>
      <c r="Y120" s="198"/>
      <c r="Z120" s="198"/>
      <c r="AA120" s="198"/>
      <c r="AB120" s="198" t="str">
        <f>IF(J120="NÃO", "NÃO EXISTENTE", "EXISTENTE")</f>
        <v>EXISTENTE</v>
      </c>
      <c r="AC120" s="198"/>
      <c r="AD120" s="198"/>
      <c r="AE120" s="198"/>
      <c r="AF120" s="198"/>
      <c r="AG120" s="198"/>
      <c r="AH120" s="198"/>
      <c r="AI120" s="198"/>
      <c r="AJ120" s="198"/>
      <c r="AK120" s="198"/>
      <c r="AL120" s="198"/>
      <c r="AM120" s="198"/>
      <c r="AN120" s="198"/>
      <c r="AO120" s="198"/>
    </row>
    <row r="121" spans="2:41" s="197" customFormat="1" ht="13.05" customHeight="1">
      <c r="B121" s="209"/>
      <c r="C121" s="515" t="s">
        <v>174</v>
      </c>
      <c r="D121" s="515"/>
      <c r="E121" s="515"/>
      <c r="F121" s="515"/>
      <c r="G121" s="515"/>
      <c r="H121" s="515"/>
      <c r="J121" s="287" t="str">
        <f>IF('Demais Informações'!$J$30="","",'Demais Informações'!$J$30)</f>
        <v/>
      </c>
      <c r="K121" s="516" t="s">
        <v>172</v>
      </c>
      <c r="L121" s="517"/>
      <c r="M121" s="517"/>
      <c r="V121" s="215"/>
      <c r="Y121" s="198"/>
      <c r="Z121" s="198"/>
      <c r="AA121" s="198"/>
      <c r="AB121" s="198" t="str">
        <f>IF(J121="NÃO", "NÃO EXISTENTE", "EXISTENTE")</f>
        <v>EXISTENTE</v>
      </c>
      <c r="AC121" s="198"/>
      <c r="AD121" s="198"/>
      <c r="AE121" s="198"/>
      <c r="AF121" s="198"/>
      <c r="AG121" s="198"/>
      <c r="AH121" s="198"/>
      <c r="AI121" s="198"/>
      <c r="AJ121" s="198"/>
      <c r="AK121" s="198"/>
      <c r="AL121" s="198"/>
      <c r="AM121" s="198"/>
      <c r="AN121" s="198"/>
      <c r="AO121" s="198"/>
    </row>
    <row r="122" spans="2:41" s="197" customFormat="1" ht="12.75" customHeight="1">
      <c r="B122" s="209"/>
      <c r="C122" s="515" t="s">
        <v>214</v>
      </c>
      <c r="D122" s="515"/>
      <c r="E122" s="515"/>
      <c r="F122" s="515"/>
      <c r="G122" s="515"/>
      <c r="H122" s="515"/>
      <c r="I122" s="515"/>
      <c r="J122" s="287" t="str">
        <f>IF('Demais Informações'!$J$31="","",'Demais Informações'!$J$31)</f>
        <v/>
      </c>
      <c r="K122" s="516" t="s">
        <v>172</v>
      </c>
      <c r="L122" s="517"/>
      <c r="M122" s="517"/>
      <c r="V122" s="215"/>
      <c r="Y122" s="198"/>
      <c r="Z122" s="198"/>
      <c r="AA122" s="198"/>
      <c r="AB122" s="198" t="str">
        <f t="shared" ref="AB122:AB125" si="0">IF(J122="NÃO", "NÃO EXISTENTE", "EXISTENTE")</f>
        <v>EXISTENTE</v>
      </c>
      <c r="AC122" s="198"/>
      <c r="AD122" s="198"/>
      <c r="AE122" s="198"/>
      <c r="AF122" s="198"/>
      <c r="AG122" s="198"/>
      <c r="AH122" s="198"/>
      <c r="AI122" s="198"/>
      <c r="AJ122" s="198"/>
      <c r="AK122" s="198"/>
      <c r="AL122" s="198"/>
      <c r="AM122" s="198"/>
      <c r="AN122" s="198"/>
      <c r="AO122" s="198"/>
    </row>
    <row r="123" spans="2:41" s="197" customFormat="1" ht="12.75" customHeight="1">
      <c r="B123" s="209"/>
      <c r="C123" s="515" t="s">
        <v>175</v>
      </c>
      <c r="D123" s="515"/>
      <c r="E123" s="515"/>
      <c r="F123" s="515"/>
      <c r="G123" s="515"/>
      <c r="H123" s="515"/>
      <c r="I123" s="541"/>
      <c r="J123" s="287" t="str">
        <f>IF('Demais Informações'!$J$32="","",'Demais Informações'!$J$32)</f>
        <v/>
      </c>
      <c r="K123" s="516" t="s">
        <v>172</v>
      </c>
      <c r="L123" s="517"/>
      <c r="M123" s="517"/>
      <c r="V123" s="215"/>
      <c r="Y123" s="198"/>
      <c r="Z123" s="198"/>
      <c r="AA123" s="198"/>
      <c r="AB123" s="198" t="str">
        <f t="shared" si="0"/>
        <v>EXISTENTE</v>
      </c>
      <c r="AC123" s="198"/>
      <c r="AD123" s="198"/>
      <c r="AE123" s="198"/>
      <c r="AF123" s="198"/>
      <c r="AG123" s="198"/>
      <c r="AH123" s="198"/>
      <c r="AI123" s="198"/>
      <c r="AJ123" s="198"/>
      <c r="AK123" s="198"/>
      <c r="AL123" s="198"/>
      <c r="AM123" s="198"/>
      <c r="AN123" s="198"/>
      <c r="AO123" s="198"/>
    </row>
    <row r="124" spans="2:41" s="197" customFormat="1" ht="12.75" customHeight="1">
      <c r="B124" s="209"/>
      <c r="C124" s="515" t="s">
        <v>176</v>
      </c>
      <c r="D124" s="515"/>
      <c r="E124" s="515"/>
      <c r="F124" s="515"/>
      <c r="G124" s="515"/>
      <c r="H124" s="515"/>
      <c r="I124" s="541"/>
      <c r="J124" s="287" t="str">
        <f>IF('Demais Informações'!$J$33="","",'Demais Informações'!$J$33)</f>
        <v/>
      </c>
      <c r="K124" s="516" t="s">
        <v>172</v>
      </c>
      <c r="L124" s="517"/>
      <c r="M124" s="517"/>
      <c r="V124" s="215"/>
      <c r="Y124" s="198"/>
      <c r="Z124" s="198"/>
      <c r="AA124" s="198"/>
      <c r="AB124" s="198" t="str">
        <f t="shared" si="0"/>
        <v>EXISTENTE</v>
      </c>
      <c r="AC124" s="198"/>
      <c r="AD124" s="198"/>
      <c r="AE124" s="198"/>
      <c r="AF124" s="198"/>
      <c r="AG124" s="198"/>
      <c r="AH124" s="198"/>
      <c r="AI124" s="198"/>
      <c r="AJ124" s="198"/>
      <c r="AK124" s="198"/>
      <c r="AL124" s="198"/>
      <c r="AM124" s="198"/>
      <c r="AN124" s="198"/>
      <c r="AO124" s="198"/>
    </row>
    <row r="125" spans="2:41" s="197" customFormat="1" ht="13.05" customHeight="1">
      <c r="B125" s="209"/>
      <c r="C125" s="515" t="s">
        <v>177</v>
      </c>
      <c r="D125" s="515"/>
      <c r="E125" s="515"/>
      <c r="F125" s="515"/>
      <c r="G125" s="515"/>
      <c r="H125" s="515"/>
      <c r="J125" s="287" t="str">
        <f>IF('Demais Informações'!$J$34="","",'Demais Informações'!$J$34)</f>
        <v/>
      </c>
      <c r="K125" s="542" t="s">
        <v>172</v>
      </c>
      <c r="L125" s="543"/>
      <c r="M125" s="543"/>
      <c r="V125" s="215"/>
      <c r="Y125" s="198"/>
      <c r="Z125" s="198"/>
      <c r="AA125" s="198"/>
      <c r="AB125" s="198" t="str">
        <f t="shared" si="0"/>
        <v>EXISTENTE</v>
      </c>
      <c r="AC125" s="198"/>
      <c r="AD125" s="198"/>
      <c r="AE125" s="198"/>
      <c r="AF125" s="198"/>
      <c r="AG125" s="198"/>
      <c r="AH125" s="198"/>
      <c r="AI125" s="198"/>
      <c r="AJ125" s="198"/>
      <c r="AK125" s="198"/>
      <c r="AL125" s="198"/>
      <c r="AM125" s="198"/>
      <c r="AN125" s="198"/>
      <c r="AO125" s="198"/>
    </row>
    <row r="126" spans="2:41" s="197" customFormat="1" ht="23.55" customHeight="1">
      <c r="B126" s="209"/>
      <c r="C126" s="289" t="s">
        <v>215</v>
      </c>
      <c r="D126" s="237"/>
      <c r="E126" s="237"/>
      <c r="F126" s="237"/>
      <c r="G126" s="237"/>
      <c r="H126" s="237"/>
      <c r="I126" s="237"/>
      <c r="J126" s="237"/>
      <c r="K126" s="237"/>
      <c r="L126" s="237"/>
      <c r="M126" s="237"/>
      <c r="N126" s="237"/>
      <c r="O126" s="237"/>
      <c r="P126" s="237"/>
      <c r="Q126" s="237"/>
      <c r="R126" s="237"/>
      <c r="S126" s="237"/>
      <c r="T126" s="237"/>
      <c r="U126" s="237"/>
      <c r="V126" s="215"/>
      <c r="Y126" s="198"/>
      <c r="Z126" s="198"/>
      <c r="AA126" s="198"/>
      <c r="AB126" s="198"/>
      <c r="AC126" s="198"/>
      <c r="AD126" s="198"/>
      <c r="AE126" s="198"/>
      <c r="AF126" s="198"/>
      <c r="AG126" s="198"/>
      <c r="AH126" s="198"/>
      <c r="AI126" s="198"/>
      <c r="AJ126" s="198"/>
      <c r="AK126" s="198"/>
      <c r="AL126" s="198"/>
      <c r="AM126" s="198"/>
      <c r="AN126" s="198"/>
      <c r="AO126" s="198"/>
    </row>
    <row r="127" spans="2:41" s="197" customFormat="1" ht="12.75" customHeight="1">
      <c r="B127" s="209"/>
      <c r="C127" s="520" t="s">
        <v>178</v>
      </c>
      <c r="D127" s="520"/>
      <c r="E127" s="520"/>
      <c r="F127" s="520"/>
      <c r="G127" s="520"/>
      <c r="H127" s="520"/>
      <c r="I127" s="520"/>
      <c r="J127" s="520"/>
      <c r="K127" s="520"/>
      <c r="L127" s="520"/>
      <c r="M127" s="520"/>
      <c r="N127" s="520"/>
      <c r="O127" s="520"/>
      <c r="P127" s="520"/>
      <c r="Q127" s="520"/>
      <c r="R127" s="520"/>
      <c r="S127" s="520"/>
      <c r="T127" s="520"/>
      <c r="U127" s="520"/>
      <c r="V127" s="215"/>
      <c r="Y127" s="198"/>
      <c r="Z127" s="198"/>
      <c r="AA127" s="198"/>
      <c r="AB127" s="198"/>
      <c r="AC127" s="198"/>
      <c r="AD127" s="198"/>
      <c r="AE127" s="198"/>
      <c r="AF127" s="198"/>
      <c r="AG127" s="198"/>
      <c r="AH127" s="198"/>
      <c r="AI127" s="198"/>
      <c r="AJ127" s="198"/>
      <c r="AK127" s="198"/>
      <c r="AL127" s="198"/>
      <c r="AM127" s="198"/>
      <c r="AN127" s="198"/>
      <c r="AO127" s="198"/>
    </row>
    <row r="128" spans="2:41" s="197" customFormat="1" ht="12.75" customHeight="1">
      <c r="B128" s="209"/>
      <c r="C128" s="534" t="s">
        <v>227</v>
      </c>
      <c r="D128" s="535"/>
      <c r="E128" s="528"/>
      <c r="F128" s="528"/>
      <c r="G128" s="528"/>
      <c r="H128" s="528"/>
      <c r="I128" s="528"/>
      <c r="J128" s="528"/>
      <c r="K128" s="246" t="s">
        <v>179</v>
      </c>
      <c r="L128" s="290"/>
      <c r="M128" s="290"/>
      <c r="N128" s="290"/>
      <c r="O128" s="290"/>
      <c r="P128" s="290"/>
      <c r="Q128" s="290"/>
      <c r="R128" s="290"/>
      <c r="S128" s="290"/>
      <c r="T128" s="290"/>
      <c r="U128" s="290"/>
      <c r="V128" s="215"/>
      <c r="Y128" s="198"/>
      <c r="Z128" s="198"/>
      <c r="AA128" s="198"/>
      <c r="AB128" s="198"/>
      <c r="AC128" s="198"/>
      <c r="AD128" s="198"/>
      <c r="AE128" s="198"/>
      <c r="AF128" s="198"/>
      <c r="AG128" s="198"/>
      <c r="AH128" s="198"/>
      <c r="AI128" s="198"/>
      <c r="AJ128" s="198"/>
      <c r="AK128" s="198"/>
      <c r="AL128" s="198"/>
      <c r="AM128" s="198"/>
      <c r="AN128" s="198"/>
      <c r="AO128" s="198"/>
    </row>
    <row r="129" spans="2:41" s="197" customFormat="1" ht="12.75" customHeight="1">
      <c r="B129" s="209"/>
      <c r="C129" s="536" t="s">
        <v>180</v>
      </c>
      <c r="D129" s="535"/>
      <c r="E129" s="537" t="str">
        <f>IF('Demais Informações'!$E$39&lt;&gt;"",'Demais Informações'!$E$39,"")</f>
        <v/>
      </c>
      <c r="F129" s="537"/>
      <c r="G129" s="537"/>
      <c r="H129" s="537"/>
      <c r="I129" s="537"/>
      <c r="J129" s="537"/>
      <c r="K129" s="246" t="s">
        <v>181</v>
      </c>
      <c r="L129" s="290"/>
      <c r="M129" s="290"/>
      <c r="N129" s="290"/>
      <c r="O129" s="290"/>
      <c r="P129" s="290"/>
      <c r="Q129" s="290"/>
      <c r="R129" s="290"/>
      <c r="S129" s="290"/>
      <c r="T129" s="290"/>
      <c r="U129" s="290"/>
      <c r="V129" s="215"/>
      <c r="Y129" s="198"/>
      <c r="Z129" s="198"/>
      <c r="AA129" s="198"/>
      <c r="AB129" s="198"/>
      <c r="AC129" s="198"/>
      <c r="AD129" s="198"/>
      <c r="AE129" s="198"/>
      <c r="AF129" s="198"/>
      <c r="AG129" s="198"/>
      <c r="AH129" s="198"/>
      <c r="AI129" s="198"/>
      <c r="AJ129" s="198"/>
      <c r="AK129" s="198"/>
      <c r="AL129" s="198"/>
      <c r="AM129" s="198"/>
      <c r="AN129" s="198"/>
      <c r="AO129" s="198"/>
    </row>
    <row r="130" spans="2:41" s="197" customFormat="1" ht="12.75" customHeight="1">
      <c r="B130" s="209"/>
      <c r="C130" s="536" t="s">
        <v>182</v>
      </c>
      <c r="D130" s="536"/>
      <c r="E130" s="536"/>
      <c r="F130" s="536"/>
      <c r="G130" s="535"/>
      <c r="H130" s="538" t="str">
        <f>IF('Demais Informações'!$E$41&lt;&gt;"",'Demais Informações'!$E$41,"")</f>
        <v/>
      </c>
      <c r="I130" s="539"/>
      <c r="J130" s="540"/>
      <c r="K130" s="246" t="s">
        <v>183</v>
      </c>
      <c r="L130" s="290"/>
      <c r="M130" s="290"/>
      <c r="N130" s="290"/>
      <c r="O130" s="290"/>
      <c r="P130" s="290"/>
      <c r="Q130" s="290"/>
      <c r="R130" s="290"/>
      <c r="S130" s="290"/>
      <c r="T130" s="290"/>
      <c r="U130" s="290"/>
      <c r="V130" s="215"/>
      <c r="Y130" s="198"/>
      <c r="Z130" s="198"/>
      <c r="AA130" s="198"/>
      <c r="AB130" s="198"/>
      <c r="AC130" s="198"/>
      <c r="AD130" s="198"/>
      <c r="AE130" s="198"/>
      <c r="AF130" s="198"/>
      <c r="AG130" s="198"/>
      <c r="AH130" s="198"/>
      <c r="AI130" s="198"/>
      <c r="AJ130" s="198"/>
      <c r="AK130" s="198"/>
      <c r="AL130" s="198"/>
      <c r="AM130" s="198"/>
      <c r="AN130" s="198"/>
      <c r="AO130" s="198"/>
    </row>
    <row r="131" spans="2:41" s="197" customFormat="1" ht="12.75" customHeight="1">
      <c r="B131" s="209"/>
      <c r="C131" s="526" t="s">
        <v>228</v>
      </c>
      <c r="D131" s="522"/>
      <c r="E131" s="522"/>
      <c r="F131" s="522"/>
      <c r="G131" s="527"/>
      <c r="H131" s="291"/>
      <c r="I131" s="292"/>
      <c r="J131" s="291"/>
      <c r="K131" s="246" t="s">
        <v>184</v>
      </c>
      <c r="L131" s="290"/>
      <c r="M131" s="290"/>
      <c r="N131" s="290"/>
      <c r="O131" s="290"/>
      <c r="P131" s="290"/>
      <c r="Q131" s="290"/>
      <c r="R131" s="290"/>
      <c r="S131" s="290"/>
      <c r="T131" s="290"/>
      <c r="U131" s="290"/>
      <c r="V131" s="215"/>
      <c r="Y131" s="198"/>
      <c r="Z131" s="198"/>
      <c r="AA131" s="198"/>
      <c r="AB131" s="198"/>
      <c r="AC131" s="198"/>
      <c r="AD131" s="198"/>
      <c r="AE131" s="198"/>
      <c r="AF131" s="198"/>
      <c r="AG131" s="198"/>
      <c r="AH131" s="198"/>
      <c r="AI131" s="198"/>
      <c r="AJ131" s="198"/>
      <c r="AK131" s="198"/>
      <c r="AL131" s="198"/>
      <c r="AM131" s="198"/>
      <c r="AN131" s="198"/>
      <c r="AO131" s="198"/>
    </row>
    <row r="132" spans="2:41" s="197" customFormat="1" ht="12.75" customHeight="1">
      <c r="B132" s="209"/>
      <c r="C132" s="526" t="s">
        <v>229</v>
      </c>
      <c r="D132" s="522"/>
      <c r="E132" s="522"/>
      <c r="F132" s="522"/>
      <c r="G132" s="527"/>
      <c r="H132" s="531"/>
      <c r="I132" s="532"/>
      <c r="J132" s="533"/>
      <c r="K132" s="246" t="s">
        <v>211</v>
      </c>
      <c r="L132" s="246"/>
      <c r="M132" s="246"/>
      <c r="N132" s="246"/>
      <c r="O132" s="246"/>
      <c r="P132" s="246"/>
      <c r="Q132" s="246"/>
      <c r="R132" s="246"/>
      <c r="S132" s="246"/>
      <c r="T132" s="246"/>
      <c r="U132" s="246"/>
      <c r="V132" s="215"/>
      <c r="Y132" s="198"/>
      <c r="Z132" s="198"/>
      <c r="AA132" s="198"/>
      <c r="AB132" s="198"/>
      <c r="AC132" s="198"/>
      <c r="AD132" s="198"/>
      <c r="AE132" s="198"/>
      <c r="AF132" s="198"/>
      <c r="AG132" s="198"/>
      <c r="AH132" s="198"/>
      <c r="AI132" s="198"/>
      <c r="AJ132" s="198"/>
      <c r="AK132" s="198"/>
      <c r="AL132" s="198"/>
      <c r="AM132" s="198"/>
      <c r="AN132" s="198"/>
      <c r="AO132" s="198"/>
    </row>
    <row r="133" spans="2:41" s="197" customFormat="1" ht="12.75" customHeight="1">
      <c r="B133" s="209"/>
      <c r="C133" s="526" t="s">
        <v>230</v>
      </c>
      <c r="D133" s="522"/>
      <c r="E133" s="522"/>
      <c r="H133" s="528"/>
      <c r="I133" s="528"/>
      <c r="J133" s="528"/>
      <c r="K133" s="246" t="s">
        <v>185</v>
      </c>
      <c r="L133" s="246"/>
      <c r="M133" s="246"/>
      <c r="N133" s="246"/>
      <c r="O133" s="246"/>
      <c r="P133" s="246"/>
      <c r="Q133" s="246"/>
      <c r="R133" s="246"/>
      <c r="S133" s="246"/>
      <c r="T133" s="246"/>
      <c r="U133" s="246"/>
      <c r="V133" s="215"/>
      <c r="Y133" s="198"/>
      <c r="Z133" s="198"/>
      <c r="AA133" s="198"/>
      <c r="AB133" s="198"/>
      <c r="AC133" s="198"/>
      <c r="AD133" s="198"/>
      <c r="AE133" s="198"/>
      <c r="AF133" s="198"/>
      <c r="AG133" s="198"/>
      <c r="AH133" s="198"/>
      <c r="AI133" s="198"/>
      <c r="AJ133" s="198"/>
      <c r="AK133" s="198"/>
      <c r="AL133" s="198"/>
      <c r="AM133" s="198"/>
      <c r="AN133" s="198"/>
      <c r="AO133" s="198"/>
    </row>
    <row r="134" spans="2:41" s="197" customFormat="1" ht="12.75" customHeight="1">
      <c r="B134" s="209"/>
      <c r="C134" s="529" t="s">
        <v>231</v>
      </c>
      <c r="D134" s="530"/>
      <c r="E134" s="530"/>
      <c r="H134" s="291"/>
      <c r="I134" s="293" t="s">
        <v>186</v>
      </c>
      <c r="J134" s="291"/>
      <c r="K134" s="246" t="s">
        <v>211</v>
      </c>
      <c r="L134" s="246"/>
      <c r="M134" s="246"/>
      <c r="N134" s="246"/>
      <c r="O134" s="246"/>
      <c r="P134" s="246"/>
      <c r="Q134" s="246"/>
      <c r="R134" s="246"/>
      <c r="S134" s="246"/>
      <c r="T134" s="246"/>
      <c r="U134" s="246"/>
      <c r="V134" s="215"/>
      <c r="Y134" s="198"/>
      <c r="Z134" s="198"/>
      <c r="AA134" s="198"/>
      <c r="AB134" s="198"/>
      <c r="AC134" s="198"/>
      <c r="AD134" s="198"/>
      <c r="AE134" s="198"/>
      <c r="AF134" s="198"/>
      <c r="AG134" s="198"/>
      <c r="AH134" s="198"/>
      <c r="AI134" s="198"/>
      <c r="AJ134" s="198"/>
      <c r="AK134" s="198"/>
      <c r="AL134" s="198"/>
      <c r="AM134" s="198"/>
      <c r="AN134" s="198"/>
      <c r="AO134" s="198"/>
    </row>
    <row r="135" spans="2:41" s="197" customFormat="1" ht="12.75" hidden="1" customHeight="1">
      <c r="B135" s="209"/>
      <c r="C135" s="286" t="s">
        <v>187</v>
      </c>
      <c r="D135" s="286"/>
      <c r="E135" s="286"/>
      <c r="H135" s="523"/>
      <c r="I135" s="524"/>
      <c r="J135" s="525"/>
      <c r="K135" s="246" t="s">
        <v>188</v>
      </c>
      <c r="L135" s="246"/>
      <c r="M135" s="246"/>
      <c r="N135" s="246"/>
      <c r="O135" s="246"/>
      <c r="P135" s="246"/>
      <c r="Q135" s="246"/>
      <c r="R135" s="246"/>
      <c r="S135" s="246"/>
      <c r="T135" s="246"/>
      <c r="U135" s="246"/>
      <c r="V135" s="215"/>
      <c r="Y135" s="198"/>
      <c r="Z135" s="198"/>
      <c r="AA135" s="198"/>
      <c r="AB135" s="198"/>
      <c r="AC135" s="198"/>
      <c r="AD135" s="198"/>
      <c r="AE135" s="198"/>
      <c r="AF135" s="198"/>
      <c r="AG135" s="198"/>
      <c r="AH135" s="198"/>
      <c r="AI135" s="198"/>
      <c r="AJ135" s="198"/>
      <c r="AK135" s="198"/>
      <c r="AL135" s="198"/>
      <c r="AM135" s="198"/>
      <c r="AN135" s="198"/>
      <c r="AO135" s="198"/>
    </row>
    <row r="136" spans="2:41" s="197" customFormat="1" ht="12.75" customHeight="1">
      <c r="B136" s="209"/>
      <c r="C136" s="526" t="s">
        <v>232</v>
      </c>
      <c r="D136" s="522"/>
      <c r="E136" s="522"/>
      <c r="F136" s="522"/>
      <c r="G136" s="527"/>
      <c r="H136" s="528"/>
      <c r="I136" s="528"/>
      <c r="J136" s="528"/>
      <c r="K136" s="246" t="s">
        <v>189</v>
      </c>
      <c r="L136" s="246"/>
      <c r="M136" s="246"/>
      <c r="N136" s="246"/>
      <c r="O136" s="246"/>
      <c r="P136" s="246"/>
      <c r="Q136" s="246"/>
      <c r="R136" s="246"/>
      <c r="S136" s="246"/>
      <c r="T136" s="246"/>
      <c r="U136" s="246"/>
      <c r="V136" s="215"/>
      <c r="Y136" s="198"/>
      <c r="Z136" s="198"/>
      <c r="AA136" s="198"/>
      <c r="AB136" s="198"/>
      <c r="AC136" s="198"/>
      <c r="AD136" s="198"/>
      <c r="AE136" s="198"/>
      <c r="AF136" s="198"/>
      <c r="AG136" s="198"/>
      <c r="AH136" s="198"/>
      <c r="AI136" s="198"/>
      <c r="AJ136" s="198"/>
      <c r="AK136" s="198"/>
      <c r="AL136" s="198"/>
      <c r="AM136" s="198"/>
      <c r="AN136" s="198"/>
      <c r="AO136" s="198"/>
    </row>
    <row r="137" spans="2:41" s="197" customFormat="1" ht="12.75" customHeight="1">
      <c r="B137" s="209"/>
      <c r="C137" s="529" t="s">
        <v>233</v>
      </c>
      <c r="D137" s="530"/>
      <c r="E137" s="530"/>
      <c r="H137" s="291"/>
      <c r="I137" s="293" t="s">
        <v>186</v>
      </c>
      <c r="J137" s="291"/>
      <c r="K137" s="246" t="s">
        <v>211</v>
      </c>
      <c r="L137" s="246"/>
      <c r="M137" s="246"/>
      <c r="N137" s="246"/>
      <c r="O137" s="246"/>
      <c r="P137" s="246"/>
      <c r="Q137" s="246"/>
      <c r="R137" s="246"/>
      <c r="S137" s="246"/>
      <c r="T137" s="246"/>
      <c r="U137" s="246"/>
      <c r="V137" s="282"/>
      <c r="Y137" s="198"/>
      <c r="Z137" s="198"/>
      <c r="AA137" s="198"/>
      <c r="AB137" s="198"/>
      <c r="AC137" s="198"/>
      <c r="AD137" s="198"/>
      <c r="AE137" s="198"/>
      <c r="AF137" s="198"/>
      <c r="AG137" s="198"/>
      <c r="AH137" s="198"/>
      <c r="AI137" s="198"/>
      <c r="AJ137" s="198"/>
      <c r="AK137" s="198"/>
      <c r="AL137" s="198"/>
      <c r="AM137" s="198"/>
      <c r="AN137" s="198"/>
      <c r="AO137" s="198"/>
    </row>
    <row r="138" spans="2:41" s="197" customFormat="1" ht="12.75" hidden="1" customHeight="1">
      <c r="B138" s="209"/>
      <c r="C138" s="286" t="s">
        <v>190</v>
      </c>
      <c r="D138" s="286"/>
      <c r="E138" s="286"/>
      <c r="H138" s="523"/>
      <c r="I138" s="524"/>
      <c r="J138" s="525"/>
      <c r="K138" s="246" t="s">
        <v>188</v>
      </c>
      <c r="L138" s="246"/>
      <c r="M138" s="246"/>
      <c r="N138" s="246"/>
      <c r="O138" s="246"/>
      <c r="P138" s="246"/>
      <c r="Q138" s="246"/>
      <c r="R138" s="246"/>
      <c r="S138" s="246"/>
      <c r="T138" s="246"/>
      <c r="U138" s="246"/>
      <c r="V138" s="282"/>
      <c r="Y138" s="198"/>
      <c r="Z138" s="198"/>
      <c r="AA138" s="198"/>
      <c r="AB138" s="198"/>
      <c r="AC138" s="198"/>
      <c r="AD138" s="198"/>
      <c r="AE138" s="198"/>
      <c r="AF138" s="198"/>
      <c r="AG138" s="198"/>
      <c r="AH138" s="198"/>
      <c r="AI138" s="198"/>
      <c r="AJ138" s="198"/>
      <c r="AK138" s="198"/>
      <c r="AL138" s="198"/>
      <c r="AM138" s="198"/>
      <c r="AN138" s="198"/>
      <c r="AO138" s="198"/>
    </row>
    <row r="139" spans="2:41" s="197" customFormat="1" ht="12.75" customHeight="1">
      <c r="B139" s="209"/>
      <c r="C139" s="522" t="s">
        <v>410</v>
      </c>
      <c r="D139" s="522"/>
      <c r="E139" s="522"/>
      <c r="F139" s="522"/>
      <c r="G139" s="294"/>
      <c r="H139" s="531"/>
      <c r="I139" s="532"/>
      <c r="J139" s="533"/>
      <c r="K139" s="246" t="s">
        <v>191</v>
      </c>
      <c r="L139" s="290"/>
      <c r="M139" s="246"/>
      <c r="N139" s="246"/>
      <c r="O139" s="246"/>
      <c r="P139" s="246"/>
      <c r="Q139" s="246"/>
      <c r="R139" s="246"/>
      <c r="S139" s="246"/>
      <c r="T139" s="246"/>
      <c r="U139" s="246"/>
      <c r="V139" s="282"/>
      <c r="Y139" s="198"/>
      <c r="Z139" s="198"/>
      <c r="AA139" s="198"/>
      <c r="AB139" s="198"/>
      <c r="AC139" s="198"/>
      <c r="AD139" s="198"/>
      <c r="AE139" s="198"/>
      <c r="AF139" s="198"/>
      <c r="AG139" s="198"/>
      <c r="AH139" s="198"/>
      <c r="AI139" s="198"/>
      <c r="AJ139" s="198"/>
      <c r="AK139" s="198"/>
      <c r="AL139" s="198"/>
      <c r="AM139" s="198"/>
      <c r="AN139" s="198"/>
      <c r="AO139" s="198"/>
    </row>
    <row r="140" spans="2:41" s="197" customFormat="1" ht="5.0999999999999996" customHeight="1">
      <c r="B140" s="209"/>
      <c r="C140" s="283"/>
      <c r="D140" s="295"/>
      <c r="E140" s="246"/>
      <c r="F140" s="283"/>
      <c r="G140" s="283"/>
      <c r="H140" s="283"/>
      <c r="I140" s="246"/>
      <c r="J140" s="246"/>
      <c r="K140" s="246"/>
      <c r="L140" s="246"/>
      <c r="M140" s="246"/>
      <c r="N140" s="246"/>
      <c r="O140" s="246"/>
      <c r="P140" s="246"/>
      <c r="Q140" s="246"/>
      <c r="R140" s="246"/>
      <c r="S140" s="246"/>
      <c r="T140" s="246"/>
      <c r="U140" s="246"/>
      <c r="V140" s="282"/>
      <c r="Y140" s="198"/>
      <c r="Z140" s="198"/>
      <c r="AA140" s="198"/>
      <c r="AB140" s="198"/>
      <c r="AC140" s="198"/>
      <c r="AD140" s="198"/>
      <c r="AE140" s="198"/>
      <c r="AF140" s="198"/>
      <c r="AG140" s="198"/>
      <c r="AH140" s="198"/>
      <c r="AI140" s="198"/>
      <c r="AJ140" s="198"/>
      <c r="AK140" s="198"/>
      <c r="AL140" s="198"/>
      <c r="AM140" s="198"/>
      <c r="AN140" s="198"/>
      <c r="AO140" s="198"/>
    </row>
    <row r="141" spans="2:41" s="197" customFormat="1" ht="12.75" customHeight="1">
      <c r="B141" s="209"/>
      <c r="C141" s="520" t="s">
        <v>192</v>
      </c>
      <c r="D141" s="520"/>
      <c r="E141" s="520"/>
      <c r="F141" s="520"/>
      <c r="G141" s="520"/>
      <c r="H141" s="520"/>
      <c r="I141" s="520"/>
      <c r="J141" s="520"/>
      <c r="K141" s="520"/>
      <c r="L141" s="520"/>
      <c r="M141" s="520"/>
      <c r="N141" s="520"/>
      <c r="O141" s="520"/>
      <c r="P141" s="520"/>
      <c r="Q141" s="520"/>
      <c r="R141" s="520"/>
      <c r="S141" s="520"/>
      <c r="T141" s="520"/>
      <c r="U141" s="520"/>
      <c r="V141" s="215"/>
      <c r="Y141" s="198"/>
      <c r="Z141" s="198"/>
      <c r="AA141" s="198"/>
      <c r="AB141" s="198"/>
      <c r="AC141" s="198"/>
      <c r="AD141" s="198"/>
      <c r="AE141" s="198"/>
      <c r="AF141" s="198"/>
      <c r="AG141" s="198"/>
      <c r="AH141" s="198"/>
      <c r="AI141" s="198"/>
      <c r="AJ141" s="198"/>
      <c r="AK141" s="198"/>
      <c r="AL141" s="198"/>
      <c r="AM141" s="198"/>
      <c r="AN141" s="198"/>
      <c r="AO141" s="198"/>
    </row>
    <row r="142" spans="2:41" s="197" customFormat="1" ht="12.75" customHeight="1">
      <c r="B142" s="209"/>
      <c r="C142" s="522" t="s">
        <v>193</v>
      </c>
      <c r="D142" s="522"/>
      <c r="E142" s="522"/>
      <c r="F142" s="522"/>
      <c r="G142" s="522"/>
      <c r="H142" s="522"/>
      <c r="N142" s="287" t="str">
        <f>IF('Demais Informações'!$J$46="","",'Demais Informações'!$J$46)</f>
        <v/>
      </c>
      <c r="O142" s="516" t="s">
        <v>172</v>
      </c>
      <c r="P142" s="517"/>
      <c r="Q142" s="517"/>
      <c r="R142" s="283"/>
      <c r="S142" s="283"/>
      <c r="T142" s="283"/>
      <c r="U142" s="283"/>
      <c r="V142" s="215"/>
      <c r="Y142" s="198"/>
      <c r="Z142" s="198"/>
      <c r="AA142" s="198"/>
      <c r="AB142" s="198" t="str">
        <f t="shared" ref="AB142:AB149" si="1">IF(N142="NÃO", "NÃO EXISTENTE", "EXISTENTE")</f>
        <v>EXISTENTE</v>
      </c>
      <c r="AC142" s="198"/>
      <c r="AD142" s="198"/>
      <c r="AE142" s="198"/>
      <c r="AF142" s="198"/>
      <c r="AG142" s="198"/>
      <c r="AH142" s="198"/>
      <c r="AI142" s="198"/>
      <c r="AJ142" s="198"/>
      <c r="AK142" s="198"/>
      <c r="AL142" s="198"/>
      <c r="AM142" s="198"/>
      <c r="AN142" s="198"/>
      <c r="AO142" s="198"/>
    </row>
    <row r="143" spans="2:41" s="197" customFormat="1" ht="12.75" customHeight="1">
      <c r="B143" s="209"/>
      <c r="C143" s="522" t="s">
        <v>194</v>
      </c>
      <c r="D143" s="522"/>
      <c r="E143" s="522"/>
      <c r="F143" s="522"/>
      <c r="G143" s="522"/>
      <c r="H143" s="522"/>
      <c r="I143" s="522"/>
      <c r="J143" s="522"/>
      <c r="K143" s="522"/>
      <c r="L143" s="522"/>
      <c r="N143" s="287" t="str">
        <f>IF('Demais Informações'!$J$47="","",'Demais Informações'!$J$47)</f>
        <v/>
      </c>
      <c r="O143" s="516" t="s">
        <v>172</v>
      </c>
      <c r="P143" s="517"/>
      <c r="Q143" s="517"/>
      <c r="R143" s="283"/>
      <c r="S143" s="283"/>
      <c r="T143" s="283"/>
      <c r="U143" s="283"/>
      <c r="V143" s="215"/>
      <c r="Y143" s="198"/>
      <c r="Z143" s="198"/>
      <c r="AA143" s="198"/>
      <c r="AB143" s="198" t="str">
        <f t="shared" si="1"/>
        <v>EXISTENTE</v>
      </c>
      <c r="AC143" s="198"/>
      <c r="AD143" s="198"/>
      <c r="AE143" s="198"/>
      <c r="AF143" s="198"/>
      <c r="AG143" s="198"/>
      <c r="AH143" s="198"/>
      <c r="AI143" s="198"/>
      <c r="AJ143" s="198"/>
      <c r="AK143" s="198"/>
      <c r="AL143" s="198"/>
      <c r="AM143" s="198"/>
      <c r="AN143" s="198"/>
      <c r="AO143" s="198"/>
    </row>
    <row r="144" spans="2:41" s="197" customFormat="1" ht="12.75" customHeight="1">
      <c r="B144" s="209"/>
      <c r="C144" s="522" t="s">
        <v>195</v>
      </c>
      <c r="D144" s="522"/>
      <c r="E144" s="522"/>
      <c r="F144" s="522"/>
      <c r="G144" s="522"/>
      <c r="N144" s="287" t="e">
        <f>IF('Demais Informações'!#REF!="","",'Demais Informações'!#REF!)</f>
        <v>#REF!</v>
      </c>
      <c r="O144" s="516" t="s">
        <v>172</v>
      </c>
      <c r="P144" s="517"/>
      <c r="Q144" s="517"/>
      <c r="R144" s="283"/>
      <c r="S144" s="283"/>
      <c r="T144" s="283"/>
      <c r="U144" s="283"/>
      <c r="V144" s="215"/>
      <c r="Y144" s="198"/>
      <c r="Z144" s="198"/>
      <c r="AA144" s="198"/>
      <c r="AB144" s="198" t="e">
        <f t="shared" si="1"/>
        <v>#REF!</v>
      </c>
      <c r="AC144" s="198"/>
      <c r="AD144" s="198"/>
      <c r="AE144" s="198"/>
      <c r="AF144" s="198"/>
      <c r="AG144" s="198"/>
      <c r="AH144" s="198"/>
      <c r="AI144" s="198"/>
      <c r="AJ144" s="198"/>
      <c r="AK144" s="198"/>
      <c r="AL144" s="198"/>
      <c r="AM144" s="198"/>
      <c r="AN144" s="198"/>
      <c r="AO144" s="198"/>
    </row>
    <row r="145" spans="2:41" s="197" customFormat="1" ht="12.75" customHeight="1">
      <c r="B145" s="209"/>
      <c r="C145" s="197" t="s">
        <v>196</v>
      </c>
      <c r="N145" s="287" t="str">
        <f>IF('Demais Informações'!$J$48="","",'Demais Informações'!$J$48)</f>
        <v/>
      </c>
      <c r="O145" s="516" t="s">
        <v>172</v>
      </c>
      <c r="P145" s="517"/>
      <c r="Q145" s="517"/>
      <c r="R145" s="283"/>
      <c r="S145" s="283"/>
      <c r="T145" s="283"/>
      <c r="U145" s="283"/>
      <c r="V145" s="215"/>
      <c r="Y145" s="198"/>
      <c r="Z145" s="198"/>
      <c r="AA145" s="198"/>
      <c r="AB145" s="198" t="str">
        <f t="shared" si="1"/>
        <v>EXISTENTE</v>
      </c>
      <c r="AC145" s="198"/>
      <c r="AD145" s="198"/>
      <c r="AE145" s="198"/>
      <c r="AF145" s="198"/>
      <c r="AG145" s="198"/>
      <c r="AH145" s="198"/>
      <c r="AI145" s="198"/>
      <c r="AJ145" s="198"/>
      <c r="AK145" s="198"/>
      <c r="AL145" s="198"/>
      <c r="AM145" s="198"/>
      <c r="AN145" s="198"/>
      <c r="AO145" s="198"/>
    </row>
    <row r="146" spans="2:41" s="197" customFormat="1" ht="12.75" customHeight="1">
      <c r="B146" s="209"/>
      <c r="C146" s="522" t="s">
        <v>197</v>
      </c>
      <c r="D146" s="522"/>
      <c r="E146" s="522"/>
      <c r="F146" s="522"/>
      <c r="G146" s="522"/>
      <c r="N146" s="287" t="str">
        <f>IF('Demais Informações'!$J$49="","",'Demais Informações'!$J$49)</f>
        <v/>
      </c>
      <c r="O146" s="516" t="s">
        <v>172</v>
      </c>
      <c r="P146" s="517"/>
      <c r="Q146" s="517"/>
      <c r="R146" s="283"/>
      <c r="S146" s="283"/>
      <c r="T146" s="283"/>
      <c r="U146" s="283"/>
      <c r="V146" s="215"/>
      <c r="Y146" s="198"/>
      <c r="Z146" s="198"/>
      <c r="AA146" s="198"/>
      <c r="AB146" s="198" t="str">
        <f t="shared" si="1"/>
        <v>EXISTENTE</v>
      </c>
      <c r="AC146" s="198"/>
      <c r="AD146" s="198"/>
      <c r="AE146" s="198"/>
      <c r="AF146" s="198"/>
      <c r="AG146" s="198"/>
      <c r="AH146" s="198"/>
      <c r="AI146" s="198"/>
      <c r="AJ146" s="198"/>
      <c r="AK146" s="198"/>
      <c r="AL146" s="198"/>
      <c r="AM146" s="198"/>
      <c r="AN146" s="198"/>
      <c r="AO146" s="198"/>
    </row>
    <row r="147" spans="2:41" s="197" customFormat="1" ht="12.75" customHeight="1">
      <c r="B147" s="209"/>
      <c r="C147" s="522" t="s">
        <v>198</v>
      </c>
      <c r="D147" s="522"/>
      <c r="E147" s="522"/>
      <c r="F147" s="522"/>
      <c r="G147" s="522"/>
      <c r="H147" s="522"/>
      <c r="I147" s="522"/>
      <c r="J147" s="522"/>
      <c r="K147" s="522"/>
      <c r="L147" s="522"/>
      <c r="N147" s="287" t="str">
        <f>IF('Demais Informações'!$J$50="","",'Demais Informações'!$J$50)</f>
        <v/>
      </c>
      <c r="O147" s="516" t="s">
        <v>172</v>
      </c>
      <c r="P147" s="517"/>
      <c r="Q147" s="517"/>
      <c r="R147" s="283"/>
      <c r="S147" s="283"/>
      <c r="T147" s="283"/>
      <c r="U147" s="283"/>
      <c r="V147" s="215"/>
      <c r="Y147" s="198"/>
      <c r="Z147" s="198"/>
      <c r="AA147" s="198"/>
      <c r="AB147" s="198" t="str">
        <f t="shared" si="1"/>
        <v>EXISTENTE</v>
      </c>
      <c r="AC147" s="198"/>
      <c r="AD147" s="198"/>
      <c r="AE147" s="198"/>
      <c r="AF147" s="198"/>
      <c r="AG147" s="198"/>
      <c r="AH147" s="198"/>
      <c r="AI147" s="198"/>
      <c r="AJ147" s="198"/>
      <c r="AK147" s="198"/>
      <c r="AL147" s="198"/>
      <c r="AM147" s="198"/>
      <c r="AN147" s="198"/>
      <c r="AO147" s="198"/>
    </row>
    <row r="148" spans="2:41" s="197" customFormat="1" ht="12.75" customHeight="1">
      <c r="B148" s="209"/>
      <c r="C148" s="515" t="s">
        <v>199</v>
      </c>
      <c r="D148" s="515"/>
      <c r="E148" s="515"/>
      <c r="F148" s="515"/>
      <c r="G148" s="515"/>
      <c r="H148" s="515"/>
      <c r="I148" s="515"/>
      <c r="J148" s="280"/>
      <c r="K148" s="280"/>
      <c r="L148" s="280"/>
      <c r="N148" s="287" t="str">
        <f>IF('Demais Informações'!$J$51="","",'Demais Informações'!$J$51)</f>
        <v/>
      </c>
      <c r="O148" s="516" t="s">
        <v>172</v>
      </c>
      <c r="P148" s="517"/>
      <c r="Q148" s="517"/>
      <c r="R148" s="283"/>
      <c r="S148" s="283"/>
      <c r="T148" s="283"/>
      <c r="U148" s="283"/>
      <c r="V148" s="215"/>
      <c r="Y148" s="198"/>
      <c r="Z148" s="198"/>
      <c r="AA148" s="198"/>
      <c r="AB148" s="198" t="str">
        <f t="shared" si="1"/>
        <v>EXISTENTE</v>
      </c>
      <c r="AC148" s="198"/>
      <c r="AD148" s="198"/>
      <c r="AE148" s="198"/>
      <c r="AF148" s="198"/>
      <c r="AG148" s="198"/>
      <c r="AH148" s="198"/>
      <c r="AI148" s="198"/>
      <c r="AJ148" s="198"/>
      <c r="AK148" s="198"/>
      <c r="AL148" s="198"/>
      <c r="AM148" s="198"/>
      <c r="AN148" s="198"/>
      <c r="AO148" s="198"/>
    </row>
    <row r="149" spans="2:41" ht="13.05" customHeight="1">
      <c r="B149" s="209"/>
      <c r="C149" s="515" t="s">
        <v>200</v>
      </c>
      <c r="D149" s="515"/>
      <c r="E149" s="515"/>
      <c r="F149" s="515"/>
      <c r="G149" s="515"/>
      <c r="H149" s="515"/>
      <c r="I149" s="515"/>
      <c r="J149" s="515"/>
      <c r="K149" s="198"/>
      <c r="L149" s="198"/>
      <c r="M149" s="198"/>
      <c r="N149" s="287" t="str">
        <f>IF('Demais Informações'!$J$52="","",'Demais Informações'!$J$52)</f>
        <v/>
      </c>
      <c r="O149" s="516" t="s">
        <v>172</v>
      </c>
      <c r="P149" s="517"/>
      <c r="Q149" s="517"/>
      <c r="R149" s="237"/>
      <c r="S149" s="237"/>
      <c r="T149" s="237"/>
      <c r="U149" s="237"/>
      <c r="V149" s="215"/>
      <c r="AB149" s="198" t="str">
        <f t="shared" si="1"/>
        <v>EXISTENTE</v>
      </c>
    </row>
    <row r="150" spans="2:41">
      <c r="B150" s="209"/>
      <c r="C150" s="263"/>
      <c r="D150" s="263"/>
      <c r="E150" s="263"/>
      <c r="F150" s="263"/>
      <c r="J150" s="227"/>
      <c r="K150" s="288"/>
      <c r="L150" s="288"/>
      <c r="M150" s="288"/>
      <c r="N150" s="237"/>
      <c r="O150" s="237"/>
      <c r="P150" s="237"/>
      <c r="Q150" s="237"/>
      <c r="R150" s="237"/>
      <c r="S150" s="237"/>
      <c r="T150" s="237"/>
      <c r="U150" s="237"/>
      <c r="V150" s="215"/>
    </row>
    <row r="151" spans="2:41" ht="13.05" customHeight="1">
      <c r="B151" s="209"/>
      <c r="C151" s="518" t="s">
        <v>201</v>
      </c>
      <c r="D151" s="518"/>
      <c r="E151" s="518"/>
      <c r="F151" s="518"/>
      <c r="G151" s="518"/>
      <c r="H151" s="518"/>
      <c r="I151" s="518"/>
      <c r="J151" s="518"/>
      <c r="K151" s="518"/>
      <c r="L151" s="518"/>
      <c r="M151" s="519"/>
      <c r="N151" s="287" t="str">
        <f>'Demais Informações'!J57</f>
        <v>NÃO</v>
      </c>
      <c r="O151" s="516" t="s">
        <v>172</v>
      </c>
      <c r="P151" s="517"/>
      <c r="Q151" s="517"/>
      <c r="R151" s="237"/>
      <c r="S151" s="237"/>
      <c r="T151" s="237"/>
      <c r="U151" s="237"/>
      <c r="V151" s="215"/>
    </row>
    <row r="152" spans="2:41">
      <c r="B152" s="209"/>
      <c r="C152" s="263"/>
      <c r="D152" s="263"/>
      <c r="E152" s="263"/>
      <c r="F152" s="263"/>
      <c r="J152" s="227"/>
      <c r="K152" s="288"/>
      <c r="L152" s="288"/>
      <c r="M152" s="288"/>
      <c r="N152" s="237"/>
      <c r="O152" s="237"/>
      <c r="P152" s="237"/>
      <c r="Q152" s="237"/>
      <c r="R152" s="237"/>
      <c r="S152" s="237"/>
      <c r="T152" s="237"/>
      <c r="U152" s="237"/>
      <c r="V152" s="215"/>
    </row>
    <row r="153" spans="2:41" ht="13.05" customHeight="1">
      <c r="B153" s="209"/>
      <c r="C153" s="520" t="s">
        <v>202</v>
      </c>
      <c r="D153" s="520"/>
      <c r="E153" s="520"/>
      <c r="F153" s="520"/>
      <c r="G153" s="520"/>
      <c r="H153" s="520"/>
      <c r="I153" s="520"/>
      <c r="J153" s="227"/>
      <c r="K153" s="288"/>
      <c r="L153" s="288"/>
      <c r="M153" s="288"/>
      <c r="N153" s="237"/>
      <c r="O153" s="237"/>
      <c r="P153" s="237"/>
      <c r="Q153" s="237"/>
      <c r="R153" s="237"/>
      <c r="S153" s="237"/>
      <c r="T153" s="237"/>
      <c r="U153" s="237"/>
      <c r="V153" s="215"/>
    </row>
    <row r="154" spans="2:41" ht="35.1" customHeight="1">
      <c r="B154" s="209"/>
      <c r="C154" s="521" t="s">
        <v>203</v>
      </c>
      <c r="D154" s="521"/>
      <c r="E154" s="521"/>
      <c r="F154" s="521"/>
      <c r="G154" s="521"/>
      <c r="H154" s="521"/>
      <c r="I154" s="521"/>
      <c r="J154" s="521"/>
      <c r="K154" s="521"/>
      <c r="L154" s="521"/>
      <c r="M154" s="521"/>
      <c r="N154" s="521"/>
      <c r="O154" s="521"/>
      <c r="P154" s="521"/>
      <c r="Q154" s="521"/>
      <c r="R154" s="521"/>
      <c r="S154" s="521"/>
      <c r="T154" s="521"/>
      <c r="U154" s="521"/>
      <c r="V154" s="215"/>
    </row>
    <row r="155" spans="2:41" ht="20.100000000000001" customHeight="1">
      <c r="B155" s="209"/>
      <c r="C155" s="263"/>
      <c r="D155" s="218" t="str">
        <f>IF('Demais Informações'!$D$63="","",'Demais Informações'!$D$63)</f>
        <v/>
      </c>
      <c r="E155" s="513" t="s">
        <v>204</v>
      </c>
      <c r="F155" s="514"/>
      <c r="G155" s="514"/>
      <c r="H155" s="514"/>
      <c r="I155" s="514"/>
      <c r="J155" s="514"/>
      <c r="K155" s="514"/>
      <c r="L155" s="514"/>
      <c r="M155" s="514"/>
      <c r="N155" s="514"/>
      <c r="O155" s="514"/>
      <c r="P155" s="514"/>
      <c r="Q155" s="514"/>
      <c r="R155" s="514"/>
      <c r="S155" s="514"/>
      <c r="T155" s="514"/>
      <c r="U155" s="514"/>
      <c r="V155" s="215"/>
    </row>
    <row r="156" spans="2:41">
      <c r="B156" s="209"/>
      <c r="C156" s="263"/>
      <c r="D156" s="263"/>
      <c r="E156" s="263"/>
      <c r="F156" s="263"/>
      <c r="J156" s="227"/>
      <c r="K156" s="288"/>
      <c r="L156" s="288"/>
      <c r="M156" s="288"/>
      <c r="N156" s="237"/>
      <c r="O156" s="237"/>
      <c r="P156" s="237"/>
      <c r="Q156" s="237"/>
      <c r="R156" s="237"/>
      <c r="S156" s="237"/>
      <c r="T156" s="237"/>
      <c r="U156" s="237"/>
      <c r="V156" s="215"/>
    </row>
    <row r="157" spans="2:41" ht="20.100000000000001" customHeight="1">
      <c r="B157" s="209"/>
      <c r="C157" s="263"/>
      <c r="D157" s="218" t="str">
        <f>IF('Demais Informações'!$D$65="","",'Demais Informações'!$D$65)</f>
        <v/>
      </c>
      <c r="E157" s="513" t="s">
        <v>205</v>
      </c>
      <c r="F157" s="514"/>
      <c r="G157" s="514"/>
      <c r="H157" s="514"/>
      <c r="I157" s="514"/>
      <c r="J157" s="514"/>
      <c r="K157" s="514"/>
      <c r="L157" s="514"/>
      <c r="M157" s="514"/>
      <c r="N157" s="514"/>
      <c r="O157" s="514"/>
      <c r="P157" s="514"/>
      <c r="Q157" s="514"/>
      <c r="R157" s="514"/>
      <c r="S157" s="514"/>
      <c r="T157" s="514"/>
      <c r="U157" s="514"/>
      <c r="V157" s="215"/>
    </row>
    <row r="158" spans="2:41" s="197" customFormat="1">
      <c r="B158" s="209"/>
      <c r="C158" s="263"/>
      <c r="D158" s="263"/>
      <c r="E158" s="263"/>
      <c r="F158" s="263"/>
      <c r="J158" s="227"/>
      <c r="K158" s="288"/>
      <c r="L158" s="288"/>
      <c r="M158" s="288"/>
      <c r="N158" s="237"/>
      <c r="O158" s="237"/>
      <c r="P158" s="237"/>
      <c r="Q158" s="237"/>
      <c r="R158" s="237"/>
      <c r="S158" s="237"/>
      <c r="T158" s="237"/>
      <c r="U158" s="237"/>
      <c r="V158" s="215"/>
      <c r="Y158" s="198"/>
      <c r="Z158" s="198"/>
      <c r="AA158" s="198"/>
      <c r="AB158" s="198"/>
      <c r="AC158" s="198"/>
      <c r="AD158" s="198"/>
      <c r="AE158" s="198"/>
      <c r="AF158" s="198"/>
      <c r="AG158" s="198"/>
      <c r="AH158" s="198"/>
      <c r="AI158" s="198"/>
      <c r="AJ158" s="198"/>
      <c r="AK158" s="198"/>
      <c r="AL158" s="198"/>
      <c r="AM158" s="198"/>
      <c r="AN158" s="198"/>
      <c r="AO158" s="198"/>
    </row>
    <row r="159" spans="2:41" s="197" customFormat="1" ht="14.4" thickBot="1">
      <c r="B159" s="296"/>
      <c r="C159" s="297"/>
      <c r="D159" s="297"/>
      <c r="E159" s="297"/>
      <c r="F159" s="297"/>
      <c r="G159" s="297"/>
      <c r="H159" s="298"/>
      <c r="I159" s="298"/>
      <c r="J159" s="297"/>
      <c r="K159" s="298"/>
      <c r="L159" s="298"/>
      <c r="M159" s="298"/>
      <c r="N159" s="298"/>
      <c r="O159" s="298"/>
      <c r="P159" s="298"/>
      <c r="Q159" s="298"/>
      <c r="R159" s="298"/>
      <c r="S159" s="298"/>
      <c r="T159" s="298"/>
      <c r="U159" s="297"/>
      <c r="V159" s="299"/>
      <c r="Y159" s="198"/>
      <c r="Z159" s="198"/>
      <c r="AA159" s="198"/>
      <c r="AB159" s="198"/>
      <c r="AC159" s="198"/>
      <c r="AD159" s="198"/>
      <c r="AE159" s="198"/>
      <c r="AF159" s="198"/>
      <c r="AG159" s="198"/>
      <c r="AH159" s="198"/>
      <c r="AI159" s="198"/>
      <c r="AJ159" s="198"/>
      <c r="AK159" s="198"/>
      <c r="AL159" s="198"/>
      <c r="AM159" s="198"/>
      <c r="AN159" s="198"/>
      <c r="AO159" s="198"/>
    </row>
    <row r="160" spans="2:41" s="197" customFormat="1" ht="14.4" thickTop="1">
      <c r="H160" s="300"/>
      <c r="I160" s="300"/>
      <c r="K160" s="300"/>
      <c r="L160" s="300"/>
      <c r="M160" s="300"/>
      <c r="N160" s="300"/>
      <c r="O160" s="300"/>
      <c r="P160" s="300"/>
      <c r="Q160" s="300"/>
      <c r="R160" s="300"/>
      <c r="S160" s="300"/>
      <c r="T160" s="300"/>
      <c r="Y160" s="198"/>
      <c r="Z160" s="198"/>
      <c r="AA160" s="198"/>
      <c r="AB160" s="198"/>
      <c r="AC160" s="198"/>
      <c r="AD160" s="198"/>
      <c r="AE160" s="198"/>
      <c r="AF160" s="198"/>
      <c r="AG160" s="198"/>
      <c r="AH160" s="198"/>
      <c r="AI160" s="198"/>
      <c r="AJ160" s="198"/>
      <c r="AK160" s="198"/>
      <c r="AL160" s="198"/>
      <c r="AM160" s="198"/>
      <c r="AN160" s="198"/>
      <c r="AO160" s="198"/>
    </row>
  </sheetData>
  <sheetProtection algorithmName="SHA-512" hashValue="aKryw9FaoOAzgjXt5qz8U1pLFq5CeWe/76LzX6E74X5Cd5gxqMmb89gAC9lq5CDIsKfwbHZqB1wLa8GDwxeUhQ==" saltValue="GbRt/GMyPGI/XoC1icRl6A==" spinCount="100000" sheet="1" selectLockedCells="1"/>
  <mergeCells count="181">
    <mergeCell ref="C9:U9"/>
    <mergeCell ref="C10:U10"/>
    <mergeCell ref="C11:U11"/>
    <mergeCell ref="C12:U12"/>
    <mergeCell ref="C13:U13"/>
    <mergeCell ref="C14:U14"/>
    <mergeCell ref="B1:V1"/>
    <mergeCell ref="B2:D2"/>
    <mergeCell ref="E2:V2"/>
    <mergeCell ref="C6:U6"/>
    <mergeCell ref="C7:U7"/>
    <mergeCell ref="C8:U8"/>
    <mergeCell ref="D26:U26"/>
    <mergeCell ref="D27:L27"/>
    <mergeCell ref="M27:U27"/>
    <mergeCell ref="D30:U30"/>
    <mergeCell ref="D31:L31"/>
    <mergeCell ref="M31:U31"/>
    <mergeCell ref="C15:U15"/>
    <mergeCell ref="E16:U16"/>
    <mergeCell ref="E18:U18"/>
    <mergeCell ref="C20:U20"/>
    <mergeCell ref="C21:U21"/>
    <mergeCell ref="D23:I23"/>
    <mergeCell ref="D39:M39"/>
    <mergeCell ref="P39:Q39"/>
    <mergeCell ref="R39:U39"/>
    <mergeCell ref="C40:U40"/>
    <mergeCell ref="D41:K41"/>
    <mergeCell ref="D43:K43"/>
    <mergeCell ref="N43:P43"/>
    <mergeCell ref="R43:U43"/>
    <mergeCell ref="D33:I33"/>
    <mergeCell ref="C35:U35"/>
    <mergeCell ref="D36:U36"/>
    <mergeCell ref="D37:L37"/>
    <mergeCell ref="M37:U37"/>
    <mergeCell ref="D38:U38"/>
    <mergeCell ref="C50:U50"/>
    <mergeCell ref="C51:U52"/>
    <mergeCell ref="C54:M54"/>
    <mergeCell ref="N54:U54"/>
    <mergeCell ref="E57:U57"/>
    <mergeCell ref="H58:O58"/>
    <mergeCell ref="E45:G45"/>
    <mergeCell ref="I45:R45"/>
    <mergeCell ref="T45:U45"/>
    <mergeCell ref="C47:M47"/>
    <mergeCell ref="N47:U47"/>
    <mergeCell ref="C48:U48"/>
    <mergeCell ref="O66:P66"/>
    <mergeCell ref="C68:N68"/>
    <mergeCell ref="O68:P68"/>
    <mergeCell ref="C70:N70"/>
    <mergeCell ref="O70:P70"/>
    <mergeCell ref="C72:N72"/>
    <mergeCell ref="O72:P72"/>
    <mergeCell ref="K59:O59"/>
    <mergeCell ref="K60:L60"/>
    <mergeCell ref="G61:L61"/>
    <mergeCell ref="K62:L62"/>
    <mergeCell ref="C63:U63"/>
    <mergeCell ref="C65:U65"/>
    <mergeCell ref="D79:E79"/>
    <mergeCell ref="H79:J79"/>
    <mergeCell ref="K79:M79"/>
    <mergeCell ref="D80:F80"/>
    <mergeCell ref="H80:J80"/>
    <mergeCell ref="K80:M80"/>
    <mergeCell ref="C74:N74"/>
    <mergeCell ref="O74:P74"/>
    <mergeCell ref="C76:N76"/>
    <mergeCell ref="O76:P76"/>
    <mergeCell ref="C78:N78"/>
    <mergeCell ref="O78:P78"/>
    <mergeCell ref="D85:U85"/>
    <mergeCell ref="D86:E86"/>
    <mergeCell ref="F86:I86"/>
    <mergeCell ref="D87:E87"/>
    <mergeCell ref="C89:U89"/>
    <mergeCell ref="H90:I90"/>
    <mergeCell ref="K90:M90"/>
    <mergeCell ref="Q90:R90"/>
    <mergeCell ref="M81:N81"/>
    <mergeCell ref="P81:Q81"/>
    <mergeCell ref="C82:U82"/>
    <mergeCell ref="C83:U83"/>
    <mergeCell ref="D84:H84"/>
    <mergeCell ref="I84:U84"/>
    <mergeCell ref="C97:D97"/>
    <mergeCell ref="E97:J97"/>
    <mergeCell ref="C98:D98"/>
    <mergeCell ref="E98:J98"/>
    <mergeCell ref="C99:D99"/>
    <mergeCell ref="E99:G99"/>
    <mergeCell ref="H92:I92"/>
    <mergeCell ref="K92:M92"/>
    <mergeCell ref="Q92:R92"/>
    <mergeCell ref="C94:F94"/>
    <mergeCell ref="H94:U94"/>
    <mergeCell ref="C95:I95"/>
    <mergeCell ref="D105:H105"/>
    <mergeCell ref="I105:U105"/>
    <mergeCell ref="D106:H106"/>
    <mergeCell ref="D107:H107"/>
    <mergeCell ref="D108:H108"/>
    <mergeCell ref="D109:H109"/>
    <mergeCell ref="C100:U100"/>
    <mergeCell ref="D101:U101"/>
    <mergeCell ref="D102:E102"/>
    <mergeCell ref="D103:U103"/>
    <mergeCell ref="D104:H104"/>
    <mergeCell ref="I104:U104"/>
    <mergeCell ref="C115:D115"/>
    <mergeCell ref="E115:G115"/>
    <mergeCell ref="C116:D116"/>
    <mergeCell ref="E116:G116"/>
    <mergeCell ref="C118:U118"/>
    <mergeCell ref="C119:H119"/>
    <mergeCell ref="K119:M119"/>
    <mergeCell ref="C111:U111"/>
    <mergeCell ref="C112:D112"/>
    <mergeCell ref="E112:G112"/>
    <mergeCell ref="C113:D113"/>
    <mergeCell ref="E113:G113"/>
    <mergeCell ref="C114:D114"/>
    <mergeCell ref="E114:G114"/>
    <mergeCell ref="C123:I123"/>
    <mergeCell ref="K123:M123"/>
    <mergeCell ref="C124:I124"/>
    <mergeCell ref="K124:M124"/>
    <mergeCell ref="C125:H125"/>
    <mergeCell ref="K125:M125"/>
    <mergeCell ref="C120:H120"/>
    <mergeCell ref="K120:M120"/>
    <mergeCell ref="C121:H121"/>
    <mergeCell ref="K121:M121"/>
    <mergeCell ref="C122:I122"/>
    <mergeCell ref="K122:M122"/>
    <mergeCell ref="C131:G131"/>
    <mergeCell ref="C132:G132"/>
    <mergeCell ref="H132:J132"/>
    <mergeCell ref="C133:E133"/>
    <mergeCell ref="H133:J133"/>
    <mergeCell ref="C134:E134"/>
    <mergeCell ref="C127:U127"/>
    <mergeCell ref="C128:D128"/>
    <mergeCell ref="E128:J128"/>
    <mergeCell ref="C129:D129"/>
    <mergeCell ref="E129:J129"/>
    <mergeCell ref="C130:G130"/>
    <mergeCell ref="H130:J130"/>
    <mergeCell ref="C141:U141"/>
    <mergeCell ref="C142:H142"/>
    <mergeCell ref="O142:Q142"/>
    <mergeCell ref="C143:L143"/>
    <mergeCell ref="O143:Q143"/>
    <mergeCell ref="C144:G144"/>
    <mergeCell ref="O144:Q144"/>
    <mergeCell ref="H135:J135"/>
    <mergeCell ref="C136:G136"/>
    <mergeCell ref="H136:J136"/>
    <mergeCell ref="C137:E137"/>
    <mergeCell ref="H138:J138"/>
    <mergeCell ref="C139:F139"/>
    <mergeCell ref="H139:J139"/>
    <mergeCell ref="E155:U155"/>
    <mergeCell ref="E157:U157"/>
    <mergeCell ref="C149:J149"/>
    <mergeCell ref="O149:Q149"/>
    <mergeCell ref="C151:M151"/>
    <mergeCell ref="O151:Q151"/>
    <mergeCell ref="C153:I153"/>
    <mergeCell ref="C154:U154"/>
    <mergeCell ref="O145:Q145"/>
    <mergeCell ref="C146:G146"/>
    <mergeCell ref="O146:Q146"/>
    <mergeCell ref="C147:L147"/>
    <mergeCell ref="O147:Q147"/>
    <mergeCell ref="C148:I148"/>
    <mergeCell ref="O148:Q148"/>
  </mergeCells>
  <conditionalFormatting sqref="C86">
    <cfRule type="expression" dxfId="77" priority="65">
      <formula>$D$43="Reavaliação de medida cautelar (vencimento portaria)"</formula>
    </cfRule>
  </conditionalFormatting>
  <conditionalFormatting sqref="C87:E87">
    <cfRule type="expression" dxfId="76" priority="31">
      <formula>$D$43="Inscrição (Abertura ao Tráfego)"</formula>
    </cfRule>
  </conditionalFormatting>
  <conditionalFormatting sqref="C94:F94">
    <cfRule type="expression" dxfId="75" priority="72">
      <formula>$D$84="Heliponto (FATO)"</formula>
    </cfRule>
  </conditionalFormatting>
  <conditionalFormatting sqref="C45:I45 S45:T45 C46:U46">
    <cfRule type="expression" dxfId="74" priority="53">
      <formula>$D$43=""</formula>
    </cfRule>
  </conditionalFormatting>
  <conditionalFormatting sqref="C95:I96">
    <cfRule type="expression" dxfId="73" priority="76">
      <formula>$D$84="Pista de Pouso e Decolagem"</formula>
    </cfRule>
  </conditionalFormatting>
  <conditionalFormatting sqref="C68:P68">
    <cfRule type="expression" dxfId="72" priority="13">
      <formula>AND($D$41="Aeródromo de uso privativo",$D$43="Inscrição (Abertura ao Tráfego)")</formula>
    </cfRule>
  </conditionalFormatting>
  <conditionalFormatting sqref="C70:P70">
    <cfRule type="expression" dxfId="71" priority="14">
      <formula>AND($D$41="Heliponto de uso privativo ao nível do solo",$D$43="Inscrição (Abertura ao Tráfego)")</formula>
    </cfRule>
  </conditionalFormatting>
  <conditionalFormatting sqref="C72:P72">
    <cfRule type="expression" dxfId="70" priority="9">
      <formula>AND($D$41="Heliponto de uso privativo ao nível do solo",$D$43="Alteração",(OR($H$45="X",$S$45="X")))</formula>
    </cfRule>
    <cfRule type="expression" dxfId="69" priority="10">
      <formula>AND($D$41="Aeródromo de uso privativo",$D$43="Alteração",(OR($H$45="X",$S$45="X")))</formula>
    </cfRule>
  </conditionalFormatting>
  <conditionalFormatting sqref="C76:P76">
    <cfRule type="expression" dxfId="68" priority="12">
      <formula>AND($D$41="Heliponto de uso privativo elevado",$D$43="Inscrição (Abertura ao Tráfego)")</formula>
    </cfRule>
  </conditionalFormatting>
  <conditionalFormatting sqref="C78:P78">
    <cfRule type="expression" dxfId="67" priority="8">
      <formula>AND($D$41="Heliponto de uso privativo elevado",$D$43="Alteração",(OR($H$45="X",$S$45="X")))</formula>
    </cfRule>
  </conditionalFormatting>
  <conditionalFormatting sqref="C29:U31">
    <cfRule type="expression" dxfId="65" priority="39">
      <formula>$D$23&lt;&gt;"Pessoa Jurídica"</formula>
    </cfRule>
  </conditionalFormatting>
  <conditionalFormatting sqref="C35:U39">
    <cfRule type="expression" dxfId="64" priority="4">
      <formula>$D$33&lt;&gt;"Existente"</formula>
    </cfRule>
  </conditionalFormatting>
  <conditionalFormatting sqref="C41:U158">
    <cfRule type="expression" dxfId="63" priority="1">
      <formula>$M$37="E-mail de contato do operador deve ser diferente do representante legal"</formula>
    </cfRule>
  </conditionalFormatting>
  <conditionalFormatting sqref="C45:U45">
    <cfRule type="expression" dxfId="62" priority="52">
      <formula>$D$43="Exclusão"</formula>
    </cfRule>
  </conditionalFormatting>
  <conditionalFormatting sqref="C45:U81">
    <cfRule type="expression" dxfId="61" priority="20">
      <formula>$D$43="Exclusão"</formula>
    </cfRule>
  </conditionalFormatting>
  <conditionalFormatting sqref="C47:U52">
    <cfRule type="expression" dxfId="60" priority="63">
      <formula>$D$43="Inscrição (Abertura ao Tráfego)"</formula>
    </cfRule>
  </conditionalFormatting>
  <conditionalFormatting sqref="C48:U48">
    <cfRule type="expression" dxfId="59" priority="16">
      <formula>$D$16&lt;&gt;"x"</formula>
    </cfRule>
    <cfRule type="expression" dxfId="58" priority="17">
      <formula>$D$43="Exclusão"</formula>
    </cfRule>
    <cfRule type="expression" dxfId="57" priority="18">
      <formula>$D$43="Reavaliação de Medida Cautelar (vencimento portaria)"</formula>
    </cfRule>
  </conditionalFormatting>
  <conditionalFormatting sqref="C53:U54 C47:U47 C49:U49 C50:C51">
    <cfRule type="expression" dxfId="56" priority="68">
      <formula>$D$43="Exclusão"</formula>
    </cfRule>
  </conditionalFormatting>
  <conditionalFormatting sqref="C54:U54">
    <cfRule type="expression" dxfId="55" priority="64">
      <formula>$D$43="Alteração"</formula>
    </cfRule>
  </conditionalFormatting>
  <conditionalFormatting sqref="C56:U63">
    <cfRule type="expression" dxfId="54" priority="21">
      <formula>$D$43="Reavaliação de medida cautelar (vencimento portaria)"</formula>
    </cfRule>
  </conditionalFormatting>
  <conditionalFormatting sqref="C65:U81">
    <cfRule type="expression" dxfId="53" priority="7">
      <formula>$D$43="Reavaliação de medida cautelar (vencimento portaria)"</formula>
    </cfRule>
    <cfRule type="expression" dxfId="52" priority="11">
      <formula>AND($D$41&lt;&gt;"",$D$43="Alteração",$D$45="X")</formula>
    </cfRule>
  </conditionalFormatting>
  <conditionalFormatting sqref="C92:U92">
    <cfRule type="expression" dxfId="51" priority="45">
      <formula>$D$84&lt;&gt;"Ambos (Pista e FATO)"</formula>
    </cfRule>
  </conditionalFormatting>
  <conditionalFormatting sqref="C94:U95">
    <cfRule type="expression" dxfId="50" priority="47">
      <formula>$D$45="X"</formula>
    </cfRule>
  </conditionalFormatting>
  <conditionalFormatting sqref="C94:U99">
    <cfRule type="expression" dxfId="49" priority="2">
      <formula>$D$43="Reavaliação de medida cautelar (vencimento portaria)"</formula>
    </cfRule>
  </conditionalFormatting>
  <conditionalFormatting sqref="C111:U111 C112:E112 H112:U112 C113:U122 C123:C124 J123:U125 C125:I125">
    <cfRule type="expression" dxfId="48" priority="69">
      <formula>$D$84="Heliponto (FATO)"</formula>
    </cfRule>
  </conditionalFormatting>
  <conditionalFormatting sqref="C111:U141 S45:T45 C46:U47 C51:U54 C45:I45 C49:U49 C50">
    <cfRule type="expression" dxfId="47" priority="48">
      <formula>$D$43="Reavaliação de medida cautelar (vencimento portaria)"</formula>
    </cfRule>
  </conditionalFormatting>
  <conditionalFormatting sqref="C118:U125">
    <cfRule type="expression" dxfId="46" priority="54">
      <formula>$E$98="Diurna"</formula>
    </cfRule>
  </conditionalFormatting>
  <conditionalFormatting sqref="C141:U149">
    <cfRule type="expression" dxfId="45" priority="23">
      <formula>$E$98="Diurna"</formula>
    </cfRule>
  </conditionalFormatting>
  <conditionalFormatting sqref="C142:U149">
    <cfRule type="expression" dxfId="44" priority="26">
      <formula>$D$84="Pista de Pouso e Decolagem"</formula>
    </cfRule>
  </conditionalFormatting>
  <conditionalFormatting sqref="C142:U158">
    <cfRule type="expression" dxfId="43" priority="22">
      <formula>$D$43="Reavaliação de medida cautelar (vencimento portaria)"</formula>
    </cfRule>
  </conditionalFormatting>
  <conditionalFormatting sqref="C150:U158 C127:U141">
    <cfRule type="expression" dxfId="42" priority="73">
      <formula>$D$84="Pista de Pouso e Decolagem"</formula>
    </cfRule>
  </conditionalFormatting>
  <conditionalFormatting sqref="C151:U151">
    <cfRule type="expression" dxfId="41" priority="43">
      <formula>$D$43="Inscrição (Abertura ao Tráfego)"</formula>
    </cfRule>
  </conditionalFormatting>
  <conditionalFormatting sqref="C151:U158">
    <cfRule type="expression" dxfId="40" priority="67">
      <formula>$E$128="No solo"</formula>
    </cfRule>
  </conditionalFormatting>
  <conditionalFormatting sqref="C153:U158">
    <cfRule type="expression" dxfId="39" priority="44">
      <formula>$N$151="NÃO"</formula>
    </cfRule>
  </conditionalFormatting>
  <conditionalFormatting sqref="D86:E86">
    <cfRule type="expression" dxfId="38" priority="33">
      <formula>$D$43="Reavaliação de medida cautelar (vencimento portaria)"</formula>
    </cfRule>
    <cfRule type="expression" dxfId="37" priority="34">
      <formula>$D$16&lt;&gt;"x"</formula>
    </cfRule>
  </conditionalFormatting>
  <conditionalFormatting sqref="D87:E87">
    <cfRule type="expression" dxfId="36" priority="32">
      <formula>$D$16&lt;&gt;"x"</formula>
    </cfRule>
  </conditionalFormatting>
  <conditionalFormatting sqref="D102:E102">
    <cfRule type="expression" dxfId="35" priority="29">
      <formula>$D$16&lt;&gt;"x"</formula>
    </cfRule>
  </conditionalFormatting>
  <conditionalFormatting sqref="D104:H107">
    <cfRule type="expression" dxfId="34" priority="27">
      <formula>$D$16&lt;&gt;"x"</formula>
    </cfRule>
  </conditionalFormatting>
  <conditionalFormatting sqref="D45:I45 S45:T45">
    <cfRule type="expression" dxfId="33" priority="62">
      <formula>$D$43="Inscrição (Abertura ao Tráfego)"</formula>
    </cfRule>
  </conditionalFormatting>
  <conditionalFormatting sqref="D27:L27">
    <cfRule type="expression" dxfId="32" priority="42">
      <formula>$D$16&lt;&gt;"x"</formula>
    </cfRule>
  </conditionalFormatting>
  <conditionalFormatting sqref="D31:L31">
    <cfRule type="expression" dxfId="31" priority="40">
      <formula>$D$16&lt;&gt;"x"</formula>
    </cfRule>
  </conditionalFormatting>
  <conditionalFormatting sqref="D37:L37">
    <cfRule type="expression" dxfId="30" priority="37">
      <formula>$D$16&lt;&gt;"x"</formula>
    </cfRule>
  </conditionalFormatting>
  <conditionalFormatting sqref="D26:U36">
    <cfRule type="expression" dxfId="29" priority="38">
      <formula>$D$16&lt;&gt;"x"</formula>
    </cfRule>
  </conditionalFormatting>
  <conditionalFormatting sqref="D30:U30">
    <cfRule type="expression" dxfId="28" priority="41">
      <formula>$D$16&lt;&gt;"x"</formula>
    </cfRule>
  </conditionalFormatting>
  <conditionalFormatting sqref="D85:U85">
    <cfRule type="expression" dxfId="27" priority="35">
      <formula>$D$16&lt;&gt;"x"</formula>
    </cfRule>
  </conditionalFormatting>
  <conditionalFormatting sqref="D101:U101">
    <cfRule type="expression" dxfId="26" priority="30">
      <formula>$D$16&lt;&gt;"x"</formula>
    </cfRule>
  </conditionalFormatting>
  <conditionalFormatting sqref="D103:U103">
    <cfRule type="expression" dxfId="25" priority="28">
      <formula>$D$16&lt;&gt;"x"</formula>
    </cfRule>
  </conditionalFormatting>
  <conditionalFormatting sqref="E99:G99">
    <cfRule type="expression" dxfId="24" priority="66">
      <formula>$D$43="Alteração Cadastral"</formula>
    </cfRule>
  </conditionalFormatting>
  <conditionalFormatting sqref="E16:U19">
    <cfRule type="expression" dxfId="23" priority="15">
      <formula>$D$16&lt;&gt;"X"</formula>
    </cfRule>
  </conditionalFormatting>
  <conditionalFormatting sqref="E155:U155">
    <cfRule type="expression" dxfId="22" priority="78">
      <formula>$D$155&lt;&gt;"X"</formula>
    </cfRule>
  </conditionalFormatting>
  <conditionalFormatting sqref="E157:U157">
    <cfRule type="expression" dxfId="21" priority="77">
      <formula>$D$157&lt;&gt;"X"</formula>
    </cfRule>
  </conditionalFormatting>
  <conditionalFormatting sqref="G94">
    <cfRule type="expression" dxfId="20" priority="71">
      <formula>$D$84="Heliponto (FATO)"</formula>
    </cfRule>
  </conditionalFormatting>
  <conditionalFormatting sqref="H94:U94">
    <cfRule type="expression" dxfId="19" priority="70">
      <formula>$D$84="Heliponto (FATO)"</formula>
    </cfRule>
  </conditionalFormatting>
  <conditionalFormatting sqref="I134:J134 I137:J137">
    <cfRule type="expression" dxfId="18" priority="46">
      <formula>$H$133="Circular"</formula>
    </cfRule>
  </conditionalFormatting>
  <conditionalFormatting sqref="J95:J96">
    <cfRule type="expression" dxfId="17" priority="75">
      <formula>$D$84="Pista de Pouso e Decolagem"</formula>
    </cfRule>
  </conditionalFormatting>
  <conditionalFormatting sqref="K95:K96">
    <cfRule type="expression" dxfId="16" priority="74">
      <formula>$D$84="Pista de Pouso e Decolagem"</formula>
    </cfRule>
  </conditionalFormatting>
  <conditionalFormatting sqref="K53:U53 S45:T45 K46:U46 M27 K55:U55 M37 K44:U44">
    <cfRule type="cellIs" dxfId="15" priority="79" operator="equal">
      <formula>"E-mail INVÁLIDO"</formula>
    </cfRule>
    <cfRule type="cellIs" dxfId="14" priority="80" operator="equal">
      <formula>"E-mail VÁLIDO"</formula>
    </cfRule>
  </conditionalFormatting>
  <conditionalFormatting sqref="M27 M37 K44:U44 S45:T45 K46:U46 K53:U53 K55:U55">
    <cfRule type="cellIs" dxfId="13" priority="81" operator="equal">
      <formula>"E-mail VÁLIDO"</formula>
    </cfRule>
  </conditionalFormatting>
  <conditionalFormatting sqref="M31">
    <cfRule type="cellIs" dxfId="12" priority="49" operator="equal">
      <formula>"E-mail INVÁLIDO"</formula>
    </cfRule>
    <cfRule type="cellIs" dxfId="11" priority="50" operator="equal">
      <formula>"E-mail VÁLIDO"</formula>
    </cfRule>
  </conditionalFormatting>
  <conditionalFormatting sqref="M37:U37">
    <cfRule type="cellIs" dxfId="10" priority="19" operator="equal">
      <formula>"Preencha campo de e-mail"</formula>
    </cfRule>
  </conditionalFormatting>
  <conditionalFormatting sqref="M43:U43">
    <cfRule type="expression" dxfId="9" priority="51">
      <formula>$D$43&lt;&gt;"Exclusão"</formula>
    </cfRule>
  </conditionalFormatting>
  <conditionalFormatting sqref="N142:N149">
    <cfRule type="expression" dxfId="8" priority="24">
      <formula>$D$43="Exclusão"</formula>
    </cfRule>
    <cfRule type="expression" dxfId="7" priority="25">
      <formula>$D$16&lt;&gt;"x"</formula>
    </cfRule>
  </conditionalFormatting>
  <conditionalFormatting sqref="P81:Q81">
    <cfRule type="expression" dxfId="6" priority="55">
      <formula>$D$43="Alteração"</formula>
    </cfRule>
    <cfRule type="expression" dxfId="5" priority="56">
      <formula>$D$45="X"</formula>
    </cfRule>
    <cfRule type="expression" dxfId="4" priority="57">
      <formula>#REF!="X"</formula>
    </cfRule>
    <cfRule type="expression" dxfId="3" priority="58">
      <formula>#REF!="X"</formula>
    </cfRule>
    <cfRule type="expression" dxfId="2" priority="59">
      <formula>$D$43="Reavaliação de medida cautelar (vencimento portaria)"</formula>
    </cfRule>
    <cfRule type="expression" dxfId="1" priority="60">
      <formula>$D$43="Inscrição (Abertura ao Tráfego)"</formula>
    </cfRule>
  </conditionalFormatting>
  <conditionalFormatting sqref="S45:T45 K46:U46 K53:U53 K55:U55 M37 K44:U44 M27">
    <cfRule type="cellIs" dxfId="0" priority="36" operator="equal">
      <formula>"E-mail de contato do operador deve ser diferente do representante legal"</formula>
    </cfRule>
  </conditionalFormatting>
  <dataValidations count="43">
    <dataValidation type="list" allowBlank="1" showInputMessage="1" showErrorMessage="1" sqref="D16 D18" xr:uid="{2C38D615-154D-40BF-8AC4-C9F7E67F276E}">
      <formula1>"X"</formula1>
    </dataValidation>
    <dataValidation type="list" allowBlank="1" showInputMessage="1" showErrorMessage="1" promptTitle="Atenção!" prompt="Selecione o tipo de serviço solicitado._x000a__x000a_Importante! Considerando a Resolução nº 736/2024, as Portarias emitidas até dia 29/02/24 não possuem mais validade. _x000a_Processos de &quot;Renovação&quot; e &quot;Renovação com alteração&quot; descontinuados a partir de 01/03/24." sqref="D43:K43" xr:uid="{B587281C-17D2-46B5-BA0D-08004B9DA535}">
      <formula1>$AJ$2:$AJ$5</formula1>
    </dataValidation>
    <dataValidation type="decimal" allowBlank="1" showInputMessage="1" showErrorMessage="1" errorTitle="ATENÇÃO!" error="Valores de segundos entre 0,00 e 59,99." promptTitle="Atenção!" prompt="Digitar somente os segundos da coordenada COM as casas decimais (Ex: Se 40º23'48,42&quot;, preencher 48,42  - Se 40º23'48&quot;, preencher 48,00). " sqref="G90" xr:uid="{04899BA9-5E98-4B30-BBE2-615369CF865E}">
      <formula1>0</formula1>
      <formula2>59.99</formula2>
    </dataValidation>
    <dataValidation type="decimal" allowBlank="1" showInputMessage="1" showErrorMessage="1" errorTitle="ATENÇÂO" error="Valores de segundos entre 0,00 e 59,99." promptTitle="Atenção!" prompt="Digitar somente os segundos da coordenada COM as casas decimais (Ex: Se 40º23'48,42&quot;, preencher 48,42  - Se 40º23'48&quot;, preencher 48,00). " sqref="P90" xr:uid="{D5ED8003-34F6-42F7-8901-D85EC9980783}">
      <formula1>0</formula1>
      <formula2>59.99</formula2>
    </dataValidation>
    <dataValidation type="list" showInputMessage="1" showErrorMessage="1" sqref="O39" xr:uid="{68F8A538-D438-4C31-96BF-33E30D49A176}">
      <formula1>$AG$2:$AG$28</formula1>
    </dataValidation>
    <dataValidation allowBlank="1" showInputMessage="1" showErrorMessage="1" promptTitle="Atenção!" prompt="Selecione na lista o CREA responsável pela ART" sqref="K60:L60" xr:uid="{C313CC01-AE2F-4891-88BE-0FCFFCDE8D4D}"/>
    <dataValidation type="list" allowBlank="1" showInputMessage="1" showErrorMessage="1" sqref="G94 J95" xr:uid="{698D3321-59F7-48EA-BFE4-598DC70C8AED}">
      <formula1>"0, 1, 2, 3"</formula1>
    </dataValidation>
    <dataValidation type="list" showInputMessage="1" showErrorMessage="1" error="Campo não preenchido" promptTitle="Atenção!" prompt="É necessário selecionar Engenheiro Civil, Engenheiro de Infraestrutura ou Engenheiro de Fortificação e Construção que seja responsável pelo projeto da infraestrutura desse aeródromo." sqref="H58" xr:uid="{216AE80D-BBB2-4E9A-835C-61A917132C1E}">
      <formula1>"Engenheiro Civil, Engenheiro de Infraestrutura, Engenheiro de Fortificação e Construção"</formula1>
    </dataValidation>
    <dataValidation allowBlank="1" showInputMessage="1" showErrorMessage="1" promptTitle="Atenção!" prompt="Esse endereço eletrônico será cadastrado como referência para comunicação no que diz respeito à sua solicitação, portanto tenha certeza de que se trata de um e-mail válido. Se o e-mail for inválido, sua solicitação não será processada." sqref="D31 D27 D37" xr:uid="{6DC31C92-D1B9-4BCA-9DA4-2C64EB743322}"/>
    <dataValidation operator="equal" allowBlank="1" showInputMessage="1" showErrorMessage="1" prompt="_x000a__x000a_" sqref="L32:L34" xr:uid="{B10F128E-7664-4FC9-9C55-7969DE21F815}"/>
    <dataValidation operator="equal" allowBlank="1" showInputMessage="1" showErrorMessage="1" sqref="U32:U34" xr:uid="{2180B1C3-53AF-411E-8F7A-09A03E96573B}"/>
    <dataValidation operator="equal" allowBlank="1" showInputMessage="1" showErrorMessage="1" promptTitle="Atenção!" prompt="Protocolo Eletrônico do SEI!_x000a__x000a_Formato: XXXXX.XXXXXX/XXXX-XX" sqref="K32:K34 M32:T34" xr:uid="{26FEEE44-E9DB-4CA1-BDD7-5D32D78175EA}"/>
    <dataValidation allowBlank="1" showInputMessage="1" showErrorMessage="1" promptTitle="Evite pendências!" prompt="Sugere-se que seja realizada a conferência digital da ART no site do CREA na internet. Se o CREA exigir que seja utilizado um código de verificação, informe aqui o código necessário para evitar que isso seja uma pendência na análise do seu processo." sqref="K62:L62" xr:uid="{A7A6F39B-C9A2-480C-9E7D-BC088000D5DB}"/>
    <dataValidation type="textLength" operator="equal" showInputMessage="1" showErrorMessage="1" errorTitle="Atenção!" error="Esse campo precisa ser preenchido com 06 (seis) dígitos" promptTitle="Evite pendências!" prompt="Os seis últimos dígitos do código de autenticação bancária são necessários para alocar o crédito referente ao valor pago ao processo de autorização correspondente, por isso não são aceitos comprovantes de agendamento." sqref="P81" xr:uid="{1B24F5D9-4869-4583-87D5-0DB894A30A94}">
      <formula1>6</formula1>
    </dataValidation>
    <dataValidation type="whole" showInputMessage="1" showErrorMessage="1" errorTitle="Atenção!" error="O campo CEP é obrigatório e deve ser preenchido com valores entre &quot;1000000&quot; e &quot;9999999&quot;" promptTitle="Atenção!" prompt="O preenchimento do CEP é obrigatório e o não preenchimento ou informação incorreta inviabilizará o processamento da solicitação._x000a__x000a_Preencher somente com números (Ex: 70450-020, digitar 70450020)" sqref="N39 P39" xr:uid="{6BE8839D-CB65-43D9-A551-CA75E56A3111}">
      <formula1>10000000</formula1>
      <formula2>99999999</formula2>
    </dataValidation>
    <dataValidation showInputMessage="1" showErrorMessage="1" sqref="K79:V79 O66:V78" xr:uid="{43F796ED-C2D1-4103-B175-A61740A5A62A}"/>
    <dataValidation operator="equal" showInputMessage="1" showErrorMessage="1" errorTitle="Atenção!" error="Formato Número Processo SEI!: XXXXX.XXXXXX/XXXX-XX_x000a_Digitar somente números do Processo SEI! (Ex: 00065.010020/2020-18, digitar 00065010020202018)" promptTitle="Atenção!" prompt="Informar o nº do processo SEI Aeródromos: Autorização Prévia de Construção Inicial de Aeródromo Privado. Digitar somente números do processo (Ex: 00065.010020/2020-18, digitar 00065010020202018)_x000a__x000a__x000a_" sqref="N54:U54" xr:uid="{C69646F7-8040-4F12-A4F1-268B6154A79A}"/>
    <dataValidation operator="equal" errorTitle="Atenção!" error="Formato Número Processo SEI!: XXXXX.XXXXXX/XXXX-XX_x000a_Digitar somente números do Processo SEI! (Ex: 00065.010020/2020-18, digitar 00065010020202018)" prompt="_x000a__x000a_" sqref="N47:U47" xr:uid="{8F26113C-0637-486B-AF49-1DFD60C0DD09}"/>
    <dataValidation type="list" allowBlank="1" showInputMessage="1" showErrorMessage="1" sqref="D84" xr:uid="{403E987C-22BF-4EF0-A41B-3E0AF67B0835}">
      <formula1>$AC$2:$AC$4</formula1>
    </dataValidation>
    <dataValidation type="list" allowBlank="1" showInputMessage="1" showErrorMessage="1" promptTitle="Você sabia?" prompt="As operações IFR dependem da confecção dos procedimentos IFR pelo Comando da Aeronáutica (e o DECEA é o órgão responsável por esse tema). Se houver pretensão de operações por instrumento, recomenda-se buscar maiores informações junto ao DECEA." sqref="E97:J97" xr:uid="{2413A1BB-8FDF-4FE2-860C-CA793CC851E5}">
      <formula1>$AD$2:$AD$3</formula1>
    </dataValidation>
    <dataValidation type="list" allowBlank="1" showInputMessage="1" showErrorMessage="1" sqref="H139:J139" xr:uid="{10965A9E-E4AD-4FEB-ABB6-EF39EED07B44}">
      <formula1>"SIM, NÃO"</formula1>
    </dataValidation>
    <dataValidation type="list" allowBlank="1" showInputMessage="1" showErrorMessage="1" sqref="H133:J133 H136:J136" xr:uid="{C1FDD67A-D9D1-4300-8EDA-F501D2D3D555}">
      <formula1>"Quadrado, Retangular, Circular"</formula1>
    </dataValidation>
    <dataValidation showInputMessage="1" showErrorMessage="1" error="Campo não preenchido" sqref="G58" xr:uid="{7B8CA32D-B9EE-4478-AA56-957F4CB3EC6A}"/>
    <dataValidation allowBlank="1" showInputMessage="1" showErrorMessage="1" promptTitle="Atenção!" prompt="Informe o código CIAD do aeródromo, caso não tenha essa informação, solicite pelo e-mail cadastro.aeroportuario@anac.gov.br " sqref="D86:E86" xr:uid="{2510F2E2-56C9-454C-8E36-BCE8C37A5E59}"/>
    <dataValidation allowBlank="1" showInputMessage="1" showErrorMessage="1" error="Por favor, insira somente números de 01 a 36." prompt="Somente números de 01 a 36" sqref="D140" xr:uid="{A5A1068B-BDD0-474A-BC32-6DECFCB008C7}"/>
    <dataValidation type="whole" showInputMessage="1" showErrorMessage="1" errorTitle="Atenção!" error="O campo CEP é obrigatório e deve ser preenchido com valores entre &quot;0000000&quot; e &quot;9999999&quot;" promptTitle="Atenção!" prompt="O preenchimento do CEP é obrigatório e o não preenchimento ou informação incorreta inviabilizará o processamento da solicitação._x000a__x000a_Preencher somente com números (Ex: 70450-020, digitar 70450020)" sqref="R39:U39" xr:uid="{C9ADEB02-BE81-4A95-90D1-B2F83F465F45}">
      <formula1>0</formula1>
      <formula2>99999999</formula2>
    </dataValidation>
    <dataValidation allowBlank="1" showInputMessage="1" showErrorMessage="1" promptTitle="Atenção!" prompt="Nesse campo deve ser inserido os dados do responsável pela abertura do processo no SEI, que também deve estar devidamente identificado no Formulário de Qualificação de Responsáveis). Pode ser o proprietário do aeródromo ou seu representante legal." sqref="D36:U36" xr:uid="{D1B3EB17-8830-4773-8E21-71606FC8CE6D}"/>
    <dataValidation type="decimal" allowBlank="1" showInputMessage="1" showErrorMessage="1" promptTitle="Atenção!" prompt="Digitar somente os segundos da coordenada sem as casas decimais (Ex: 40º23'48,42&quot;, digitar 48)" sqref="P92 G92" xr:uid="{717474D8-28D1-4ECD-9EC7-7CE8F633C762}">
      <formula1>0</formula1>
      <formula2>59</formula2>
    </dataValidation>
    <dataValidation type="whole" showInputMessage="1" showErrorMessage="1" promptTitle="Atenção!" prompt="Digitar somente os minutos da coordenada (Ex: 40º23'48,52&quot;, digitar 23)" sqref="F92 F90" xr:uid="{1343B6F0-1E5F-4EB6-9249-787692444D70}">
      <formula1>0</formula1>
      <formula2>59</formula2>
    </dataValidation>
    <dataValidation type="whole" allowBlank="1" showInputMessage="1" showErrorMessage="1" promptTitle="Atenção!" prompt="Digitar somente os minutos da coordenada (Ex: 40º23'48,52&quot;, digitar 23)" sqref="O92 O90" xr:uid="{5B412E7C-8ED8-46E2-9100-6B8D351C4DAA}">
      <formula1>0</formula1>
      <formula2>59</formula2>
    </dataValidation>
    <dataValidation type="whole" allowBlank="1" showInputMessage="1" showErrorMessage="1" promptTitle="Atenção!" prompt="Digitar somente o número do grau da coordenada (Ex: 40º23'48,52&quot;, digitar 40)" sqref="E90 E92 N92 N90" xr:uid="{24A5274C-09A9-4801-9AAC-D2D092D8B047}">
      <formula1>0</formula1>
      <formula2>100</formula2>
    </dataValidation>
    <dataValidation type="list" allowBlank="1" showInputMessage="1" showErrorMessage="1" promptTitle="Atenção!" prompt="Selecionar latitude S (Sul) ou N (Norte)" sqref="H90:I90 H92:I92" xr:uid="{0FDD4129-3FB2-4300-87BF-F70F06C4A3C7}">
      <formula1>"S, N"</formula1>
    </dataValidation>
    <dataValidation type="list" allowBlank="1" showInputMessage="1" showErrorMessage="1" sqref="E128:J128" xr:uid="{A0816FE8-B0CA-4DBB-B9F2-39E19DE5BB5D}">
      <formula1>"No solo, Elevado"</formula1>
    </dataValidation>
    <dataValidation type="list" allowBlank="1" showInputMessage="1" showErrorMessage="1" promptTitle="Atenção!" prompt="Selecione &quot;Existente&quot; se houver um representante legal (procurador) do proprietário do aeródromo e preencha os dados do mesmo. Se não há um representante legal (procurador), selecione &quot;Não Existente&quot;." sqref="D33:I33" xr:uid="{C5E694FB-07A4-49E5-8239-70AB3D30C628}">
      <formula1>"Existente, Não Existente"</formula1>
    </dataValidation>
    <dataValidation operator="equal" showInputMessage="1" showErrorMessage="1" errorTitle="Atenção!" error="Formato Número Processo SEI!: XXXXX.XXXXXX/XXXX-XX_x000a_Digitar somente números do Processo SEI! (Ex: 00065.010020/2020-18, digitar 00065010020202018)" promptTitle="Atenção!" prompt="Se já existir um processo SEI! de Qualificação de Responsáveis, favor informar o número do processo. Caso não tenha essa informação, favor deixar em branco._x000a_Digitar somente números do Processo SEI! (Ex: 00065.010020/2020-18, digitar 00065010020202018)_x000a__x000a__x000a_" sqref="O29" xr:uid="{A19C63C9-5990-4C6F-83EB-B0AEDFEC8A8A}"/>
    <dataValidation allowBlank="1" showInputMessage="1" showErrorMessage="1" promptTitle="Atenção!" prompt="Se o proprietário for &quot;Pessoa Física&quot; somente aparecerá os campos para o preenchimentos dos dados do proprietário. Se for &quot;Pessoa Jurídica&quot;, aparecerá os campos para os dados da empresa e os dados do representante legal da empresa (sócio)." sqref="D23:I23" xr:uid="{4A332A2C-3F56-4C53-8325-A0CE46233809}"/>
    <dataValidation operator="equal" showErrorMessage="1" errorTitle="Atenção!" error="Formato Número Processo SEI!: XXXXX.XXXXXX/XXXX-XX_x000a_Digitar somente números do Processo SEI! (Ex: 00065.010020/2020-18, digitar 00065010020202018)" promptTitle="Atenção!" prompt="Informar o nº do processo SEI Aeródromos: Autorização Prévia de Modificação de Aeródromo Privado. Digitar somente números do processo (Ex: 00065.010020/2020-18, digitar 00065010020202018)_x000a__x000a__x000a_" sqref="C49:U49" xr:uid="{B44842F1-43CE-465C-8286-65988C9BC2F3}"/>
    <dataValidation allowBlank="1" showInputMessage="1" showErrorMessage="1" promptTitle="Atenção!" prompt="Se houver, informe o código OACI do aeródromo._x000a_" sqref="D87:E87" xr:uid="{8CFDDED9-6113-47C0-BF3C-6C5EA59A7721}"/>
    <dataValidation allowBlank="1" showErrorMessage="1" prompt="_x000a_" sqref="D88:E88" xr:uid="{87D18924-86EF-4E38-A348-C1F0FE7AEAC2}"/>
    <dataValidation type="list" allowBlank="1" showInputMessage="1" showErrorMessage="1" promptTitle="Atenção!" prompt="Selecione o tipo de serviço solicitado" sqref="D41:K41" xr:uid="{8D5A918E-004E-440B-BFB2-AB236F014211}">
      <formula1>$AJ$9:$AJ$11</formula1>
    </dataValidation>
    <dataValidation allowBlank="1" showInputMessage="1" showErrorMessage="1" errorTitle="Atenção!" error="Inserir a data no formato dd/mm/aaaa" promptTitle="Atenção!" prompt="Inserir uma data no formato dd/mm/aaaa (Ex: 20/06/2020)_x000a_" sqref="D80:F80" xr:uid="{822A92AA-0F29-4E67-A900-C734D9D76F12}"/>
    <dataValidation operator="equal" showInputMessage="1" showErrorMessage="1" errorTitle="Atenção!" error="Esse campo precisa ser preenchido com 06 (seis) dígitos" promptTitle="Evite pendências!" prompt="Os seis últimos dígitos do código de autenticação bancária são necessários para alocar o crédito referente ao valor pago ao processo de autorização correspondente, por isso não são aceitos comprovantes de agendamento." sqref="M81:N81" xr:uid="{BCFED2AC-624C-48C0-9F34-DB0F9CE9B9EA}"/>
    <dataValidation allowBlank="1" sqref="N151" xr:uid="{1FA8419E-B5E1-4462-A6A0-8977FE2E7A37}"/>
  </dataValidations>
  <pageMargins left="0.25" right="0.25" top="0.75" bottom="0.75" header="0.3" footer="0.3"/>
  <pageSetup paperSize="9" scale="93"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67" id="{F0E17AC5-46FD-4D43-AF3A-9845F4F92CDB}">
            <xm:f>OR($D$16&lt;&gt;"x",$D$18&lt;&gt;"x",'Dados Gerais e Operador'!$F$27="",'Dados Gerais e Operador'!$F$14="",'Dados Gerais e Operador'!$F$16="",'Dados Gerais e Operador'!$F$17="",'Dados Gerais e Operador'!$E$49&lt;&gt;"x")</xm:f>
            <x14:dxf>
              <font>
                <color theme="0"/>
              </font>
              <fill>
                <patternFill patternType="solid">
                  <fgColor theme="0"/>
                  <bgColor auto="1"/>
                </patternFill>
              </fill>
              <border>
                <left/>
                <right/>
                <top/>
                <bottom/>
                <vertical/>
                <horizontal/>
              </border>
            </x14:dxf>
          </x14:cfRule>
          <xm:sqref>C23:U39 C41:U81 C99:U158 C83:U97 C40 C82 C98:J98 L98:U98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53256b3-b6a0-46aa-9013-b44fd1bebad3">
      <UserInfo>
        <DisplayName>Membros de GTPI</DisplayName>
        <AccountId>7</AccountId>
        <AccountType/>
      </UserInfo>
    </SharedWithUsers>
    <_activity xmlns="b27f5db9-0909-4f4e-80d8-813217381d9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246FB83AC093F43B2116712C0111A9A" ma:contentTypeVersion="15" ma:contentTypeDescription="Crie um novo documento." ma:contentTypeScope="" ma:versionID="c7274195e91ec42bc0aad2dbbf8b945c">
  <xsd:schema xmlns:xsd="http://www.w3.org/2001/XMLSchema" xmlns:xs="http://www.w3.org/2001/XMLSchema" xmlns:p="http://schemas.microsoft.com/office/2006/metadata/properties" xmlns:ns3="a53256b3-b6a0-46aa-9013-b44fd1bebad3" xmlns:ns4="b27f5db9-0909-4f4e-80d8-813217381d92" targetNamespace="http://schemas.microsoft.com/office/2006/metadata/properties" ma:root="true" ma:fieldsID="3185b8ee2c04c4e26063e163e51e8c6c" ns3:_="" ns4:_="">
    <xsd:import namespace="a53256b3-b6a0-46aa-9013-b44fd1bebad3"/>
    <xsd:import namespace="b27f5db9-0909-4f4e-80d8-813217381d9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_activity" minOccurs="0"/>
                <xsd:element ref="ns4:MediaServiceDateTaken" minOccurs="0"/>
                <xsd:element ref="ns4:MediaServiceObjectDetectorVersions" minOccurs="0"/>
                <xsd:element ref="ns4:MediaServiceOCR" minOccurs="0"/>
                <xsd:element ref="ns4:MediaLengthInSecond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3256b3-b6a0-46aa-9013-b44fd1bebad3"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SharingHintHash" ma:index="10" nillable="true" ma:displayName="Hash de Dica de Compartilhamento"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7f5db9-0909-4f4e-80d8-813217381d9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activity" ma:index="16" nillable="true" ma:displayName="_activity" ma:hidden="true" ma:internalName="_activity">
      <xsd:simpleType>
        <xsd:restriction base="dms:Note"/>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F107F4-3DA8-435F-8318-9E8256A19773}">
  <ds:schemaRefs>
    <ds:schemaRef ds:uri="a53256b3-b6a0-46aa-9013-b44fd1bebad3"/>
    <ds:schemaRef ds:uri="http://purl.org/dc/terms/"/>
    <ds:schemaRef ds:uri="http://schemas.microsoft.com/office/infopath/2007/PartnerControls"/>
    <ds:schemaRef ds:uri="b27f5db9-0909-4f4e-80d8-813217381d92"/>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9B3B2B8-6D11-4FF9-A3F2-FA3C83F647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3256b3-b6a0-46aa-9013-b44fd1bebad3"/>
    <ds:schemaRef ds:uri="b27f5db9-0909-4f4e-80d8-813217381d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44B921-758D-467C-A102-47D9403EBE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Instruções Gerais e Termos</vt:lpstr>
      <vt:lpstr>Dados Gerais e Operador</vt:lpstr>
      <vt:lpstr>Representação</vt:lpstr>
      <vt:lpstr>Solicitação e Instruções</vt:lpstr>
      <vt:lpstr>TFAC e ART</vt:lpstr>
      <vt:lpstr>Demais Informações</vt:lpstr>
      <vt:lpstr>TABELA DE DADOS</vt:lpstr>
      <vt:lpstr>Requerimento v.antiga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Danuza Marino</dc:creator>
  <cp:keywords/>
  <dc:description/>
  <cp:lastModifiedBy>Victor Melo Freire</cp:lastModifiedBy>
  <cp:revision/>
  <dcterms:created xsi:type="dcterms:W3CDTF">2022-03-28T20:30:48Z</dcterms:created>
  <dcterms:modified xsi:type="dcterms:W3CDTF">2024-06-28T19:37:26Z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0x0101000246FB83AC093F43B2116712C0111A9A</vt:lpwstr>
  </property>
  <property fmtid="{D5CDD505-2E9C-101B-9397-08002B2CF9AE}" pid="3" name="MediaServiceImageTags">
    <vt:lpwstr/>
  </property>
</Properties>
</file>