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8-2 Fevereir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AB10" i="12" l="1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AC34" i="12" s="1"/>
  <c r="N34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S129" i="9" s="1"/>
  <c r="E128" i="9"/>
  <c r="F128" i="9"/>
  <c r="G128" i="9"/>
  <c r="H128" i="9"/>
  <c r="W129" i="9" s="1"/>
  <c r="I128" i="9"/>
  <c r="J128" i="9"/>
  <c r="K128" i="9"/>
  <c r="L128" i="9"/>
  <c r="AA129" i="9" s="1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V57" i="9" s="1"/>
  <c r="H57" i="9"/>
  <c r="I57" i="9"/>
  <c r="J57" i="9"/>
  <c r="K57" i="9"/>
  <c r="Z57" i="9" s="1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AC11" i="9" s="1"/>
  <c r="N11" i="9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AC34" i="9" s="1"/>
  <c r="N34" i="9"/>
  <c r="AB57" i="9"/>
  <c r="AA57" i="9"/>
  <c r="Y57" i="9"/>
  <c r="X57" i="9"/>
  <c r="W57" i="9"/>
  <c r="U57" i="9"/>
  <c r="T57" i="9"/>
  <c r="S57" i="9"/>
  <c r="Q57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AC106" i="9" s="1"/>
  <c r="N106" i="9"/>
  <c r="AB129" i="9"/>
  <c r="X129" i="9"/>
  <c r="T129" i="9"/>
  <c r="AC82" i="12" l="1"/>
  <c r="AC11" i="12"/>
  <c r="AC59" i="12"/>
  <c r="R129" i="9"/>
  <c r="V129" i="9"/>
  <c r="Z129" i="9"/>
  <c r="U129" i="9"/>
  <c r="Y129" i="9"/>
  <c r="Q129" i="9"/>
  <c r="AC83" i="9"/>
  <c r="R57" i="9"/>
  <c r="G23" i="11"/>
  <c r="G24" i="11"/>
  <c r="G25" i="11"/>
  <c r="D23" i="11"/>
  <c r="D24" i="11"/>
  <c r="D25" i="11"/>
  <c r="G12" i="11"/>
  <c r="G13" i="11"/>
  <c r="G14" i="11"/>
  <c r="D12" i="11"/>
  <c r="D13" i="11"/>
  <c r="D14" i="11"/>
  <c r="G27" i="10"/>
  <c r="G28" i="10"/>
  <c r="G29" i="10"/>
  <c r="G30" i="10"/>
  <c r="G31" i="10"/>
  <c r="G32" i="10"/>
  <c r="G33" i="10"/>
  <c r="G34" i="10"/>
  <c r="G35" i="10"/>
  <c r="G36" i="10"/>
  <c r="D27" i="10"/>
  <c r="D28" i="10"/>
  <c r="D30" i="10"/>
  <c r="D31" i="10"/>
  <c r="D32" i="10"/>
  <c r="D33" i="10"/>
  <c r="D34" i="10"/>
  <c r="D35" i="10"/>
  <c r="D36" i="10"/>
  <c r="G11" i="10"/>
  <c r="G12" i="10"/>
  <c r="G13" i="10"/>
  <c r="G14" i="10"/>
  <c r="G15" i="10"/>
  <c r="G16" i="10"/>
  <c r="G17" i="10"/>
  <c r="G18" i="10"/>
  <c r="G19" i="10"/>
  <c r="D19" i="10"/>
  <c r="D11" i="10"/>
  <c r="D12" i="10"/>
  <c r="D13" i="10"/>
  <c r="D14" i="10"/>
  <c r="D15" i="10"/>
  <c r="D16" i="10"/>
  <c r="D17" i="10"/>
  <c r="D18" i="10"/>
  <c r="H21" i="4"/>
  <c r="I21" i="4"/>
  <c r="J21" i="4" s="1"/>
  <c r="H22" i="4"/>
  <c r="I22" i="4"/>
  <c r="J22" i="4"/>
  <c r="H23" i="4"/>
  <c r="I23" i="4"/>
  <c r="G21" i="4"/>
  <c r="G22" i="4"/>
  <c r="G23" i="4"/>
  <c r="D21" i="4"/>
  <c r="D22" i="4"/>
  <c r="D23" i="4"/>
  <c r="H11" i="4"/>
  <c r="I11" i="4"/>
  <c r="J11" i="4" s="1"/>
  <c r="H12" i="4"/>
  <c r="I12" i="4"/>
  <c r="H13" i="4"/>
  <c r="I13" i="4"/>
  <c r="G11" i="4"/>
  <c r="G12" i="4"/>
  <c r="G13" i="4"/>
  <c r="D11" i="4"/>
  <c r="D12" i="4"/>
  <c r="D13" i="4"/>
  <c r="I29" i="1"/>
  <c r="H29" i="1"/>
  <c r="I28" i="1"/>
  <c r="H28" i="1"/>
  <c r="I27" i="1"/>
  <c r="H27" i="1"/>
  <c r="I26" i="1"/>
  <c r="H26" i="1"/>
  <c r="I25" i="1"/>
  <c r="H25" i="1"/>
  <c r="I24" i="1"/>
  <c r="H24" i="1"/>
  <c r="G29" i="1"/>
  <c r="G28" i="1"/>
  <c r="G27" i="1"/>
  <c r="G26" i="1"/>
  <c r="G25" i="1"/>
  <c r="G24" i="1"/>
  <c r="D24" i="1"/>
  <c r="D25" i="1"/>
  <c r="D26" i="1"/>
  <c r="D27" i="1"/>
  <c r="D28" i="1"/>
  <c r="D29" i="1"/>
  <c r="I11" i="1"/>
  <c r="I12" i="1"/>
  <c r="I13" i="1"/>
  <c r="I14" i="1"/>
  <c r="I15" i="1"/>
  <c r="I16" i="1"/>
  <c r="H11" i="1"/>
  <c r="H12" i="1"/>
  <c r="H13" i="1"/>
  <c r="H14" i="1"/>
  <c r="H15" i="1"/>
  <c r="H16" i="1"/>
  <c r="J29" i="1" l="1"/>
  <c r="J23" i="4"/>
  <c r="J13" i="4"/>
  <c r="J12" i="4"/>
  <c r="J26" i="1"/>
  <c r="J24" i="1"/>
  <c r="J28" i="1"/>
  <c r="J16" i="1"/>
  <c r="J12" i="1"/>
  <c r="J11" i="1"/>
  <c r="J13" i="1"/>
  <c r="J15" i="1"/>
  <c r="J14" i="1"/>
  <c r="J25" i="1"/>
  <c r="J27" i="1"/>
  <c r="D10" i="1" l="1"/>
  <c r="D11" i="1"/>
  <c r="D12" i="1"/>
  <c r="D13" i="1"/>
  <c r="D14" i="1"/>
  <c r="D15" i="1"/>
  <c r="D16" i="1"/>
  <c r="D29" i="10" l="1"/>
  <c r="B20" i="10"/>
  <c r="C20" i="10"/>
  <c r="E20" i="10"/>
  <c r="F20" i="10"/>
  <c r="I11" i="10" l="1"/>
  <c r="I13" i="10"/>
  <c r="I15" i="10"/>
  <c r="I17" i="10"/>
  <c r="I19" i="10"/>
  <c r="I12" i="10"/>
  <c r="I14" i="10"/>
  <c r="I16" i="10"/>
  <c r="I18" i="10"/>
  <c r="H12" i="10"/>
  <c r="H14" i="10"/>
  <c r="H16" i="10"/>
  <c r="H18" i="10"/>
  <c r="H11" i="10"/>
  <c r="H13" i="10"/>
  <c r="H15" i="10"/>
  <c r="H17" i="10"/>
  <c r="H19" i="10"/>
  <c r="L11" i="10"/>
  <c r="L13" i="10"/>
  <c r="L15" i="10"/>
  <c r="L17" i="10"/>
  <c r="L19" i="10"/>
  <c r="L12" i="10"/>
  <c r="L14" i="10"/>
  <c r="L16" i="10"/>
  <c r="L18" i="10"/>
  <c r="K12" i="10"/>
  <c r="K14" i="10"/>
  <c r="K16" i="10"/>
  <c r="K18" i="10"/>
  <c r="K11" i="10"/>
  <c r="K13" i="10"/>
  <c r="K15" i="10"/>
  <c r="K17" i="10"/>
  <c r="K19" i="10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6" i="11"/>
  <c r="G26" i="11" s="1"/>
  <c r="E26" i="11"/>
  <c r="C26" i="11"/>
  <c r="B26" i="11"/>
  <c r="D26" i="11" l="1"/>
  <c r="M16" i="10"/>
  <c r="J16" i="10"/>
  <c r="M13" i="10"/>
  <c r="M18" i="10"/>
  <c r="M15" i="10"/>
  <c r="J18" i="10"/>
  <c r="J15" i="10"/>
  <c r="J13" i="10"/>
  <c r="M14" i="10"/>
  <c r="M19" i="10"/>
  <c r="M11" i="10"/>
  <c r="J14" i="10"/>
  <c r="J19" i="10"/>
  <c r="J11" i="10"/>
  <c r="M12" i="10"/>
  <c r="M17" i="10"/>
  <c r="J12" i="10"/>
  <c r="J17" i="10"/>
  <c r="N97" i="12"/>
  <c r="N74" i="12"/>
  <c r="B15" i="11"/>
  <c r="C15" i="11"/>
  <c r="N49" i="12"/>
  <c r="N26" i="12"/>
  <c r="N121" i="9"/>
  <c r="N98" i="9"/>
  <c r="C17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I12" i="11" l="1"/>
  <c r="I14" i="11"/>
  <c r="I13" i="11"/>
  <c r="J13" i="11" s="1"/>
  <c r="H13" i="11"/>
  <c r="H12" i="11"/>
  <c r="H14" i="11"/>
  <c r="L14" i="1"/>
  <c r="L11" i="1"/>
  <c r="L16" i="1"/>
  <c r="L13" i="1"/>
  <c r="L12" i="1"/>
  <c r="L15" i="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2" i="11"/>
  <c r="D22" i="11"/>
  <c r="G10" i="11"/>
  <c r="G11" i="11"/>
  <c r="D10" i="11"/>
  <c r="D11" i="11"/>
  <c r="B17" i="1"/>
  <c r="G15" i="1"/>
  <c r="J14" i="11" l="1"/>
  <c r="J12" i="11"/>
  <c r="K11" i="1"/>
  <c r="K16" i="1"/>
  <c r="M16" i="1" s="1"/>
  <c r="K13" i="1"/>
  <c r="M13" i="1" s="1"/>
  <c r="K14" i="1"/>
  <c r="M14" i="1" s="1"/>
  <c r="K12" i="1"/>
  <c r="M12" i="1" s="1"/>
  <c r="K15" i="1"/>
  <c r="M15" i="1" s="1"/>
  <c r="M11" i="1"/>
  <c r="K10" i="1"/>
  <c r="R144" i="9"/>
  <c r="G21" i="11" l="1"/>
  <c r="D21" i="11"/>
  <c r="F37" i="10"/>
  <c r="E37" i="10"/>
  <c r="C37" i="10"/>
  <c r="B37" i="10"/>
  <c r="G26" i="10"/>
  <c r="D26" i="10"/>
  <c r="F24" i="4"/>
  <c r="E24" i="4"/>
  <c r="C24" i="4"/>
  <c r="B24" i="4"/>
  <c r="I20" i="4"/>
  <c r="H20" i="4"/>
  <c r="G20" i="4"/>
  <c r="D20" i="4"/>
  <c r="K27" i="10" l="1"/>
  <c r="K29" i="10"/>
  <c r="K31" i="10"/>
  <c r="K33" i="10"/>
  <c r="K35" i="10"/>
  <c r="K28" i="10"/>
  <c r="K30" i="10"/>
  <c r="K32" i="10"/>
  <c r="K34" i="10"/>
  <c r="K36" i="10"/>
  <c r="H27" i="10"/>
  <c r="H29" i="10"/>
  <c r="H31" i="10"/>
  <c r="H33" i="10"/>
  <c r="H35" i="10"/>
  <c r="H28" i="10"/>
  <c r="H30" i="10"/>
  <c r="H32" i="10"/>
  <c r="H34" i="10"/>
  <c r="H36" i="10"/>
  <c r="L27" i="10"/>
  <c r="L29" i="10"/>
  <c r="L31" i="10"/>
  <c r="L33" i="10"/>
  <c r="M33" i="10" s="1"/>
  <c r="L35" i="10"/>
  <c r="L28" i="10"/>
  <c r="L30" i="10"/>
  <c r="M30" i="10" s="1"/>
  <c r="L32" i="10"/>
  <c r="L34" i="10"/>
  <c r="M34" i="10" s="1"/>
  <c r="L36" i="10"/>
  <c r="I27" i="10"/>
  <c r="I31" i="10"/>
  <c r="I33" i="10"/>
  <c r="I35" i="10"/>
  <c r="I28" i="10"/>
  <c r="I30" i="10"/>
  <c r="I32" i="10"/>
  <c r="I34" i="10"/>
  <c r="I36" i="10"/>
  <c r="I29" i="10"/>
  <c r="J29" i="10" s="1"/>
  <c r="K21" i="4"/>
  <c r="K23" i="4"/>
  <c r="K22" i="4"/>
  <c r="L21" i="4"/>
  <c r="M21" i="4" s="1"/>
  <c r="L23" i="4"/>
  <c r="L22" i="4"/>
  <c r="L22" i="11"/>
  <c r="L24" i="11"/>
  <c r="M24" i="11" s="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I23" i="11"/>
  <c r="J23" i="11" s="1"/>
  <c r="I21" i="11"/>
  <c r="L25" i="11"/>
  <c r="M25" i="11" s="1"/>
  <c r="L23" i="11"/>
  <c r="L21" i="11"/>
  <c r="K26" i="10"/>
  <c r="L26" i="10"/>
  <c r="I26" i="10"/>
  <c r="H26" i="10"/>
  <c r="I24" i="4"/>
  <c r="L20" i="4"/>
  <c r="J20" i="4"/>
  <c r="H24" i="4"/>
  <c r="K20" i="4"/>
  <c r="G37" i="10"/>
  <c r="D37" i="10"/>
  <c r="G24" i="4"/>
  <c r="D24" i="4"/>
  <c r="J30" i="10" l="1"/>
  <c r="M23" i="11"/>
  <c r="J25" i="11"/>
  <c r="M32" i="10"/>
  <c r="M35" i="10"/>
  <c r="M27" i="10"/>
  <c r="J27" i="10"/>
  <c r="J32" i="10"/>
  <c r="J35" i="10"/>
  <c r="M36" i="10"/>
  <c r="M28" i="10"/>
  <c r="M31" i="10"/>
  <c r="J28" i="10"/>
  <c r="J33" i="10"/>
  <c r="J34" i="10"/>
  <c r="J31" i="10"/>
  <c r="J36" i="10"/>
  <c r="M29" i="10"/>
  <c r="M22" i="4"/>
  <c r="M23" i="4"/>
  <c r="I26" i="11"/>
  <c r="L26" i="11"/>
  <c r="H26" i="11"/>
  <c r="J22" i="11"/>
  <c r="K26" i="11"/>
  <c r="M22" i="11"/>
  <c r="J24" i="4"/>
  <c r="A20" i="1"/>
  <c r="J26" i="11" l="1"/>
  <c r="M26" i="11"/>
  <c r="A18" i="11"/>
  <c r="A17" i="4"/>
  <c r="A23" i="10" s="1"/>
  <c r="F30" i="1"/>
  <c r="E30" i="1"/>
  <c r="C30" i="1"/>
  <c r="B30" i="1"/>
  <c r="I23" i="1"/>
  <c r="H23" i="1"/>
  <c r="G23" i="1"/>
  <c r="D23" i="1"/>
  <c r="L22" i="1"/>
  <c r="K22" i="1"/>
  <c r="I22" i="1"/>
  <c r="H22" i="1"/>
  <c r="F22" i="1"/>
  <c r="E22" i="1"/>
  <c r="C22" i="1"/>
  <c r="B22" i="1"/>
  <c r="K25" i="1" l="1"/>
  <c r="K28" i="1"/>
  <c r="K27" i="1"/>
  <c r="K24" i="1"/>
  <c r="K29" i="1"/>
  <c r="K26" i="1"/>
  <c r="L26" i="1"/>
  <c r="L25" i="1"/>
  <c r="M25" i="1" s="1"/>
  <c r="L28" i="1"/>
  <c r="L27" i="1"/>
  <c r="L24" i="1"/>
  <c r="L29" i="1"/>
  <c r="M29" i="1" s="1"/>
  <c r="G30" i="1"/>
  <c r="I30" i="1"/>
  <c r="L23" i="1"/>
  <c r="H30" i="1"/>
  <c r="K23" i="1"/>
  <c r="J23" i="1"/>
  <c r="D30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24" i="1" l="1"/>
  <c r="M28" i="1"/>
  <c r="M26" i="1"/>
  <c r="M27" i="1"/>
  <c r="M23" i="1"/>
  <c r="J30" i="1"/>
  <c r="L30" i="1"/>
  <c r="K30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0" i="1" l="1"/>
  <c r="AB25" i="12"/>
  <c r="AB48" i="12"/>
  <c r="AB73" i="12"/>
  <c r="AB96" i="12"/>
  <c r="AB143" i="9"/>
  <c r="AB120" i="9"/>
  <c r="AB97" i="9"/>
  <c r="AB71" i="9"/>
  <c r="AB48" i="9"/>
  <c r="AB25" i="9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AC25" i="9" s="1"/>
  <c r="N120" i="9"/>
  <c r="N97" i="9"/>
  <c r="N48" i="9"/>
  <c r="W143" i="9" l="1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37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57" i="9" l="1"/>
  <c r="AC33" i="9"/>
  <c r="G11" i="1"/>
  <c r="G12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5" i="10"/>
  <c r="I25" i="10"/>
  <c r="F25" i="10"/>
  <c r="C25" i="10"/>
  <c r="K25" i="10"/>
  <c r="H25" i="10"/>
  <c r="E25" i="10"/>
  <c r="B25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Y24" i="9"/>
  <c r="X24" i="9"/>
  <c r="W24" i="9"/>
  <c r="V24" i="9"/>
  <c r="U24" i="9"/>
  <c r="T24" i="9"/>
  <c r="S24" i="9"/>
  <c r="R24" i="9"/>
  <c r="AC73" i="12" l="1"/>
  <c r="AC24" i="9"/>
  <c r="AC71" i="9"/>
  <c r="AC48" i="9"/>
  <c r="AC143" i="9" l="1"/>
  <c r="D20" i="10"/>
  <c r="D10" i="10"/>
  <c r="I37" i="10" l="1"/>
  <c r="J26" i="10"/>
  <c r="H37" i="10"/>
  <c r="F15" i="11"/>
  <c r="E15" i="11"/>
  <c r="F14" i="4"/>
  <c r="E14" i="4"/>
  <c r="C14" i="4"/>
  <c r="B14" i="4"/>
  <c r="L12" i="11" l="1"/>
  <c r="L14" i="11"/>
  <c r="L13" i="11"/>
  <c r="M13" i="11" s="1"/>
  <c r="K12" i="11"/>
  <c r="K13" i="11"/>
  <c r="K14" i="11"/>
  <c r="K11" i="4"/>
  <c r="K12" i="4"/>
  <c r="K13" i="4"/>
  <c r="L11" i="4"/>
  <c r="M11" i="4" s="1"/>
  <c r="L13" i="4"/>
  <c r="L12" i="4"/>
  <c r="M12" i="4" s="1"/>
  <c r="K10" i="11"/>
  <c r="K11" i="11"/>
  <c r="L11" i="11"/>
  <c r="L10" i="11"/>
  <c r="H10" i="11"/>
  <c r="H11" i="11"/>
  <c r="I11" i="11"/>
  <c r="I10" i="11"/>
  <c r="M21" i="11"/>
  <c r="J37" i="10"/>
  <c r="K24" i="4"/>
  <c r="K10" i="4"/>
  <c r="L10" i="4"/>
  <c r="M14" i="11" l="1"/>
  <c r="M12" i="11"/>
  <c r="M13" i="4"/>
  <c r="M10" i="11"/>
  <c r="J11" i="11"/>
  <c r="M11" i="11"/>
  <c r="J10" i="11"/>
  <c r="J21" i="11"/>
  <c r="L24" i="4"/>
  <c r="M24" i="4" s="1"/>
  <c r="M20" i="4"/>
  <c r="M10" i="4"/>
  <c r="G10" i="10" l="1"/>
  <c r="H14" i="4"/>
  <c r="I10" i="1"/>
  <c r="H10" i="1"/>
  <c r="G16" i="1"/>
  <c r="G14" i="1"/>
  <c r="G13" i="1"/>
  <c r="G10" i="1"/>
  <c r="J10" i="1" l="1"/>
  <c r="D15" i="11"/>
  <c r="G15" i="11"/>
  <c r="L10" i="10"/>
  <c r="I10" i="10"/>
  <c r="H10" i="10"/>
  <c r="G20" i="10"/>
  <c r="K14" i="4"/>
  <c r="D14" i="4"/>
  <c r="G14" i="4"/>
  <c r="I14" i="4"/>
  <c r="J14" i="4" s="1"/>
  <c r="M26" i="10" l="1"/>
  <c r="L37" i="10"/>
  <c r="M37" i="10" s="1"/>
  <c r="K15" i="11"/>
  <c r="I15" i="11"/>
  <c r="L15" i="11"/>
  <c r="H15" i="11"/>
  <c r="L14" i="4"/>
  <c r="L20" i="10"/>
  <c r="I20" i="10"/>
  <c r="M10" i="10"/>
  <c r="K20" i="10"/>
  <c r="J10" i="10"/>
  <c r="H20" i="10"/>
  <c r="J15" i="11" l="1"/>
  <c r="J20" i="10"/>
  <c r="M15" i="11"/>
  <c r="M20" i="10"/>
  <c r="M14" i="4"/>
  <c r="F17" i="1" l="1"/>
  <c r="E17" i="1"/>
  <c r="H17" i="1" l="1"/>
  <c r="D17" i="1"/>
  <c r="G17" i="1"/>
  <c r="I17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7" i="1" l="1"/>
  <c r="L17" i="1"/>
  <c r="J17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N46" i="12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47" i="12" l="1"/>
  <c r="AC72" i="12"/>
  <c r="AC96" i="9"/>
  <c r="AC46" i="9"/>
  <c r="AC47" i="9"/>
  <c r="AC119" i="9"/>
  <c r="M17" i="1"/>
  <c r="AB140" i="9"/>
  <c r="AB117" i="9"/>
  <c r="AB94" i="9"/>
  <c r="AB68" i="9"/>
  <c r="AB45" i="9"/>
  <c r="AB22" i="9"/>
  <c r="AB22" i="12"/>
  <c r="AB45" i="12"/>
  <c r="AB93" i="12"/>
  <c r="AB70" i="12"/>
  <c r="AC70" i="9" l="1"/>
  <c r="AC142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AC116" i="9" s="1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AC112" i="9" s="1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AC108" i="9" s="1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AC86" i="9" s="1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N126" i="9" s="1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C43" i="9" s="1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C39" i="9" s="1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C35" i="9" s="1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C19" i="9" s="1"/>
  <c r="AB18" i="9"/>
  <c r="AA18" i="9"/>
  <c r="Z18" i="9"/>
  <c r="Y18" i="9"/>
  <c r="X18" i="9"/>
  <c r="W18" i="9"/>
  <c r="V18" i="9"/>
  <c r="U18" i="9"/>
  <c r="T18" i="9"/>
  <c r="S18" i="9"/>
  <c r="R18" i="9"/>
  <c r="AC18" i="9" s="1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C16" i="9" s="1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C13" i="9" s="1"/>
  <c r="AB12" i="9"/>
  <c r="AA12" i="9"/>
  <c r="Z12" i="9"/>
  <c r="Y12" i="9"/>
  <c r="X12" i="9"/>
  <c r="W12" i="9"/>
  <c r="V12" i="9"/>
  <c r="U12" i="9"/>
  <c r="T12" i="9"/>
  <c r="S12" i="9"/>
  <c r="R12" i="9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AC93" i="12" s="1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AC89" i="12" s="1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AC44" i="12" s="1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AC40" i="12" s="1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AC36" i="12" s="1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AC22" i="12" s="1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AC14" i="12" s="1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80" i="12" l="1"/>
  <c r="AC60" i="12"/>
  <c r="AC64" i="12"/>
  <c r="AC69" i="12"/>
  <c r="AC18" i="12"/>
  <c r="AC68" i="12"/>
  <c r="AC13" i="12"/>
  <c r="AC17" i="12"/>
  <c r="AC21" i="12"/>
  <c r="AC35" i="12"/>
  <c r="AC39" i="12"/>
  <c r="AC43" i="12"/>
  <c r="AC57" i="12"/>
  <c r="AC63" i="12"/>
  <c r="AC67" i="12"/>
  <c r="AC85" i="12"/>
  <c r="AC86" i="12"/>
  <c r="AC90" i="12"/>
  <c r="AC9" i="12"/>
  <c r="AC15" i="12"/>
  <c r="AC19" i="12"/>
  <c r="AC37" i="12"/>
  <c r="AC41" i="12"/>
  <c r="AC45" i="12"/>
  <c r="AC61" i="12"/>
  <c r="AC65" i="12"/>
  <c r="AC83" i="12"/>
  <c r="AC87" i="12"/>
  <c r="AC91" i="12"/>
  <c r="AC12" i="12"/>
  <c r="AC16" i="12"/>
  <c r="AC20" i="12"/>
  <c r="AC32" i="12"/>
  <c r="AC38" i="12"/>
  <c r="AC42" i="12"/>
  <c r="AC62" i="12"/>
  <c r="AC66" i="12"/>
  <c r="AC70" i="12"/>
  <c r="AC84" i="12"/>
  <c r="AC88" i="12"/>
  <c r="AC92" i="12"/>
  <c r="AC82" i="9"/>
  <c r="AC90" i="9"/>
  <c r="AC94" i="9"/>
  <c r="AC20" i="9"/>
  <c r="AC21" i="9"/>
  <c r="AC9" i="9"/>
  <c r="AC12" i="9"/>
  <c r="AC129" i="9"/>
  <c r="AC14" i="9"/>
  <c r="AC17" i="9"/>
  <c r="AC36" i="9"/>
  <c r="AC40" i="9"/>
  <c r="AC44" i="9"/>
  <c r="AC45" i="9"/>
  <c r="AC61" i="9"/>
  <c r="AC85" i="9"/>
  <c r="AC89" i="9"/>
  <c r="AC93" i="9"/>
  <c r="AC107" i="9"/>
  <c r="AC111" i="9"/>
  <c r="AC115" i="9"/>
  <c r="AC15" i="9"/>
  <c r="AC55" i="9"/>
  <c r="AC60" i="9"/>
  <c r="AC64" i="9"/>
  <c r="AC65" i="9"/>
  <c r="AC22" i="9"/>
  <c r="AC38" i="9"/>
  <c r="AC42" i="9"/>
  <c r="AC59" i="9"/>
  <c r="AC63" i="9"/>
  <c r="AC67" i="9"/>
  <c r="AC68" i="9"/>
  <c r="AC81" i="9"/>
  <c r="AC87" i="9"/>
  <c r="AC91" i="9"/>
  <c r="AC109" i="9"/>
  <c r="AC113" i="9"/>
  <c r="AC117" i="9"/>
  <c r="AC32" i="9"/>
  <c r="AC37" i="9"/>
  <c r="AC41" i="9"/>
  <c r="AC58" i="9"/>
  <c r="AC62" i="9"/>
  <c r="AC66" i="9"/>
  <c r="AC84" i="9"/>
  <c r="AC88" i="9"/>
  <c r="AC92" i="9"/>
  <c r="AC104" i="9"/>
  <c r="AC110" i="9"/>
  <c r="AC114" i="9"/>
  <c r="AC127" i="9"/>
  <c r="AC130" i="9"/>
  <c r="AC132" i="9"/>
  <c r="AC136" i="9"/>
  <c r="AC141" i="9"/>
  <c r="AC138" i="9" l="1"/>
  <c r="AC137" i="9"/>
  <c r="AC134" i="9"/>
  <c r="AC133" i="9"/>
  <c r="AC128" i="9"/>
  <c r="AC139" i="9"/>
  <c r="AC135" i="9"/>
  <c r="AC131" i="9"/>
  <c r="AC140" i="9"/>
</calcChain>
</file>

<file path=xl/sharedStrings.xml><?xml version="1.0" encoding="utf-8"?>
<sst xmlns="http://schemas.openxmlformats.org/spreadsheetml/2006/main" count="433" uniqueCount="53">
  <si>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</si>
  <si>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</si>
  <si>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</si>
  <si>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</si>
  <si>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</si>
  <si>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</si>
  <si>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</si>
  <si>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</si>
  <si>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</si>
  <si>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</si>
  <si>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</si>
  <si>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</si>
  <si>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</si>
  <si>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</si>
  <si>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</si>
  <si>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</si>
  <si>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</si>
  <si>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</si>
  <si>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</si>
  <si>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</si>
  <si>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</si>
  <si>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</si>
  <si>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</si>
  <si>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</si>
  <si>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</si>
  <si>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</si>
  <si>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</si>
  <si>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</si>
  <si>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</si>
  <si>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</si>
  <si>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</si>
  <si>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</si>
  <si>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</si>
  <si>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</si>
  <si>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</si>
  <si>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</si>
  <si>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</si>
  <si>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</si>
  <si>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</si>
  <si>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</si>
  <si>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</si>
  <si>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</si>
  <si>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</si>
  <si>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</si>
  <si>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</si>
  <si>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</si>
  <si>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</si>
  <si>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</si>
  <si>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</si>
  <si>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Absa</t>
  </si>
  <si>
    <t>Modern</t>
  </si>
  <si>
    <t>Sideral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</si>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</sst>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164" fontId="1" fillId="0" borderId="0" xfId="7" applyFont="1"/>
    <xf numFmtId="164" fontId="7" fillId="2" borderId="0" xfId="7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2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5" t="str">
        <f>"DEMANDA E OFERTA - "&amp;UPPER(TEXT($P$1,"mmmmmmmmmm"))&amp;"/"&amp;TEXT($P$1,"aaaa")&amp;" - MERCADO DOMÉSTICO"</f>
        <v>DEMANDA E OFERTA - FEVEREIRO/2018 - MERCADO DOMÉSTICO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8"/>
      <c r="O1" s="18"/>
      <c r="P1" s="97">
        <v>43132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5" t="s">
        <v>23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5" t="s">
        <v>16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5" t="s">
        <v>17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4" t="str">
        <f>"MÊS DE REFERÊNCIA - "&amp;UPPER(TEXT($P$1,"mmmmmmmmmm"))</f>
        <v>MÊS DE REFERÊNCIA - FEVEREIRO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8"/>
      <c r="B9" s="111">
        <f>YEAR($P$1)-1</f>
        <v>2017</v>
      </c>
      <c r="C9" s="112">
        <f>YEAR($P$1)</f>
        <v>2018</v>
      </c>
      <c r="D9" s="113" t="s">
        <v>26</v>
      </c>
      <c r="E9" s="118">
        <f>YEAR($P$1)-1</f>
        <v>2017</v>
      </c>
      <c r="F9" s="114">
        <f>YEAR($P$1)</f>
        <v>2018</v>
      </c>
      <c r="G9" s="119" t="s">
        <v>26</v>
      </c>
      <c r="H9" s="120">
        <f>YEAR($P$1)-1</f>
        <v>2017</v>
      </c>
      <c r="I9" s="115">
        <f>YEAR($P$1)</f>
        <v>2018</v>
      </c>
      <c r="J9" s="121" t="s">
        <v>26</v>
      </c>
      <c r="K9" s="116">
        <f>YEAR($P$1)-1</f>
        <v>2017</v>
      </c>
      <c r="L9" s="116">
        <f>YEAR($P$1)</f>
        <v>2018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8">
        <v>2403365.6529999999</v>
      </c>
      <c r="C10" s="99">
        <v>2513262.4570000023</v>
      </c>
      <c r="D10" s="126">
        <f t="shared" ref="D10:D12" si="0">IF(ISERROR(C10/B10),"",C10/B10-1)</f>
        <v>4.5726210600881112E-2</v>
      </c>
      <c r="E10" s="99">
        <v>3118312.5780000002</v>
      </c>
      <c r="F10" s="99">
        <v>3216303.3570000012</v>
      </c>
      <c r="G10" s="123">
        <f t="shared" ref="G10:G12" si="1">IF(ISERROR(F10/E10),"",F10/E10-1)</f>
        <v>3.1424296490138781E-2</v>
      </c>
      <c r="H10" s="100">
        <f>IF(ISERROR(B10/E10),"",B10/E10)</f>
        <v>0.77072634409904228</v>
      </c>
      <c r="I10" s="101">
        <f t="shared" ref="I10:I16" si="2">IF(ISERROR(C10/F10),"",C10/F10)</f>
        <v>0.7814133736888057</v>
      </c>
      <c r="J10" s="126">
        <f>IF(ISERROR(I10/H10),"",I10/H10-1)</f>
        <v>1.3866179184852223E-2</v>
      </c>
      <c r="K10" s="101">
        <f t="shared" ref="K10:L16" si="3">B10/B$17</f>
        <v>0.35578848768552895</v>
      </c>
      <c r="L10" s="101">
        <f t="shared" si="3"/>
        <v>0.35213133623544601</v>
      </c>
      <c r="M10" s="130">
        <f t="shared" ref="M10" si="4">IF(ISERROR(L10/K10),"",L10/K10-1)</f>
        <v>-1.0279004455353236E-2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43</v>
      </c>
      <c r="B11" s="98">
        <v>2181194.463</v>
      </c>
      <c r="C11" s="99">
        <v>2303783.0779999983</v>
      </c>
      <c r="D11" s="126">
        <f t="shared" si="0"/>
        <v>5.620251521791908E-2</v>
      </c>
      <c r="E11" s="99">
        <v>2703798.1289999997</v>
      </c>
      <c r="F11" s="99">
        <v>2833820.0029999982</v>
      </c>
      <c r="G11" s="123">
        <f t="shared" si="1"/>
        <v>4.808860269760129E-2</v>
      </c>
      <c r="H11" s="100">
        <f t="shared" ref="H11:H16" si="5">IF(ISERROR(B11/E11),"",B11/E11)</f>
        <v>0.80671498349128423</v>
      </c>
      <c r="I11" s="101">
        <f t="shared" si="2"/>
        <v>0.81296027113970504</v>
      </c>
      <c r="J11" s="126">
        <f t="shared" ref="J11:J16" si="6">IF(ISERROR(I11/H11),"",I11/H11-1)</f>
        <v>7.7416284266751401E-3</v>
      </c>
      <c r="K11" s="101">
        <f t="shared" si="3"/>
        <v>0.32289879751344663</v>
      </c>
      <c r="L11" s="101">
        <f t="shared" si="3"/>
        <v>0.32278133602532361</v>
      </c>
      <c r="M11" s="130">
        <f t="shared" ref="M11:M16" si="7">IF(ISERROR(L11/K11),"",L11/K11-1)</f>
        <v>-3.6377183509994637E-4</v>
      </c>
      <c r="N11" s="50"/>
      <c r="O11" s="122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55" t="s">
        <v>44</v>
      </c>
      <c r="B12" s="102">
        <v>1233211.2479999999</v>
      </c>
      <c r="C12" s="103">
        <v>1288606.7490000003</v>
      </c>
      <c r="D12" s="126">
        <f t="shared" si="0"/>
        <v>4.491971759894331E-2</v>
      </c>
      <c r="E12" s="99">
        <v>1596640.23</v>
      </c>
      <c r="F12" s="99">
        <v>1626015.8620000011</v>
      </c>
      <c r="G12" s="123">
        <f t="shared" si="1"/>
        <v>1.8398404003637792E-2</v>
      </c>
      <c r="H12" s="100">
        <f t="shared" si="5"/>
        <v>0.77237891469138287</v>
      </c>
      <c r="I12" s="101">
        <f t="shared" si="2"/>
        <v>0.79249334469284494</v>
      </c>
      <c r="J12" s="126">
        <f t="shared" si="6"/>
        <v>2.60421790637555E-2</v>
      </c>
      <c r="K12" s="101">
        <f t="shared" si="3"/>
        <v>0.18256163575235373</v>
      </c>
      <c r="L12" s="101">
        <f t="shared" si="3"/>
        <v>0.18054573454657055</v>
      </c>
      <c r="M12" s="130">
        <f t="shared" si="7"/>
        <v>-1.1042304685075055E-2</v>
      </c>
      <c r="N12" s="50"/>
      <c r="O12" s="122"/>
      <c r="P12" s="77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45</v>
      </c>
      <c r="B13" s="102">
        <v>899740.21799999999</v>
      </c>
      <c r="C13" s="103">
        <v>1003880.7270000001</v>
      </c>
      <c r="D13" s="127">
        <f t="shared" ref="D13:D17" si="8">IF(ISERROR(C13/B13),"",C13/B13-1)</f>
        <v>0.11574508609995249</v>
      </c>
      <c r="E13" s="103">
        <v>1059487.3829999999</v>
      </c>
      <c r="F13" s="103">
        <v>1160254.5330000005</v>
      </c>
      <c r="G13" s="124">
        <f t="shared" ref="G13:G17" si="9">IF(ISERROR(F13/E13),"",F13/E13-1)</f>
        <v>9.5109344025100739E-2</v>
      </c>
      <c r="H13" s="100">
        <f t="shared" si="5"/>
        <v>0.84922221107752449</v>
      </c>
      <c r="I13" s="101">
        <f t="shared" si="2"/>
        <v>0.8652245679267685</v>
      </c>
      <c r="J13" s="126">
        <f t="shared" si="6"/>
        <v>1.8843544882015673E-2</v>
      </c>
      <c r="K13" s="101">
        <f t="shared" si="3"/>
        <v>0.13319538417821775</v>
      </c>
      <c r="L13" s="101">
        <f t="shared" si="3"/>
        <v>0.14065298307184346</v>
      </c>
      <c r="M13" s="130">
        <f t="shared" si="7"/>
        <v>5.5989919918300712E-2</v>
      </c>
      <c r="N13" s="44"/>
      <c r="O13" s="122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2">
        <v>29936.323</v>
      </c>
      <c r="C14" s="103">
        <v>20116.394000000004</v>
      </c>
      <c r="D14" s="127">
        <f t="shared" si="8"/>
        <v>-0.32802722632301895</v>
      </c>
      <c r="E14" s="103">
        <v>49681.333999999995</v>
      </c>
      <c r="F14" s="103">
        <v>36394.484000000011</v>
      </c>
      <c r="G14" s="124">
        <f t="shared" si="9"/>
        <v>-0.26744149019831043</v>
      </c>
      <c r="H14" s="100">
        <f t="shared" si="5"/>
        <v>0.60256681110857457</v>
      </c>
      <c r="I14" s="101">
        <f t="shared" si="2"/>
        <v>0.55273194696207251</v>
      </c>
      <c r="J14" s="126">
        <f t="shared" si="6"/>
        <v>-8.270429639962773E-2</v>
      </c>
      <c r="K14" s="101">
        <f t="shared" si="3"/>
        <v>4.431701465709312E-3</v>
      </c>
      <c r="L14" s="101">
        <f t="shared" si="3"/>
        <v>2.8184930227757362E-3</v>
      </c>
      <c r="M14" s="130">
        <f t="shared" si="7"/>
        <v>-0.36401559433006059</v>
      </c>
      <c r="N14" s="44"/>
      <c r="O14" s="122"/>
      <c r="P14" s="77"/>
      <c r="Q14" s="86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2">
        <v>4925.3559999999998</v>
      </c>
      <c r="C15" s="103">
        <v>6066.2089999999989</v>
      </c>
      <c r="D15" s="127">
        <f t="shared" si="8"/>
        <v>0.23162853608957379</v>
      </c>
      <c r="E15" s="103">
        <v>8096.7259999999997</v>
      </c>
      <c r="F15" s="103">
        <v>9139.0380000000023</v>
      </c>
      <c r="G15" s="124">
        <f t="shared" ref="G15" si="10">IF(ISERROR(F15/E15),"",F15/E15-1)</f>
        <v>0.12873252719679562</v>
      </c>
      <c r="H15" s="100">
        <f t="shared" si="5"/>
        <v>0.60831452120276763</v>
      </c>
      <c r="I15" s="101">
        <f t="shared" si="2"/>
        <v>0.66376887808104068</v>
      </c>
      <c r="J15" s="126">
        <f t="shared" si="6"/>
        <v>9.1160665980203781E-2</v>
      </c>
      <c r="K15" s="101">
        <f t="shared" si="3"/>
        <v>7.2913789059331549E-4</v>
      </c>
      <c r="L15" s="101">
        <f t="shared" si="3"/>
        <v>8.4993203758085918E-4</v>
      </c>
      <c r="M15" s="130">
        <f t="shared" si="7"/>
        <v>0.16566708238033123</v>
      </c>
      <c r="N15" s="44"/>
      <c r="O15" s="122"/>
      <c r="P15" s="77"/>
      <c r="Q15" s="86"/>
      <c r="R15" s="18"/>
      <c r="S15" s="18"/>
      <c r="T15" s="18"/>
      <c r="U15" s="18"/>
      <c r="V15" s="18"/>
    </row>
    <row r="16" spans="1:22" s="1" customFormat="1" ht="15" customHeight="1" thickBot="1" x14ac:dyDescent="0.25">
      <c r="A16" s="55" t="s">
        <v>48</v>
      </c>
      <c r="B16" s="102">
        <v>2667.2649999999999</v>
      </c>
      <c r="C16" s="103">
        <v>1571.5240000000001</v>
      </c>
      <c r="D16" s="127">
        <f>IF(ISERROR(C16/B16),"",C16/B16-1)</f>
        <v>-0.41081069934933345</v>
      </c>
      <c r="E16" s="103">
        <v>3161.0880000000002</v>
      </c>
      <c r="F16" s="103">
        <v>1866.048</v>
      </c>
      <c r="G16" s="124">
        <f t="shared" si="9"/>
        <v>-0.40968172983479112</v>
      </c>
      <c r="H16" s="100">
        <f t="shared" si="5"/>
        <v>0.84378068563735009</v>
      </c>
      <c r="I16" s="101">
        <f t="shared" si="2"/>
        <v>0.84216697534039864</v>
      </c>
      <c r="J16" s="126">
        <f t="shared" si="6"/>
        <v>-1.912475983889772E-3</v>
      </c>
      <c r="K16" s="101">
        <f t="shared" si="3"/>
        <v>3.9485551415032323E-4</v>
      </c>
      <c r="L16" s="101">
        <f t="shared" si="3"/>
        <v>2.2018506045987245E-4</v>
      </c>
      <c r="M16" s="130">
        <f t="shared" si="7"/>
        <v>-0.44236549175796225</v>
      </c>
      <c r="N16" s="44"/>
      <c r="O16" s="122"/>
      <c r="P16" s="18"/>
      <c r="Q16" s="18"/>
      <c r="R16" s="18"/>
      <c r="S16" s="18"/>
      <c r="T16" s="18"/>
      <c r="U16" s="18"/>
      <c r="V16" s="18"/>
    </row>
    <row r="17" spans="1:22" s="1" customFormat="1" ht="15" customHeight="1" thickBot="1" x14ac:dyDescent="0.25">
      <c r="A17" s="79" t="s">
        <v>22</v>
      </c>
      <c r="B17" s="104">
        <f>SUM(B10:B16)</f>
        <v>6755040.5259999996</v>
      </c>
      <c r="C17" s="105">
        <f>SUM(C10:C16)</f>
        <v>7137287.1380000003</v>
      </c>
      <c r="D17" s="128">
        <f t="shared" si="8"/>
        <v>5.6586871763202984E-2</v>
      </c>
      <c r="E17" s="106">
        <f>SUM(E10:E16)</f>
        <v>8539177.4680000003</v>
      </c>
      <c r="F17" s="107">
        <f>SUM(F10:F16)</f>
        <v>8883793.3250000011</v>
      </c>
      <c r="G17" s="125">
        <f t="shared" si="9"/>
        <v>4.0357031844276081E-2</v>
      </c>
      <c r="H17" s="108">
        <f>IF(ISERROR(B17/E17),"",B17/E17)</f>
        <v>0.79106454354814204</v>
      </c>
      <c r="I17" s="109">
        <f t="shared" ref="I17" si="11">IF(ISERROR(C17/F17),"",C17/F17)</f>
        <v>0.80340535589846129</v>
      </c>
      <c r="J17" s="129">
        <f t="shared" ref="J17" si="12">IF(ISERROR(I17/H17),"",I17/H17-1)</f>
        <v>1.5600259739827704E-2</v>
      </c>
      <c r="K17" s="110">
        <f>SUM(K10:K16)</f>
        <v>1</v>
      </c>
      <c r="L17" s="110">
        <f>SUM(L10:L16)</f>
        <v>1.0000000000000002</v>
      </c>
      <c r="M17" s="131">
        <f t="shared" ref="M17" si="13">IF(ISERROR(L17/K17),"",L17/K17-1)</f>
        <v>2.2204460492503131E-16</v>
      </c>
      <c r="N17" s="18"/>
      <c r="O17" s="18"/>
      <c r="P17" s="18"/>
      <c r="Q17" s="18"/>
      <c r="R17" s="18"/>
      <c r="S17" s="18"/>
      <c r="T17" s="18"/>
      <c r="U17" s="18"/>
      <c r="V17" s="18"/>
    </row>
    <row r="18" spans="1:22" s="1" customFormat="1" ht="15" customHeight="1" x14ac:dyDescent="0.2">
      <c r="A18" s="46"/>
      <c r="B18" s="47"/>
      <c r="C18" s="47"/>
      <c r="D18" s="47"/>
      <c r="E18" s="47"/>
      <c r="F18" s="61"/>
      <c r="G18" s="47"/>
      <c r="H18" s="47"/>
      <c r="I18" s="47"/>
      <c r="J18" s="47"/>
      <c r="K18" s="88"/>
      <c r="L18" s="88"/>
      <c r="M18" s="88"/>
      <c r="N18" s="8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18"/>
      <c r="O19" s="18"/>
      <c r="P19" s="18"/>
      <c r="Q19" s="18"/>
      <c r="R19" s="18"/>
      <c r="S19" s="18"/>
      <c r="T19" s="18"/>
      <c r="U19" s="18"/>
      <c r="V19" s="18"/>
    </row>
    <row r="20" spans="1:22" ht="15" customHeight="1" thickBot="1" x14ac:dyDescent="0.25">
      <c r="A20" s="214" t="str">
        <f>"ACUMULADO NO ANO: JANEIRO A "&amp;UPPER(TEXT($P$1,"mmmmmmmmmm"))</f>
        <v>ACUMULADO NO ANO: JANEIRO A FEVEREIRO</v>
      </c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</row>
    <row r="21" spans="1:22" ht="15" customHeight="1" thickBot="1" x14ac:dyDescent="0.25">
      <c r="A21" s="197" t="s">
        <v>0</v>
      </c>
      <c r="B21" s="200" t="s">
        <v>30</v>
      </c>
      <c r="C21" s="201"/>
      <c r="D21" s="202"/>
      <c r="E21" s="203" t="s">
        <v>31</v>
      </c>
      <c r="F21" s="204"/>
      <c r="G21" s="205"/>
      <c r="H21" s="206" t="s">
        <v>41</v>
      </c>
      <c r="I21" s="207"/>
      <c r="J21" s="208"/>
      <c r="K21" s="209" t="s">
        <v>27</v>
      </c>
      <c r="L21" s="210"/>
      <c r="M21" s="210"/>
    </row>
    <row r="22" spans="1:22" ht="15" customHeight="1" thickBot="1" x14ac:dyDescent="0.25">
      <c r="A22" s="198"/>
      <c r="B22" s="111">
        <f>YEAR($P$1)-1</f>
        <v>2017</v>
      </c>
      <c r="C22" s="112">
        <f>YEAR($P$1)</f>
        <v>2018</v>
      </c>
      <c r="D22" s="113" t="s">
        <v>26</v>
      </c>
      <c r="E22" s="118">
        <f>YEAR($P$1)-1</f>
        <v>2017</v>
      </c>
      <c r="F22" s="114">
        <f>YEAR($P$1)</f>
        <v>2018</v>
      </c>
      <c r="G22" s="119" t="s">
        <v>26</v>
      </c>
      <c r="H22" s="120">
        <f>YEAR($P$1)-1</f>
        <v>2017</v>
      </c>
      <c r="I22" s="115">
        <f>YEAR($P$1)</f>
        <v>2018</v>
      </c>
      <c r="J22" s="121" t="s">
        <v>26</v>
      </c>
      <c r="K22" s="116">
        <f>YEAR($P$1)-1</f>
        <v>2017</v>
      </c>
      <c r="L22" s="116">
        <f>YEAR($P$1)</f>
        <v>2018</v>
      </c>
      <c r="M22" s="117" t="s">
        <v>26</v>
      </c>
    </row>
    <row r="23" spans="1:22" ht="15" customHeight="1" x14ac:dyDescent="0.2">
      <c r="A23" s="54" t="s">
        <v>42</v>
      </c>
      <c r="B23" s="98">
        <v>5897109.3039999995</v>
      </c>
      <c r="C23" s="99">
        <v>6102792.1550000058</v>
      </c>
      <c r="D23" s="126">
        <f t="shared" ref="D23:D29" si="14">IF(ISERROR(C23/B23),"",C23/B23-1)</f>
        <v>3.4878588880910222E-2</v>
      </c>
      <c r="E23" s="99">
        <v>7295394.8429999994</v>
      </c>
      <c r="F23" s="99">
        <v>7486148.8650000133</v>
      </c>
      <c r="G23" s="123">
        <f t="shared" ref="G23:G30" si="15">IF(ISERROR(F23/E23),"",F23/E23-1)</f>
        <v>2.6147182723501805E-2</v>
      </c>
      <c r="H23" s="100">
        <f>IF(ISERROR(B23/E23),"",B23/E23)</f>
        <v>0.80833312396495327</v>
      </c>
      <c r="I23" s="101">
        <f t="shared" ref="I23:I30" si="16">IF(ISERROR(C23/F23),"",C23/F23)</f>
        <v>0.81521116732428145</v>
      </c>
      <c r="J23" s="126">
        <f>IF(ISERROR(I23/H23),"",I23/H23-1)</f>
        <v>8.5089218237039965E-3</v>
      </c>
      <c r="K23" s="101">
        <f>B23/B$30</f>
        <v>0.37313890300761038</v>
      </c>
      <c r="L23" s="101">
        <f>C23/C$30</f>
        <v>0.37137339853622159</v>
      </c>
      <c r="M23" s="130">
        <f t="shared" ref="M23:M30" si="17">IF(ISERROR(L23/K23),"",L23/K23-1)</f>
        <v>-4.7314939749200091E-3</v>
      </c>
    </row>
    <row r="24" spans="1:22" ht="15" customHeight="1" x14ac:dyDescent="0.2">
      <c r="A24" s="72" t="s">
        <v>43</v>
      </c>
      <c r="B24" s="98">
        <v>4996721.8220000006</v>
      </c>
      <c r="C24" s="99">
        <v>5110639.1070000045</v>
      </c>
      <c r="D24" s="126">
        <f t="shared" si="14"/>
        <v>2.2798404445578457E-2</v>
      </c>
      <c r="E24" s="99">
        <v>6013623.7840000009</v>
      </c>
      <c r="F24" s="99">
        <v>6152179.4979999913</v>
      </c>
      <c r="G24" s="123">
        <f t="shared" si="15"/>
        <v>2.304030298147941E-2</v>
      </c>
      <c r="H24" s="100">
        <f t="shared" ref="H24:H29" si="18">IF(ISERROR(B24/E24),"",B24/E24)</f>
        <v>0.83090030262524983</v>
      </c>
      <c r="I24" s="101">
        <f t="shared" ref="I24:I29" si="19">IF(ISERROR(C24/F24),"",C24/F24)</f>
        <v>0.83070383571568729</v>
      </c>
      <c r="J24" s="126">
        <f t="shared" ref="J24:J29" si="20">IF(ISERROR(I24/H24),"",I24/H24-1)</f>
        <v>-2.3645064148103412E-4</v>
      </c>
      <c r="K24" s="101">
        <f>B24/B$30</f>
        <v>0.31616699016085742</v>
      </c>
      <c r="L24" s="101">
        <f>C24/C$30</f>
        <v>0.31099787861916961</v>
      </c>
      <c r="M24" s="130">
        <f t="shared" ref="M24:M29" si="21">IF(ISERROR(L24/K24),"",L24/K24-1)</f>
        <v>-1.634930812687907E-2</v>
      </c>
    </row>
    <row r="25" spans="1:22" ht="15" customHeight="1" x14ac:dyDescent="0.2">
      <c r="A25" s="55" t="s">
        <v>44</v>
      </c>
      <c r="B25" s="102">
        <v>2862429.8360000001</v>
      </c>
      <c r="C25" s="103">
        <v>2970846.6660000002</v>
      </c>
      <c r="D25" s="126">
        <f t="shared" si="14"/>
        <v>3.7875803499694882E-2</v>
      </c>
      <c r="E25" s="99">
        <v>3576844.0090000005</v>
      </c>
      <c r="F25" s="99">
        <v>3642431.5990000009</v>
      </c>
      <c r="G25" s="123">
        <f t="shared" si="15"/>
        <v>1.8336720817281993E-2</v>
      </c>
      <c r="H25" s="100">
        <f t="shared" si="18"/>
        <v>0.80026689137060425</v>
      </c>
      <c r="I25" s="101">
        <f t="shared" si="19"/>
        <v>0.8156218134104759</v>
      </c>
      <c r="J25" s="126">
        <f t="shared" si="20"/>
        <v>1.918725141005595E-2</v>
      </c>
      <c r="K25" s="101">
        <f>B25/B$30</f>
        <v>0.18111991382232218</v>
      </c>
      <c r="L25" s="101">
        <f>C25/C$30</f>
        <v>0.18078502345496023</v>
      </c>
      <c r="M25" s="130">
        <f t="shared" si="21"/>
        <v>-1.8489980493833214E-3</v>
      </c>
    </row>
    <row r="26" spans="1:22" ht="15" customHeight="1" x14ac:dyDescent="0.2">
      <c r="A26" s="55" t="s">
        <v>45</v>
      </c>
      <c r="B26" s="102">
        <v>1965013.7819999999</v>
      </c>
      <c r="C26" s="103">
        <v>2187060.0999999996</v>
      </c>
      <c r="D26" s="126">
        <f t="shared" si="14"/>
        <v>0.11299987818609591</v>
      </c>
      <c r="E26" s="103">
        <v>2265310.5300000003</v>
      </c>
      <c r="F26" s="103">
        <v>2486916.423</v>
      </c>
      <c r="G26" s="123">
        <f t="shared" si="15"/>
        <v>9.7825834500490982E-2</v>
      </c>
      <c r="H26" s="100">
        <f t="shared" si="18"/>
        <v>0.8674368286276406</v>
      </c>
      <c r="I26" s="101">
        <f t="shared" si="19"/>
        <v>0.87942645750906268</v>
      </c>
      <c r="J26" s="126">
        <f t="shared" si="20"/>
        <v>1.3821904357451231E-2</v>
      </c>
      <c r="K26" s="101">
        <f>B26/B$30</f>
        <v>0.12433601773549824</v>
      </c>
      <c r="L26" s="101">
        <f>C26/C$30</f>
        <v>0.13308923546978763</v>
      </c>
      <c r="M26" s="130">
        <f t="shared" si="21"/>
        <v>7.0399695065915813E-2</v>
      </c>
    </row>
    <row r="27" spans="1:22" ht="15" customHeight="1" x14ac:dyDescent="0.2">
      <c r="A27" s="55" t="s">
        <v>46</v>
      </c>
      <c r="B27" s="102">
        <v>67533.34600000002</v>
      </c>
      <c r="C27" s="103">
        <v>45007.953000000009</v>
      </c>
      <c r="D27" s="126">
        <f t="shared" si="14"/>
        <v>-0.33354474987808247</v>
      </c>
      <c r="E27" s="103">
        <v>106700.93399999999</v>
      </c>
      <c r="F27" s="103">
        <v>78286.767999999982</v>
      </c>
      <c r="G27" s="123">
        <f t="shared" si="15"/>
        <v>-0.26629725659196213</v>
      </c>
      <c r="H27" s="100">
        <f t="shared" si="18"/>
        <v>0.63292178866962889</v>
      </c>
      <c r="I27" s="101">
        <f t="shared" si="19"/>
        <v>0.57491136944112986</v>
      </c>
      <c r="J27" s="126">
        <f t="shared" si="20"/>
        <v>-9.1654956847723845E-2</v>
      </c>
      <c r="K27" s="101">
        <f>B27/B$30</f>
        <v>4.2731645868901809E-3</v>
      </c>
      <c r="L27" s="101">
        <f>C27/C$30</f>
        <v>2.738870346923771E-3</v>
      </c>
      <c r="M27" s="130">
        <f t="shared" si="21"/>
        <v>-0.35905339210980425</v>
      </c>
    </row>
    <row r="28" spans="1:22" ht="15" customHeight="1" x14ac:dyDescent="0.2">
      <c r="A28" s="55" t="s">
        <v>47</v>
      </c>
      <c r="B28" s="102">
        <v>9874.9389999999985</v>
      </c>
      <c r="C28" s="103">
        <v>12289.161999999995</v>
      </c>
      <c r="D28" s="126">
        <f t="shared" si="14"/>
        <v>0.24447978868527653</v>
      </c>
      <c r="E28" s="103">
        <v>16571.725999999999</v>
      </c>
      <c r="F28" s="103">
        <v>18254.285999999989</v>
      </c>
      <c r="G28" s="123">
        <f t="shared" si="15"/>
        <v>0.10153197077962739</v>
      </c>
      <c r="H28" s="100">
        <f t="shared" si="18"/>
        <v>0.59589079616691698</v>
      </c>
      <c r="I28" s="101">
        <f t="shared" si="19"/>
        <v>0.67322063432116719</v>
      </c>
      <c r="J28" s="126">
        <f t="shared" si="20"/>
        <v>0.1297718284149989</v>
      </c>
      <c r="K28" s="101">
        <f>B28/B$30</f>
        <v>6.2483561280231423E-4</v>
      </c>
      <c r="L28" s="101">
        <f>C28/C$30</f>
        <v>7.4783275281020667E-4</v>
      </c>
      <c r="M28" s="130">
        <f t="shared" si="21"/>
        <v>0.19684719866760592</v>
      </c>
    </row>
    <row r="29" spans="1:22" ht="15" customHeight="1" thickBot="1" x14ac:dyDescent="0.25">
      <c r="A29" s="55" t="s">
        <v>48</v>
      </c>
      <c r="B29" s="102">
        <v>5376.1469999999999</v>
      </c>
      <c r="C29" s="103">
        <v>4400.1229999999996</v>
      </c>
      <c r="D29" s="126">
        <f t="shared" si="14"/>
        <v>-0.181547119154294</v>
      </c>
      <c r="E29" s="103">
        <v>6536.4480000000003</v>
      </c>
      <c r="F29" s="103">
        <v>5325.2160000000003</v>
      </c>
      <c r="G29" s="123">
        <f t="shared" si="15"/>
        <v>-0.18530431206673714</v>
      </c>
      <c r="H29" s="100">
        <f t="shared" si="18"/>
        <v>0.82248753451415813</v>
      </c>
      <c r="I29" s="101">
        <f t="shared" si="19"/>
        <v>0.82628066166705716</v>
      </c>
      <c r="J29" s="126">
        <f t="shared" si="20"/>
        <v>4.6117746394047643E-3</v>
      </c>
      <c r="K29" s="101">
        <f>B29/B$30</f>
        <v>3.401750740192242E-4</v>
      </c>
      <c r="L29" s="101">
        <f>C29/C$30</f>
        <v>2.6776082012699531E-4</v>
      </c>
      <c r="M29" s="130">
        <f t="shared" si="21"/>
        <v>-0.21287348610420698</v>
      </c>
    </row>
    <row r="30" spans="1:22" ht="15" customHeight="1" thickBot="1" x14ac:dyDescent="0.25">
      <c r="A30" s="79" t="s">
        <v>22</v>
      </c>
      <c r="B30" s="104">
        <f>SUM(B23:B29)</f>
        <v>15804059.176000001</v>
      </c>
      <c r="C30" s="105">
        <f>SUM(C23:C29)</f>
        <v>16433035.26600001</v>
      </c>
      <c r="D30" s="128">
        <f t="shared" ref="D30" si="22">IF(ISERROR(C30/B30),"",C30/B30-1)</f>
        <v>3.9798388692138698E-2</v>
      </c>
      <c r="E30" s="106">
        <f>SUM(E23:E29)</f>
        <v>19280982.274</v>
      </c>
      <c r="F30" s="107">
        <f>SUM(F23:F29)</f>
        <v>19869542.655000001</v>
      </c>
      <c r="G30" s="125">
        <f t="shared" si="15"/>
        <v>3.0525435511325805E-2</v>
      </c>
      <c r="H30" s="108">
        <f>IF(ISERROR(B30/E30),"",B30/E30)</f>
        <v>0.81967085241872983</v>
      </c>
      <c r="I30" s="109">
        <f t="shared" si="16"/>
        <v>0.82704647768351003</v>
      </c>
      <c r="J30" s="129">
        <f t="shared" ref="J30" si="23">IF(ISERROR(I30/H30),"",I30/H30-1)</f>
        <v>8.9982768607859143E-3</v>
      </c>
      <c r="K30" s="110">
        <f>SUM(K23:K29)</f>
        <v>0.99999999999999989</v>
      </c>
      <c r="L30" s="110">
        <f>SUM(L23:L29)</f>
        <v>1</v>
      </c>
      <c r="M30" s="131">
        <f t="shared" si="17"/>
        <v>2.2204460492503131E-16</v>
      </c>
    </row>
    <row r="31" spans="1:22" ht="15" customHeight="1" x14ac:dyDescent="0.2">
      <c r="A31" s="46" t="s">
        <v>32</v>
      </c>
      <c r="B31" s="76"/>
      <c r="C31" s="76"/>
      <c r="D31" s="76"/>
      <c r="E31" s="76"/>
      <c r="F31" s="76"/>
      <c r="G31" s="76"/>
      <c r="H31" s="76"/>
      <c r="I31" s="76"/>
      <c r="J31" s="76"/>
      <c r="K31" s="88"/>
      <c r="L31" s="88"/>
    </row>
    <row r="32" spans="1:22" ht="15" customHeight="1" x14ac:dyDescent="0.2">
      <c r="G32" s="12"/>
    </row>
    <row r="33" spans="1:13" ht="15" customHeight="1" x14ac:dyDescent="0.2">
      <c r="G33" s="12"/>
    </row>
    <row r="34" spans="1:13" ht="15" customHeight="1" x14ac:dyDescent="0.2">
      <c r="A34" s="212"/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</row>
    <row r="35" spans="1:13" ht="15" customHeight="1" x14ac:dyDescent="0.2">
      <c r="A35" s="211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</row>
    <row r="36" spans="1:13" ht="15" customHeight="1" x14ac:dyDescent="0.2">
      <c r="A36" s="211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</row>
    <row r="37" spans="1:13" ht="15" customHeight="1" x14ac:dyDescent="0.2">
      <c r="A37" s="199"/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</row>
    <row r="38" spans="1:13" ht="15" customHeight="1" x14ac:dyDescent="0.2">
      <c r="A38" s="199"/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</row>
    <row r="39" spans="1:13" ht="15" customHeight="1" x14ac:dyDescent="0.2">
      <c r="A39" s="199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</row>
    <row r="40" spans="1:13" ht="15" customHeight="1" x14ac:dyDescent="0.2">
      <c r="A40" s="196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</row>
    <row r="41" spans="1:13" ht="15" customHeight="1" x14ac:dyDescent="0.2">
      <c r="A41" s="196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</row>
    <row r="42" spans="1:13" ht="15" customHeight="1" x14ac:dyDescent="0.2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</row>
  </sheetData>
  <mergeCells count="20">
    <mergeCell ref="A1:M1"/>
    <mergeCell ref="A2:M2"/>
    <mergeCell ref="A3:M3"/>
    <mergeCell ref="A4:M4"/>
    <mergeCell ref="A7:M7"/>
    <mergeCell ref="A40:M42"/>
    <mergeCell ref="A8:A9"/>
    <mergeCell ref="A37:M39"/>
    <mergeCell ref="B8:D8"/>
    <mergeCell ref="E8:G8"/>
    <mergeCell ref="H8:J8"/>
    <mergeCell ref="K8:M8"/>
    <mergeCell ref="A35:M36"/>
    <mergeCell ref="A34:M34"/>
    <mergeCell ref="A20:M20"/>
    <mergeCell ref="A21:A22"/>
    <mergeCell ref="B21:D21"/>
    <mergeCell ref="E21:G21"/>
    <mergeCell ref="H21:J21"/>
    <mergeCell ref="K21:M21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activeCell="L22" sqref="L22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5" t="str">
        <f>"DEMANDA E OFERTA - "&amp;UPPER(TEXT($P$1,"mmmmmmmmmm"))&amp;"/"&amp;TEXT($P$1,"aaaa")&amp;" - MERCADO INTERNACIONAL"</f>
        <v>DEMANDA E OFERTA - FEVEREIRO/2018 - MERCADO INTERNACIONAL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5"/>
      <c r="O1" s="19"/>
      <c r="P1" s="68">
        <f>'ASK e RPK_doméstico'!$P$1</f>
        <v>43132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5" t="s">
        <v>23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5" t="s">
        <v>16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4" t="str">
        <f>"MÊS DE REFERÊNCIA - "&amp;UPPER(TEXT($P$1,"mmmmmmmmmm"))</f>
        <v>MÊS DE REFERÊNCIA - FEVEREIRO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8"/>
      <c r="B9" s="156">
        <f>YEAR($P$1)-1</f>
        <v>2017</v>
      </c>
      <c r="C9" s="157">
        <f>YEAR($P$1)</f>
        <v>2018</v>
      </c>
      <c r="D9" s="158" t="s">
        <v>26</v>
      </c>
      <c r="E9" s="162">
        <f>YEAR($P$1)-1</f>
        <v>2017</v>
      </c>
      <c r="F9" s="163">
        <f>YEAR($P$1)</f>
        <v>2018</v>
      </c>
      <c r="G9" s="164" t="s">
        <v>26</v>
      </c>
      <c r="H9" s="165">
        <f>YEAR($P$1)-1</f>
        <v>2017</v>
      </c>
      <c r="I9" s="166">
        <f>YEAR($P$1)</f>
        <v>2018</v>
      </c>
      <c r="J9" s="167" t="s">
        <v>26</v>
      </c>
      <c r="K9" s="171">
        <f>YEAR($P$1)-1</f>
        <v>2017</v>
      </c>
      <c r="L9" s="172">
        <f>YEAR($P$1)</f>
        <v>2018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43</v>
      </c>
      <c r="B10" s="81">
        <v>2227835.4670000002</v>
      </c>
      <c r="C10" s="73">
        <v>2300069.9139999999</v>
      </c>
      <c r="D10" s="133">
        <f>IF(ISERROR(C10/B10),"",C10/B10-1)</f>
        <v>3.2423600427400778E-2</v>
      </c>
      <c r="E10" s="73">
        <v>2608507.5</v>
      </c>
      <c r="F10" s="73">
        <v>2716858.3750000005</v>
      </c>
      <c r="G10" s="136">
        <f>IF(ISERROR(F10/E10),"",F10/E10-1)</f>
        <v>4.1537497975375093E-2</v>
      </c>
      <c r="H10" s="84">
        <f>IF(ISERROR(B10/E10),"",B10/E10)</f>
        <v>0.85406519513553258</v>
      </c>
      <c r="I10" s="74">
        <f t="shared" ref="I10:I14" si="0">IF(ISERROR(C10/F10),"",C10/F10)</f>
        <v>0.84659176023483351</v>
      </c>
      <c r="J10" s="133">
        <f>IF(ISERROR(I10/H10),"",I10/H10-1)</f>
        <v>-8.750426715975812E-3</v>
      </c>
      <c r="K10" s="74">
        <f>B10/B$14</f>
        <v>0.78795574839803484</v>
      </c>
      <c r="L10" s="74">
        <f>C10/C$14</f>
        <v>0.68245067315693775</v>
      </c>
      <c r="M10" s="138">
        <f>IF(ISERROR(L10/K10),"",L10/K10-1)</f>
        <v>-0.13389720863842391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42</v>
      </c>
      <c r="B11" s="81">
        <v>326959.38800000004</v>
      </c>
      <c r="C11" s="73">
        <v>416220.15499999985</v>
      </c>
      <c r="D11" s="133">
        <f t="shared" ref="D11:D13" si="1">IF(ISERROR(C11/B11),"",C11/B11-1)</f>
        <v>0.27300261217763166</v>
      </c>
      <c r="E11" s="73">
        <v>420060.82499999995</v>
      </c>
      <c r="F11" s="73">
        <v>532197.32400000026</v>
      </c>
      <c r="G11" s="136">
        <f t="shared" ref="G11:G13" si="2">IF(ISERROR(F11/E11),"",F11/E11-1)</f>
        <v>0.26695300377034759</v>
      </c>
      <c r="H11" s="84">
        <f t="shared" ref="H11:H13" si="3">IF(ISERROR(B11/E11),"",B11/E11)</f>
        <v>0.77836200983512349</v>
      </c>
      <c r="I11" s="74">
        <f t="shared" ref="I11:I13" si="4">IF(ISERROR(C11/F11),"",C11/F11)</f>
        <v>0.78207863179710324</v>
      </c>
      <c r="J11" s="133">
        <f t="shared" ref="J11:J13" si="5">IF(ISERROR(I11/H11),"",I11/H11-1)</f>
        <v>4.7749272382486829E-3</v>
      </c>
      <c r="K11" s="74">
        <f t="shared" ref="K11:K13" si="6">B11/B$14</f>
        <v>0.11564118314995094</v>
      </c>
      <c r="L11" s="74">
        <f t="shared" ref="L11:L13" si="7">C11/C$14</f>
        <v>0.12349612645784769</v>
      </c>
      <c r="M11" s="138">
        <f t="shared" ref="M11:M13" si="8">IF(ISERROR(L11/K11),"",L11/K11-1)</f>
        <v>6.7925137861235108E-2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72" t="s">
        <v>44</v>
      </c>
      <c r="B12" s="81">
        <v>269300.489</v>
      </c>
      <c r="C12" s="73">
        <v>459382.59100000001</v>
      </c>
      <c r="D12" s="133">
        <f t="shared" si="1"/>
        <v>0.70583645319708288</v>
      </c>
      <c r="E12" s="73">
        <v>297540.73300000001</v>
      </c>
      <c r="F12" s="73">
        <v>555762.76100000017</v>
      </c>
      <c r="G12" s="136">
        <f t="shared" si="2"/>
        <v>0.86785437878181249</v>
      </c>
      <c r="H12" s="84">
        <f t="shared" si="3"/>
        <v>0.90508780523841759</v>
      </c>
      <c r="I12" s="74">
        <f t="shared" si="4"/>
        <v>0.82658037428311948</v>
      </c>
      <c r="J12" s="133">
        <f t="shared" si="5"/>
        <v>-8.6740126759986325E-2</v>
      </c>
      <c r="K12" s="74">
        <f t="shared" si="6"/>
        <v>9.5247998111680901E-2</v>
      </c>
      <c r="L12" s="74">
        <f t="shared" si="7"/>
        <v>0.13630279521343638</v>
      </c>
      <c r="M12" s="138">
        <f t="shared" si="8"/>
        <v>0.43103055093732889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55" t="s">
        <v>45</v>
      </c>
      <c r="B13" s="82">
        <v>3265.8009999999999</v>
      </c>
      <c r="C13" s="53">
        <v>194636.73300000001</v>
      </c>
      <c r="D13" s="133">
        <f t="shared" si="1"/>
        <v>58.598466961091631</v>
      </c>
      <c r="E13" s="53">
        <v>4294.7520000000004</v>
      </c>
      <c r="F13" s="53">
        <v>262538.97200000001</v>
      </c>
      <c r="G13" s="136">
        <f t="shared" si="2"/>
        <v>60.130182138572842</v>
      </c>
      <c r="H13" s="84">
        <f t="shared" si="3"/>
        <v>0.76041666666666663</v>
      </c>
      <c r="I13" s="74">
        <f t="shared" si="4"/>
        <v>0.74136320226012009</v>
      </c>
      <c r="J13" s="133">
        <f t="shared" si="5"/>
        <v>-2.5056610726417405E-2</v>
      </c>
      <c r="K13" s="74">
        <f t="shared" si="6"/>
        <v>1.1550703403331941E-3</v>
      </c>
      <c r="L13" s="74">
        <f t="shared" si="7"/>
        <v>5.7750405171778256E-2</v>
      </c>
      <c r="M13" s="138">
        <f t="shared" si="8"/>
        <v>48.997305926078447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79" t="s">
        <v>22</v>
      </c>
      <c r="B14" s="153">
        <f>SUM(B10:B13)</f>
        <v>2827361.1450000005</v>
      </c>
      <c r="C14" s="154">
        <f>SUM(C10:C13)</f>
        <v>3370309.3929999997</v>
      </c>
      <c r="D14" s="155">
        <f t="shared" ref="D14" si="9">IF(ISERROR(C14/B14),"",C14/B14-1)</f>
        <v>0.19203356775280267</v>
      </c>
      <c r="E14" s="159">
        <f>SUM(E10:E13)</f>
        <v>3330403.81</v>
      </c>
      <c r="F14" s="160">
        <f>SUM(F10:F13)</f>
        <v>4067357.432000001</v>
      </c>
      <c r="G14" s="161">
        <f t="shared" ref="G14" si="10">IF(ISERROR(F14/E14),"",F14/E14-1)</f>
        <v>0.22128056056962087</v>
      </c>
      <c r="H14" s="168">
        <f>IF(ISERROR(B14/E14),"",B14/E14)</f>
        <v>0.84895445306375639</v>
      </c>
      <c r="I14" s="169">
        <f t="shared" si="0"/>
        <v>0.82862385451645715</v>
      </c>
      <c r="J14" s="170">
        <f t="shared" ref="J14" si="11">IF(ISERROR(I14/H14),"",I14/H14-1)</f>
        <v>-2.3947808358774747E-2</v>
      </c>
      <c r="K14" s="174">
        <f>SUM(K10:K13)</f>
        <v>1</v>
      </c>
      <c r="L14" s="175">
        <f>SUM(L10:L13)</f>
        <v>1</v>
      </c>
      <c r="M14" s="176">
        <f t="shared" ref="M14" si="12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14" t="str">
        <f>'ASK e RPK_doméstico'!A20:M20</f>
        <v>ACUMULADO NO ANO: JANEIRO A FEVEREIRO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</row>
    <row r="18" spans="1:13" ht="15" customHeight="1" thickBot="1" x14ac:dyDescent="0.25">
      <c r="A18" s="197" t="s">
        <v>0</v>
      </c>
      <c r="B18" s="216" t="s">
        <v>30</v>
      </c>
      <c r="C18" s="217"/>
      <c r="D18" s="218"/>
      <c r="E18" s="219" t="s">
        <v>31</v>
      </c>
      <c r="F18" s="220"/>
      <c r="G18" s="221"/>
      <c r="H18" s="222" t="s">
        <v>41</v>
      </c>
      <c r="I18" s="223"/>
      <c r="J18" s="224"/>
      <c r="K18" s="225" t="s">
        <v>27</v>
      </c>
      <c r="L18" s="226"/>
      <c r="M18" s="226"/>
    </row>
    <row r="19" spans="1:13" ht="15" customHeight="1" thickBot="1" x14ac:dyDescent="0.25">
      <c r="A19" s="198"/>
      <c r="B19" s="156">
        <f>YEAR($P$1)-1</f>
        <v>2017</v>
      </c>
      <c r="C19" s="157">
        <f>YEAR($P$1)</f>
        <v>2018</v>
      </c>
      <c r="D19" s="158" t="s">
        <v>26</v>
      </c>
      <c r="E19" s="162">
        <f>YEAR($P$1)-1</f>
        <v>2017</v>
      </c>
      <c r="F19" s="163">
        <f>YEAR($P$1)</f>
        <v>2018</v>
      </c>
      <c r="G19" s="164" t="s">
        <v>26</v>
      </c>
      <c r="H19" s="165">
        <f>YEAR($P$1)-1</f>
        <v>2017</v>
      </c>
      <c r="I19" s="166">
        <f>YEAR($P$1)</f>
        <v>2018</v>
      </c>
      <c r="J19" s="167" t="s">
        <v>26</v>
      </c>
      <c r="K19" s="171">
        <f>YEAR($P$1)-1</f>
        <v>2017</v>
      </c>
      <c r="L19" s="172">
        <f>YEAR($P$1)</f>
        <v>2018</v>
      </c>
      <c r="M19" s="173" t="s">
        <v>26</v>
      </c>
    </row>
    <row r="20" spans="1:13" ht="15" customHeight="1" x14ac:dyDescent="0.2">
      <c r="A20" s="72" t="s">
        <v>43</v>
      </c>
      <c r="B20" s="81">
        <v>4913970.7229999993</v>
      </c>
      <c r="C20" s="73">
        <v>4920164.3769999994</v>
      </c>
      <c r="D20" s="133">
        <f>IF(ISERROR(C20/B20),"",C20/B20-1)</f>
        <v>1.2604173588195433E-3</v>
      </c>
      <c r="E20" s="73">
        <v>5670097.8539999994</v>
      </c>
      <c r="F20" s="73">
        <v>5754601.4979999987</v>
      </c>
      <c r="G20" s="136">
        <f>IF(ISERROR(F20/E20),"",F20/E20-1)</f>
        <v>1.4903383711514895E-2</v>
      </c>
      <c r="H20" s="84">
        <f>IF(ISERROR(B20/E20),"",B20/E20)</f>
        <v>0.86664654641425876</v>
      </c>
      <c r="I20" s="74">
        <f t="shared" ref="I20:I24" si="13">IF(ISERROR(C20/F20),"",C20/F20)</f>
        <v>0.85499654123921409</v>
      </c>
      <c r="J20" s="133">
        <f>IF(ISERROR(I20/H20),"",I20/H20-1)</f>
        <v>-1.3442625743155023E-2</v>
      </c>
      <c r="K20" s="74">
        <f>B20/B$24</f>
        <v>0.78410937598744535</v>
      </c>
      <c r="L20" s="74">
        <f>C20/C$24</f>
        <v>0.6741472925425146</v>
      </c>
      <c r="M20" s="138">
        <f>IF(ISERROR(L20/K20),"",L20/K20-1)</f>
        <v>-0.14023819483914879</v>
      </c>
    </row>
    <row r="21" spans="1:13" ht="15" customHeight="1" x14ac:dyDescent="0.2">
      <c r="A21" s="72" t="s">
        <v>42</v>
      </c>
      <c r="B21" s="81">
        <v>715090.16899999999</v>
      </c>
      <c r="C21" s="73">
        <v>912482.67900000024</v>
      </c>
      <c r="D21" s="133">
        <f t="shared" ref="D21:D23" si="14">IF(ISERROR(C21/B21),"",C21/B21-1)</f>
        <v>0.27603862919278965</v>
      </c>
      <c r="E21" s="73">
        <v>906980.03700000001</v>
      </c>
      <c r="F21" s="73">
        <v>1152791.5830000003</v>
      </c>
      <c r="G21" s="136">
        <f t="shared" ref="G21:G23" si="15">IF(ISERROR(F21/E21),"",F21/E21-1)</f>
        <v>0.27102200265958043</v>
      </c>
      <c r="H21" s="84">
        <f t="shared" ref="H21:H23" si="16">IF(ISERROR(B21/E21),"",B21/E21)</f>
        <v>0.78842988801086478</v>
      </c>
      <c r="I21" s="74">
        <f t="shared" ref="I21:I23" si="17">IF(ISERROR(C21/F21),"",C21/F21)</f>
        <v>0.79154176041550783</v>
      </c>
      <c r="J21" s="133">
        <f t="shared" ref="J21:J23" si="18">IF(ISERROR(I21/H21),"",I21/H21-1)</f>
        <v>3.9469234385496321E-3</v>
      </c>
      <c r="K21" s="74">
        <f t="shared" ref="K21:K23" si="19">B21/B$24</f>
        <v>0.11410505633762338</v>
      </c>
      <c r="L21" s="74">
        <f t="shared" ref="L21:L23" si="20">C21/C$24</f>
        <v>0.12502584881419515</v>
      </c>
      <c r="M21" s="138">
        <f t="shared" ref="M21:M23" si="21">IF(ISERROR(L21/K21),"",L21/K21-1)</f>
        <v>9.5708225621995435E-2</v>
      </c>
    </row>
    <row r="22" spans="1:13" ht="15" customHeight="1" x14ac:dyDescent="0.2">
      <c r="A22" s="72" t="s">
        <v>44</v>
      </c>
      <c r="B22" s="81">
        <v>630686.01500000001</v>
      </c>
      <c r="C22" s="73">
        <v>1046144.4569999996</v>
      </c>
      <c r="D22" s="133">
        <f t="shared" si="14"/>
        <v>0.65874053351254269</v>
      </c>
      <c r="E22" s="73">
        <v>684483.0070000001</v>
      </c>
      <c r="F22" s="73">
        <v>1197406.4410000001</v>
      </c>
      <c r="G22" s="136">
        <f t="shared" si="15"/>
        <v>0.74935890117722082</v>
      </c>
      <c r="H22" s="84">
        <f t="shared" si="16"/>
        <v>0.92140492685744635</v>
      </c>
      <c r="I22" s="74">
        <f t="shared" si="17"/>
        <v>0.87367532124374092</v>
      </c>
      <c r="J22" s="133">
        <f t="shared" si="18"/>
        <v>-5.1800901235130703E-2</v>
      </c>
      <c r="K22" s="74">
        <f t="shared" si="19"/>
        <v>0.10063690761343159</v>
      </c>
      <c r="L22" s="74">
        <f t="shared" si="20"/>
        <v>0.14333981535082946</v>
      </c>
      <c r="M22" s="138">
        <f t="shared" si="21"/>
        <v>0.4243265095289801</v>
      </c>
    </row>
    <row r="23" spans="1:13" ht="15" customHeight="1" thickBot="1" x14ac:dyDescent="0.25">
      <c r="A23" s="55" t="s">
        <v>45</v>
      </c>
      <c r="B23" s="82">
        <v>7198.59</v>
      </c>
      <c r="C23" s="53">
        <v>419560.68900000007</v>
      </c>
      <c r="D23" s="133">
        <f t="shared" si="14"/>
        <v>57.283731814146947</v>
      </c>
      <c r="E23" s="53">
        <v>9126.348</v>
      </c>
      <c r="F23" s="53">
        <v>548338.24</v>
      </c>
      <c r="G23" s="136">
        <f t="shared" si="15"/>
        <v>59.082986096957953</v>
      </c>
      <c r="H23" s="84">
        <f t="shared" si="16"/>
        <v>0.78877005347593587</v>
      </c>
      <c r="I23" s="74">
        <f t="shared" si="17"/>
        <v>0.76514942492429505</v>
      </c>
      <c r="J23" s="133">
        <f t="shared" si="18"/>
        <v>-2.9946152807842963E-2</v>
      </c>
      <c r="K23" s="74">
        <f t="shared" si="19"/>
        <v>1.1486600614998138E-3</v>
      </c>
      <c r="L23" s="74">
        <f t="shared" si="20"/>
        <v>5.7487043292460731E-2</v>
      </c>
      <c r="M23" s="138">
        <f t="shared" si="21"/>
        <v>49.047046310115</v>
      </c>
    </row>
    <row r="24" spans="1:13" ht="15" customHeight="1" thickBot="1" x14ac:dyDescent="0.25">
      <c r="A24" s="79" t="s">
        <v>22</v>
      </c>
      <c r="B24" s="153">
        <f>SUM(B20:B23)</f>
        <v>6266945.4969999986</v>
      </c>
      <c r="C24" s="154">
        <f>SUM(C20:C23)</f>
        <v>7298352.2019999996</v>
      </c>
      <c r="D24" s="155">
        <f t="shared" ref="D24" si="22">IF(ISERROR(C24/B24),"",C24/B24-1)</f>
        <v>0.16457885352501278</v>
      </c>
      <c r="E24" s="159">
        <f>SUM(E20:E23)</f>
        <v>7270687.2459999993</v>
      </c>
      <c r="F24" s="160">
        <f>SUM(F20:F23)</f>
        <v>8653137.7620000001</v>
      </c>
      <c r="G24" s="161">
        <f t="shared" ref="G24" si="23">IF(ISERROR(F24/E24),"",F24/E24-1)</f>
        <v>0.1901402809975854</v>
      </c>
      <c r="H24" s="168">
        <f>IF(ISERROR(B24/E24),"",B24/E24)</f>
        <v>0.86194678507836875</v>
      </c>
      <c r="I24" s="169">
        <f t="shared" si="13"/>
        <v>0.84343418569510109</v>
      </c>
      <c r="J24" s="170">
        <f t="shared" ref="J24" si="24">IF(ISERROR(I24/H24),"",I24/H24-1)</f>
        <v>-2.1477659298403728E-2</v>
      </c>
      <c r="K24" s="174">
        <f>SUM(K20:K23)</f>
        <v>1</v>
      </c>
      <c r="L24" s="175">
        <f>SUM(L20:L23)</f>
        <v>0.99999999999999989</v>
      </c>
      <c r="M24" s="176">
        <f t="shared" ref="M24" si="25">IF(ISERROR(L24/K24),"",L24/K24-1)</f>
        <v>-1.1102230246251565E-16</v>
      </c>
    </row>
    <row r="25" spans="1:13" ht="15" customHeight="1" x14ac:dyDescent="0.2">
      <c r="A25" s="46" t="s">
        <v>32</v>
      </c>
    </row>
    <row r="26" spans="1:13" ht="15" customHeight="1" x14ac:dyDescent="0.2">
      <c r="A26" s="212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</row>
    <row r="27" spans="1:13" ht="15" customHeight="1" x14ac:dyDescent="0.2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</row>
    <row r="28" spans="1:13" ht="15" customHeight="1" x14ac:dyDescent="0.2">
      <c r="A28" s="211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</row>
    <row r="29" spans="1:13" ht="15" customHeight="1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3" ht="15" customHeight="1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</sheetData>
  <mergeCells count="17"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  <mergeCell ref="H18:J18"/>
    <mergeCell ref="K18:M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47"/>
  <sheetViews>
    <sheetView showGridLines="0" zoomScaleNormal="100" workbookViewId="0">
      <selection activeCell="A37" sqref="A37:XFD37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5" width="10.140625" style="11" bestFit="1" customWidth="1"/>
    <col min="16" max="16" width="11.28515625" style="11" bestFit="1" customWidth="1"/>
    <col min="17" max="22" width="9.140625" style="11"/>
  </cols>
  <sheetData>
    <row r="1" spans="1:22" s="1" customFormat="1" ht="15" customHeight="1" x14ac:dyDescent="0.2">
      <c r="A1" s="215" t="str">
        <f>"DEMANDA E OFERTA - "&amp;UPPER(TEXT($P$1,"mmmmmmmmmm"))&amp;"/"&amp;TEXT($P$1,"aaaa")&amp;" - MERCADO DOMÉSTICO"</f>
        <v>DEMANDA E OFERTA - FEVEREIRO/2018 - MERCADO DOMÉSTICO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8"/>
      <c r="O1" s="18"/>
      <c r="P1" s="66">
        <f>'ASK e RPK_doméstico'!$P$1</f>
        <v>43132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5" t="s">
        <v>23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5" t="s">
        <v>33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5" t="s">
        <v>37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4" t="str">
        <f>"MÊS DE REFERÊNCIA - "&amp;UPPER(TEXT($P$1,"mmmmmmmmmm"))</f>
        <v>MÊS DE REFERÊNCIA - FEVEREIRO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28" t="s">
        <v>28</v>
      </c>
      <c r="C8" s="229"/>
      <c r="D8" s="230"/>
      <c r="E8" s="203" t="s">
        <v>34</v>
      </c>
      <c r="F8" s="204"/>
      <c r="G8" s="205"/>
      <c r="H8" s="231" t="s">
        <v>29</v>
      </c>
      <c r="I8" s="232"/>
      <c r="J8" s="233"/>
      <c r="K8" s="234" t="s">
        <v>38</v>
      </c>
      <c r="L8" s="235"/>
      <c r="M8" s="235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8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80">
        <v>2183202</v>
      </c>
      <c r="C10" s="52">
        <v>2231386</v>
      </c>
      <c r="D10" s="132">
        <f t="shared" ref="D10:D19" si="0">IF(ISERROR(C10/B10),"",C10/B10-1)</f>
        <v>2.2070335223218107E-2</v>
      </c>
      <c r="E10" s="52">
        <v>7243.491</v>
      </c>
      <c r="F10" s="52">
        <v>7484.6919999999955</v>
      </c>
      <c r="G10" s="135">
        <f t="shared" ref="G10:G20" si="1">IF(ISERROR(F10/E10),"",F10/E10-1)</f>
        <v>3.3298999059983014E-2</v>
      </c>
      <c r="H10" s="83">
        <f t="shared" ref="H10:H19" si="2">B10/B$20</f>
        <v>0.3299561922800115</v>
      </c>
      <c r="I10" s="56">
        <f t="shared" ref="I10:I19" si="3">C10/C$20</f>
        <v>0.32460763602285797</v>
      </c>
      <c r="J10" s="132">
        <f t="shared" ref="J10:J20" si="4">IF(ISERROR(I10/H10),"",I10/H10-1)</f>
        <v>-1.6209898108578535E-2</v>
      </c>
      <c r="K10" s="56">
        <f t="shared" ref="K10:K19" si="5">E10/E$20</f>
        <v>0.23634017509652402</v>
      </c>
      <c r="L10" s="56">
        <f t="shared" ref="L10:L19" si="6">F10/F$20</f>
        <v>0.23512383918337762</v>
      </c>
      <c r="M10" s="152">
        <f t="shared" ref="M10:M20" si="7">IF(ISERROR(L10/K10),"",L10/K10-1)</f>
        <v>-5.1465473978329346E-3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43</v>
      </c>
      <c r="B11" s="81">
        <v>2031288</v>
      </c>
      <c r="C11" s="73">
        <v>2153358</v>
      </c>
      <c r="D11" s="133">
        <f t="shared" si="0"/>
        <v>6.0094875763554878E-2</v>
      </c>
      <c r="E11" s="73">
        <v>9201.0439999999999</v>
      </c>
      <c r="F11" s="73">
        <v>7927.4219999999968</v>
      </c>
      <c r="G11" s="136">
        <f t="shared" si="1"/>
        <v>-0.13842146608580541</v>
      </c>
      <c r="H11" s="84">
        <f t="shared" si="2"/>
        <v>0.30699681197803963</v>
      </c>
      <c r="I11" s="74">
        <f t="shared" si="3"/>
        <v>0.31325662610185301</v>
      </c>
      <c r="J11" s="133">
        <f t="shared" si="4"/>
        <v>2.03904857626378E-2</v>
      </c>
      <c r="K11" s="74">
        <f t="shared" si="5"/>
        <v>0.3002110929703401</v>
      </c>
      <c r="L11" s="74">
        <f t="shared" si="6"/>
        <v>0.2490317431187242</v>
      </c>
      <c r="M11" s="138">
        <f t="shared" si="7"/>
        <v>-0.17047787723377783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55" t="s">
        <v>44</v>
      </c>
      <c r="B12" s="82">
        <v>1562348</v>
      </c>
      <c r="C12" s="53">
        <v>1540010</v>
      </c>
      <c r="D12" s="133">
        <f t="shared" si="0"/>
        <v>-1.4297710881314485E-2</v>
      </c>
      <c r="E12" s="53">
        <v>2244.2379999999998</v>
      </c>
      <c r="F12" s="53">
        <v>3454.2150000000038</v>
      </c>
      <c r="G12" s="136">
        <f t="shared" si="1"/>
        <v>0.53914825432953362</v>
      </c>
      <c r="H12" s="84">
        <f t="shared" si="2"/>
        <v>0.23612400368646211</v>
      </c>
      <c r="I12" s="74">
        <f t="shared" si="3"/>
        <v>0.22403071703038449</v>
      </c>
      <c r="J12" s="133">
        <f t="shared" si="4"/>
        <v>-5.1215829256121337E-2</v>
      </c>
      <c r="K12" s="74">
        <f t="shared" si="5"/>
        <v>7.3224858273210097E-2</v>
      </c>
      <c r="L12" s="74">
        <f t="shared" si="6"/>
        <v>0.10851058295582665</v>
      </c>
      <c r="M12" s="138">
        <f t="shared" si="7"/>
        <v>0.48188177505187624</v>
      </c>
      <c r="N12" s="62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2">
        <v>776604</v>
      </c>
      <c r="C13" s="53">
        <v>901403</v>
      </c>
      <c r="D13" s="133">
        <f t="shared" si="0"/>
        <v>0.16069837394605235</v>
      </c>
      <c r="E13" s="53">
        <v>3855.808</v>
      </c>
      <c r="F13" s="53">
        <v>4428.3689999999997</v>
      </c>
      <c r="G13" s="136">
        <f t="shared" si="1"/>
        <v>0.14849313036333744</v>
      </c>
      <c r="H13" s="84">
        <f t="shared" si="2"/>
        <v>0.11737131916763821</v>
      </c>
      <c r="I13" s="74">
        <f t="shared" si="3"/>
        <v>0.1311302916366385</v>
      </c>
      <c r="J13" s="133">
        <f t="shared" si="4"/>
        <v>0.11722601881426176</v>
      </c>
      <c r="K13" s="74">
        <f t="shared" si="5"/>
        <v>0.12580706428137733</v>
      </c>
      <c r="L13" s="74">
        <f t="shared" si="6"/>
        <v>0.13911262088014514</v>
      </c>
      <c r="M13" s="138">
        <f t="shared" si="7"/>
        <v>0.10576160150282887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2">
        <v>50124</v>
      </c>
      <c r="C14" s="53">
        <v>35200</v>
      </c>
      <c r="D14" s="133">
        <f t="shared" si="0"/>
        <v>-0.29774160082994172</v>
      </c>
      <c r="E14" s="53">
        <v>3.113</v>
      </c>
      <c r="F14" s="53">
        <v>0.50900000000000001</v>
      </c>
      <c r="G14" s="136">
        <f t="shared" si="1"/>
        <v>-0.83649212977834886</v>
      </c>
      <c r="H14" s="84">
        <f t="shared" si="2"/>
        <v>7.575443858077859E-3</v>
      </c>
      <c r="I14" s="74">
        <f t="shared" si="3"/>
        <v>5.1206688524552003E-3</v>
      </c>
      <c r="J14" s="133">
        <f t="shared" si="4"/>
        <v>-0.32404371963037903</v>
      </c>
      <c r="K14" s="74">
        <f t="shared" si="5"/>
        <v>1.015707709273718E-4</v>
      </c>
      <c r="L14" s="74">
        <f t="shared" si="6"/>
        <v>1.5989707277779671E-5</v>
      </c>
      <c r="M14" s="138">
        <f t="shared" si="7"/>
        <v>-0.84257570232273693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2">
        <v>7333</v>
      </c>
      <c r="C15" s="53">
        <v>9816</v>
      </c>
      <c r="D15" s="133">
        <f t="shared" si="0"/>
        <v>0.33860630028637662</v>
      </c>
      <c r="E15" s="53">
        <v>0</v>
      </c>
      <c r="F15" s="53">
        <v>0</v>
      </c>
      <c r="G15" s="136" t="str">
        <f t="shared" si="1"/>
        <v/>
      </c>
      <c r="H15" s="84">
        <f t="shared" si="2"/>
        <v>1.1082660963068578E-3</v>
      </c>
      <c r="I15" s="74">
        <f t="shared" si="3"/>
        <v>1.4279683368096663E-3</v>
      </c>
      <c r="J15" s="133">
        <f t="shared" si="4"/>
        <v>0.28847064939383382</v>
      </c>
      <c r="K15" s="74">
        <f t="shared" si="5"/>
        <v>0</v>
      </c>
      <c r="L15" s="74">
        <f t="shared" si="6"/>
        <v>0</v>
      </c>
      <c r="M15" s="138" t="str">
        <f t="shared" si="7"/>
        <v/>
      </c>
      <c r="N15" s="46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2">
        <v>5743</v>
      </c>
      <c r="C16" s="53">
        <v>2929</v>
      </c>
      <c r="D16" s="133">
        <f t="shared" si="0"/>
        <v>-0.48998781124847646</v>
      </c>
      <c r="E16" s="53">
        <v>1309.3679999999999</v>
      </c>
      <c r="F16" s="53">
        <v>971.59100000000001</v>
      </c>
      <c r="G16" s="136">
        <f t="shared" si="1"/>
        <v>-0.25796949367939337</v>
      </c>
      <c r="H16" s="84">
        <f t="shared" si="2"/>
        <v>8.6796293346383261E-4</v>
      </c>
      <c r="I16" s="74">
        <f t="shared" si="3"/>
        <v>4.260920190011728E-4</v>
      </c>
      <c r="J16" s="133">
        <f t="shared" si="4"/>
        <v>-0.50908961365349858</v>
      </c>
      <c r="K16" s="74">
        <f t="shared" si="5"/>
        <v>4.2721977895159316E-2</v>
      </c>
      <c r="L16" s="74">
        <f t="shared" si="6"/>
        <v>3.0521523936591802E-2</v>
      </c>
      <c r="M16" s="138">
        <f t="shared" si="7"/>
        <v>-0.28557792873044641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2">
        <v>0</v>
      </c>
      <c r="C17" s="53">
        <v>0</v>
      </c>
      <c r="D17" s="133" t="str">
        <f t="shared" si="0"/>
        <v/>
      </c>
      <c r="E17" s="53">
        <v>2962.114</v>
      </c>
      <c r="F17" s="53">
        <v>2982.8129999999992</v>
      </c>
      <c r="G17" s="136">
        <f t="shared" si="1"/>
        <v>6.9879147122626772E-3</v>
      </c>
      <c r="H17" s="84">
        <f t="shared" si="2"/>
        <v>0</v>
      </c>
      <c r="I17" s="74">
        <f t="shared" si="3"/>
        <v>0</v>
      </c>
      <c r="J17" s="133" t="str">
        <f t="shared" si="4"/>
        <v/>
      </c>
      <c r="K17" s="74">
        <f t="shared" si="5"/>
        <v>9.6647671877533245E-2</v>
      </c>
      <c r="L17" s="74">
        <f t="shared" si="6"/>
        <v>9.3701977867103728E-2</v>
      </c>
      <c r="M17" s="138">
        <f t="shared" si="7"/>
        <v>-3.0478685654861337E-2</v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2"/>
      <c r="C18" s="53">
        <v>0</v>
      </c>
      <c r="D18" s="133" t="str">
        <f t="shared" si="0"/>
        <v/>
      </c>
      <c r="E18" s="53"/>
      <c r="F18" s="53">
        <v>462.07400000000001</v>
      </c>
      <c r="G18" s="136" t="str">
        <f t="shared" si="1"/>
        <v/>
      </c>
      <c r="H18" s="84">
        <f t="shared" si="2"/>
        <v>0</v>
      </c>
      <c r="I18" s="74">
        <f t="shared" si="3"/>
        <v>0</v>
      </c>
      <c r="J18" s="133" t="str">
        <f t="shared" si="4"/>
        <v/>
      </c>
      <c r="K18" s="74">
        <f t="shared" si="5"/>
        <v>0</v>
      </c>
      <c r="L18" s="74">
        <f t="shared" si="6"/>
        <v>1.4515575639828611E-2</v>
      </c>
      <c r="M18" s="138" t="str">
        <f t="shared" si="7"/>
        <v/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thickBot="1" x14ac:dyDescent="0.25">
      <c r="A19" s="55" t="s">
        <v>51</v>
      </c>
      <c r="B19" s="82">
        <v>0</v>
      </c>
      <c r="C19" s="53">
        <v>0</v>
      </c>
      <c r="D19" s="133" t="str">
        <f t="shared" si="0"/>
        <v/>
      </c>
      <c r="E19" s="53">
        <v>3829.4050000000002</v>
      </c>
      <c r="F19" s="53">
        <v>4121.2929999999988</v>
      </c>
      <c r="G19" s="136">
        <f t="shared" si="1"/>
        <v>7.6222807459644049E-2</v>
      </c>
      <c r="H19" s="84">
        <f t="shared" si="2"/>
        <v>0</v>
      </c>
      <c r="I19" s="74">
        <f t="shared" si="3"/>
        <v>0</v>
      </c>
      <c r="J19" s="133" t="str">
        <f t="shared" si="4"/>
        <v/>
      </c>
      <c r="K19" s="74">
        <f t="shared" si="5"/>
        <v>0.12494558883492844</v>
      </c>
      <c r="L19" s="74">
        <f t="shared" si="6"/>
        <v>0.12946614671112455</v>
      </c>
      <c r="M19" s="138">
        <f t="shared" si="7"/>
        <v>3.6180211869411671E-2</v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79" t="s">
        <v>22</v>
      </c>
      <c r="B20" s="153">
        <f>SUM(B10:B19)</f>
        <v>6616642</v>
      </c>
      <c r="C20" s="154">
        <f>SUM(C10:C19)</f>
        <v>6874102</v>
      </c>
      <c r="D20" s="155">
        <f>IF(ISERROR(C20/B20),"",C20/B20-1)</f>
        <v>3.8910976292808375E-2</v>
      </c>
      <c r="E20" s="159">
        <f>SUM(E10:E19)</f>
        <v>30648.581000000002</v>
      </c>
      <c r="F20" s="160">
        <f>SUM(F10:F19)</f>
        <v>31832.977999999992</v>
      </c>
      <c r="G20" s="161">
        <f t="shared" si="1"/>
        <v>3.8644431858035677E-2</v>
      </c>
      <c r="H20" s="187">
        <f>SUM(H10:H19)</f>
        <v>1</v>
      </c>
      <c r="I20" s="188">
        <f>SUM(I10:I19)</f>
        <v>1</v>
      </c>
      <c r="J20" s="189">
        <f t="shared" si="4"/>
        <v>0</v>
      </c>
      <c r="K20" s="190">
        <f>SUM(K10:K19)</f>
        <v>0.99999999999999989</v>
      </c>
      <c r="L20" s="191">
        <f>SUM(L10:L19)</f>
        <v>1</v>
      </c>
      <c r="M20" s="192">
        <f t="shared" si="7"/>
        <v>2.2204460492503131E-16</v>
      </c>
      <c r="N20" s="18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1"/>
      <c r="B21" s="51"/>
      <c r="C21" s="70"/>
      <c r="D21" s="51"/>
      <c r="E21" s="58"/>
      <c r="F21" s="71"/>
      <c r="G21" s="51"/>
      <c r="H21" s="51"/>
      <c r="I21" s="51"/>
      <c r="J21" s="51"/>
      <c r="K21" s="51"/>
      <c r="L21" s="51"/>
      <c r="M21" s="51"/>
      <c r="N21" s="18"/>
      <c r="O21" s="18"/>
      <c r="P21" s="18"/>
      <c r="Q21" s="18"/>
      <c r="R21" s="18"/>
      <c r="S21" s="18"/>
      <c r="T21" s="18"/>
    </row>
    <row r="22" spans="1:22" s="11" customFormat="1" ht="15" customHeight="1" x14ac:dyDescent="0.2">
      <c r="A22"/>
      <c r="B22"/>
      <c r="C22"/>
      <c r="D22"/>
      <c r="E22"/>
      <c r="F22"/>
      <c r="G22" s="12"/>
      <c r="H22"/>
      <c r="I22"/>
      <c r="J22"/>
      <c r="K22"/>
      <c r="L22"/>
      <c r="M22"/>
      <c r="P22" s="194"/>
    </row>
    <row r="23" spans="1:22" s="1" customFormat="1" ht="15" customHeight="1" thickBot="1" x14ac:dyDescent="0.25">
      <c r="A23" s="214" t="str">
        <f>'ASK e RPK_internacional'!A17:M17</f>
        <v>ACUMULADO NO ANO: JANEIRO A FEVEREIRO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18"/>
      <c r="O23" s="18"/>
      <c r="P23" s="195"/>
      <c r="Q23" s="18"/>
      <c r="R23" s="18"/>
      <c r="S23" s="18"/>
      <c r="T23" s="18"/>
      <c r="U23" s="18"/>
      <c r="V23" s="18"/>
    </row>
    <row r="24" spans="1:22" s="1" customFormat="1" ht="15" customHeight="1" thickBot="1" x14ac:dyDescent="0.25">
      <c r="A24" s="197" t="s">
        <v>0</v>
      </c>
      <c r="B24" s="236" t="s">
        <v>28</v>
      </c>
      <c r="C24" s="237"/>
      <c r="D24" s="238"/>
      <c r="E24" s="219" t="s">
        <v>34</v>
      </c>
      <c r="F24" s="220"/>
      <c r="G24" s="221"/>
      <c r="H24" s="239" t="s">
        <v>29</v>
      </c>
      <c r="I24" s="240"/>
      <c r="J24" s="241"/>
      <c r="K24" s="242" t="s">
        <v>38</v>
      </c>
      <c r="L24" s="243"/>
      <c r="M24" s="243"/>
      <c r="N24" s="18"/>
      <c r="O24" s="18"/>
      <c r="P24" s="18"/>
      <c r="Q24" s="18"/>
      <c r="R24" s="18"/>
      <c r="S24" s="18"/>
      <c r="T24" s="18"/>
    </row>
    <row r="25" spans="1:22" s="1" customFormat="1" ht="15" customHeight="1" thickBot="1" x14ac:dyDescent="0.25">
      <c r="A25" s="198"/>
      <c r="B25" s="177">
        <f>YEAR($P$1)-1</f>
        <v>2017</v>
      </c>
      <c r="C25" s="178">
        <f>YEAR($P$1)</f>
        <v>2018</v>
      </c>
      <c r="D25" s="158" t="s">
        <v>26</v>
      </c>
      <c r="E25" s="179">
        <f>YEAR($P$1)-1</f>
        <v>2017</v>
      </c>
      <c r="F25" s="180">
        <f>YEAR($P$1)</f>
        <v>2018</v>
      </c>
      <c r="G25" s="164" t="s">
        <v>26</v>
      </c>
      <c r="H25" s="181">
        <f>YEAR($P$1)-1</f>
        <v>2017</v>
      </c>
      <c r="I25" s="182">
        <f>YEAR($P$1)</f>
        <v>2018</v>
      </c>
      <c r="J25" s="183" t="s">
        <v>26</v>
      </c>
      <c r="K25" s="184">
        <f>YEAR($P$1)-1</f>
        <v>2017</v>
      </c>
      <c r="L25" s="185">
        <f>YEAR($P$1)</f>
        <v>2018</v>
      </c>
      <c r="M25" s="186" t="s">
        <v>26</v>
      </c>
      <c r="N25" s="18"/>
      <c r="O25" s="18"/>
      <c r="P25" s="18"/>
      <c r="Q25" s="18"/>
      <c r="R25" s="18"/>
      <c r="S25" s="18"/>
      <c r="T25" s="18"/>
    </row>
    <row r="26" spans="1:22" s="1" customFormat="1" ht="15" customHeight="1" x14ac:dyDescent="0.2">
      <c r="A26" s="54" t="s">
        <v>42</v>
      </c>
      <c r="B26" s="80">
        <v>5202248</v>
      </c>
      <c r="C26" s="52">
        <v>5320722</v>
      </c>
      <c r="D26" s="132">
        <f t="shared" ref="D26:D36" si="8">IF(ISERROR(C26/B26),"",C26/B26-1)</f>
        <v>2.2773616328940927E-2</v>
      </c>
      <c r="E26" s="52">
        <v>13592.987999999999</v>
      </c>
      <c r="F26" s="52">
        <v>14934.375000000002</v>
      </c>
      <c r="G26" s="135">
        <f t="shared" ref="G26:G36" si="9">IF(ISERROR(F26/E26),"",F26/E26-1)</f>
        <v>9.8682276479608699E-2</v>
      </c>
      <c r="H26" s="83">
        <f>B26/B$37</f>
        <v>0.34340525994941584</v>
      </c>
      <c r="I26" s="56">
        <f>C26/C$37</f>
        <v>0.34135391204259569</v>
      </c>
      <c r="J26" s="132">
        <f t="shared" ref="J26:J36" si="10">IF(ISERROR(I26/H26),"",I26/H26-1)</f>
        <v>-5.9735483001114309E-3</v>
      </c>
      <c r="K26" s="56">
        <f>E26/E$37</f>
        <v>0.23116670378862886</v>
      </c>
      <c r="L26" s="56">
        <f>F26/F$37</f>
        <v>0.23278289940639516</v>
      </c>
      <c r="M26" s="152">
        <f t="shared" ref="M26:M36" si="11">IF(ISERROR(L26/K26),"",L26/K26-1)</f>
        <v>6.9914723499457931E-3</v>
      </c>
      <c r="N26" s="45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72" t="s">
        <v>43</v>
      </c>
      <c r="B27" s="81">
        <v>4594383</v>
      </c>
      <c r="C27" s="73">
        <v>4751130</v>
      </c>
      <c r="D27" s="133">
        <f t="shared" si="8"/>
        <v>3.4117094721968E-2</v>
      </c>
      <c r="E27" s="73">
        <v>16968.142999999996</v>
      </c>
      <c r="F27" s="73">
        <v>16490.602000000003</v>
      </c>
      <c r="G27" s="136">
        <f t="shared" si="9"/>
        <v>-2.8143386108897994E-2</v>
      </c>
      <c r="H27" s="84">
        <f>B27/B$37</f>
        <v>0.3032795223184625</v>
      </c>
      <c r="I27" s="74">
        <f>C27/C$37</f>
        <v>0.30481141696990327</v>
      </c>
      <c r="J27" s="133">
        <f t="shared" si="10"/>
        <v>5.0510982071259036E-3</v>
      </c>
      <c r="K27" s="74">
        <f>E27/E$37</f>
        <v>0.28856566979416859</v>
      </c>
      <c r="L27" s="74">
        <f>F27/F$37</f>
        <v>0.25703989263138893</v>
      </c>
      <c r="M27" s="138">
        <f t="shared" si="11"/>
        <v>-0.10924992285210755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55" t="s">
        <v>44</v>
      </c>
      <c r="B28" s="82">
        <v>3517789</v>
      </c>
      <c r="C28" s="53">
        <v>3446546</v>
      </c>
      <c r="D28" s="133">
        <f t="shared" si="8"/>
        <v>-2.0252209555490674E-2</v>
      </c>
      <c r="E28" s="53">
        <v>4571.4750000000004</v>
      </c>
      <c r="F28" s="53">
        <v>7053.9540000000043</v>
      </c>
      <c r="G28" s="136">
        <f t="shared" si="9"/>
        <v>0.5430367660328459</v>
      </c>
      <c r="H28" s="84">
        <f>B28/B$37</f>
        <v>0.23221254465227253</v>
      </c>
      <c r="I28" s="74">
        <f>C28/C$37</f>
        <v>0.22111509681106437</v>
      </c>
      <c r="J28" s="133">
        <f t="shared" si="10"/>
        <v>-4.779004449490909E-2</v>
      </c>
      <c r="K28" s="74">
        <f>E28/E$37</f>
        <v>7.7743966757134061E-2</v>
      </c>
      <c r="L28" s="74">
        <f>F28/F$37</f>
        <v>0.10995035710562641</v>
      </c>
      <c r="M28" s="138">
        <f t="shared" si="11"/>
        <v>0.41426224685836432</v>
      </c>
      <c r="N28" s="62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5" t="s">
        <v>45</v>
      </c>
      <c r="B29" s="82">
        <v>1696087</v>
      </c>
      <c r="C29" s="53">
        <v>1962105</v>
      </c>
      <c r="D29" s="133">
        <f t="shared" si="8"/>
        <v>0.1568421902885877</v>
      </c>
      <c r="E29" s="53">
        <v>7643.3469999999988</v>
      </c>
      <c r="F29" s="53">
        <v>8338.378999999999</v>
      </c>
      <c r="G29" s="136">
        <f t="shared" si="9"/>
        <v>9.0932938148693188E-2</v>
      </c>
      <c r="H29" s="84">
        <f>B29/B$37</f>
        <v>0.11196029046132072</v>
      </c>
      <c r="I29" s="74">
        <f>C29/C$37</f>
        <v>0.12587994967381066</v>
      </c>
      <c r="J29" s="133">
        <f t="shared" si="10"/>
        <v>0.12432675152177119</v>
      </c>
      <c r="K29" s="74">
        <f>E29/E$37</f>
        <v>0.1299852050117829</v>
      </c>
      <c r="L29" s="74">
        <f>F29/F$37</f>
        <v>0.12997075806449196</v>
      </c>
      <c r="M29" s="138">
        <f t="shared" si="11"/>
        <v>-1.1114301269621318E-4</v>
      </c>
      <c r="N29" s="62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46</v>
      </c>
      <c r="B30" s="82">
        <v>112084</v>
      </c>
      <c r="C30" s="53">
        <v>78524</v>
      </c>
      <c r="D30" s="133">
        <f t="shared" si="8"/>
        <v>-0.29941829342279003</v>
      </c>
      <c r="E30" s="53">
        <v>5.7510000000000003</v>
      </c>
      <c r="F30" s="53">
        <v>1.0469999999999999</v>
      </c>
      <c r="G30" s="136">
        <f t="shared" si="9"/>
        <v>-0.81794470526864893</v>
      </c>
      <c r="H30" s="84">
        <f>B30/B$37</f>
        <v>7.3987697541851756E-3</v>
      </c>
      <c r="I30" s="74">
        <f>C30/C$37</f>
        <v>5.0377513783341401E-3</v>
      </c>
      <c r="J30" s="133">
        <f t="shared" si="10"/>
        <v>-0.31910958906587217</v>
      </c>
      <c r="K30" s="74">
        <f>E30/E$37</f>
        <v>9.7803346364199297E-5</v>
      </c>
      <c r="L30" s="74">
        <f>F30/F$37</f>
        <v>1.6319644824674329E-5</v>
      </c>
      <c r="M30" s="138">
        <f t="shared" si="11"/>
        <v>-0.83313817541678614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47</v>
      </c>
      <c r="B31" s="82">
        <v>14744</v>
      </c>
      <c r="C31" s="53">
        <v>19850</v>
      </c>
      <c r="D31" s="133">
        <f t="shared" si="8"/>
        <v>0.34631036353771028</v>
      </c>
      <c r="E31" s="53">
        <v>0</v>
      </c>
      <c r="F31" s="53">
        <v>2.5000000000000001E-2</v>
      </c>
      <c r="G31" s="136" t="str">
        <f t="shared" si="9"/>
        <v/>
      </c>
      <c r="H31" s="84">
        <f>B31/B$37</f>
        <v>9.7326524085245198E-4</v>
      </c>
      <c r="I31" s="74">
        <f>C31/C$37</f>
        <v>1.2734879127391967E-3</v>
      </c>
      <c r="J31" s="133">
        <f t="shared" si="10"/>
        <v>0.30846953048871795</v>
      </c>
      <c r="K31" s="74">
        <f>E31/E$37</f>
        <v>0</v>
      </c>
      <c r="L31" s="74">
        <f>F31/F$37</f>
        <v>3.8967633296739089E-7</v>
      </c>
      <c r="M31" s="138" t="str">
        <f t="shared" si="11"/>
        <v/>
      </c>
      <c r="N31" s="46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48</v>
      </c>
      <c r="B32" s="82">
        <v>11670</v>
      </c>
      <c r="C32" s="53">
        <v>8236</v>
      </c>
      <c r="D32" s="133">
        <f t="shared" si="8"/>
        <v>-0.29425878320479859</v>
      </c>
      <c r="E32" s="53">
        <v>2805.9369999999999</v>
      </c>
      <c r="F32" s="53">
        <v>2519.0889999999999</v>
      </c>
      <c r="G32" s="136">
        <f t="shared" si="9"/>
        <v>-0.10222895239629404</v>
      </c>
      <c r="H32" s="84">
        <f>B32/B$37</f>
        <v>7.7034762349078374E-4</v>
      </c>
      <c r="I32" s="74">
        <f>C32/C$37</f>
        <v>5.2838521155264609E-4</v>
      </c>
      <c r="J32" s="133">
        <f t="shared" si="10"/>
        <v>-0.31409509753752418</v>
      </c>
      <c r="K32" s="74">
        <f>E32/E$37</f>
        <v>4.7718662543405017E-2</v>
      </c>
      <c r="L32" s="74">
        <f>F32/F$37</f>
        <v>3.9265174557539667E-2</v>
      </c>
      <c r="M32" s="138">
        <f t="shared" si="11"/>
        <v>-0.17715265967850702</v>
      </c>
      <c r="N32" s="46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51</v>
      </c>
      <c r="B33" s="82">
        <v>0</v>
      </c>
      <c r="C33" s="53">
        <v>0</v>
      </c>
      <c r="D33" s="133" t="str">
        <f t="shared" si="8"/>
        <v/>
      </c>
      <c r="E33" s="53">
        <v>7166.2890000000007</v>
      </c>
      <c r="F33" s="53">
        <v>8779.3509999999969</v>
      </c>
      <c r="G33" s="136">
        <f t="shared" si="9"/>
        <v>0.22509028033895873</v>
      </c>
      <c r="H33" s="84">
        <f>B33/B$37</f>
        <v>0</v>
      </c>
      <c r="I33" s="74">
        <f>C33/C$37</f>
        <v>0</v>
      </c>
      <c r="J33" s="133" t="str">
        <f t="shared" si="10"/>
        <v/>
      </c>
      <c r="K33" s="74">
        <f>E33/E$37</f>
        <v>0.1218722040015565</v>
      </c>
      <c r="L33" s="74">
        <f>F33/F$37</f>
        <v>0.13684421214054379</v>
      </c>
      <c r="M33" s="138">
        <f t="shared" si="11"/>
        <v>0.12285006463652759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52</v>
      </c>
      <c r="B34" s="82">
        <v>0</v>
      </c>
      <c r="C34" s="53"/>
      <c r="D34" s="133" t="str">
        <f t="shared" si="8"/>
        <v/>
      </c>
      <c r="E34" s="53">
        <v>601.61699999999996</v>
      </c>
      <c r="F34" s="53"/>
      <c r="G34" s="136">
        <f t="shared" si="9"/>
        <v>-1</v>
      </c>
      <c r="H34" s="84">
        <f>B34/B$37</f>
        <v>0</v>
      </c>
      <c r="I34" s="74">
        <f>C34/C$37</f>
        <v>0</v>
      </c>
      <c r="J34" s="133" t="str">
        <f t="shared" si="10"/>
        <v/>
      </c>
      <c r="K34" s="74">
        <f>E34/E$37</f>
        <v>1.0231291224063726E-2</v>
      </c>
      <c r="L34" s="74">
        <f>F34/F$37</f>
        <v>0</v>
      </c>
      <c r="M34" s="138">
        <f t="shared" si="11"/>
        <v>-1</v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50</v>
      </c>
      <c r="B35" s="82"/>
      <c r="C35" s="53">
        <v>0</v>
      </c>
      <c r="D35" s="133" t="str">
        <f t="shared" si="8"/>
        <v/>
      </c>
      <c r="E35" s="53"/>
      <c r="F35" s="53">
        <v>493.02100000000002</v>
      </c>
      <c r="G35" s="136" t="str">
        <f t="shared" si="9"/>
        <v/>
      </c>
      <c r="H35" s="84">
        <f>B35/B$37</f>
        <v>0</v>
      </c>
      <c r="I35" s="74">
        <f>C35/C$37</f>
        <v>0</v>
      </c>
      <c r="J35" s="133" t="str">
        <f t="shared" si="10"/>
        <v/>
      </c>
      <c r="K35" s="74">
        <f>E35/E$37</f>
        <v>0</v>
      </c>
      <c r="L35" s="74">
        <f>F35/F$37</f>
        <v>7.684744614236641E-3</v>
      </c>
      <c r="M35" s="138" t="str">
        <f t="shared" si="11"/>
        <v/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thickBot="1" x14ac:dyDescent="0.25">
      <c r="A36" s="55" t="s">
        <v>49</v>
      </c>
      <c r="B36" s="82">
        <v>0</v>
      </c>
      <c r="C36" s="53">
        <v>0</v>
      </c>
      <c r="D36" s="133" t="str">
        <f t="shared" si="8"/>
        <v/>
      </c>
      <c r="E36" s="53">
        <v>5446.1220000000003</v>
      </c>
      <c r="F36" s="53">
        <v>5545.9650000000001</v>
      </c>
      <c r="G36" s="136">
        <f t="shared" si="9"/>
        <v>1.8332861437918568E-2</v>
      </c>
      <c r="H36" s="84">
        <f>B36/B$37</f>
        <v>0</v>
      </c>
      <c r="I36" s="74">
        <f>C36/C$37</f>
        <v>0</v>
      </c>
      <c r="J36" s="133" t="str">
        <f t="shared" si="10"/>
        <v/>
      </c>
      <c r="K36" s="74">
        <f>E36/E$37</f>
        <v>9.2618493532896168E-2</v>
      </c>
      <c r="L36" s="74">
        <f>F36/F$37</f>
        <v>8.644525215861984E-2</v>
      </c>
      <c r="M36" s="138">
        <f t="shared" si="11"/>
        <v>-6.6652362166565782E-2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thickBot="1" x14ac:dyDescent="0.25">
      <c r="A37" s="79" t="s">
        <v>22</v>
      </c>
      <c r="B37" s="153">
        <f>SUM(B26:B36)</f>
        <v>15149005</v>
      </c>
      <c r="C37" s="154">
        <f>SUM(C26:C36)</f>
        <v>15587113</v>
      </c>
      <c r="D37" s="155">
        <f>IF(ISERROR(C37/B37),"",C37/B37-1)</f>
        <v>2.8919919163007846E-2</v>
      </c>
      <c r="E37" s="159">
        <f>SUM(E26:E36)</f>
        <v>58801.668999999994</v>
      </c>
      <c r="F37" s="160">
        <f>SUM(F26:F36)</f>
        <v>64155.808000000005</v>
      </c>
      <c r="G37" s="161">
        <f t="shared" ref="G37" si="12">IF(ISERROR(F37/E37),"",F37/E37-1)</f>
        <v>9.105420119962937E-2</v>
      </c>
      <c r="H37" s="187">
        <f>SUM(H26:H36)</f>
        <v>1</v>
      </c>
      <c r="I37" s="188">
        <f>SUM(I26:I36)</f>
        <v>0.99999999999999989</v>
      </c>
      <c r="J37" s="189">
        <f t="shared" ref="J37" si="13">IF(ISERROR(I37/H37),"",I37/H37-1)</f>
        <v>-1.1102230246251565E-16</v>
      </c>
      <c r="K37" s="190">
        <f>SUM(K26:K36)</f>
        <v>1</v>
      </c>
      <c r="L37" s="191">
        <f>SUM(L26:L36)</f>
        <v>1</v>
      </c>
      <c r="M37" s="192">
        <f t="shared" ref="M37" si="14">IF(ISERROR(L37/K37),"",L37/K37-1)</f>
        <v>0</v>
      </c>
      <c r="N37" s="18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46" t="s">
        <v>32</v>
      </c>
      <c r="B38" s="76"/>
      <c r="C38" s="70"/>
      <c r="D38" s="76"/>
      <c r="E38" s="58"/>
      <c r="F38" s="70"/>
      <c r="G38" s="76"/>
      <c r="H38" s="76"/>
      <c r="I38" s="76"/>
      <c r="J38" s="76"/>
      <c r="K38" s="76"/>
      <c r="L38" s="76"/>
      <c r="M38" s="76"/>
      <c r="N38" s="18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46"/>
      <c r="B39" s="76"/>
      <c r="C39" s="70"/>
      <c r="D39" s="76"/>
      <c r="E39" s="58"/>
      <c r="F39" s="70"/>
      <c r="G39" s="76"/>
      <c r="H39" s="76"/>
      <c r="I39" s="76"/>
      <c r="J39" s="76"/>
      <c r="K39" s="76"/>
      <c r="L39" s="76"/>
      <c r="M39" s="76"/>
      <c r="N39" s="18"/>
      <c r="O39" s="18"/>
      <c r="P39" s="18"/>
      <c r="Q39" s="18"/>
      <c r="R39" s="18"/>
      <c r="S39" s="18"/>
      <c r="T39" s="18"/>
    </row>
    <row r="40" spans="1:20" s="11" customFormat="1" ht="15" customHeight="1" x14ac:dyDescent="0.2">
      <c r="A40" s="212"/>
      <c r="B40" s="213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</row>
    <row r="41" spans="1:20" s="11" customFormat="1" ht="15" customHeight="1" x14ac:dyDescent="0.2">
      <c r="A41" s="211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</row>
    <row r="42" spans="1:20" s="11" customFormat="1" ht="15" customHeight="1" x14ac:dyDescent="0.2">
      <c r="A42" s="211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</row>
    <row r="43" spans="1:20" s="11" customFormat="1" ht="15" customHeight="1" x14ac:dyDescent="0.2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</row>
    <row r="44" spans="1:20" s="11" customFormat="1" ht="15" customHeight="1" x14ac:dyDescent="0.2">
      <c r="A44" s="199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</row>
    <row r="45" spans="1:20" ht="15" customHeight="1" x14ac:dyDescent="0.2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</row>
    <row r="46" spans="1:20" ht="15" customHeight="1" x14ac:dyDescent="0.2">
      <c r="A46" s="227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</row>
    <row r="47" spans="1:20" ht="15" customHeight="1" x14ac:dyDescent="0.2">
      <c r="A47" s="227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</row>
  </sheetData>
  <mergeCells count="20">
    <mergeCell ref="B24:D24"/>
    <mergeCell ref="E24:G24"/>
    <mergeCell ref="H24:J24"/>
    <mergeCell ref="K24:M24"/>
    <mergeCell ref="A46:M47"/>
    <mergeCell ref="A40:M40"/>
    <mergeCell ref="A41:M42"/>
    <mergeCell ref="A43:M44"/>
    <mergeCell ref="A1:M1"/>
    <mergeCell ref="A2:M2"/>
    <mergeCell ref="A3:M3"/>
    <mergeCell ref="A4:M4"/>
    <mergeCell ref="A7:M7"/>
    <mergeCell ref="A23:M23"/>
    <mergeCell ref="A24:A25"/>
    <mergeCell ref="A8:A9"/>
    <mergeCell ref="B8:D8"/>
    <mergeCell ref="E8:G8"/>
    <mergeCell ref="H8:J8"/>
    <mergeCell ref="K8:M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activeCell="I14" sqref="I14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5" t="str">
        <f>"DEMANDA E OFERTA - "&amp;UPPER(TEXT($P$1,"mmmmmmmmmm"))&amp;"/"&amp;TEXT($P$1,"aaaa")&amp;" - MERCADO INTERNACIONAL"</f>
        <v>DEMANDA E OFERTA - FEVEREIRO/2018 - MERCADO INTERNACIONAL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15"/>
      <c r="O1" s="19"/>
      <c r="P1" s="68">
        <f>'ASK e RPK_doméstico'!$P$1</f>
        <v>43132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5" t="s">
        <v>23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5" t="s">
        <v>33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5" t="s">
        <v>37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4" t="str">
        <f>"MÊS DE REFERÊNCIA - "&amp;UPPER(TEXT($P$1,"mmmmmmmmmm"))</f>
        <v>MÊS DE REFERÊNCIA - FEVEREIRO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36" t="s">
        <v>28</v>
      </c>
      <c r="C8" s="237"/>
      <c r="D8" s="238"/>
      <c r="E8" s="219" t="s">
        <v>34</v>
      </c>
      <c r="F8" s="220"/>
      <c r="G8" s="221"/>
      <c r="H8" s="239" t="s">
        <v>29</v>
      </c>
      <c r="I8" s="240"/>
      <c r="J8" s="241"/>
      <c r="K8" s="242" t="s">
        <v>38</v>
      </c>
      <c r="L8" s="243"/>
      <c r="M8" s="243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8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2">
        <v>454032</v>
      </c>
      <c r="C10" s="53">
        <v>468524</v>
      </c>
      <c r="D10" s="134">
        <f t="shared" ref="D10:D15" si="0">IF(ISERROR(C10/B10),"",C10/B10-1)</f>
        <v>3.1918455086866082E-2</v>
      </c>
      <c r="E10" s="53">
        <v>9992.7639999999992</v>
      </c>
      <c r="F10" s="53">
        <v>10138.664999999999</v>
      </c>
      <c r="G10" s="137">
        <f t="shared" ref="G10:G15" si="1">IF(ISERROR(F10/E10),"",F10/E10-1)</f>
        <v>1.4600665041223815E-2</v>
      </c>
      <c r="H10" s="85">
        <f t="shared" ref="H10:I11" si="2">B10/B$15</f>
        <v>0.68927030547399937</v>
      </c>
      <c r="I10" s="57">
        <f t="shared" si="2"/>
        <v>0.59224895176673287</v>
      </c>
      <c r="J10" s="134">
        <f t="shared" ref="J10:J14" si="3">IF(ISERROR(I10/H10),"",I10/H10-1)</f>
        <v>-0.14075951471686654</v>
      </c>
      <c r="K10" s="57">
        <f t="shared" ref="K10:L11" si="4">E10/E$15</f>
        <v>0.61052315549132818</v>
      </c>
      <c r="L10" s="57">
        <f t="shared" si="4"/>
        <v>0.45437201753891804</v>
      </c>
      <c r="M10" s="139">
        <f t="shared" ref="M10:M11" si="5">IF(ISERROR(L10/K10),"",L10/K10-1)</f>
        <v>-0.25576611885710554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2">
        <v>158334</v>
      </c>
      <c r="C11" s="53">
        <v>189093</v>
      </c>
      <c r="D11" s="134">
        <f t="shared" si="0"/>
        <v>0.19426655045662966</v>
      </c>
      <c r="E11" s="53">
        <v>159.41499999999999</v>
      </c>
      <c r="F11" s="53">
        <v>147.37799999999999</v>
      </c>
      <c r="G11" s="137">
        <f t="shared" si="1"/>
        <v>-7.5507323652102998E-2</v>
      </c>
      <c r="H11" s="85">
        <f t="shared" si="2"/>
        <v>0.24036835409601132</v>
      </c>
      <c r="I11" s="57">
        <f t="shared" si="2"/>
        <v>0.23902752268064564</v>
      </c>
      <c r="J11" s="134">
        <f t="shared" si="3"/>
        <v>-5.5782360386347207E-3</v>
      </c>
      <c r="K11" s="57">
        <f t="shared" si="4"/>
        <v>9.7397025320171762E-3</v>
      </c>
      <c r="L11" s="57">
        <f t="shared" si="4"/>
        <v>6.6048576613243126E-3</v>
      </c>
      <c r="M11" s="139">
        <f t="shared" si="5"/>
        <v>-0.32186248608596979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2">
        <v>45545</v>
      </c>
      <c r="C12" s="53">
        <v>92875</v>
      </c>
      <c r="D12" s="134">
        <f t="shared" si="0"/>
        <v>1.0391920079042705</v>
      </c>
      <c r="E12" s="53">
        <v>670.18599999999992</v>
      </c>
      <c r="F12" s="53">
        <v>2000.9560000000001</v>
      </c>
      <c r="G12" s="137">
        <f t="shared" si="1"/>
        <v>1.9856726341642474</v>
      </c>
      <c r="H12" s="85">
        <f t="shared" ref="H12:H14" si="6">B12/B$15</f>
        <v>6.9142298478550634E-2</v>
      </c>
      <c r="I12" s="57">
        <f t="shared" ref="I12:I14" si="7">C12/C$15</f>
        <v>0.11740086184557315</v>
      </c>
      <c r="J12" s="134">
        <f t="shared" si="3"/>
        <v>0.69796006827851276</v>
      </c>
      <c r="K12" s="57">
        <f t="shared" ref="K12:K14" si="8">E12/E$15</f>
        <v>4.0946035700043674E-2</v>
      </c>
      <c r="L12" s="57">
        <f t="shared" ref="L12:L14" si="9">F12/F$15</f>
        <v>8.9674371796149052E-2</v>
      </c>
      <c r="M12" s="139">
        <f t="shared" ref="M12:M14" si="10">IF(ISERROR(L12/K12),"",L12/K12-1)</f>
        <v>1.1900623653306051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2">
        <v>803</v>
      </c>
      <c r="C13" s="53">
        <v>40601</v>
      </c>
      <c r="D13" s="134">
        <f t="shared" si="0"/>
        <v>49.561643835616437</v>
      </c>
      <c r="E13" s="53">
        <v>1123.7339999999999</v>
      </c>
      <c r="F13" s="53">
        <v>2671.0439999999999</v>
      </c>
      <c r="G13" s="137">
        <f t="shared" si="1"/>
        <v>1.3769361788465955</v>
      </c>
      <c r="H13" s="85">
        <f t="shared" si="6"/>
        <v>1.2190419514387125E-3</v>
      </c>
      <c r="I13" s="57">
        <f t="shared" si="7"/>
        <v>5.1322663707048348E-2</v>
      </c>
      <c r="J13" s="134">
        <f t="shared" si="3"/>
        <v>41.100818307751737</v>
      </c>
      <c r="K13" s="57">
        <f t="shared" si="8"/>
        <v>6.8656242418303093E-2</v>
      </c>
      <c r="L13" s="57">
        <f t="shared" si="9"/>
        <v>0.11970487743852094</v>
      </c>
      <c r="M13" s="139">
        <f t="shared" si="10"/>
        <v>0.74353959992731511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49</v>
      </c>
      <c r="B14" s="82">
        <v>0</v>
      </c>
      <c r="C14" s="53">
        <v>0</v>
      </c>
      <c r="D14" s="134" t="str">
        <f t="shared" si="0"/>
        <v/>
      </c>
      <c r="E14" s="53">
        <v>4421.4439999999995</v>
      </c>
      <c r="F14" s="53">
        <v>7355.5340000000006</v>
      </c>
      <c r="G14" s="137">
        <f t="shared" si="1"/>
        <v>0.66360446949005825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0.27013486385830787</v>
      </c>
      <c r="L14" s="57">
        <f t="shared" si="9"/>
        <v>0.32964387556508756</v>
      </c>
      <c r="M14" s="139">
        <f t="shared" si="10"/>
        <v>0.22029371128486974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658714</v>
      </c>
      <c r="C15" s="154">
        <f>SUM(C10:C14)</f>
        <v>791093</v>
      </c>
      <c r="D15" s="155">
        <f t="shared" si="0"/>
        <v>0.20096582128207396</v>
      </c>
      <c r="E15" s="159">
        <f>SUM(E10:E14)</f>
        <v>16367.543</v>
      </c>
      <c r="F15" s="160">
        <f>SUM(F10:F14)</f>
        <v>22313.577000000001</v>
      </c>
      <c r="G15" s="161">
        <f t="shared" si="1"/>
        <v>0.36328201489985412</v>
      </c>
      <c r="H15" s="187">
        <f>SUM(H10:H14)</f>
        <v>1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1</v>
      </c>
      <c r="L15" s="191">
        <f>SUM(L10:L14)</f>
        <v>0.99999999999999989</v>
      </c>
      <c r="M15" s="192">
        <f t="shared" ref="M15" si="12">IF(ISERROR(L15/K15),"",L15/K15-1)</f>
        <v>-1.1102230246251565E-16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14" t="str">
        <f>'ASK e RPK_doméstico'!A20:M20</f>
        <v>ACUMULADO NO ANO: JANEIRO A FEVEREIRO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</row>
    <row r="19" spans="1:30" ht="15" customHeight="1" thickBot="1" x14ac:dyDescent="0.25">
      <c r="A19" s="197" t="s">
        <v>0</v>
      </c>
      <c r="B19" s="236" t="s">
        <v>28</v>
      </c>
      <c r="C19" s="237"/>
      <c r="D19" s="238"/>
      <c r="E19" s="219" t="s">
        <v>34</v>
      </c>
      <c r="F19" s="220"/>
      <c r="G19" s="221"/>
      <c r="H19" s="239" t="s">
        <v>29</v>
      </c>
      <c r="I19" s="240"/>
      <c r="J19" s="241"/>
      <c r="K19" s="242" t="s">
        <v>38</v>
      </c>
      <c r="L19" s="243"/>
      <c r="M19" s="243"/>
    </row>
    <row r="20" spans="1:30" ht="15" customHeight="1" thickBot="1" x14ac:dyDescent="0.25">
      <c r="A20" s="198"/>
      <c r="B20" s="177">
        <f>YEAR($P$1)-1</f>
        <v>2017</v>
      </c>
      <c r="C20" s="178">
        <f>YEAR($P$1)</f>
        <v>2018</v>
      </c>
      <c r="D20" s="158" t="s">
        <v>26</v>
      </c>
      <c r="E20" s="179">
        <f>YEAR($P$1)-1</f>
        <v>2017</v>
      </c>
      <c r="F20" s="180">
        <f>YEAR($P$1)</f>
        <v>2018</v>
      </c>
      <c r="G20" s="164" t="s">
        <v>26</v>
      </c>
      <c r="H20" s="181">
        <f>YEAR($P$1)-1</f>
        <v>2017</v>
      </c>
      <c r="I20" s="182">
        <f>YEAR($P$1)</f>
        <v>2018</v>
      </c>
      <c r="J20" s="183" t="s">
        <v>26</v>
      </c>
      <c r="K20" s="184">
        <f>YEAR($P$1)-1</f>
        <v>2017</v>
      </c>
      <c r="L20" s="185">
        <f>YEAR($P$1)</f>
        <v>2018</v>
      </c>
      <c r="M20" s="186" t="s">
        <v>26</v>
      </c>
    </row>
    <row r="21" spans="1:30" ht="15" customHeight="1" x14ac:dyDescent="0.2">
      <c r="A21" s="55" t="s">
        <v>43</v>
      </c>
      <c r="B21" s="82">
        <v>983454</v>
      </c>
      <c r="C21" s="53">
        <v>990492</v>
      </c>
      <c r="D21" s="134">
        <f t="shared" ref="D21:D26" si="13">IF(ISERROR(C21/B21),"",C21/B21-1)</f>
        <v>7.1564099591847619E-3</v>
      </c>
      <c r="E21" s="53">
        <v>19464.148000000001</v>
      </c>
      <c r="F21" s="53">
        <v>20186.204999999994</v>
      </c>
      <c r="G21" s="137">
        <f t="shared" ref="G21:G26" si="14">IF(ISERROR(F21/E21),"",F21/E21-1)</f>
        <v>3.7096768890166443E-2</v>
      </c>
      <c r="H21" s="85">
        <f>B21/B$26</f>
        <v>0.68357270502405998</v>
      </c>
      <c r="I21" s="57">
        <f>C21/C$26</f>
        <v>0.58133059754577321</v>
      </c>
      <c r="J21" s="134">
        <f t="shared" ref="J21:J26" si="15">IF(ISERROR(I21/H21),"",I21/H21-1)</f>
        <v>-0.14957020186270908</v>
      </c>
      <c r="K21" s="57">
        <f>E21/E$26</f>
        <v>0.59848790094448689</v>
      </c>
      <c r="L21" s="57">
        <f>F21/F$26</f>
        <v>0.45784771617032255</v>
      </c>
      <c r="M21" s="139">
        <f t="shared" ref="M21:M26" si="16">IF(ISERROR(L21/K21),"",L21/K21-1)</f>
        <v>-0.23499252792281511</v>
      </c>
    </row>
    <row r="22" spans="1:30" ht="15" customHeight="1" x14ac:dyDescent="0.2">
      <c r="A22" s="55" t="s">
        <v>42</v>
      </c>
      <c r="B22" s="82">
        <v>347445</v>
      </c>
      <c r="C22" s="53">
        <v>417757</v>
      </c>
      <c r="D22" s="134">
        <f t="shared" si="13"/>
        <v>0.20236872022910091</v>
      </c>
      <c r="E22" s="53">
        <v>313.26899999999995</v>
      </c>
      <c r="F22" s="53">
        <v>366.93199999999985</v>
      </c>
      <c r="G22" s="137">
        <f t="shared" si="14"/>
        <v>0.1713000648005385</v>
      </c>
      <c r="H22" s="85">
        <f t="shared" ref="H22" si="17">B22/B$26</f>
        <v>0.24149977375361178</v>
      </c>
      <c r="I22" s="57">
        <f t="shared" ref="I22" si="18">C22/C$26</f>
        <v>0.24518615641411498</v>
      </c>
      <c r="J22" s="134">
        <f t="shared" ref="J22:J25" si="19">IF(ISERROR(I22/H22),"",I22/H22-1)</f>
        <v>1.5264538774534042E-2</v>
      </c>
      <c r="K22" s="57">
        <f t="shared" ref="K22" si="20">E22/E$26</f>
        <v>9.6324640688602668E-3</v>
      </c>
      <c r="L22" s="57">
        <f t="shared" ref="L22" si="21">F22/F$26</f>
        <v>8.3224646826785299E-3</v>
      </c>
      <c r="M22" s="139">
        <f t="shared" ref="M22:M25" si="22">IF(ISERROR(L22/K22),"",L22/K22-1)</f>
        <v>-0.13599836727309367</v>
      </c>
    </row>
    <row r="23" spans="1:30" ht="15" customHeight="1" x14ac:dyDescent="0.2">
      <c r="A23" s="55" t="s">
        <v>44</v>
      </c>
      <c r="B23" s="82">
        <v>106028</v>
      </c>
      <c r="C23" s="53">
        <v>209826</v>
      </c>
      <c r="D23" s="134">
        <f t="shared" si="13"/>
        <v>0.97896781982117931</v>
      </c>
      <c r="E23" s="53">
        <v>1791.5549999999998</v>
      </c>
      <c r="F23" s="53">
        <v>4110.8920000000007</v>
      </c>
      <c r="G23" s="137">
        <f t="shared" si="14"/>
        <v>1.2945943607648109</v>
      </c>
      <c r="H23" s="85">
        <f>B23/B$26</f>
        <v>7.369724132322511E-2</v>
      </c>
      <c r="I23" s="57">
        <f>C23/C$26</f>
        <v>0.12314917632917723</v>
      </c>
      <c r="J23" s="134">
        <f t="shared" si="19"/>
        <v>0.67101473702473213</v>
      </c>
      <c r="K23" s="57">
        <f>E23/E$26</f>
        <v>5.5087126925699503E-2</v>
      </c>
      <c r="L23" s="57">
        <f>F23/F$26</f>
        <v>9.3240037620882704E-2</v>
      </c>
      <c r="M23" s="139">
        <f t="shared" si="22"/>
        <v>0.69259213221708116</v>
      </c>
    </row>
    <row r="24" spans="1:30" ht="15" customHeight="1" x14ac:dyDescent="0.2">
      <c r="A24" s="55" t="s">
        <v>45</v>
      </c>
      <c r="B24" s="82">
        <v>1770</v>
      </c>
      <c r="C24" s="53">
        <v>85761</v>
      </c>
      <c r="D24" s="134">
        <f t="shared" si="13"/>
        <v>47.452542372881354</v>
      </c>
      <c r="E24" s="53">
        <v>2372.2400000000002</v>
      </c>
      <c r="F24" s="53">
        <v>4688.4870000000001</v>
      </c>
      <c r="G24" s="137">
        <f t="shared" si="14"/>
        <v>0.97639657033015204</v>
      </c>
      <c r="H24" s="85">
        <f t="shared" ref="H24" si="23">B24/B$26</f>
        <v>1.2302798991031469E-3</v>
      </c>
      <c r="I24" s="57">
        <f t="shared" ref="I24" si="24">C24/C$26</f>
        <v>5.0334069710934619E-2</v>
      </c>
      <c r="J24" s="134">
        <f t="shared" si="19"/>
        <v>39.912697791475985</v>
      </c>
      <c r="K24" s="57">
        <f t="shared" ref="K24" si="25">E24/E$26</f>
        <v>7.2942156940881756E-2</v>
      </c>
      <c r="L24" s="57">
        <f t="shared" ref="L24" si="26">F24/F$26</f>
        <v>0.10634059573080962</v>
      </c>
      <c r="M24" s="139">
        <f t="shared" si="22"/>
        <v>0.4578756673866482</v>
      </c>
    </row>
    <row r="25" spans="1:30" ht="15" customHeight="1" thickBot="1" x14ac:dyDescent="0.25">
      <c r="A25" s="55" t="s">
        <v>49</v>
      </c>
      <c r="B25" s="82">
        <v>0</v>
      </c>
      <c r="C25" s="53">
        <v>0</v>
      </c>
      <c r="D25" s="134" t="str">
        <f t="shared" si="13"/>
        <v/>
      </c>
      <c r="E25" s="53">
        <v>8580.9959999999992</v>
      </c>
      <c r="F25" s="53">
        <v>14736.826999999997</v>
      </c>
      <c r="G25" s="137">
        <f t="shared" si="14"/>
        <v>0.71737954428600115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0.26385035112007149</v>
      </c>
      <c r="L25" s="57">
        <f>F25/F$26</f>
        <v>0.3342491857953066</v>
      </c>
      <c r="M25" s="139">
        <f t="shared" si="22"/>
        <v>0.26681349627311435</v>
      </c>
    </row>
    <row r="26" spans="1:30" s="9" customFormat="1" ht="15" customHeight="1" thickBot="1" x14ac:dyDescent="0.25">
      <c r="A26" s="79" t="s">
        <v>22</v>
      </c>
      <c r="B26" s="153">
        <f>SUM(B21:B25)</f>
        <v>1438697</v>
      </c>
      <c r="C26" s="154">
        <f>SUM(C21:C25)</f>
        <v>1703836</v>
      </c>
      <c r="D26" s="155">
        <f t="shared" si="13"/>
        <v>0.18429106337192613</v>
      </c>
      <c r="E26" s="159">
        <f>SUM(E21:E25)</f>
        <v>32522.208000000002</v>
      </c>
      <c r="F26" s="160">
        <f>SUM(F21:F25)</f>
        <v>44089.342999999993</v>
      </c>
      <c r="G26" s="161">
        <f t="shared" si="14"/>
        <v>0.35566880944860779</v>
      </c>
      <c r="H26" s="187">
        <f>SUM(H21:H25)</f>
        <v>1</v>
      </c>
      <c r="I26" s="188">
        <f>SUM(I21:I25)</f>
        <v>1</v>
      </c>
      <c r="J26" s="189">
        <f t="shared" si="15"/>
        <v>0</v>
      </c>
      <c r="K26" s="190">
        <f>SUM(K21:K25)</f>
        <v>1</v>
      </c>
      <c r="L26" s="191">
        <f>SUM(L21:L25)</f>
        <v>1</v>
      </c>
      <c r="M26" s="192">
        <f t="shared" si="16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12"/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</row>
    <row r="30" spans="1:30" ht="15" customHeight="1" x14ac:dyDescent="0.2">
      <c r="A30" s="199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</row>
    <row r="31" spans="1:30" ht="15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</row>
    <row r="32" spans="1:30" ht="15" customHeight="1" x14ac:dyDescent="0.2">
      <c r="A32" s="199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</row>
    <row r="33" spans="1:13" ht="15" customHeight="1" x14ac:dyDescent="0.2">
      <c r="A33" s="199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</row>
    <row r="34" spans="1:13" ht="15" customHeight="1" x14ac:dyDescent="0.2">
      <c r="A34" s="199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</row>
    <row r="35" spans="1:13" ht="15" customHeight="1" x14ac:dyDescent="0.2">
      <c r="A35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FEVEREIRO/2018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43132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2455526.0549999997</v>
      </c>
      <c r="C8" s="43">
        <v>1932668.9079999998</v>
      </c>
      <c r="D8" s="43">
        <v>2060732.6359999997</v>
      </c>
      <c r="E8" s="43">
        <v>1994793.0910000002</v>
      </c>
      <c r="F8" s="43">
        <v>1935631.4469999999</v>
      </c>
      <c r="G8" s="43">
        <v>1958181.801</v>
      </c>
      <c r="H8" s="43">
        <v>2504348.2159999991</v>
      </c>
      <c r="I8" s="43">
        <v>2112492.1560000004</v>
      </c>
      <c r="J8" s="43">
        <v>1998227.4769999997</v>
      </c>
      <c r="K8" s="43">
        <v>2166751.5530000003</v>
      </c>
      <c r="L8" s="43">
        <v>2055358.7459999998</v>
      </c>
      <c r="M8" s="43">
        <v>2326482.2439999999</v>
      </c>
      <c r="N8" s="27">
        <f>SUM(B8:M8)</f>
        <v>25501194.329999994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2557182.9429999995</v>
      </c>
      <c r="C9" s="43">
        <v>2063608.666</v>
      </c>
      <c r="D9" s="43">
        <v>2165691.5520000006</v>
      </c>
      <c r="E9" s="43">
        <v>2063343.4720000001</v>
      </c>
      <c r="F9" s="43">
        <v>2020210.0020000003</v>
      </c>
      <c r="G9" s="43">
        <v>2167101.2689999999</v>
      </c>
      <c r="H9" s="43">
        <v>2857617.6750000003</v>
      </c>
      <c r="I9" s="43">
        <v>2481101.1210000003</v>
      </c>
      <c r="J9" s="43">
        <v>2266398.3499999996</v>
      </c>
      <c r="K9" s="43">
        <v>2359571.5969999996</v>
      </c>
      <c r="L9" s="43">
        <v>2149470.0630000001</v>
      </c>
      <c r="M9" s="43">
        <v>2453053.5919999992</v>
      </c>
      <c r="N9" s="27">
        <f t="shared" ref="N9:N17" si="0">SUM(B9:M9)</f>
        <v>27604350.302000005</v>
      </c>
      <c r="P9" s="28">
        <v>2001</v>
      </c>
      <c r="Q9" s="141">
        <f>IF(B9&lt;&gt;"",IF(B8&lt;&gt;"",(B9/B8-1)*100,"-"),"-")</f>
        <v>4.1399230031790468</v>
      </c>
      <c r="R9" s="141">
        <f t="shared" ref="R9:AB22" si="1">IF(C9&lt;&gt;"",IF(C8&lt;&gt;"",(C9/C8-1)*100,"-"),"-")</f>
        <v>6.7750744816142072</v>
      </c>
      <c r="S9" s="141">
        <f t="shared" si="1"/>
        <v>5.0932815915281537</v>
      </c>
      <c r="T9" s="141">
        <f t="shared" si="1"/>
        <v>3.4364657321745096</v>
      </c>
      <c r="U9" s="141">
        <f t="shared" si="1"/>
        <v>4.3695588398859231</v>
      </c>
      <c r="V9" s="141">
        <f t="shared" si="1"/>
        <v>10.66905370549911</v>
      </c>
      <c r="W9" s="141">
        <f t="shared" si="1"/>
        <v>14.106243562416854</v>
      </c>
      <c r="X9" s="141">
        <f t="shared" si="1"/>
        <v>17.449009879305777</v>
      </c>
      <c r="Y9" s="141">
        <f t="shared" si="1"/>
        <v>13.420437667217611</v>
      </c>
      <c r="Z9" s="141">
        <f t="shared" si="1"/>
        <v>8.8990379969050117</v>
      </c>
      <c r="AA9" s="141">
        <f t="shared" si="1"/>
        <v>4.5788267952323825</v>
      </c>
      <c r="AB9" s="141">
        <f t="shared" si="1"/>
        <v>5.4404605204457113</v>
      </c>
      <c r="AC9" s="142">
        <f>IF(COUNTIF(Q9:AB9,"-")=0,IF(N9&lt;&gt;"",IF(N8&lt;&gt;"",(N9/N8-1)*100,"-"),"-"),"-")</f>
        <v>8.2472842047473183</v>
      </c>
    </row>
    <row r="10" spans="1:29" x14ac:dyDescent="0.2">
      <c r="A10" s="7">
        <v>2002</v>
      </c>
      <c r="B10" s="43">
        <v>2655362.7249999996</v>
      </c>
      <c r="C10" s="43">
        <v>2077394.5080000001</v>
      </c>
      <c r="D10" s="43">
        <v>2196208.3250000002</v>
      </c>
      <c r="E10" s="43">
        <v>2150449.08</v>
      </c>
      <c r="F10" s="43">
        <v>2285801.4269999992</v>
      </c>
      <c r="G10" s="43">
        <v>2376829.7179999994</v>
      </c>
      <c r="H10" s="43">
        <v>2891053.2760000005</v>
      </c>
      <c r="I10" s="43">
        <v>2354474.2870000005</v>
      </c>
      <c r="J10" s="43">
        <v>2170940.6550000003</v>
      </c>
      <c r="K10" s="43">
        <v>2125087.0380000002</v>
      </c>
      <c r="L10" s="43">
        <v>2125180.3590000002</v>
      </c>
      <c r="M10" s="43">
        <v>2272093.679</v>
      </c>
      <c r="N10" s="27">
        <f t="shared" ref="N10" si="2">SUM(B10:M10)</f>
        <v>27680875.077000003</v>
      </c>
      <c r="P10" s="28">
        <v>2003</v>
      </c>
      <c r="Q10" s="141">
        <f t="shared" ref="Q10" si="3">IF(B10&lt;&gt;"",IF(B9&lt;&gt;"",(B10/B9-1)*100,"-"),"-")</f>
        <v>3.8393726295084196</v>
      </c>
      <c r="R10" s="141">
        <f t="shared" ref="R10" si="4">IF(C10&lt;&gt;"",IF(C9&lt;&gt;"",(C10/C9-1)*100,"-"),"-")</f>
        <v>0.66804536282172311</v>
      </c>
      <c r="S10" s="141">
        <f t="shared" ref="S10" si="5">IF(D10&lt;&gt;"",IF(D9&lt;&gt;"",(D10/D9-1)*100,"-"),"-")</f>
        <v>1.4091006160049657</v>
      </c>
      <c r="T10" s="141">
        <f t="shared" ref="T10" si="6">IF(E10&lt;&gt;"",IF(E9&lt;&gt;"",(E10/E9-1)*100,"-"),"-")</f>
        <v>4.2215757668096154</v>
      </c>
      <c r="U10" s="141">
        <f t="shared" ref="U10" si="7">IF(F10&lt;&gt;"",IF(F9&lt;&gt;"",(F10/F9-1)*100,"-"),"-")</f>
        <v>13.146723594926479</v>
      </c>
      <c r="V10" s="141">
        <f t="shared" ref="V10" si="8">IF(G10&lt;&gt;"",IF(G9&lt;&gt;"",(G10/G9-1)*100,"-"),"-")</f>
        <v>9.6778333343313427</v>
      </c>
      <c r="W10" s="141">
        <f t="shared" ref="W10" si="9">IF(H10&lt;&gt;"",IF(H9&lt;&gt;"",(H10/H9-1)*100,"-"),"-")</f>
        <v>1.1700515885141982</v>
      </c>
      <c r="X10" s="141">
        <f t="shared" ref="X10" si="10">IF(I10&lt;&gt;"",IF(I9&lt;&gt;"",(I10/I9-1)*100,"-"),"-")</f>
        <v>-5.1036547010612443</v>
      </c>
      <c r="Y10" s="141">
        <f t="shared" ref="Y10" si="11">IF(J10&lt;&gt;"",IF(J9&lt;&gt;"",(J10/J9-1)*100,"-"),"-")</f>
        <v>-4.2118674768713671</v>
      </c>
      <c r="Z10" s="141">
        <f t="shared" ref="Z10" si="12">IF(K10&lt;&gt;"",IF(K9&lt;&gt;"",(K10/K9-1)*100,"-"),"-")</f>
        <v>-9.9375903362342264</v>
      </c>
      <c r="AA10" s="141">
        <f t="shared" ref="AA10" si="13">IF(L10&lt;&gt;"",IF(L9&lt;&gt;"",(L10/L9-1)*100,"-"),"-")</f>
        <v>-1.1300322073850566</v>
      </c>
      <c r="AB10" s="141">
        <f t="shared" ref="AB10" si="14">IF(M10&lt;&gt;"",IF(M9&lt;&gt;"",(M10/M9-1)*100,"-"),"-")</f>
        <v>-7.3769245641494896</v>
      </c>
      <c r="AC10" s="142">
        <f t="shared" ref="AC10" si="15">IF(COUNTIF(Q10:AB10,"-")=0,IF(N10&lt;&gt;"",IF(N9&lt;&gt;"",(N10/N9-1)*100,"-"),"-"),"-")</f>
        <v>0.27721998222307587</v>
      </c>
    </row>
    <row r="11" spans="1:29" x14ac:dyDescent="0.2">
      <c r="A11" s="7">
        <v>2003</v>
      </c>
      <c r="B11" s="43">
        <v>2395848.7709999997</v>
      </c>
      <c r="C11" s="43">
        <v>1945537.6919999998</v>
      </c>
      <c r="D11" s="43">
        <v>2128379.142</v>
      </c>
      <c r="E11" s="43">
        <v>2162279.5380000002</v>
      </c>
      <c r="F11" s="43">
        <v>1958065.4330000002</v>
      </c>
      <c r="G11" s="43">
        <v>1964019.6209999998</v>
      </c>
      <c r="H11" s="43">
        <v>2461525.4550000001</v>
      </c>
      <c r="I11" s="43">
        <v>2178409.219</v>
      </c>
      <c r="J11" s="43">
        <v>2067717.3390000002</v>
      </c>
      <c r="K11" s="43">
        <v>2219271.1210000003</v>
      </c>
      <c r="L11" s="43">
        <v>2175404.5559999999</v>
      </c>
      <c r="M11" s="43">
        <v>2370101.7109999997</v>
      </c>
      <c r="N11" s="27">
        <f t="shared" ref="N11" si="16">SUM(B11:M11)</f>
        <v>26026559.598000001</v>
      </c>
      <c r="P11" s="28">
        <v>2003</v>
      </c>
      <c r="Q11" s="141">
        <f t="shared" ref="Q11" si="17">IF(B11&lt;&gt;"",IF(B10&lt;&gt;"",(B11/B10-1)*100,"-"),"-")</f>
        <v>-9.7732016630609273</v>
      </c>
      <c r="R11" s="141">
        <f t="shared" ref="R11" si="18">IF(C11&lt;&gt;"",IF(C10&lt;&gt;"",(C11/C10-1)*100,"-"),"-")</f>
        <v>-6.3472207850854829</v>
      </c>
      <c r="S11" s="141">
        <f t="shared" ref="S11" si="19">IF(D11&lt;&gt;"",IF(D10&lt;&gt;"",(D11/D10-1)*100,"-"),"-")</f>
        <v>-3.088467620666191</v>
      </c>
      <c r="T11" s="141">
        <f t="shared" ref="T11" si="20">IF(E11&lt;&gt;"",IF(E10&lt;&gt;"",(E11/E10-1)*100,"-"),"-")</f>
        <v>0.55013895051168049</v>
      </c>
      <c r="U11" s="141">
        <f t="shared" ref="U11" si="21">IF(F11&lt;&gt;"",IF(F10&lt;&gt;"",(F11/F10-1)*100,"-"),"-")</f>
        <v>-14.337903114801021</v>
      </c>
      <c r="V11" s="141">
        <f t="shared" ref="V11" si="22">IF(G11&lt;&gt;"",IF(G10&lt;&gt;"",(G11/G10-1)*100,"-"),"-")</f>
        <v>-17.36809725466415</v>
      </c>
      <c r="W11" s="141">
        <f t="shared" ref="W11" si="23">IF(H11&lt;&gt;"",IF(H10&lt;&gt;"",(H11/H10-1)*100,"-"),"-")</f>
        <v>-14.857139595652347</v>
      </c>
      <c r="X11" s="141">
        <f t="shared" ref="X11" si="24">IF(I11&lt;&gt;"",IF(I10&lt;&gt;"",(I11/I10-1)*100,"-"),"-")</f>
        <v>-7.4778930044862468</v>
      </c>
      <c r="Y11" s="141">
        <f t="shared" ref="Y11" si="25">IF(J11&lt;&gt;"",IF(J10&lt;&gt;"",(J11/J10-1)*100,"-"),"-")</f>
        <v>-4.7547737319424854</v>
      </c>
      <c r="Z11" s="141">
        <f t="shared" ref="Z11" si="26">IF(K11&lt;&gt;"",IF(K10&lt;&gt;"",(K11/K10-1)*100,"-"),"-")</f>
        <v>4.4320106101931822</v>
      </c>
      <c r="AA11" s="141">
        <f t="shared" ref="AA11" si="27">IF(L11&lt;&gt;"",IF(L10&lt;&gt;"",(L11/L10-1)*100,"-"),"-")</f>
        <v>2.3632910396194529</v>
      </c>
      <c r="AB11" s="141">
        <f t="shared" ref="AB11" si="28">IF(M11&lt;&gt;"",IF(M10&lt;&gt;"",(M11/M10-1)*100,"-"),"-")</f>
        <v>4.3135559464755557</v>
      </c>
      <c r="AC11" s="142">
        <f t="shared" ref="AC11" si="29">IF(COUNTIF(Q11:AB11,"-")=0,IF(N11&lt;&gt;"",IF(N10&lt;&gt;"",(N11/N10-1)*100,"-"),"-"),"-")</f>
        <v>-5.9763843245496666</v>
      </c>
    </row>
    <row r="12" spans="1:29" x14ac:dyDescent="0.2">
      <c r="A12" s="7">
        <v>2004</v>
      </c>
      <c r="B12" s="43">
        <v>2607276.3119999999</v>
      </c>
      <c r="C12" s="43">
        <v>2180306.0440000002</v>
      </c>
      <c r="D12" s="43">
        <v>2143915.2999999998</v>
      </c>
      <c r="E12" s="43">
        <v>2212440.5630000005</v>
      </c>
      <c r="F12" s="43">
        <v>2333792.5140000004</v>
      </c>
      <c r="G12" s="43">
        <v>2306266.6749999998</v>
      </c>
      <c r="H12" s="43">
        <v>2830447.9290000005</v>
      </c>
      <c r="I12" s="43">
        <v>2559479.8930000002</v>
      </c>
      <c r="J12" s="43">
        <v>2348111.1279999996</v>
      </c>
      <c r="K12" s="43">
        <v>2548643.8579999991</v>
      </c>
      <c r="L12" s="43">
        <v>2449399.9350000001</v>
      </c>
      <c r="M12" s="43">
        <v>2627911.2820000001</v>
      </c>
      <c r="N12" s="27">
        <f t="shared" si="0"/>
        <v>29147991.432999998</v>
      </c>
      <c r="P12" s="28">
        <v>2003</v>
      </c>
      <c r="Q12" s="141">
        <f t="shared" ref="Q12:Q24" si="30">IF(B12&lt;&gt;"",IF(B11&lt;&gt;"",(B12/B11-1)*100,"-"),"-")</f>
        <v>8.8247448486388649</v>
      </c>
      <c r="R12" s="141">
        <f t="shared" si="1"/>
        <v>12.067016381402507</v>
      </c>
      <c r="S12" s="141">
        <f t="shared" si="1"/>
        <v>0.72995255842438489</v>
      </c>
      <c r="T12" s="141">
        <f t="shared" si="1"/>
        <v>2.3198214716676713</v>
      </c>
      <c r="U12" s="141">
        <f t="shared" si="1"/>
        <v>19.188688726522262</v>
      </c>
      <c r="V12" s="141">
        <f t="shared" si="1"/>
        <v>17.425846989539817</v>
      </c>
      <c r="W12" s="141">
        <f t="shared" si="1"/>
        <v>14.987554699083972</v>
      </c>
      <c r="X12" s="141">
        <f t="shared" si="1"/>
        <v>17.493071121638515</v>
      </c>
      <c r="Y12" s="141">
        <f t="shared" si="1"/>
        <v>13.56054735874126</v>
      </c>
      <c r="Z12" s="141">
        <f t="shared" si="1"/>
        <v>14.841482587831978</v>
      </c>
      <c r="AA12" s="141">
        <f t="shared" si="1"/>
        <v>12.595145957761812</v>
      </c>
      <c r="AB12" s="141">
        <f t="shared" si="1"/>
        <v>10.877574148124847</v>
      </c>
      <c r="AC12" s="142">
        <f t="shared" ref="AC12:AC26" si="31">IF(COUNTIF(Q12:AB12,"-")=0,IF(N12&lt;&gt;"",IF(N11&lt;&gt;"",(N12/N11-1)*100,"-"),"-"),"-")</f>
        <v>11.993255671179304</v>
      </c>
    </row>
    <row r="13" spans="1:29" x14ac:dyDescent="0.2">
      <c r="A13" s="7">
        <v>2005</v>
      </c>
      <c r="B13" s="43">
        <v>3066586.3370000008</v>
      </c>
      <c r="C13" s="43">
        <v>2443138.9239999996</v>
      </c>
      <c r="D13" s="43">
        <v>2651696.196</v>
      </c>
      <c r="E13" s="43">
        <v>2596637.8149999999</v>
      </c>
      <c r="F13" s="43">
        <v>2716029.3730000006</v>
      </c>
      <c r="G13" s="43">
        <v>2656514.9119999995</v>
      </c>
      <c r="H13" s="43">
        <v>3573131.6339999996</v>
      </c>
      <c r="I13" s="43">
        <v>3001721.202</v>
      </c>
      <c r="J13" s="43">
        <v>3065219.4879999999</v>
      </c>
      <c r="K13" s="43">
        <v>3282652.3200000003</v>
      </c>
      <c r="L13" s="43">
        <v>3010898.39</v>
      </c>
      <c r="M13" s="43">
        <v>3484528.3869999996</v>
      </c>
      <c r="N13" s="27">
        <f t="shared" si="0"/>
        <v>35548754.978</v>
      </c>
      <c r="P13" s="28">
        <v>2004</v>
      </c>
      <c r="Q13" s="141">
        <f t="shared" si="30"/>
        <v>17.616469067203376</v>
      </c>
      <c r="R13" s="141">
        <f t="shared" si="1"/>
        <v>12.054861780679428</v>
      </c>
      <c r="S13" s="141">
        <f t="shared" si="1"/>
        <v>23.684746127797141</v>
      </c>
      <c r="T13" s="141">
        <f t="shared" si="1"/>
        <v>17.36531405295878</v>
      </c>
      <c r="U13" s="141">
        <f t="shared" si="1"/>
        <v>16.378356546566586</v>
      </c>
      <c r="V13" s="141">
        <f t="shared" si="1"/>
        <v>15.186805619519239</v>
      </c>
      <c r="W13" s="141">
        <f t="shared" si="1"/>
        <v>26.239087368139291</v>
      </c>
      <c r="X13" s="141">
        <f t="shared" si="1"/>
        <v>17.278561562819817</v>
      </c>
      <c r="Y13" s="141">
        <f t="shared" si="1"/>
        <v>30.539796496377768</v>
      </c>
      <c r="Z13" s="141">
        <f t="shared" si="1"/>
        <v>28.799961975699539</v>
      </c>
      <c r="AA13" s="141">
        <f t="shared" si="1"/>
        <v>22.923918914858632</v>
      </c>
      <c r="AB13" s="141">
        <f t="shared" si="1"/>
        <v>32.596880681149251</v>
      </c>
      <c r="AC13" s="142">
        <f t="shared" si="31"/>
        <v>21.95953556426997</v>
      </c>
    </row>
    <row r="14" spans="1:29" x14ac:dyDescent="0.2">
      <c r="A14" s="7">
        <v>2006</v>
      </c>
      <c r="B14" s="43">
        <v>3832576.2380000004</v>
      </c>
      <c r="C14" s="43">
        <v>2932410.1359999999</v>
      </c>
      <c r="D14" s="43">
        <v>3244157.7109999992</v>
      </c>
      <c r="E14" s="43">
        <v>3209521.8119999999</v>
      </c>
      <c r="F14" s="43">
        <v>3275332.6580000003</v>
      </c>
      <c r="G14" s="43">
        <v>3317103.8729999997</v>
      </c>
      <c r="H14" s="43">
        <v>3708833.0070000002</v>
      </c>
      <c r="I14" s="43">
        <v>3305190.9029999999</v>
      </c>
      <c r="J14" s="43">
        <v>3319708.6670000004</v>
      </c>
      <c r="K14" s="43">
        <v>3443057.9109999998</v>
      </c>
      <c r="L14" s="43">
        <v>3210389.6930000004</v>
      </c>
      <c r="M14" s="43">
        <v>3767909.443</v>
      </c>
      <c r="N14" s="27">
        <f t="shared" si="0"/>
        <v>40566192.052000001</v>
      </c>
      <c r="P14" s="28">
        <v>2005</v>
      </c>
      <c r="Q14" s="141">
        <f t="shared" si="30"/>
        <v>24.97858585482895</v>
      </c>
      <c r="R14" s="141">
        <f t="shared" si="1"/>
        <v>20.026336087304731</v>
      </c>
      <c r="S14" s="141">
        <f t="shared" si="1"/>
        <v>22.342737297496917</v>
      </c>
      <c r="T14" s="141">
        <f t="shared" si="1"/>
        <v>23.602983575897738</v>
      </c>
      <c r="U14" s="141">
        <f t="shared" si="1"/>
        <v>20.592681749322139</v>
      </c>
      <c r="V14" s="141">
        <f t="shared" si="1"/>
        <v>24.866751472615121</v>
      </c>
      <c r="W14" s="141">
        <f t="shared" si="1"/>
        <v>3.797827421434441</v>
      </c>
      <c r="X14" s="141">
        <f t="shared" si="1"/>
        <v>10.109856331687395</v>
      </c>
      <c r="Y14" s="141">
        <f t="shared" si="1"/>
        <v>8.3024781747701226</v>
      </c>
      <c r="Z14" s="141">
        <f t="shared" si="1"/>
        <v>4.8864629989203268</v>
      </c>
      <c r="AA14" s="141">
        <f t="shared" si="1"/>
        <v>6.6256404952941717</v>
      </c>
      <c r="AB14" s="141">
        <f t="shared" si="1"/>
        <v>8.1325512243559892</v>
      </c>
      <c r="AC14" s="142">
        <f t="shared" si="31"/>
        <v>14.114241348551126</v>
      </c>
    </row>
    <row r="15" spans="1:29" x14ac:dyDescent="0.2">
      <c r="A15" s="7">
        <v>2007</v>
      </c>
      <c r="B15" s="43">
        <v>4248217.2380000008</v>
      </c>
      <c r="C15" s="43">
        <v>3394627.6980000003</v>
      </c>
      <c r="D15" s="43">
        <v>3513635.2720000003</v>
      </c>
      <c r="E15" s="43">
        <v>3833445.7030000002</v>
      </c>
      <c r="F15" s="43">
        <v>3735217.8060000003</v>
      </c>
      <c r="G15" s="43">
        <v>3744487.2580000004</v>
      </c>
      <c r="H15" s="43">
        <v>4119706.8359999997</v>
      </c>
      <c r="I15" s="43">
        <v>3276748.0190000003</v>
      </c>
      <c r="J15" s="43">
        <v>3545060.1249999995</v>
      </c>
      <c r="K15" s="43">
        <v>4018142.7870000005</v>
      </c>
      <c r="L15" s="43">
        <v>3946806.8250000002</v>
      </c>
      <c r="M15" s="43">
        <v>4373473.0270000007</v>
      </c>
      <c r="N15" s="27">
        <f t="shared" si="0"/>
        <v>45749568.594000004</v>
      </c>
      <c r="P15" s="28">
        <v>2006</v>
      </c>
      <c r="Q15" s="141">
        <f t="shared" si="30"/>
        <v>10.844950607346536</v>
      </c>
      <c r="R15" s="141">
        <f t="shared" si="1"/>
        <v>15.762377722186427</v>
      </c>
      <c r="S15" s="141">
        <f t="shared" si="1"/>
        <v>8.3065493421075267</v>
      </c>
      <c r="T15" s="141">
        <f t="shared" si="1"/>
        <v>19.439777248661372</v>
      </c>
      <c r="U15" s="141">
        <f t="shared" si="1"/>
        <v>14.040868394748562</v>
      </c>
      <c r="V15" s="141">
        <f t="shared" si="1"/>
        <v>12.884232793514361</v>
      </c>
      <c r="W15" s="141">
        <f t="shared" si="1"/>
        <v>11.078250981495309</v>
      </c>
      <c r="X15" s="141">
        <f t="shared" si="1"/>
        <v>-0.86055192679439507</v>
      </c>
      <c r="Y15" s="141">
        <f t="shared" si="1"/>
        <v>6.7882901966710207</v>
      </c>
      <c r="Z15" s="141">
        <f t="shared" si="1"/>
        <v>16.702736081281099</v>
      </c>
      <c r="AA15" s="141">
        <f t="shared" si="1"/>
        <v>22.938558942102837</v>
      </c>
      <c r="AB15" s="141">
        <f t="shared" si="1"/>
        <v>16.071606633885892</v>
      </c>
      <c r="AC15" s="142">
        <f t="shared" si="31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3844812.0869999998</v>
      </c>
      <c r="D16" s="43">
        <v>3985554.4339999999</v>
      </c>
      <c r="E16" s="43">
        <v>4063860.0010000002</v>
      </c>
      <c r="F16" s="43">
        <v>4420563.3380000014</v>
      </c>
      <c r="G16" s="43">
        <v>4067068.6080000005</v>
      </c>
      <c r="H16" s="43">
        <v>4384867.7570000011</v>
      </c>
      <c r="I16" s="43">
        <v>4474214.754999999</v>
      </c>
      <c r="J16" s="43">
        <v>3710021.6</v>
      </c>
      <c r="K16" s="43">
        <v>3870494.3680000007</v>
      </c>
      <c r="L16" s="43">
        <v>3884076.0690000006</v>
      </c>
      <c r="M16" s="43">
        <v>4420736.1129999999</v>
      </c>
      <c r="N16" s="27">
        <f t="shared" si="0"/>
        <v>49714392.161000006</v>
      </c>
      <c r="P16" s="28">
        <v>2007</v>
      </c>
      <c r="Q16" s="141">
        <f t="shared" si="30"/>
        <v>8.001139630044495</v>
      </c>
      <c r="R16" s="141">
        <f t="shared" si="1"/>
        <v>13.261671943148068</v>
      </c>
      <c r="S16" s="141">
        <f t="shared" si="1"/>
        <v>13.431079934810031</v>
      </c>
      <c r="T16" s="141">
        <f t="shared" si="1"/>
        <v>6.0106315793042597</v>
      </c>
      <c r="U16" s="141">
        <f t="shared" si="1"/>
        <v>18.348207992024147</v>
      </c>
      <c r="V16" s="141">
        <f t="shared" si="1"/>
        <v>8.6148336948086435</v>
      </c>
      <c r="W16" s="141">
        <f t="shared" si="1"/>
        <v>6.4364026751344561</v>
      </c>
      <c r="X16" s="141">
        <f t="shared" si="1"/>
        <v>36.544364383729523</v>
      </c>
      <c r="Y16" s="141">
        <f t="shared" si="1"/>
        <v>4.6532772134577183</v>
      </c>
      <c r="Z16" s="141">
        <f t="shared" si="1"/>
        <v>-3.6745438583638768</v>
      </c>
      <c r="AA16" s="141">
        <f t="shared" si="1"/>
        <v>-1.589405278278333</v>
      </c>
      <c r="AB16" s="141">
        <f t="shared" si="1"/>
        <v>1.0806762888033505</v>
      </c>
      <c r="AC16" s="142">
        <f t="shared" si="31"/>
        <v>8.6663627414401034</v>
      </c>
    </row>
    <row r="17" spans="1:29" x14ac:dyDescent="0.2">
      <c r="A17" s="7">
        <v>2009</v>
      </c>
      <c r="B17" s="43">
        <v>4997875.3949999996</v>
      </c>
      <c r="C17" s="43">
        <v>3790984.9819999998</v>
      </c>
      <c r="D17" s="43">
        <v>4096412.0339999995</v>
      </c>
      <c r="E17" s="43">
        <v>4180027.9189999993</v>
      </c>
      <c r="F17" s="43">
        <v>4132322.1509999996</v>
      </c>
      <c r="G17" s="43">
        <v>4447092.1160000004</v>
      </c>
      <c r="H17" s="43">
        <v>5423446.1030000001</v>
      </c>
      <c r="I17" s="43">
        <v>4597998.3569999998</v>
      </c>
      <c r="J17" s="43">
        <v>4763107.7570000002</v>
      </c>
      <c r="K17" s="43">
        <v>5421769.5300000012</v>
      </c>
      <c r="L17" s="43">
        <v>5127431.7169999983</v>
      </c>
      <c r="M17" s="43">
        <v>5884401.273</v>
      </c>
      <c r="N17" s="27">
        <f t="shared" si="0"/>
        <v>56862869.333999999</v>
      </c>
      <c r="P17" s="28">
        <v>2008</v>
      </c>
      <c r="Q17" s="141">
        <f t="shared" si="30"/>
        <v>8.9307187543027133</v>
      </c>
      <c r="R17" s="141">
        <f t="shared" si="1"/>
        <v>-1.3999931279346289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-6.5204627772715291</v>
      </c>
      <c r="V17" s="141">
        <f t="shared" si="1"/>
        <v>9.3439168262980932</v>
      </c>
      <c r="W17" s="141">
        <f t="shared" si="1"/>
        <v>23.68551125269429</v>
      </c>
      <c r="X17" s="141">
        <f t="shared" si="1"/>
        <v>2.7665994767388069</v>
      </c>
      <c r="Y17" s="141">
        <f t="shared" si="1"/>
        <v>28.384906357418505</v>
      </c>
      <c r="Z17" s="141">
        <f t="shared" si="1"/>
        <v>40.079509605425166</v>
      </c>
      <c r="AA17" s="141">
        <f t="shared" si="1"/>
        <v>32.011619389321424</v>
      </c>
      <c r="AB17" s="141">
        <f t="shared" si="1"/>
        <v>33.109082347073816</v>
      </c>
      <c r="AC17" s="142">
        <f t="shared" si="31"/>
        <v>14.379089962217906</v>
      </c>
    </row>
    <row r="18" spans="1:29" x14ac:dyDescent="0.2">
      <c r="A18" s="7">
        <v>2010</v>
      </c>
      <c r="B18" s="43">
        <v>6580733.1269999994</v>
      </c>
      <c r="C18" s="43">
        <v>5337011.023000001</v>
      </c>
      <c r="D18" s="43">
        <v>5325356.2899999991</v>
      </c>
      <c r="E18" s="43">
        <v>5091371.8570000008</v>
      </c>
      <c r="F18" s="43">
        <v>4931306.9540000008</v>
      </c>
      <c r="G18" s="43">
        <v>5200875.7989999987</v>
      </c>
      <c r="H18" s="43">
        <v>6393455.3509999998</v>
      </c>
      <c r="I18" s="43">
        <v>6090115.5380000006</v>
      </c>
      <c r="J18" s="43">
        <v>6165132.5279999999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2">SUM(B18:M18)</f>
        <v>70279463.280999988</v>
      </c>
      <c r="P18" s="28">
        <v>2009</v>
      </c>
      <c r="Q18" s="141">
        <f t="shared" si="30"/>
        <v>31.670612148184631</v>
      </c>
      <c r="R18" s="141">
        <f t="shared" si="1"/>
        <v>40.781645095949926</v>
      </c>
      <c r="S18" s="141">
        <f t="shared" si="1"/>
        <v>30.00050399715235</v>
      </c>
      <c r="T18" s="141">
        <f t="shared" si="1"/>
        <v>21.802340933120501</v>
      </c>
      <c r="U18" s="141">
        <f t="shared" si="1"/>
        <v>19.335007625353008</v>
      </c>
      <c r="V18" s="141">
        <f t="shared" si="1"/>
        <v>16.950035289082344</v>
      </c>
      <c r="W18" s="141">
        <f t="shared" si="1"/>
        <v>17.885477786225913</v>
      </c>
      <c r="X18" s="141">
        <f t="shared" si="1"/>
        <v>32.451450939046111</v>
      </c>
      <c r="Y18" s="141">
        <f t="shared" si="1"/>
        <v>29.435084036038095</v>
      </c>
      <c r="Z18" s="141">
        <f t="shared" si="1"/>
        <v>15.926020761712412</v>
      </c>
      <c r="AA18" s="141">
        <f t="shared" si="1"/>
        <v>18.022031730549525</v>
      </c>
      <c r="AB18" s="141">
        <f t="shared" si="1"/>
        <v>16.024787200130142</v>
      </c>
      <c r="AC18" s="142">
        <f t="shared" si="31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5822114.2059999993</v>
      </c>
      <c r="D19" s="43">
        <v>6663132.5630000001</v>
      </c>
      <c r="E19" s="43">
        <v>6673789.0370000005</v>
      </c>
      <c r="F19" s="43">
        <v>6329341.6629999997</v>
      </c>
      <c r="G19" s="43">
        <v>6206199.2889999999</v>
      </c>
      <c r="H19" s="43">
        <v>7645686.0039999988</v>
      </c>
      <c r="I19" s="43">
        <v>6850493.1379999993</v>
      </c>
      <c r="J19" s="43">
        <v>6724206.6220000004</v>
      </c>
      <c r="K19" s="43">
        <v>6835096.9529999997</v>
      </c>
      <c r="L19" s="43">
        <v>6641549.4230000004</v>
      </c>
      <c r="M19" s="43">
        <v>7451614.4249999998</v>
      </c>
      <c r="N19" s="27">
        <f t="shared" si="32"/>
        <v>81461989.545000002</v>
      </c>
      <c r="P19" s="28">
        <v>2010</v>
      </c>
      <c r="Q19" s="141">
        <f t="shared" si="30"/>
        <v>15.773821471973504</v>
      </c>
      <c r="R19" s="141">
        <f t="shared" si="1"/>
        <v>9.0894169209962747</v>
      </c>
      <c r="S19" s="141">
        <f t="shared" si="1"/>
        <v>25.120878306529249</v>
      </c>
      <c r="T19" s="141">
        <f t="shared" si="1"/>
        <v>31.080369386580429</v>
      </c>
      <c r="U19" s="141">
        <f t="shared" si="1"/>
        <v>28.350186310466661</v>
      </c>
      <c r="V19" s="141">
        <f t="shared" si="1"/>
        <v>19.32988844289072</v>
      </c>
      <c r="W19" s="141">
        <f t="shared" si="1"/>
        <v>19.586132760028384</v>
      </c>
      <c r="X19" s="141">
        <f t="shared" si="1"/>
        <v>12.48543800615165</v>
      </c>
      <c r="Y19" s="141">
        <f t="shared" si="1"/>
        <v>9.0683223995732476</v>
      </c>
      <c r="Z19" s="141">
        <f t="shared" si="1"/>
        <v>8.748355445694699</v>
      </c>
      <c r="AA19" s="141">
        <f t="shared" si="1"/>
        <v>9.7504820940989667</v>
      </c>
      <c r="AB19" s="141">
        <f t="shared" si="1"/>
        <v>9.1433584758503059</v>
      </c>
      <c r="AC19" s="142">
        <f t="shared" si="31"/>
        <v>15.911513466300487</v>
      </c>
    </row>
    <row r="20" spans="1:29" x14ac:dyDescent="0.2">
      <c r="A20" s="7">
        <v>2012</v>
      </c>
      <c r="B20" s="43">
        <v>8218481.7530000005</v>
      </c>
      <c r="C20" s="43">
        <v>6598282.608</v>
      </c>
      <c r="D20" s="43">
        <v>6747823.1959999995</v>
      </c>
      <c r="E20" s="43">
        <v>7008546.2489999989</v>
      </c>
      <c r="F20" s="43">
        <v>6689562.2259999989</v>
      </c>
      <c r="G20" s="43">
        <v>6905390.9309999999</v>
      </c>
      <c r="H20" s="43">
        <v>8275242.7470000004</v>
      </c>
      <c r="I20" s="43">
        <v>7313839.5139999995</v>
      </c>
      <c r="J20" s="43">
        <v>7239240.1860000007</v>
      </c>
      <c r="K20" s="43">
        <v>7293508.368999999</v>
      </c>
      <c r="L20" s="43">
        <v>7121869.0460000001</v>
      </c>
      <c r="M20" s="43">
        <v>7635549.0029999996</v>
      </c>
      <c r="N20" s="27">
        <f t="shared" si="32"/>
        <v>87047335.828000009</v>
      </c>
      <c r="P20" s="28">
        <v>2011</v>
      </c>
      <c r="Q20" s="141">
        <f t="shared" si="30"/>
        <v>7.8715570674456226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5.0159993092990796</v>
      </c>
      <c r="U20" s="141">
        <f t="shared" si="1"/>
        <v>5.6912801074679331</v>
      </c>
      <c r="V20" s="141">
        <f t="shared" si="1"/>
        <v>11.266019820524642</v>
      </c>
      <c r="W20" s="141">
        <f t="shared" si="1"/>
        <v>8.2341433152059338</v>
      </c>
      <c r="X20" s="141">
        <f t="shared" si="1"/>
        <v>6.7636937468019243</v>
      </c>
      <c r="Y20" s="141">
        <f t="shared" si="1"/>
        <v>7.6593952707362245</v>
      </c>
      <c r="Z20" s="141">
        <f t="shared" si="1"/>
        <v>6.7067288021247062</v>
      </c>
      <c r="AA20" s="141">
        <f t="shared" si="1"/>
        <v>7.2320416879927185</v>
      </c>
      <c r="AB20" s="141">
        <f t="shared" si="1"/>
        <v>2.4683856075926824</v>
      </c>
      <c r="AC20" s="142">
        <f t="shared" si="31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</v>
      </c>
      <c r="F21" s="43">
        <v>7046306.4220000003</v>
      </c>
      <c r="G21" s="43">
        <v>7106740.6330000004</v>
      </c>
      <c r="H21" s="43">
        <v>8192626.6629999988</v>
      </c>
      <c r="I21" s="43">
        <v>7284259.7760000005</v>
      </c>
      <c r="J21" s="43">
        <v>7201732.3020000001</v>
      </c>
      <c r="K21" s="43">
        <v>7598910.743999999</v>
      </c>
      <c r="L21" s="43">
        <v>7449857.402999999</v>
      </c>
      <c r="M21" s="43">
        <v>8252900.9050000003</v>
      </c>
      <c r="N21" s="27">
        <f t="shared" si="32"/>
        <v>88243884.658999994</v>
      </c>
      <c r="P21" s="28">
        <v>2012</v>
      </c>
      <c r="Q21" s="141">
        <f t="shared" si="30"/>
        <v>-0.72455359505133599</v>
      </c>
      <c r="R21" s="141">
        <f t="shared" si="1"/>
        <v>-3.9523161024327069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2.9158334989564771</v>
      </c>
      <c r="W21" s="141">
        <f t="shared" si="1"/>
        <v>-0.99835239310596124</v>
      </c>
      <c r="X21" s="141">
        <f>IF(I21&lt;&gt;"",IF(I20&lt;&gt;"",(I21/I20-1)*100,"-"),"-")</f>
        <v>-0.40443515260867313</v>
      </c>
      <c r="Y21" s="141">
        <f t="shared" si="1"/>
        <v>-0.51811907101158017</v>
      </c>
      <c r="Z21" s="141">
        <f t="shared" si="1"/>
        <v>4.1873178112479925</v>
      </c>
      <c r="AA21" s="141">
        <f t="shared" si="1"/>
        <v>4.605369108608004</v>
      </c>
      <c r="AB21" s="141">
        <f t="shared" si="1"/>
        <v>8.0852326631319258</v>
      </c>
      <c r="AC21" s="142">
        <f t="shared" si="31"/>
        <v>1.3745955802303866</v>
      </c>
    </row>
    <row r="22" spans="1:29" x14ac:dyDescent="0.2">
      <c r="A22" s="7">
        <v>2014</v>
      </c>
      <c r="B22" s="43">
        <v>8780142.754999999</v>
      </c>
      <c r="C22" s="43">
        <v>7044267.5709999986</v>
      </c>
      <c r="D22" s="43">
        <v>7388654.7699999996</v>
      </c>
      <c r="E22" s="43">
        <v>7332551.8490000004</v>
      </c>
      <c r="F22" s="43">
        <v>7339602.7369999997</v>
      </c>
      <c r="G22" s="43">
        <v>7137264.1050000004</v>
      </c>
      <c r="H22" s="43">
        <v>8239733.7070000013</v>
      </c>
      <c r="I22" s="43">
        <v>7725481.8580000009</v>
      </c>
      <c r="J22" s="43">
        <v>7431100.8699999992</v>
      </c>
      <c r="K22" s="43">
        <v>8091870.4289999995</v>
      </c>
      <c r="L22" s="43">
        <v>7954140.040000001</v>
      </c>
      <c r="M22" s="43">
        <v>8867941.0449999999</v>
      </c>
      <c r="N22" s="32">
        <f t="shared" si="32"/>
        <v>93332751.736000016</v>
      </c>
      <c r="P22" s="28">
        <v>2013</v>
      </c>
      <c r="Q22" s="141">
        <f t="shared" si="30"/>
        <v>7.6138411327998146</v>
      </c>
      <c r="R22" s="141">
        <f t="shared" ref="R22" si="33">IF(C22&lt;&gt;"",IF(C21&lt;&gt;"",(C22/C21-1)*100,"-"),"-")</f>
        <v>11.152192728980559</v>
      </c>
      <c r="S22" s="141">
        <f t="shared" si="1"/>
        <v>8.171427192530345</v>
      </c>
      <c r="T22" s="141">
        <f t="shared" si="1"/>
        <v>8.0921355033322975</v>
      </c>
      <c r="U22" s="141">
        <f t="shared" si="1"/>
        <v>4.1624121551720794</v>
      </c>
      <c r="V22" s="141">
        <f t="shared" si="1"/>
        <v>0.42950029523047828</v>
      </c>
      <c r="W22" s="141">
        <f t="shared" si="1"/>
        <v>0.57499317298015384</v>
      </c>
      <c r="X22" s="141">
        <f>IF(I22&lt;&gt;"",IF(I21&lt;&gt;"",(I22/I21-1)*100,"-"),"-")</f>
        <v>6.0571986113637566</v>
      </c>
      <c r="Y22" s="141">
        <f t="shared" si="1"/>
        <v>3.1849082745869506</v>
      </c>
      <c r="Z22" s="141">
        <f t="shared" si="1"/>
        <v>6.4872414166627035</v>
      </c>
      <c r="AA22" s="141">
        <f t="shared" si="1"/>
        <v>6.7690240191299766</v>
      </c>
      <c r="AB22" s="141">
        <f t="shared" si="1"/>
        <v>7.4524115469189578</v>
      </c>
      <c r="AC22" s="142">
        <f t="shared" si="31"/>
        <v>5.7668212326155821</v>
      </c>
    </row>
    <row r="23" spans="1:29" x14ac:dyDescent="0.2">
      <c r="A23" s="7">
        <v>2015</v>
      </c>
      <c r="B23" s="43">
        <v>9579995.824000001</v>
      </c>
      <c r="C23" s="43">
        <v>7338354.7860000003</v>
      </c>
      <c r="D23" s="43">
        <v>7613081.892</v>
      </c>
      <c r="E23" s="43">
        <v>7571100.1739999987</v>
      </c>
      <c r="F23" s="43">
        <v>7433905.6160000004</v>
      </c>
      <c r="G23" s="43">
        <v>7296431.9979999997</v>
      </c>
      <c r="H23" s="43">
        <v>8955845.1400000006</v>
      </c>
      <c r="I23" s="43">
        <v>7701823.0669999998</v>
      </c>
      <c r="J23" s="43">
        <v>7399009.188000001</v>
      </c>
      <c r="K23" s="43">
        <v>7666885.807</v>
      </c>
      <c r="L23" s="43">
        <v>7354202.364000001</v>
      </c>
      <c r="M23" s="43">
        <v>8463936.7119999994</v>
      </c>
      <c r="N23" s="32">
        <f t="shared" si="32"/>
        <v>94374572.568000004</v>
      </c>
      <c r="P23" s="28">
        <v>2014</v>
      </c>
      <c r="Q23" s="141">
        <f t="shared" si="30"/>
        <v>9.1097957210833691</v>
      </c>
      <c r="R23" s="141">
        <f t="shared" ref="R23" si="34">IF(C23&lt;&gt;"",IF(C22&lt;&gt;"",(C23/C22-1)*100,"-"),"-")</f>
        <v>4.1748444680140606</v>
      </c>
      <c r="S23" s="141">
        <f t="shared" ref="S23" si="35">IF(D23&lt;&gt;"",IF(D22&lt;&gt;"",(D23/D22-1)*100,"-"),"-")</f>
        <v>3.0374557884506492</v>
      </c>
      <c r="T23" s="141">
        <f t="shared" ref="T23" si="36">IF(E23&lt;&gt;"",IF(E22&lt;&gt;"",(E23/E22-1)*100,"-"),"-")</f>
        <v>3.2532783935586007</v>
      </c>
      <c r="U23" s="141">
        <f t="shared" ref="U23" si="37">IF(F23&lt;&gt;"",IF(F22&lt;&gt;"",(F23/F22-1)*100,"-"),"-")</f>
        <v>1.2848499078104814</v>
      </c>
      <c r="V23" s="141">
        <f t="shared" ref="V23" si="38">IF(G23&lt;&gt;"",IF(G22&lt;&gt;"",(G23/G22-1)*100,"-"),"-")</f>
        <v>2.2300967241564607</v>
      </c>
      <c r="W23" s="141">
        <f t="shared" ref="W23" si="39">IF(H23&lt;&gt;"",IF(H22&lt;&gt;"",(H23/H22-1)*100,"-"),"-")</f>
        <v>8.6909535971002594</v>
      </c>
      <c r="X23" s="141">
        <f>IF(I23&lt;&gt;"",IF(I22&lt;&gt;"",(I23/I22-1)*100,"-"),"-")</f>
        <v>-0.30624356428332611</v>
      </c>
      <c r="Y23" s="143">
        <f t="shared" ref="Y23" si="40">IF(J23&lt;&gt;"",IF(J22&lt;&gt;"",(J23/J22-1)*100,"-"),"-")</f>
        <v>-0.43185636369915681</v>
      </c>
      <c r="Z23" s="143">
        <f t="shared" ref="Z23" si="41">IF(K23&lt;&gt;"",IF(K22&lt;&gt;"",(K23/K22-1)*100,"-"),"-")</f>
        <v>-5.2519948969637635</v>
      </c>
      <c r="AA23" s="143">
        <f t="shared" ref="AA23" si="42">IF(L23&lt;&gt;"",IF(L22&lt;&gt;"",(L23/L22-1)*100,"-"),"-")</f>
        <v>-7.542458053076972</v>
      </c>
      <c r="AB23" s="143">
        <f t="shared" ref="AB23" si="43">IF(M23&lt;&gt;"",IF(M22&lt;&gt;"",(M23/M22-1)*100,"-"),"-")</f>
        <v>-4.5557850570938303</v>
      </c>
      <c r="AC23" s="142">
        <f t="shared" si="31"/>
        <v>1.1162435614743949</v>
      </c>
    </row>
    <row r="24" spans="1:29" x14ac:dyDescent="0.2">
      <c r="A24" s="7">
        <v>2016</v>
      </c>
      <c r="B24" s="43">
        <v>9213995.2709999997</v>
      </c>
      <c r="C24" s="43">
        <v>7129615.0639999993</v>
      </c>
      <c r="D24" s="43">
        <v>7068412.4540000008</v>
      </c>
      <c r="E24" s="43">
        <v>6646937.3939999994</v>
      </c>
      <c r="F24" s="43">
        <v>6854451.5590000004</v>
      </c>
      <c r="G24" s="43">
        <v>6836089.8829999994</v>
      </c>
      <c r="H24" s="43">
        <v>8344050.1299999999</v>
      </c>
      <c r="I24" s="43">
        <v>7234007.1090000011</v>
      </c>
      <c r="J24" s="43">
        <v>7038127.8480000012</v>
      </c>
      <c r="K24" s="43">
        <v>7236289.5430000015</v>
      </c>
      <c r="L24" s="43">
        <v>7200644.6110000005</v>
      </c>
      <c r="M24" s="43">
        <v>8226623.8239999991</v>
      </c>
      <c r="N24" s="32">
        <f t="shared" si="32"/>
        <v>89029244.690000013</v>
      </c>
      <c r="P24" s="28">
        <v>2015</v>
      </c>
      <c r="Q24" s="141">
        <f t="shared" si="30"/>
        <v>-3.8204667280030469</v>
      </c>
      <c r="R24" s="141">
        <f t="shared" ref="R24" si="44">IF(C24&lt;&gt;"",IF(C23&lt;&gt;"",(C24/C23-1)*100,"-"),"-")</f>
        <v>-2.8445029994765503</v>
      </c>
      <c r="S24" s="141">
        <f t="shared" ref="S24" si="45">IF(D24&lt;&gt;"",IF(D23&lt;&gt;"",(D24/D23-1)*100,"-"),"-")</f>
        <v>-7.1543882717503671</v>
      </c>
      <c r="T24" s="141">
        <f t="shared" ref="T24" si="46">IF(E24&lt;&gt;"",IF(E23&lt;&gt;"",(E24/E23-1)*100,"-"),"-")</f>
        <v>-12.206452942911483</v>
      </c>
      <c r="U24" s="141">
        <f t="shared" ref="U24" si="47">IF(F24&lt;&gt;"",IF(F23&lt;&gt;"",(F24/F23-1)*100,"-"),"-")</f>
        <v>-7.7947459509418611</v>
      </c>
      <c r="V24" s="141">
        <f t="shared" ref="V24" si="48">IF(G24&lt;&gt;"",IF(G23&lt;&gt;"",(G24/G23-1)*100,"-"),"-")</f>
        <v>-6.3091400718348734</v>
      </c>
      <c r="W24" s="141">
        <f t="shared" ref="W24" si="49">IF(H24&lt;&gt;"",IF(H23&lt;&gt;"",(H24/H23-1)*100,"-"),"-")</f>
        <v>-6.8312370349896456</v>
      </c>
      <c r="X24" s="141">
        <f>IF(I24&lt;&gt;"",IF(I23&lt;&gt;"",(I24/I23-1)*100,"-"),"-")</f>
        <v>-6.0740938077953217</v>
      </c>
      <c r="Y24" s="143">
        <f t="shared" ref="Y24" si="50">IF(J24&lt;&gt;"",IF(J23&lt;&gt;"",(J24/J23-1)*100,"-"),"-")</f>
        <v>-4.8774279208260936</v>
      </c>
      <c r="Z24" s="143">
        <f t="shared" ref="Z24:Z26" si="51">IF(K24&lt;&gt;"",IF(K23&lt;&gt;"",(K24/K23-1)*100,"-"),"-")</f>
        <v>-5.6163124747059197</v>
      </c>
      <c r="AA24" s="143">
        <f t="shared" ref="AA24:AB26" si="52">IF(L24&lt;&gt;"",IF(L23&lt;&gt;"",(L24/L23-1)*100,"-"),"-")</f>
        <v>-2.0880272992172544</v>
      </c>
      <c r="AB24" s="143">
        <f t="shared" ref="AB24" si="53">IF(M24&lt;&gt;"",IF(M23&lt;&gt;"",(M24/M23-1)*100,"-"),"-")</f>
        <v>-2.8038121748186429</v>
      </c>
      <c r="AC24" s="142">
        <f t="shared" si="31"/>
        <v>-5.6639492318214302</v>
      </c>
    </row>
    <row r="25" spans="1:29" x14ac:dyDescent="0.2">
      <c r="A25" s="7">
        <v>2017</v>
      </c>
      <c r="B25" s="43">
        <v>9049018.6500000022</v>
      </c>
      <c r="C25" s="43">
        <v>6755040.5259999987</v>
      </c>
      <c r="D25" s="43">
        <v>7453369.148</v>
      </c>
      <c r="E25" s="43">
        <v>6833693.915</v>
      </c>
      <c r="F25" s="43">
        <v>7006123.6010000007</v>
      </c>
      <c r="G25" s="43">
        <v>6947795.8480000002</v>
      </c>
      <c r="H25" s="43">
        <v>8649658.9710000008</v>
      </c>
      <c r="I25" s="43">
        <v>7626335.7490000008</v>
      </c>
      <c r="J25" s="43">
        <v>7491077.8399999999</v>
      </c>
      <c r="K25" s="43">
        <v>7799198.4309999989</v>
      </c>
      <c r="L25" s="43">
        <v>7610145.4229999986</v>
      </c>
      <c r="M25" s="43">
        <v>8693226.8379999995</v>
      </c>
      <c r="N25" s="32">
        <f t="shared" si="32"/>
        <v>91914684.939999983</v>
      </c>
      <c r="P25" s="28">
        <v>2016</v>
      </c>
      <c r="Q25" s="141">
        <f t="shared" ref="Q25:R26" si="54">IF(B25&lt;&gt;"",IF(B24&lt;&gt;"",(B25/B24-1)*100,"-"),"-")</f>
        <v>-1.7905003871582448</v>
      </c>
      <c r="R25" s="141">
        <f t="shared" ref="R25" si="55">IF(C25&lt;&gt;"",IF(C24&lt;&gt;"",(C25/C24-1)*100,"-"),"-")</f>
        <v>-5.2537834741087641</v>
      </c>
      <c r="S25" s="141">
        <f t="shared" ref="S25:S26" si="56">IF(D25&lt;&gt;"",IF(D24&lt;&gt;"",(D25/D24-1)*100,"-"),"-")</f>
        <v>5.4461549393902908</v>
      </c>
      <c r="T25" s="141">
        <f t="shared" ref="T25:T26" si="57">IF(E25&lt;&gt;"",IF(E24&lt;&gt;"",(E25/E24-1)*100,"-"),"-")</f>
        <v>2.8096627052419665</v>
      </c>
      <c r="U25" s="141">
        <f t="shared" ref="U25:U26" si="58">IF(F25&lt;&gt;"",IF(F24&lt;&gt;"",(F25/F24-1)*100,"-"),"-")</f>
        <v>2.2127524090655104</v>
      </c>
      <c r="V25" s="141">
        <f t="shared" ref="V25:V26" si="59">IF(G25&lt;&gt;"",IF(G24&lt;&gt;"",(G25/G24-1)*100,"-"),"-")</f>
        <v>1.6340622623729928</v>
      </c>
      <c r="W25" s="141">
        <f t="shared" ref="W25:W26" si="60">IF(H25&lt;&gt;"",IF(H24&lt;&gt;"",(H25/H24-1)*100,"-"),"-")</f>
        <v>3.662595936489188</v>
      </c>
      <c r="X25" s="141">
        <f>IF(I25&lt;&gt;"",IF(I24&lt;&gt;"",(I25/I24-1)*100,"-"),"-")</f>
        <v>5.4233930667816788</v>
      </c>
      <c r="Y25" s="141">
        <f>IF(J25&lt;&gt;"",IF(J24&lt;&gt;"",(J25/J24-1)*100,"-"),"-")</f>
        <v>6.4356601895021237</v>
      </c>
      <c r="Z25" s="141">
        <f t="shared" si="51"/>
        <v>7.7789713174830855</v>
      </c>
      <c r="AA25" s="141">
        <f t="shared" si="52"/>
        <v>5.6870021244268543</v>
      </c>
      <c r="AB25" s="141">
        <f t="shared" si="52"/>
        <v>5.6718652023294513</v>
      </c>
      <c r="AC25" s="142">
        <f t="shared" si="31"/>
        <v>3.2410027289876187</v>
      </c>
    </row>
    <row r="26" spans="1:29" x14ac:dyDescent="0.2">
      <c r="A26" s="7">
        <v>2018</v>
      </c>
      <c r="B26" s="43">
        <v>9295748.1280000005</v>
      </c>
      <c r="C26" s="43">
        <v>7137287.1380000021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32">
        <f t="shared" si="32"/>
        <v>16433035.266000003</v>
      </c>
      <c r="P26" s="28">
        <v>2017</v>
      </c>
      <c r="Q26" s="141">
        <f t="shared" si="54"/>
        <v>2.7265882361729776</v>
      </c>
      <c r="R26" s="141">
        <f t="shared" si="54"/>
        <v>5.6586871763203428</v>
      </c>
      <c r="S26" s="141" t="str">
        <f t="shared" si="56"/>
        <v>-</v>
      </c>
      <c r="T26" s="141" t="str">
        <f t="shared" si="57"/>
        <v>-</v>
      </c>
      <c r="U26" s="141" t="str">
        <f t="shared" si="58"/>
        <v>-</v>
      </c>
      <c r="V26" s="141" t="str">
        <f t="shared" si="59"/>
        <v>-</v>
      </c>
      <c r="W26" s="141" t="str">
        <f t="shared" si="60"/>
        <v>-</v>
      </c>
      <c r="X26" s="141" t="str">
        <f t="shared" ref="X26" si="61">IF(I26&lt;&gt;"",IF(I25&lt;&gt;"",(I26/I25-1)*100,"-"),"-")</f>
        <v>-</v>
      </c>
      <c r="Y26" s="141" t="str">
        <f t="shared" ref="Y26" si="62">IF(J26&lt;&gt;"",IF(J25&lt;&gt;"",(J26/J25-1)*100,"-"),"-")</f>
        <v>-</v>
      </c>
      <c r="Z26" s="141" t="str">
        <f t="shared" si="51"/>
        <v>-</v>
      </c>
      <c r="AA26" s="141" t="str">
        <f t="shared" si="52"/>
        <v>-</v>
      </c>
      <c r="AB26" s="141" t="str">
        <f t="shared" si="52"/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3936822.0060000005</v>
      </c>
      <c r="C31" s="43">
        <v>3591270.0420000004</v>
      </c>
      <c r="D31" s="43">
        <v>3696668.2099999986</v>
      </c>
      <c r="E31" s="43">
        <v>3490653.6259999992</v>
      </c>
      <c r="F31" s="43">
        <v>3526351.4679999985</v>
      </c>
      <c r="G31" s="43">
        <v>3313965.9090000005</v>
      </c>
      <c r="H31" s="43">
        <v>3633827.29</v>
      </c>
      <c r="I31" s="43">
        <v>3615626.3050000011</v>
      </c>
      <c r="J31" s="43">
        <v>3526071.9209999996</v>
      </c>
      <c r="K31" s="43">
        <v>3678102.6830000007</v>
      </c>
      <c r="L31" s="43">
        <v>3522738.7290000003</v>
      </c>
      <c r="M31" s="43">
        <v>3950256.9220000003</v>
      </c>
      <c r="N31" s="32">
        <f t="shared" ref="N31:N42" si="63">SUM(B31:M31)</f>
        <v>43482355.111000001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4189994.3290000008</v>
      </c>
      <c r="C32" s="43">
        <v>3685736.6890000007</v>
      </c>
      <c r="D32" s="43">
        <v>4014177.5009999997</v>
      </c>
      <c r="E32" s="43">
        <v>3692972.1420000005</v>
      </c>
      <c r="F32" s="43">
        <v>3938056.6550000003</v>
      </c>
      <c r="G32" s="43">
        <v>3834726.0179999997</v>
      </c>
      <c r="H32" s="43">
        <v>4259112.7489999989</v>
      </c>
      <c r="I32" s="43">
        <v>4119692.1910000001</v>
      </c>
      <c r="J32" s="43">
        <v>3935312.9020000007</v>
      </c>
      <c r="K32" s="43">
        <v>4072776.6029999997</v>
      </c>
      <c r="L32" s="43">
        <v>3709935.8760000006</v>
      </c>
      <c r="M32" s="43">
        <v>4044157.983</v>
      </c>
      <c r="N32" s="32">
        <f t="shared" si="63"/>
        <v>47496651.638000004</v>
      </c>
      <c r="P32" s="28">
        <v>2001</v>
      </c>
      <c r="Q32" s="141">
        <f>IF(B32&lt;&gt;"",IF(B31&lt;&gt;"",(B32/B31-1)*100,"-"),"-")</f>
        <v>6.4308806091346593</v>
      </c>
      <c r="R32" s="141">
        <f t="shared" ref="R32:AB45" si="64">IF(C32&lt;&gt;"",IF(C31&lt;&gt;"",(C32/C31-1)*100,"-"),"-")</f>
        <v>2.6304523440234373</v>
      </c>
      <c r="S32" s="141">
        <f t="shared" si="64"/>
        <v>8.5890665042941841</v>
      </c>
      <c r="T32" s="141">
        <f t="shared" si="64"/>
        <v>5.7960066416512745</v>
      </c>
      <c r="U32" s="141">
        <f t="shared" si="64"/>
        <v>11.675103594636971</v>
      </c>
      <c r="V32" s="141">
        <f t="shared" si="64"/>
        <v>15.714105796493861</v>
      </c>
      <c r="W32" s="141">
        <f t="shared" si="64"/>
        <v>17.207352168902858</v>
      </c>
      <c r="X32" s="141">
        <f t="shared" si="64"/>
        <v>13.941315929219034</v>
      </c>
      <c r="Y32" s="141">
        <f t="shared" si="64"/>
        <v>11.606143895214128</v>
      </c>
      <c r="Z32" s="141">
        <f t="shared" si="64"/>
        <v>10.730367094539295</v>
      </c>
      <c r="AA32" s="141">
        <f t="shared" si="64"/>
        <v>5.3139662461751724</v>
      </c>
      <c r="AB32" s="141">
        <f t="shared" si="64"/>
        <v>2.3770874364409167</v>
      </c>
      <c r="AC32" s="142">
        <f>IF(COUNTIF(Q32:AB32,"-")=0,IF(N32&lt;&gt;"",IF(N31&lt;&gt;"",(N32/N31-1)*100,"-"),"-"),"-")</f>
        <v>9.2320126560589308</v>
      </c>
    </row>
    <row r="33" spans="1:32" x14ac:dyDescent="0.2">
      <c r="A33" s="7">
        <v>2002</v>
      </c>
      <c r="B33" s="43">
        <v>4156061.9319999996</v>
      </c>
      <c r="C33" s="43">
        <v>3577059.7199999993</v>
      </c>
      <c r="D33" s="43">
        <v>3986445.1649999996</v>
      </c>
      <c r="E33" s="43">
        <v>4033482.9209999992</v>
      </c>
      <c r="F33" s="43">
        <v>4117643.7340000002</v>
      </c>
      <c r="G33" s="43">
        <v>4081035.0579999997</v>
      </c>
      <c r="H33" s="43">
        <v>4493134.7619999992</v>
      </c>
      <c r="I33" s="43">
        <v>4344796.9919999996</v>
      </c>
      <c r="J33" s="43">
        <v>4043332.8260000008</v>
      </c>
      <c r="K33" s="43">
        <v>4016020.7109999997</v>
      </c>
      <c r="L33" s="43">
        <v>3882063.9540000004</v>
      </c>
      <c r="M33" s="43">
        <v>4140819.068</v>
      </c>
      <c r="N33" s="32">
        <f t="shared" ref="N33" si="65">SUM(B33:M33)</f>
        <v>48871896.842999995</v>
      </c>
      <c r="P33" s="28">
        <v>2003</v>
      </c>
      <c r="Q33" s="141">
        <f t="shared" ref="Q33" si="66">IF(B33&lt;&gt;"",IF(B32&lt;&gt;"",(B33/B32-1)*100,"-"),"-")</f>
        <v>-0.80984350659252247</v>
      </c>
      <c r="R33" s="141">
        <f t="shared" ref="R33" si="67">IF(C33&lt;&gt;"",IF(C32&lt;&gt;"",(C33/C32-1)*100,"-"),"-")</f>
        <v>-2.948582011415668</v>
      </c>
      <c r="S33" s="141">
        <f t="shared" ref="S33" si="68">IF(D33&lt;&gt;"",IF(D32&lt;&gt;"",(D33/D32-1)*100,"-"),"-")</f>
        <v>-0.69085973385809574</v>
      </c>
      <c r="T33" s="141">
        <f t="shared" ref="T33" si="69">IF(E33&lt;&gt;"",IF(E32&lt;&gt;"",(E33/E32-1)*100,"-"),"-")</f>
        <v>9.2205076536425956</v>
      </c>
      <c r="U33" s="141">
        <f t="shared" ref="U33" si="70">IF(F33&lt;&gt;"",IF(F32&lt;&gt;"",(F33/F32-1)*100,"-"),"-")</f>
        <v>4.5602969873982158</v>
      </c>
      <c r="V33" s="141">
        <f t="shared" ref="V33" si="71">IF(G33&lt;&gt;"",IF(G32&lt;&gt;"",(G33/G32-1)*100,"-"),"-")</f>
        <v>6.4231196399387791</v>
      </c>
      <c r="W33" s="141">
        <f t="shared" ref="W33" si="72">IF(H33&lt;&gt;"",IF(H32&lt;&gt;"",(H33/H32-1)*100,"-"),"-")</f>
        <v>5.4946188746692881</v>
      </c>
      <c r="X33" s="141">
        <f t="shared" ref="X33" si="73">IF(I33&lt;&gt;"",IF(I32&lt;&gt;"",(I33/I32-1)*100,"-"),"-")</f>
        <v>5.4641169913560494</v>
      </c>
      <c r="Y33" s="141">
        <f t="shared" ref="Y33" si="74">IF(J33&lt;&gt;"",IF(J32&lt;&gt;"",(J33/J32-1)*100,"-"),"-")</f>
        <v>2.744887806636731</v>
      </c>
      <c r="Z33" s="141">
        <f t="shared" ref="Z33" si="75">IF(K33&lt;&gt;"",IF(K32&lt;&gt;"",(K33/K32-1)*100,"-"),"-")</f>
        <v>-1.3935429691428136</v>
      </c>
      <c r="AA33" s="141">
        <f t="shared" ref="AA33" si="76">IF(L33&lt;&gt;"",IF(L32&lt;&gt;"",(L33/L32-1)*100,"-"),"-")</f>
        <v>4.6396510277580738</v>
      </c>
      <c r="AB33" s="141">
        <f t="shared" ref="AB33" si="77">IF(M33&lt;&gt;"",IF(M32&lt;&gt;"",(M33/M32-1)*100,"-"),"-")</f>
        <v>2.3901411716931831</v>
      </c>
      <c r="AC33" s="142">
        <f t="shared" ref="AC33" si="78">IF(COUNTIF(Q33:AB33,"-")=0,IF(N33&lt;&gt;"",IF(N32&lt;&gt;"",(N33/N32-1)*100,"-"),"-"),"-")</f>
        <v>2.8954571692370035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3733388.4809999992</v>
      </c>
      <c r="E34" s="43">
        <v>3580331.5610000007</v>
      </c>
      <c r="F34" s="43">
        <v>3523452.4890000005</v>
      </c>
      <c r="G34" s="43">
        <v>3344776.4249999998</v>
      </c>
      <c r="H34" s="43">
        <v>3642552.7740000002</v>
      </c>
      <c r="I34" s="43">
        <v>3544085.5849999995</v>
      </c>
      <c r="J34" s="43">
        <v>3415442.9749999996</v>
      </c>
      <c r="K34" s="43">
        <v>3597232.7659999998</v>
      </c>
      <c r="L34" s="43">
        <v>3451897.6360000013</v>
      </c>
      <c r="M34" s="43">
        <v>3722344.3700000006</v>
      </c>
      <c r="N34" s="32">
        <f t="shared" ref="N34" si="79">SUM(B34:M34)</f>
        <v>43345128.031000003</v>
      </c>
      <c r="P34" s="28">
        <v>2003</v>
      </c>
      <c r="Q34" s="141">
        <f t="shared" ref="Q34" si="80">IF(B34&lt;&gt;"",IF(B33&lt;&gt;"",(B34/B33-1)*100,"-"),"-")</f>
        <v>2.6130716475569749</v>
      </c>
      <c r="R34" s="141">
        <f t="shared" ref="R34" si="81">IF(C34&lt;&gt;"",IF(C33&lt;&gt;"",(C34/C33-1)*100,"-"),"-")</f>
        <v>-1.456491170910601</v>
      </c>
      <c r="S34" s="141">
        <f t="shared" ref="S34" si="82">IF(D34&lt;&gt;"",IF(D33&lt;&gt;"",(D34/D33-1)*100,"-"),"-")</f>
        <v>-6.3479283804472093</v>
      </c>
      <c r="T34" s="141">
        <f t="shared" ref="T34" si="83">IF(E34&lt;&gt;"",IF(E33&lt;&gt;"",(E34/E33-1)*100,"-"),"-")</f>
        <v>-11.234741013546955</v>
      </c>
      <c r="U34" s="141">
        <f t="shared" ref="U34" si="84">IF(F34&lt;&gt;"",IF(F33&lt;&gt;"",(F34/F33-1)*100,"-"),"-")</f>
        <v>-14.430370459048547</v>
      </c>
      <c r="V34" s="141">
        <f t="shared" ref="V34" si="85">IF(G34&lt;&gt;"",IF(G33&lt;&gt;"",(G34/G33-1)*100,"-"),"-")</f>
        <v>-18.04097790232705</v>
      </c>
      <c r="W34" s="141">
        <f t="shared" ref="W34" si="86">IF(H34&lt;&gt;"",IF(H33&lt;&gt;"",(H34/H33-1)*100,"-"),"-")</f>
        <v>-18.930702795599775</v>
      </c>
      <c r="X34" s="141">
        <f t="shared" ref="X34" si="87">IF(I34&lt;&gt;"",IF(I33&lt;&gt;"",(I34/I33-1)*100,"-"),"-")</f>
        <v>-18.429201835536535</v>
      </c>
      <c r="Y34" s="141">
        <f t="shared" ref="Y34" si="88">IF(J34&lt;&gt;"",IF(J33&lt;&gt;"",(J34/J33-1)*100,"-"),"-")</f>
        <v>-15.529017224663189</v>
      </c>
      <c r="Z34" s="141">
        <f t="shared" ref="Z34" si="89">IF(K34&lt;&gt;"",IF(K33&lt;&gt;"",(K34/K33-1)*100,"-"),"-")</f>
        <v>-10.427932900169745</v>
      </c>
      <c r="AA34" s="141">
        <f t="shared" ref="AA34" si="90">IF(L34&lt;&gt;"",IF(L33&lt;&gt;"",(L34/L33-1)*100,"-"),"-")</f>
        <v>-11.08086634061668</v>
      </c>
      <c r="AB34" s="141">
        <f t="shared" ref="AB34" si="91">IF(M34&lt;&gt;"",IF(M33&lt;&gt;"",(M34/M33-1)*100,"-"),"-")</f>
        <v>-10.106085079494209</v>
      </c>
      <c r="AC34" s="142">
        <f t="shared" ref="AC34" si="92">IF(COUNTIF(Q34:AB34,"-")=0,IF(N34&lt;&gt;"",IF(N33&lt;&gt;"",(N34/N33-1)*100,"-"),"-"),"-")</f>
        <v>-11.308684886438169</v>
      </c>
    </row>
    <row r="35" spans="1:32" x14ac:dyDescent="0.2">
      <c r="A35" s="7">
        <v>2004</v>
      </c>
      <c r="B35" s="43">
        <v>3935085.3720000004</v>
      </c>
      <c r="C35" s="43">
        <v>3486949.7740000002</v>
      </c>
      <c r="D35" s="43">
        <v>3749516.6940000001</v>
      </c>
      <c r="E35" s="43">
        <v>3596848.6730000004</v>
      </c>
      <c r="F35" s="43">
        <v>3768417.8950000005</v>
      </c>
      <c r="G35" s="43">
        <v>3607780.0169999991</v>
      </c>
      <c r="H35" s="43">
        <v>3972371.5750000002</v>
      </c>
      <c r="I35" s="43">
        <v>3947042.504999999</v>
      </c>
      <c r="J35" s="43">
        <v>3687097.0499999993</v>
      </c>
      <c r="K35" s="43">
        <v>3780388.192999999</v>
      </c>
      <c r="L35" s="43">
        <v>3551365.7209999999</v>
      </c>
      <c r="M35" s="43">
        <v>3817184.0350000011</v>
      </c>
      <c r="N35" s="32">
        <f t="shared" si="63"/>
        <v>44900047.503999993</v>
      </c>
      <c r="P35" s="28">
        <v>2003</v>
      </c>
      <c r="Q35" s="141">
        <f t="shared" ref="Q35:Q47" si="93">IF(B35&lt;&gt;"",IF(B34&lt;&gt;"",(B35/B34-1)*100,"-"),"-")</f>
        <v>-7.7281006925506883</v>
      </c>
      <c r="R35" s="141">
        <f t="shared" si="64"/>
        <v>-1.0783210380799435</v>
      </c>
      <c r="S35" s="141">
        <f t="shared" si="64"/>
        <v>0.43199932399429208</v>
      </c>
      <c r="T35" s="141">
        <f t="shared" si="64"/>
        <v>0.46132911766938456</v>
      </c>
      <c r="U35" s="141">
        <f t="shared" si="64"/>
        <v>6.952425405614715</v>
      </c>
      <c r="V35" s="141">
        <f t="shared" si="64"/>
        <v>7.8631142588252212</v>
      </c>
      <c r="W35" s="141">
        <f t="shared" si="64"/>
        <v>9.0546059717843352</v>
      </c>
      <c r="X35" s="141">
        <f t="shared" si="64"/>
        <v>11.369841679486402</v>
      </c>
      <c r="Y35" s="141">
        <f t="shared" si="64"/>
        <v>7.9536996222283607</v>
      </c>
      <c r="Z35" s="141">
        <f t="shared" si="64"/>
        <v>5.0915645140100718</v>
      </c>
      <c r="AA35" s="141">
        <f t="shared" si="64"/>
        <v>2.8815479335957406</v>
      </c>
      <c r="AB35" s="141">
        <f t="shared" si="64"/>
        <v>2.5478476887940582</v>
      </c>
      <c r="AC35" s="142">
        <f t="shared" ref="AC35:AC49" si="94">IF(COUNTIF(Q35:AB35,"-")=0,IF(N35&lt;&gt;"",IF(N34&lt;&gt;"",(N35/N34-1)*100,"-"),"-"),"-")</f>
        <v>3.5872992966774264</v>
      </c>
    </row>
    <row r="36" spans="1:32" x14ac:dyDescent="0.2">
      <c r="A36" s="7">
        <v>2005</v>
      </c>
      <c r="B36" s="43">
        <v>4294097.5989999995</v>
      </c>
      <c r="C36" s="43">
        <v>3645592.1609999994</v>
      </c>
      <c r="D36" s="43">
        <v>3961460.5999999992</v>
      </c>
      <c r="E36" s="43">
        <v>3834918.1420000009</v>
      </c>
      <c r="F36" s="43">
        <v>4119265.0010000006</v>
      </c>
      <c r="G36" s="43">
        <v>3991210.5170000005</v>
      </c>
      <c r="H36" s="43">
        <v>4580201.727</v>
      </c>
      <c r="I36" s="43">
        <v>4445022.5169999991</v>
      </c>
      <c r="J36" s="43">
        <v>4440859.0779999997</v>
      </c>
      <c r="K36" s="43">
        <v>4651543.8629999999</v>
      </c>
      <c r="L36" s="43">
        <v>4406092.1389999986</v>
      </c>
      <c r="M36" s="43">
        <v>4843500.3540000003</v>
      </c>
      <c r="N36" s="32">
        <f t="shared" si="63"/>
        <v>51213763.697999999</v>
      </c>
      <c r="P36" s="28">
        <v>2004</v>
      </c>
      <c r="Q36" s="141">
        <f t="shared" si="93"/>
        <v>9.1233656467669455</v>
      </c>
      <c r="R36" s="141">
        <f t="shared" si="64"/>
        <v>4.5496034437575217</v>
      </c>
      <c r="S36" s="141">
        <f t="shared" si="64"/>
        <v>5.6525660050841475</v>
      </c>
      <c r="T36" s="141">
        <f t="shared" si="64"/>
        <v>6.6188347257165825</v>
      </c>
      <c r="U36" s="141">
        <f t="shared" si="64"/>
        <v>9.3101963682294944</v>
      </c>
      <c r="V36" s="141">
        <f t="shared" si="64"/>
        <v>10.6278791443287</v>
      </c>
      <c r="W36" s="141">
        <f t="shared" si="64"/>
        <v>15.301442489050121</v>
      </c>
      <c r="X36" s="141">
        <f t="shared" si="64"/>
        <v>12.616535326619193</v>
      </c>
      <c r="Y36" s="141">
        <f t="shared" si="64"/>
        <v>20.443238075330839</v>
      </c>
      <c r="Z36" s="141">
        <f t="shared" si="64"/>
        <v>23.044079748558268</v>
      </c>
      <c r="AA36" s="141">
        <f t="shared" si="64"/>
        <v>24.067541479769751</v>
      </c>
      <c r="AB36" s="141">
        <f t="shared" si="64"/>
        <v>26.886739271401126</v>
      </c>
      <c r="AC36" s="142">
        <f t="shared" si="94"/>
        <v>14.061713839918632</v>
      </c>
    </row>
    <row r="37" spans="1:32" x14ac:dyDescent="0.2">
      <c r="A37" s="7">
        <v>2006</v>
      </c>
      <c r="B37" s="43">
        <v>5163424.8920000009</v>
      </c>
      <c r="C37" s="43">
        <v>4440348.7360000005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4681987.199000001</v>
      </c>
      <c r="I37" s="43">
        <v>4601891.0270000007</v>
      </c>
      <c r="J37" s="43">
        <v>4646194.8069999991</v>
      </c>
      <c r="K37" s="43">
        <v>4955826.1619999986</v>
      </c>
      <c r="L37" s="43">
        <v>4832028.3160000006</v>
      </c>
      <c r="M37" s="43">
        <v>5479935.3849999988</v>
      </c>
      <c r="N37" s="32">
        <f t="shared" si="63"/>
        <v>57248334.368999995</v>
      </c>
      <c r="P37" s="28">
        <v>2005</v>
      </c>
      <c r="Q37" s="141">
        <f t="shared" si="93"/>
        <v>20.244702710121175</v>
      </c>
      <c r="R37" s="141">
        <f t="shared" si="64"/>
        <v>21.800479590179833</v>
      </c>
      <c r="S37" s="141">
        <f t="shared" si="64"/>
        <v>23.65106213602126</v>
      </c>
      <c r="T37" s="141">
        <f t="shared" si="64"/>
        <v>16.572524561594616</v>
      </c>
      <c r="U37" s="141">
        <f t="shared" si="64"/>
        <v>12.752813690609145</v>
      </c>
      <c r="V37" s="141">
        <f t="shared" si="64"/>
        <v>11.075615608776946</v>
      </c>
      <c r="W37" s="141">
        <f t="shared" si="64"/>
        <v>2.2222923370379455</v>
      </c>
      <c r="X37" s="141">
        <f t="shared" si="64"/>
        <v>3.5290824602138171</v>
      </c>
      <c r="Y37" s="141">
        <f t="shared" si="64"/>
        <v>4.6237839434543515</v>
      </c>
      <c r="Z37" s="141">
        <f t="shared" si="64"/>
        <v>6.5415334770970501</v>
      </c>
      <c r="AA37" s="141">
        <f t="shared" si="64"/>
        <v>9.6669829763630801</v>
      </c>
      <c r="AB37" s="141">
        <f t="shared" si="64"/>
        <v>13.13998109805854</v>
      </c>
      <c r="AC37" s="142">
        <f t="shared" si="94"/>
        <v>11.783103281736862</v>
      </c>
    </row>
    <row r="38" spans="1:32" x14ac:dyDescent="0.2">
      <c r="A38" s="7">
        <v>2007</v>
      </c>
      <c r="B38" s="43">
        <v>5840187.9750000006</v>
      </c>
      <c r="C38" s="43">
        <v>5071807.4299999988</v>
      </c>
      <c r="D38" s="43">
        <v>5535291.8590000011</v>
      </c>
      <c r="E38" s="43">
        <v>5361546.5820000004</v>
      </c>
      <c r="F38" s="43">
        <v>5595851.5869999994</v>
      </c>
      <c r="G38" s="43">
        <v>5373209.8049999997</v>
      </c>
      <c r="H38" s="43">
        <v>5823467.1380000003</v>
      </c>
      <c r="I38" s="43">
        <v>5613384.5380000016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3"/>
        <v>67479388.172000006</v>
      </c>
      <c r="P38" s="28">
        <v>2006</v>
      </c>
      <c r="Q38" s="141">
        <f t="shared" si="93"/>
        <v>13.106864090316272</v>
      </c>
      <c r="R38" s="141">
        <f t="shared" si="64"/>
        <v>14.220925687220575</v>
      </c>
      <c r="S38" s="141">
        <f t="shared" si="64"/>
        <v>13.002312943717476</v>
      </c>
      <c r="T38" s="141">
        <f t="shared" si="64"/>
        <v>19.932747659090211</v>
      </c>
      <c r="U38" s="141">
        <f t="shared" si="64"/>
        <v>20.48113978005388</v>
      </c>
      <c r="V38" s="141">
        <f t="shared" si="64"/>
        <v>21.202180849757802</v>
      </c>
      <c r="W38" s="141">
        <f t="shared" si="64"/>
        <v>24.380244765380855</v>
      </c>
      <c r="X38" s="141">
        <f t="shared" si="64"/>
        <v>21.979953568335574</v>
      </c>
      <c r="Y38" s="141">
        <f t="shared" si="64"/>
        <v>19.658261909808928</v>
      </c>
      <c r="Z38" s="141">
        <f t="shared" si="64"/>
        <v>18.297902052198765</v>
      </c>
      <c r="AA38" s="141">
        <f t="shared" si="64"/>
        <v>17.456488700758666</v>
      </c>
      <c r="AB38" s="141">
        <f t="shared" si="64"/>
        <v>12.536292889154211</v>
      </c>
      <c r="AC38" s="142">
        <f t="shared" si="94"/>
        <v>17.871356286201625</v>
      </c>
    </row>
    <row r="39" spans="1:32" x14ac:dyDescent="0.2">
      <c r="A39" s="7">
        <v>2008</v>
      </c>
      <c r="B39" s="43">
        <v>6472004.2309999997</v>
      </c>
      <c r="C39" s="43">
        <v>5868031.6199999992</v>
      </c>
      <c r="D39" s="43">
        <v>6296692.2759999996</v>
      </c>
      <c r="E39" s="43">
        <v>6220371.1350000007</v>
      </c>
      <c r="F39" s="43">
        <v>6332291.3479999993</v>
      </c>
      <c r="G39" s="43">
        <v>6148632.6980000017</v>
      </c>
      <c r="H39" s="43">
        <v>6585126.818</v>
      </c>
      <c r="I39" s="43">
        <v>6214358.6270000003</v>
      </c>
      <c r="J39" s="43">
        <v>6027933.5410000002</v>
      </c>
      <c r="K39" s="43">
        <v>6298766.7949999999</v>
      </c>
      <c r="L39" s="43">
        <v>6247122.5659999996</v>
      </c>
      <c r="M39" s="43">
        <v>6665470.1670000004</v>
      </c>
      <c r="N39" s="32">
        <f t="shared" si="63"/>
        <v>75376801.821999997</v>
      </c>
      <c r="P39" s="28">
        <v>2007</v>
      </c>
      <c r="Q39" s="141">
        <f t="shared" si="93"/>
        <v>10.818423288849699</v>
      </c>
      <c r="R39" s="141">
        <f t="shared" si="64"/>
        <v>15.699022508037142</v>
      </c>
      <c r="S39" s="141">
        <f t="shared" si="64"/>
        <v>13.755379777527255</v>
      </c>
      <c r="T39" s="141">
        <f t="shared" si="64"/>
        <v>16.018224216931753</v>
      </c>
      <c r="U39" s="141">
        <f t="shared" si="64"/>
        <v>13.16045912852406</v>
      </c>
      <c r="V39" s="141">
        <f t="shared" si="64"/>
        <v>14.431278902946199</v>
      </c>
      <c r="W39" s="141">
        <f t="shared" si="64"/>
        <v>13.079144467561687</v>
      </c>
      <c r="X39" s="141">
        <f t="shared" si="64"/>
        <v>10.706091573304555</v>
      </c>
      <c r="Y39" s="141">
        <f t="shared" si="64"/>
        <v>8.4247302145732164</v>
      </c>
      <c r="Z39" s="141">
        <f t="shared" si="64"/>
        <v>7.4391150844680176</v>
      </c>
      <c r="AA39" s="141">
        <f t="shared" si="64"/>
        <v>10.071159753110347</v>
      </c>
      <c r="AB39" s="141">
        <f t="shared" si="64"/>
        <v>8.0843329321520265</v>
      </c>
      <c r="AC39" s="142">
        <f t="shared" si="94"/>
        <v>11.703445843151483</v>
      </c>
    </row>
    <row r="40" spans="1:32" x14ac:dyDescent="0.2">
      <c r="A40" s="7">
        <v>2009</v>
      </c>
      <c r="B40" s="43">
        <v>7051853.6100000003</v>
      </c>
      <c r="C40" s="43">
        <v>6313639.9859999977</v>
      </c>
      <c r="D40" s="43">
        <v>7027150.8120000018</v>
      </c>
      <c r="E40" s="43">
        <v>6674449.8640000001</v>
      </c>
      <c r="F40" s="43">
        <v>7049609.7420000006</v>
      </c>
      <c r="G40" s="43">
        <v>6920006.0250000004</v>
      </c>
      <c r="H40" s="43">
        <v>7547718.6550000012</v>
      </c>
      <c r="I40" s="43">
        <v>7385896.1649999991</v>
      </c>
      <c r="J40" s="43">
        <v>7251486.2309999997</v>
      </c>
      <c r="K40" s="43">
        <v>7512228.2220000001</v>
      </c>
      <c r="L40" s="43">
        <v>7423651.5810000002</v>
      </c>
      <c r="M40" s="43">
        <v>8167008.5190000003</v>
      </c>
      <c r="N40" s="32">
        <f t="shared" si="63"/>
        <v>86324699.411999986</v>
      </c>
      <c r="P40" s="28">
        <v>2008</v>
      </c>
      <c r="Q40" s="141">
        <f t="shared" si="93"/>
        <v>8.9593479593632388</v>
      </c>
      <c r="R40" s="141">
        <f t="shared" si="64"/>
        <v>7.5938303481738689</v>
      </c>
      <c r="S40" s="141">
        <f t="shared" si="64"/>
        <v>11.600670701094341</v>
      </c>
      <c r="T40" s="141">
        <f t="shared" si="64"/>
        <v>7.2998655409007185</v>
      </c>
      <c r="U40" s="141">
        <f t="shared" si="64"/>
        <v>11.327943623859959</v>
      </c>
      <c r="V40" s="141">
        <f t="shared" si="64"/>
        <v>12.545444896243474</v>
      </c>
      <c r="W40" s="141">
        <f t="shared" si="64"/>
        <v>14.617665894737542</v>
      </c>
      <c r="X40" s="141">
        <f t="shared" si="64"/>
        <v>18.852107004412801</v>
      </c>
      <c r="Y40" s="141">
        <f t="shared" si="64"/>
        <v>20.298045452522008</v>
      </c>
      <c r="Z40" s="141">
        <f t="shared" si="64"/>
        <v>19.26506356709783</v>
      </c>
      <c r="AA40" s="141">
        <f t="shared" si="64"/>
        <v>18.833134816391571</v>
      </c>
      <c r="AB40" s="141">
        <f t="shared" si="64"/>
        <v>22.527118333436547</v>
      </c>
      <c r="AC40" s="142">
        <f t="shared" si="94"/>
        <v>14.524226718789567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8248862.666000003</v>
      </c>
      <c r="E41" s="43">
        <v>7948201.7509999992</v>
      </c>
      <c r="F41" s="43">
        <v>8256538.2309999997</v>
      </c>
      <c r="G41" s="43">
        <v>8177125.1900000032</v>
      </c>
      <c r="H41" s="43">
        <v>9084563.8779999986</v>
      </c>
      <c r="I41" s="43">
        <v>8809309.9810000025</v>
      </c>
      <c r="J41" s="43">
        <v>8509573.5320000015</v>
      </c>
      <c r="K41" s="43">
        <v>8966719.4710000008</v>
      </c>
      <c r="L41" s="43">
        <v>8973314.368999999</v>
      </c>
      <c r="M41" s="43">
        <v>9538722.0749999993</v>
      </c>
      <c r="N41" s="32">
        <f t="shared" si="63"/>
        <v>102731429.60800003</v>
      </c>
      <c r="P41" s="28">
        <v>2009</v>
      </c>
      <c r="Q41" s="141">
        <f t="shared" si="93"/>
        <v>22.356594509624237</v>
      </c>
      <c r="R41" s="141">
        <f t="shared" si="64"/>
        <v>20.217347739662571</v>
      </c>
      <c r="S41" s="141">
        <f t="shared" si="64"/>
        <v>17.385593203916017</v>
      </c>
      <c r="T41" s="141">
        <f t="shared" si="64"/>
        <v>19.083998126500855</v>
      </c>
      <c r="U41" s="141">
        <f t="shared" si="64"/>
        <v>17.120500753529512</v>
      </c>
      <c r="V41" s="141">
        <f t="shared" si="64"/>
        <v>18.166446105081292</v>
      </c>
      <c r="W41" s="141">
        <f t="shared" si="64"/>
        <v>20.361718464186684</v>
      </c>
      <c r="X41" s="141">
        <f t="shared" si="64"/>
        <v>19.272052899216519</v>
      </c>
      <c r="Y41" s="141">
        <f t="shared" si="64"/>
        <v>17.349371713921169</v>
      </c>
      <c r="Z41" s="141">
        <f t="shared" si="64"/>
        <v>19.361648847946846</v>
      </c>
      <c r="AA41" s="141">
        <f t="shared" si="64"/>
        <v>20.874670249425307</v>
      </c>
      <c r="AB41" s="141">
        <f t="shared" si="64"/>
        <v>16.795789459614241</v>
      </c>
      <c r="AC41" s="142">
        <f t="shared" si="94"/>
        <v>19.005835302936891</v>
      </c>
    </row>
    <row r="42" spans="1:32" x14ac:dyDescent="0.2">
      <c r="A42" s="7">
        <v>2011</v>
      </c>
      <c r="B42" s="43">
        <v>9801621.2660000008</v>
      </c>
      <c r="C42" s="43">
        <v>8580561.6559999976</v>
      </c>
      <c r="D42" s="43">
        <v>9510924.9329999965</v>
      </c>
      <c r="E42" s="43">
        <v>9105651.227</v>
      </c>
      <c r="F42" s="43">
        <v>9433986.3800000008</v>
      </c>
      <c r="G42" s="43">
        <v>9119851.4810000025</v>
      </c>
      <c r="H42" s="43">
        <v>10170245.475</v>
      </c>
      <c r="I42" s="43">
        <v>9978946.2740000002</v>
      </c>
      <c r="J42" s="43">
        <v>9785600.0410000011</v>
      </c>
      <c r="K42" s="43">
        <v>10109554.625</v>
      </c>
      <c r="L42" s="43">
        <v>9900845.709999999</v>
      </c>
      <c r="M42" s="43">
        <v>10597779.477</v>
      </c>
      <c r="N42" s="32">
        <f t="shared" si="63"/>
        <v>116095568.545</v>
      </c>
      <c r="P42" s="28">
        <v>2010</v>
      </c>
      <c r="Q42" s="141">
        <f t="shared" si="93"/>
        <v>13.597100982311972</v>
      </c>
      <c r="R42" s="141">
        <f t="shared" si="64"/>
        <v>13.049529701545337</v>
      </c>
      <c r="S42" s="141">
        <f t="shared" si="64"/>
        <v>15.299833663153795</v>
      </c>
      <c r="T42" s="141">
        <f t="shared" si="64"/>
        <v>14.562406846987464</v>
      </c>
      <c r="U42" s="141">
        <f t="shared" si="64"/>
        <v>14.260796910976016</v>
      </c>
      <c r="V42" s="141">
        <f t="shared" si="64"/>
        <v>11.528823016588774</v>
      </c>
      <c r="W42" s="141">
        <f t="shared" si="64"/>
        <v>11.950838934923279</v>
      </c>
      <c r="X42" s="141">
        <f t="shared" si="64"/>
        <v>13.277274786818483</v>
      </c>
      <c r="Y42" s="141">
        <f t="shared" si="64"/>
        <v>14.995187528511721</v>
      </c>
      <c r="Z42" s="141">
        <f t="shared" si="64"/>
        <v>12.745298408142869</v>
      </c>
      <c r="AA42" s="141">
        <f t="shared" si="64"/>
        <v>10.336552391436671</v>
      </c>
      <c r="AB42" s="141">
        <f t="shared" si="64"/>
        <v>11.102717886871671</v>
      </c>
      <c r="AC42" s="142">
        <f t="shared" si="94"/>
        <v>13.008812383897039</v>
      </c>
    </row>
    <row r="43" spans="1:32" x14ac:dyDescent="0.2">
      <c r="A43" s="7">
        <v>2012</v>
      </c>
      <c r="B43" s="43">
        <v>11008898.326000001</v>
      </c>
      <c r="C43" s="43">
        <v>9874348.3720000014</v>
      </c>
      <c r="D43" s="43">
        <v>10176162.130000001</v>
      </c>
      <c r="E43" s="43">
        <v>9760546.7129999995</v>
      </c>
      <c r="F43" s="43">
        <v>9904544.4519999977</v>
      </c>
      <c r="G43" s="43">
        <v>9510355.0610000007</v>
      </c>
      <c r="H43" s="43">
        <v>10421712.158</v>
      </c>
      <c r="I43" s="43">
        <v>10043634.660000002</v>
      </c>
      <c r="J43" s="43">
        <v>9579369.0319999997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5">SUM(B43:M43)</f>
        <v>119338209.57300001</v>
      </c>
      <c r="P43" s="28">
        <v>2011</v>
      </c>
      <c r="Q43" s="141">
        <f t="shared" si="93"/>
        <v>12.317115987615445</v>
      </c>
      <c r="R43" s="141">
        <f t="shared" si="64"/>
        <v>15.078112224685402</v>
      </c>
      <c r="S43" s="141">
        <f t="shared" si="64"/>
        <v>6.9944532386312375</v>
      </c>
      <c r="T43" s="141">
        <f t="shared" si="64"/>
        <v>7.1921872436548906</v>
      </c>
      <c r="U43" s="141">
        <f t="shared" si="64"/>
        <v>4.9879028127237657</v>
      </c>
      <c r="V43" s="141">
        <f t="shared" si="64"/>
        <v>4.2819072307653361</v>
      </c>
      <c r="W43" s="141">
        <f t="shared" si="64"/>
        <v>2.4725724036665842</v>
      </c>
      <c r="X43" s="141">
        <f t="shared" si="64"/>
        <v>0.64824866497725786</v>
      </c>
      <c r="Y43" s="141">
        <f t="shared" si="64"/>
        <v>-2.1074947692111712</v>
      </c>
      <c r="Z43" s="141">
        <f t="shared" si="64"/>
        <v>-2.1007552545866837</v>
      </c>
      <c r="AA43" s="141">
        <f t="shared" si="64"/>
        <v>-5.6687132941898755</v>
      </c>
      <c r="AB43" s="141">
        <f t="shared" si="64"/>
        <v>-7.3214732169502135</v>
      </c>
      <c r="AC43" s="142">
        <f t="shared" si="94"/>
        <v>2.7930790715264164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9376591.1550000031</v>
      </c>
      <c r="F44" s="43">
        <v>9513417.5910000019</v>
      </c>
      <c r="G44" s="43">
        <v>9246358.4389999993</v>
      </c>
      <c r="H44" s="43">
        <v>10409190.480000002</v>
      </c>
      <c r="I44" s="43">
        <v>9817902.5700000003</v>
      </c>
      <c r="J44" s="43">
        <v>9304048.3989999965</v>
      </c>
      <c r="K44" s="43">
        <v>9752292.0989999995</v>
      </c>
      <c r="L44" s="43">
        <v>9397235.3730000015</v>
      </c>
      <c r="M44" s="43">
        <v>10434668.764</v>
      </c>
      <c r="N44" s="32">
        <f t="shared" si="95"/>
        <v>115906992.04999998</v>
      </c>
      <c r="P44" s="28">
        <v>2012</v>
      </c>
      <c r="Q44" s="141">
        <f t="shared" si="93"/>
        <v>-6.5954944854488602</v>
      </c>
      <c r="R44" s="141">
        <f t="shared" si="64"/>
        <v>-10.894212929031166</v>
      </c>
      <c r="S44" s="141">
        <f t="shared" si="64"/>
        <v>-5.9187129814332051</v>
      </c>
      <c r="T44" s="141">
        <f t="shared" si="64"/>
        <v>-3.9337505294514741</v>
      </c>
      <c r="U44" s="141">
        <f t="shared" si="64"/>
        <v>-3.9489636590102517</v>
      </c>
      <c r="V44" s="141">
        <f t="shared" si="64"/>
        <v>-2.7758860768784199</v>
      </c>
      <c r="W44" s="141">
        <f t="shared" si="64"/>
        <v>-0.12014991212729864</v>
      </c>
      <c r="X44" s="141">
        <f t="shared" si="64"/>
        <v>-2.2475139492977303</v>
      </c>
      <c r="Y44" s="141">
        <f t="shared" si="64"/>
        <v>-2.8740998710905852</v>
      </c>
      <c r="Z44" s="141">
        <f t="shared" si="64"/>
        <v>-1.4639075046407712</v>
      </c>
      <c r="AA44" s="141">
        <f t="shared" si="64"/>
        <v>0.61715972754434745</v>
      </c>
      <c r="AB44" s="141">
        <f t="shared" si="64"/>
        <v>6.2391696221542503</v>
      </c>
      <c r="AC44" s="142">
        <f t="shared" si="94"/>
        <v>-2.8752044590556136</v>
      </c>
    </row>
    <row r="45" spans="1:32" x14ac:dyDescent="0.2">
      <c r="A45" s="7">
        <v>2014</v>
      </c>
      <c r="B45" s="43">
        <v>10900613.596999999</v>
      </c>
      <c r="C45" s="43">
        <v>8760976.131000001</v>
      </c>
      <c r="D45" s="43">
        <v>9534429.0700000003</v>
      </c>
      <c r="E45" s="43">
        <v>9239555.3310000002</v>
      </c>
      <c r="F45" s="43">
        <v>9361133.3129999992</v>
      </c>
      <c r="G45" s="43">
        <v>9115224.501000002</v>
      </c>
      <c r="H45" s="43">
        <v>10107455.477</v>
      </c>
      <c r="I45" s="43">
        <v>9756651.375</v>
      </c>
      <c r="J45" s="43">
        <v>9462285.4399999995</v>
      </c>
      <c r="K45" s="43">
        <v>10032857.822000001</v>
      </c>
      <c r="L45" s="43">
        <v>9805695.8210000005</v>
      </c>
      <c r="M45" s="43">
        <v>10976021.106000002</v>
      </c>
      <c r="N45" s="32">
        <f t="shared" si="95"/>
        <v>117052898.984</v>
      </c>
      <c r="P45" s="28">
        <v>2013</v>
      </c>
      <c r="Q45" s="141">
        <f t="shared" si="93"/>
        <v>6.0081507934206302</v>
      </c>
      <c r="R45" s="141">
        <f t="shared" ref="R45" si="96">IF(C45&lt;&gt;"",IF(C44&lt;&gt;"",(C45/C44-1)*100,"-"),"-")</f>
        <v>-0.42779119700022683</v>
      </c>
      <c r="S45" s="141">
        <f t="shared" si="64"/>
        <v>-0.41190505484688389</v>
      </c>
      <c r="T45" s="141">
        <f t="shared" si="64"/>
        <v>-1.4614674110743242</v>
      </c>
      <c r="U45" s="141">
        <f t="shared" si="64"/>
        <v>-1.6007315619580131</v>
      </c>
      <c r="V45" s="141">
        <f t="shared" si="64"/>
        <v>-1.4182225236574308</v>
      </c>
      <c r="W45" s="141">
        <f t="shared" si="64"/>
        <v>-2.8987364923309777</v>
      </c>
      <c r="X45" s="141">
        <f t="shared" si="64"/>
        <v>-0.62387250803610517</v>
      </c>
      <c r="Y45" s="141">
        <f t="shared" si="64"/>
        <v>1.7007332100401618</v>
      </c>
      <c r="Z45" s="141">
        <f t="shared" si="64"/>
        <v>2.8769208320654327</v>
      </c>
      <c r="AA45" s="141">
        <f t="shared" si="64"/>
        <v>4.3466022908565272</v>
      </c>
      <c r="AB45" s="141">
        <f t="shared" ref="AB45" si="97">IF(M45&lt;&gt;"",IF(M44&lt;&gt;"",(M45/M44-1)*100,"-"),"-")</f>
        <v>5.1880165460324701</v>
      </c>
      <c r="AC45" s="142">
        <f t="shared" si="94"/>
        <v>0.98864349228016124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9848726.8910000008</v>
      </c>
      <c r="E46" s="43">
        <v>9360607.4560000002</v>
      </c>
      <c r="F46" s="43">
        <v>9529355.254999999</v>
      </c>
      <c r="G46" s="43">
        <v>9393161.811999999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10604310.630999999</v>
      </c>
      <c r="N46" s="32">
        <f t="shared" si="95"/>
        <v>118222080.572</v>
      </c>
      <c r="P46" s="28">
        <v>2014</v>
      </c>
      <c r="Q46" s="141">
        <f t="shared" si="93"/>
        <v>4.0268095928178482</v>
      </c>
      <c r="R46" s="141">
        <f t="shared" ref="R46" si="98">IF(C46&lt;&gt;"",IF(C45&lt;&gt;"",(C46/C45-1)*100,"-"),"-")</f>
        <v>4.7615846654793348</v>
      </c>
      <c r="S46" s="141">
        <f t="shared" ref="S46" si="99">IF(D46&lt;&gt;"",IF(D45&lt;&gt;"",(D46/D45-1)*100,"-"),"-")</f>
        <v>3.2964514046146309</v>
      </c>
      <c r="T46" s="141">
        <f t="shared" ref="T46" si="100">IF(E46&lt;&gt;"",IF(E45&lt;&gt;"",(E46/E45-1)*100,"-"),"-")</f>
        <v>1.3101509830657498</v>
      </c>
      <c r="U46" s="141">
        <f t="shared" ref="U46" si="101">IF(F46&lt;&gt;"",IF(F45&lt;&gt;"",(F46/F45-1)*100,"-"),"-")</f>
        <v>1.7970253854454388</v>
      </c>
      <c r="V46" s="141">
        <f t="shared" ref="V46" si="102">IF(G46&lt;&gt;"",IF(G45&lt;&gt;"",(G46/G45-1)*100,"-"),"-")</f>
        <v>3.0491548614025366</v>
      </c>
      <c r="W46" s="141">
        <f t="shared" ref="W46" si="103">IF(H46&lt;&gt;"",IF(H45&lt;&gt;"",(H46/H45-1)*100,"-"),"-")</f>
        <v>6.2974481109356439</v>
      </c>
      <c r="X46" s="141">
        <f t="shared" ref="X46" si="104">IF(I46&lt;&gt;"",IF(I45&lt;&gt;"",(I46/I45-1)*100,"-"),"-")</f>
        <v>0.40291364822904185</v>
      </c>
      <c r="Y46" s="143">
        <f t="shared" ref="Y46" si="105">IF(J46&lt;&gt;"",IF(J45&lt;&gt;"",(J46/J45-1)*100,"-"),"-")</f>
        <v>-1.6343739573343341</v>
      </c>
      <c r="Z46" s="143">
        <f t="shared" ref="Z46" si="106">IF(K46&lt;&gt;"",IF(K45&lt;&gt;"",(K46/K45-1)*100,"-"),"-")</f>
        <v>-3.5496366769902976</v>
      </c>
      <c r="AA46" s="143">
        <f t="shared" ref="AA46" si="107">IF(L46&lt;&gt;"",IF(L45&lt;&gt;"",(L46/L45-1)*100,"-"),"-")</f>
        <v>-3.689375099982517</v>
      </c>
      <c r="AB46" s="143">
        <f t="shared" ref="AB46" si="108">IF(M46&lt;&gt;"",IF(M45&lt;&gt;"",(M46/M45-1)*100,"-"),"-")</f>
        <v>-3.3865685152227765</v>
      </c>
      <c r="AC46" s="142">
        <f t="shared" si="94"/>
        <v>0.99884889494263884</v>
      </c>
    </row>
    <row r="47" spans="1:32" x14ac:dyDescent="0.2">
      <c r="A47" s="7">
        <v>2016</v>
      </c>
      <c r="B47" s="43">
        <v>11087073.242999999</v>
      </c>
      <c r="C47" s="43">
        <v>9101579.8629999999</v>
      </c>
      <c r="D47" s="43">
        <v>9119362.1660000011</v>
      </c>
      <c r="E47" s="43">
        <v>8399173.8790000007</v>
      </c>
      <c r="F47" s="43">
        <v>8750993.4550000001</v>
      </c>
      <c r="G47" s="43">
        <v>8757270.8509999979</v>
      </c>
      <c r="H47" s="43">
        <v>9874910.7690000013</v>
      </c>
      <c r="I47" s="43">
        <v>9182961.8899999969</v>
      </c>
      <c r="J47" s="43">
        <v>8799281.5669999998</v>
      </c>
      <c r="K47" s="43">
        <v>9138082.084999999</v>
      </c>
      <c r="L47" s="43">
        <v>8924186.0720000006</v>
      </c>
      <c r="M47" s="43">
        <v>10120647.241</v>
      </c>
      <c r="N47" s="32">
        <f t="shared" ref="N47:N49" si="109">SUM(B47:M47)</f>
        <v>111255523.08099999</v>
      </c>
      <c r="P47" s="28">
        <v>2015</v>
      </c>
      <c r="Q47" s="141">
        <f t="shared" si="93"/>
        <v>-2.226605756584954</v>
      </c>
      <c r="R47" s="141">
        <f t="shared" ref="R47" si="110">IF(C47&lt;&gt;"",IF(C46&lt;&gt;"",(C47/C46-1)*100,"-"),"-")</f>
        <v>-0.83412963260700579</v>
      </c>
      <c r="S47" s="141">
        <f t="shared" ref="S47" si="111">IF(D47&lt;&gt;"",IF(D46&lt;&gt;"",(D47/D46-1)*100,"-"),"-")</f>
        <v>-7.4056752011928628</v>
      </c>
      <c r="T47" s="141">
        <f t="shared" ref="T47" si="112">IF(E47&lt;&gt;"",IF(E46&lt;&gt;"",(E47/E46-1)*100,"-"),"-")</f>
        <v>-10.271059667006288</v>
      </c>
      <c r="U47" s="141">
        <f t="shared" ref="U47" si="113">IF(F47&lt;&gt;"",IF(F46&lt;&gt;"",(F47/F46-1)*100,"-"),"-")</f>
        <v>-8.1680426342757748</v>
      </c>
      <c r="V47" s="141">
        <f t="shared" ref="V47" si="114">IF(G47&lt;&gt;"",IF(G46&lt;&gt;"",(G47/G46-1)*100,"-"),"-")</f>
        <v>-6.7697222056542721</v>
      </c>
      <c r="W47" s="141">
        <f t="shared" ref="W47" si="115">IF(H47&lt;&gt;"",IF(H46&lt;&gt;"",(H47/H46-1)*100,"-"),"-")</f>
        <v>-8.0887855715307424</v>
      </c>
      <c r="X47" s="141">
        <f t="shared" ref="X47" si="116">IF(I47&lt;&gt;"",IF(I46&lt;&gt;"",(I47/I46-1)*100,"-"),"-")</f>
        <v>-6.2576840237121178</v>
      </c>
      <c r="Y47" s="143">
        <f t="shared" ref="Y47" si="117">IF(J47&lt;&gt;"",IF(J46&lt;&gt;"",(J47/J46-1)*100,"-"),"-")</f>
        <v>-5.4616953973503968</v>
      </c>
      <c r="Z47" s="143">
        <f t="shared" ref="Z47:Z49" si="118">IF(K47&lt;&gt;"",IF(K46&lt;&gt;"",(K47/K46-1)*100,"-"),"-")</f>
        <v>-5.5664037055072946</v>
      </c>
      <c r="AA47" s="143">
        <f t="shared" ref="AA47:AB49" si="119">IF(L47&lt;&gt;"",IF(L46&lt;&gt;"",(L47/L46-1)*100,"-"),"-")</f>
        <v>-5.5034399709751769</v>
      </c>
      <c r="AB47" s="143">
        <f t="shared" ref="AB47" si="120">IF(M47&lt;&gt;"",IF(M46&lt;&gt;"",(M47/M46-1)*100,"-"),"-")</f>
        <v>-4.5610073754920659</v>
      </c>
      <c r="AC47" s="142">
        <f t="shared" si="94"/>
        <v>-5.892771855556389</v>
      </c>
      <c r="AD47" s="36"/>
      <c r="AE47" s="36"/>
      <c r="AF47" s="36"/>
    </row>
    <row r="48" spans="1:32" x14ac:dyDescent="0.2">
      <c r="A48" s="7">
        <v>2017</v>
      </c>
      <c r="B48" s="43">
        <v>10741804.806</v>
      </c>
      <c r="C48" s="43">
        <v>8539177.4680000003</v>
      </c>
      <c r="D48" s="43">
        <v>9440447.4959999993</v>
      </c>
      <c r="E48" s="43">
        <v>8532338.9859999996</v>
      </c>
      <c r="F48" s="43">
        <v>9006885.8609999977</v>
      </c>
      <c r="G48" s="43">
        <v>8670161.8209999986</v>
      </c>
      <c r="H48" s="43">
        <v>10310870.314999999</v>
      </c>
      <c r="I48" s="43">
        <v>9504812.8090000004</v>
      </c>
      <c r="J48" s="43">
        <v>9038307.7349999994</v>
      </c>
      <c r="K48" s="43">
        <v>9364302.6620000005</v>
      </c>
      <c r="L48" s="43">
        <v>9216034.4910000004</v>
      </c>
      <c r="M48" s="43">
        <v>10448105.049000001</v>
      </c>
      <c r="N48" s="32">
        <f t="shared" si="109"/>
        <v>112813249.49899998</v>
      </c>
      <c r="P48" s="28">
        <v>2016</v>
      </c>
      <c r="Q48" s="141">
        <f t="shared" ref="Q48:R49" si="121">IF(B48&lt;&gt;"",IF(B47&lt;&gt;"",(B48/B47-1)*100,"-"),"-")</f>
        <v>-3.1141531171717474</v>
      </c>
      <c r="R48" s="141">
        <f t="shared" ref="R48" si="122">IF(C48&lt;&gt;"",IF(C47&lt;&gt;"",(C48/C47-1)*100,"-"),"-")</f>
        <v>-6.1791733244718756</v>
      </c>
      <c r="S48" s="141">
        <f t="shared" ref="S48:S49" si="123">IF(D48&lt;&gt;"",IF(D47&lt;&gt;"",(D48/D47-1)*100,"-"),"-")</f>
        <v>3.5209187238676609</v>
      </c>
      <c r="T48" s="141">
        <f t="shared" ref="T48:T49" si="124">IF(E48&lt;&gt;"",IF(E47&lt;&gt;"",(E48/E47-1)*100,"-"),"-")</f>
        <v>1.5854548187524076</v>
      </c>
      <c r="U48" s="141">
        <f t="shared" ref="U48:U49" si="125">IF(F48&lt;&gt;"",IF(F47&lt;&gt;"",(F48/F47-1)*100,"-"),"-")</f>
        <v>2.9241526383931848</v>
      </c>
      <c r="V48" s="141">
        <f t="shared" ref="V48:V49" si="126">IF(G48&lt;&gt;"",IF(G47&lt;&gt;"",(G48/G47-1)*100,"-"),"-")</f>
        <v>-0.99470521675200096</v>
      </c>
      <c r="W48" s="141">
        <f t="shared" ref="W48:W49" si="127">IF(H48&lt;&gt;"",IF(H47&lt;&gt;"",(H48/H47-1)*100,"-"),"-")</f>
        <v>4.4148201051962044</v>
      </c>
      <c r="X48" s="141">
        <f t="shared" ref="X48:X49" si="128">IF(I48&lt;&gt;"",IF(I47&lt;&gt;"",(I48/I47-1)*100,"-"),"-")</f>
        <v>3.5048704639675243</v>
      </c>
      <c r="Y48" s="141">
        <f>IF(J48&lt;&gt;"",IF(J47&lt;&gt;"",(J48/J47-1)*100,"-"),"-")</f>
        <v>2.7164282240543569</v>
      </c>
      <c r="Z48" s="141">
        <f t="shared" si="118"/>
        <v>2.4755804871936737</v>
      </c>
      <c r="AA48" s="141">
        <f t="shared" si="119"/>
        <v>3.2703085373319007</v>
      </c>
      <c r="AB48" s="141">
        <f t="shared" si="119"/>
        <v>3.235542156567095</v>
      </c>
      <c r="AC48" s="142">
        <f t="shared" si="94"/>
        <v>1.4001340112040017</v>
      </c>
    </row>
    <row r="49" spans="1:29" x14ac:dyDescent="0.2">
      <c r="A49" s="7">
        <v>2018</v>
      </c>
      <c r="B49" s="43">
        <v>10985749.329999998</v>
      </c>
      <c r="C49" s="43">
        <v>8883793.3249999955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32">
        <f t="shared" si="109"/>
        <v>19869542.654999994</v>
      </c>
      <c r="P49" s="28">
        <v>2017</v>
      </c>
      <c r="Q49" s="141">
        <f t="shared" si="121"/>
        <v>2.2709826552027801</v>
      </c>
      <c r="R49" s="141">
        <f t="shared" si="121"/>
        <v>4.0357031844275415</v>
      </c>
      <c r="S49" s="141" t="str">
        <f t="shared" si="123"/>
        <v>-</v>
      </c>
      <c r="T49" s="141" t="str">
        <f t="shared" si="124"/>
        <v>-</v>
      </c>
      <c r="U49" s="141" t="str">
        <f t="shared" si="125"/>
        <v>-</v>
      </c>
      <c r="V49" s="141" t="str">
        <f t="shared" si="126"/>
        <v>-</v>
      </c>
      <c r="W49" s="141" t="str">
        <f t="shared" si="127"/>
        <v>-</v>
      </c>
      <c r="X49" s="141" t="str">
        <f t="shared" si="128"/>
        <v>-</v>
      </c>
      <c r="Y49" s="141" t="str">
        <f t="shared" ref="Y49" si="129">IF(J49&lt;&gt;"",IF(J48&lt;&gt;"",(J49/J48-1)*100,"-"),"-")</f>
        <v>-</v>
      </c>
      <c r="Z49" s="141" t="str">
        <f t="shared" si="118"/>
        <v>-</v>
      </c>
      <c r="AA49" s="141" t="str">
        <f t="shared" si="119"/>
        <v>-</v>
      </c>
      <c r="AB49" s="141" t="str">
        <f t="shared" si="119"/>
        <v>-</v>
      </c>
      <c r="AC49" s="142" t="str">
        <f t="shared" si="94"/>
        <v>-</v>
      </c>
    </row>
    <row r="50" spans="1:29" x14ac:dyDescent="0.2">
      <c r="A50" s="21"/>
      <c r="B50" s="21"/>
      <c r="C50" s="21"/>
      <c r="D50" s="21"/>
      <c r="E50" s="78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8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40">
        <f>IFERROR(B8/B31*100,"")</f>
        <v>62.373306470488153</v>
      </c>
      <c r="C54" s="140">
        <f t="shared" ref="C54:N54" si="130">IFERROR(C8/C31*100,"")</f>
        <v>53.815750010369165</v>
      </c>
      <c r="D54" s="140">
        <f t="shared" si="130"/>
        <v>55.745674724754387</v>
      </c>
      <c r="E54" s="140">
        <f t="shared" si="130"/>
        <v>57.146692417198331</v>
      </c>
      <c r="F54" s="140">
        <f t="shared" si="130"/>
        <v>54.890485663864084</v>
      </c>
      <c r="G54" s="140">
        <f t="shared" si="130"/>
        <v>59.088773233363987</v>
      </c>
      <c r="H54" s="140">
        <f t="shared" si="130"/>
        <v>68.917645670496327</v>
      </c>
      <c r="I54" s="140">
        <f t="shared" si="130"/>
        <v>58.426728256696869</v>
      </c>
      <c r="J54" s="140">
        <f t="shared" si="130"/>
        <v>56.670071449742274</v>
      </c>
      <c r="K54" s="140">
        <f t="shared" si="130"/>
        <v>58.90949056464936</v>
      </c>
      <c r="L54" s="140">
        <f t="shared" si="130"/>
        <v>58.345477882870256</v>
      </c>
      <c r="M54" s="140">
        <f t="shared" si="130"/>
        <v>58.894453954202831</v>
      </c>
      <c r="N54" s="140">
        <f t="shared" si="130"/>
        <v>58.64722429339804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40">
        <f t="shared" ref="B55:N55" si="131">IFERROR(B9/B32*100,"")</f>
        <v>61.030701767329262</v>
      </c>
      <c r="C55" s="140">
        <f t="shared" si="131"/>
        <v>55.989042086451647</v>
      </c>
      <c r="D55" s="140">
        <f t="shared" si="131"/>
        <v>53.951065977039882</v>
      </c>
      <c r="E55" s="140">
        <f t="shared" si="131"/>
        <v>55.87216455097753</v>
      </c>
      <c r="F55" s="140">
        <f t="shared" si="131"/>
        <v>51.299668313177179</v>
      </c>
      <c r="G55" s="140">
        <f t="shared" si="131"/>
        <v>56.51254506391701</v>
      </c>
      <c r="H55" s="140">
        <f t="shared" si="131"/>
        <v>67.094201149545597</v>
      </c>
      <c r="I55" s="140">
        <f t="shared" si="131"/>
        <v>60.225400490363967</v>
      </c>
      <c r="J55" s="140">
        <f t="shared" si="131"/>
        <v>57.591312468397945</v>
      </c>
      <c r="K55" s="140">
        <f t="shared" si="131"/>
        <v>57.935208016613124</v>
      </c>
      <c r="L55" s="140">
        <f t="shared" si="131"/>
        <v>57.938199873080499</v>
      </c>
      <c r="M55" s="140">
        <f t="shared" si="131"/>
        <v>60.656720195196179</v>
      </c>
      <c r="N55" s="140">
        <f t="shared" si="131"/>
        <v>58.118518569243662</v>
      </c>
      <c r="P55" s="28">
        <v>2001</v>
      </c>
      <c r="Q55" s="141">
        <f>IF(B55&lt;&gt;"",IF(B54&lt;&gt;"",(B55/B54-1)*100,"-"),"-")</f>
        <v>-2.1525309128739956</v>
      </c>
      <c r="R55" s="141">
        <f t="shared" ref="R55:AB68" si="132">IF(C55&lt;&gt;"",IF(C54&lt;&gt;"",(C55/C54-1)*100,"-"),"-")</f>
        <v>4.038394105189913</v>
      </c>
      <c r="S55" s="141">
        <f t="shared" si="132"/>
        <v>-3.2192789065258021</v>
      </c>
      <c r="T55" s="141">
        <f t="shared" si="132"/>
        <v>-2.2302740759099993</v>
      </c>
      <c r="U55" s="141">
        <f t="shared" si="132"/>
        <v>-6.5417846230696348</v>
      </c>
      <c r="V55" s="141">
        <f t="shared" si="132"/>
        <v>-4.3599283391321686</v>
      </c>
      <c r="W55" s="141">
        <f t="shared" si="132"/>
        <v>-2.6458311267173018</v>
      </c>
      <c r="X55" s="141">
        <f t="shared" si="132"/>
        <v>3.0785092496787847</v>
      </c>
      <c r="Y55" s="141">
        <f t="shared" si="132"/>
        <v>1.6256217701660525</v>
      </c>
      <c r="Z55" s="141">
        <f t="shared" si="132"/>
        <v>-1.6538634754734827</v>
      </c>
      <c r="AA55" s="141">
        <f t="shared" si="132"/>
        <v>-0.69804554623303927</v>
      </c>
      <c r="AB55" s="141">
        <f t="shared" si="132"/>
        <v>2.9922448085921927</v>
      </c>
      <c r="AC55" s="142">
        <f t="shared" ref="AC55:AC72" si="133">IF(COUNTIF(Q55:AB55,"-")=0,IF(N55&lt;&gt;"",IF(N54&lt;&gt;"",(N55/N54-1)*100,"-"),"-"),"-")</f>
        <v>-0.90150170024994036</v>
      </c>
    </row>
    <row r="56" spans="1:29" x14ac:dyDescent="0.2">
      <c r="A56" s="7">
        <v>2002</v>
      </c>
      <c r="B56" s="140">
        <f t="shared" ref="B56:N56" si="134">IFERROR(B10/B33*100,"")</f>
        <v>63.891317512734311</v>
      </c>
      <c r="C56" s="140">
        <f t="shared" si="134"/>
        <v>58.075477364409245</v>
      </c>
      <c r="D56" s="140">
        <f t="shared" si="134"/>
        <v>55.091898523580987</v>
      </c>
      <c r="E56" s="140">
        <f t="shared" si="134"/>
        <v>53.314942002205157</v>
      </c>
      <c r="F56" s="140">
        <f t="shared" si="134"/>
        <v>55.512365193855771</v>
      </c>
      <c r="G56" s="140">
        <f t="shared" si="134"/>
        <v>58.24085518061726</v>
      </c>
      <c r="H56" s="140">
        <f t="shared" si="134"/>
        <v>64.343791787654396</v>
      </c>
      <c r="I56" s="140">
        <f t="shared" si="134"/>
        <v>54.190662793572486</v>
      </c>
      <c r="J56" s="140">
        <f t="shared" si="134"/>
        <v>53.691861353587214</v>
      </c>
      <c r="K56" s="140">
        <f t="shared" si="134"/>
        <v>52.915241004094526</v>
      </c>
      <c r="L56" s="140">
        <f t="shared" si="134"/>
        <v>54.743568992732769</v>
      </c>
      <c r="M56" s="140">
        <f t="shared" si="134"/>
        <v>54.870634086830862</v>
      </c>
      <c r="N56" s="140">
        <f t="shared" si="134"/>
        <v>56.639657686961222</v>
      </c>
      <c r="P56" s="28">
        <v>2003</v>
      </c>
      <c r="Q56" s="141">
        <f t="shared" ref="Q56" si="135">IF(B56&lt;&gt;"",IF(B55&lt;&gt;"",(B56/B55-1)*100,"-"),"-")</f>
        <v>4.6871749178155175</v>
      </c>
      <c r="R56" s="141">
        <f t="shared" ref="R56" si="136">IF(C56&lt;&gt;"",IF(C55&lt;&gt;"",(C56/C55-1)*100,"-"),"-")</f>
        <v>3.7265064737774356</v>
      </c>
      <c r="S56" s="141">
        <f t="shared" ref="S56" si="137">IF(D56&lt;&gt;"",IF(D55&lt;&gt;"",(D56/D55-1)*100,"-"),"-")</f>
        <v>2.1145690560157027</v>
      </c>
      <c r="T56" s="141">
        <f t="shared" ref="T56" si="138">IF(E56&lt;&gt;"",IF(E55&lt;&gt;"",(E56/E55-1)*100,"-"),"-")</f>
        <v>-4.5769169126053333</v>
      </c>
      <c r="U56" s="141">
        <f t="shared" ref="U56" si="139">IF(F56&lt;&gt;"",IF(F55&lt;&gt;"",(F56/F55-1)*100,"-"),"-")</f>
        <v>8.2119378530104203</v>
      </c>
      <c r="V56" s="141">
        <f t="shared" ref="V56" si="140">IF(G56&lt;&gt;"",IF(G55&lt;&gt;"",(G56/G55-1)*100,"-"),"-")</f>
        <v>3.0582769095702345</v>
      </c>
      <c r="W56" s="141">
        <f t="shared" ref="W56" si="141">IF(H56&lt;&gt;"",IF(H55&lt;&gt;"",(H56/H55-1)*100,"-"),"-")</f>
        <v>-4.0993250009204836</v>
      </c>
      <c r="X56" s="141">
        <f t="shared" ref="X56" si="142">IF(I56&lt;&gt;"",IF(I55&lt;&gt;"",(I56/I55-1)*100,"-"),"-")</f>
        <v>-10.020253327758333</v>
      </c>
      <c r="Y56" s="141">
        <f t="shared" ref="Y56" si="143">IF(J56&lt;&gt;"",IF(J55&lt;&gt;"",(J56/J55-1)*100,"-"),"-")</f>
        <v>-6.7709016302597291</v>
      </c>
      <c r="Z56" s="141">
        <f t="shared" ref="Z56" si="144">IF(K56&lt;&gt;"",IF(K55&lt;&gt;"",(K56/K55-1)*100,"-"),"-")</f>
        <v>-8.6647950087261343</v>
      </c>
      <c r="AA56" s="141">
        <f t="shared" ref="AA56" si="145">IF(L56&lt;&gt;"",IF(L55&lt;&gt;"",(L56/L55-1)*100,"-"),"-")</f>
        <v>-5.5138594007854813</v>
      </c>
      <c r="AB56" s="141">
        <f t="shared" ref="AB56" si="146">IF(M56&lt;&gt;"",IF(M55&lt;&gt;"",(M56/M55-1)*100,"-"),"-")</f>
        <v>-9.5390685314758592</v>
      </c>
      <c r="AC56" s="142">
        <f t="shared" ref="AC56" si="147">IF(COUNTIF(Q56:AB56,"-")=0,IF(N56&lt;&gt;"",IF(N55&lt;&gt;"",(N56/N55-1)*100,"-"),"-"),"-")</f>
        <v>-2.5445605268146876</v>
      </c>
    </row>
    <row r="57" spans="1:29" x14ac:dyDescent="0.2">
      <c r="A57" s="7">
        <v>2003</v>
      </c>
      <c r="B57" s="140">
        <f t="shared" ref="B57:N57" si="148">IFERROR(B11/B34*100,"")</f>
        <v>56.179090325867556</v>
      </c>
      <c r="C57" s="140">
        <f t="shared" si="148"/>
        <v>55.193182423033917</v>
      </c>
      <c r="D57" s="140">
        <f t="shared" si="148"/>
        <v>57.009313465013619</v>
      </c>
      <c r="E57" s="140">
        <f t="shared" si="148"/>
        <v>60.39327646504524</v>
      </c>
      <c r="F57" s="140">
        <f t="shared" si="148"/>
        <v>55.572352376339929</v>
      </c>
      <c r="G57" s="140">
        <f t="shared" si="148"/>
        <v>58.719010523999373</v>
      </c>
      <c r="H57" s="140">
        <f t="shared" si="148"/>
        <v>67.576933203823501</v>
      </c>
      <c r="I57" s="140">
        <f t="shared" si="148"/>
        <v>61.466044392943189</v>
      </c>
      <c r="J57" s="140">
        <f t="shared" si="148"/>
        <v>60.540238971490965</v>
      </c>
      <c r="K57" s="140">
        <f t="shared" si="148"/>
        <v>61.693842610795357</v>
      </c>
      <c r="L57" s="140">
        <f t="shared" si="148"/>
        <v>63.020540740044098</v>
      </c>
      <c r="M57" s="140">
        <f t="shared" si="148"/>
        <v>63.672284867076911</v>
      </c>
      <c r="N57" s="140">
        <f t="shared" si="148"/>
        <v>60.044948025960529</v>
      </c>
      <c r="P57" s="28">
        <v>2003</v>
      </c>
      <c r="Q57" s="141">
        <f t="shared" ref="Q57" si="149">IF(B57&lt;&gt;"",IF(B56&lt;&gt;"",(B57/B56-1)*100,"-"),"-")</f>
        <v>-12.070853266298066</v>
      </c>
      <c r="R57" s="141">
        <f t="shared" ref="R57" si="150">IF(C57&lt;&gt;"",IF(C56&lt;&gt;"",(C57/C56-1)*100,"-"),"-")</f>
        <v>-4.9630154966951672</v>
      </c>
      <c r="S57" s="141">
        <f t="shared" ref="S57" si="151">IF(D57&lt;&gt;"",IF(D56&lt;&gt;"",(D57/D56-1)*100,"-"),"-")</f>
        <v>3.4803936564500981</v>
      </c>
      <c r="T57" s="141">
        <f t="shared" ref="T57" si="152">IF(E57&lt;&gt;"",IF(E56&lt;&gt;"",(E57/E56-1)*100,"-"),"-")</f>
        <v>13.27645533694346</v>
      </c>
      <c r="U57" s="141">
        <f t="shared" ref="U57" si="153">IF(F57&lt;&gt;"",IF(F56&lt;&gt;"",(F57/F56-1)*100,"-"),"-")</f>
        <v>0.1080609379093822</v>
      </c>
      <c r="V57" s="141">
        <f t="shared" ref="V57" si="154">IF(G57&lt;&gt;"",IF(G56&lt;&gt;"",(G57/G56-1)*100,"-"),"-")</f>
        <v>0.82099643265753919</v>
      </c>
      <c r="W57" s="141">
        <f t="shared" ref="W57" si="155">IF(H57&lt;&gt;"",IF(H56&lt;&gt;"",(H57/H56-1)*100,"-"),"-")</f>
        <v>5.024791555398278</v>
      </c>
      <c r="X57" s="141">
        <f t="shared" ref="X57" si="156">IF(I57&lt;&gt;"",IF(I56&lt;&gt;"",(I57/I56-1)*100,"-"),"-")</f>
        <v>13.425526141070998</v>
      </c>
      <c r="Y57" s="141">
        <f t="shared" ref="Y57" si="157">IF(J57&lt;&gt;"",IF(J56&lt;&gt;"",(J57/J56-1)*100,"-"),"-")</f>
        <v>12.754964058339912</v>
      </c>
      <c r="Z57" s="141">
        <f t="shared" ref="Z57" si="158">IF(K57&lt;&gt;"",IF(K56&lt;&gt;"",(K57/K56-1)*100,"-"),"-")</f>
        <v>16.589930311423039</v>
      </c>
      <c r="AA57" s="141">
        <f t="shared" ref="AA57" si="159">IF(L57&lt;&gt;"",IF(L56&lt;&gt;"",(L57/L56-1)*100,"-"),"-")</f>
        <v>15.119532576347193</v>
      </c>
      <c r="AB57" s="141">
        <f t="shared" ref="AB57" si="160">IF(M57&lt;&gt;"",IF(M56&lt;&gt;"",(M57/M56-1)*100,"-"),"-")</f>
        <v>16.04073094237939</v>
      </c>
      <c r="AC57" s="142">
        <f t="shared" ref="AC57" si="161">IF(COUNTIF(Q57:AB57,"-")=0,IF(N57&lt;&gt;"",IF(N56&lt;&gt;"",(N57/N56-1)*100,"-"),"-"),"-")</f>
        <v>6.012201482254409</v>
      </c>
    </row>
    <row r="58" spans="1:29" x14ac:dyDescent="0.2">
      <c r="A58" s="7">
        <v>2004</v>
      </c>
      <c r="B58" s="140">
        <f t="shared" ref="B58:N58" si="162">IFERROR(B12/B35*100,"")</f>
        <v>66.257172730025331</v>
      </c>
      <c r="C58" s="140">
        <f t="shared" si="162"/>
        <v>62.52760106432207</v>
      </c>
      <c r="D58" s="140">
        <f t="shared" si="162"/>
        <v>57.178443916004063</v>
      </c>
      <c r="E58" s="140">
        <f t="shared" si="162"/>
        <v>61.51052668987279</v>
      </c>
      <c r="F58" s="140">
        <f t="shared" si="162"/>
        <v>61.930300169111163</v>
      </c>
      <c r="G58" s="140">
        <f t="shared" si="162"/>
        <v>63.9248142661909</v>
      </c>
      <c r="H58" s="140">
        <f t="shared" si="162"/>
        <v>71.253352702786884</v>
      </c>
      <c r="I58" s="140">
        <f t="shared" si="162"/>
        <v>64.845511284910799</v>
      </c>
      <c r="J58" s="140">
        <f t="shared" si="162"/>
        <v>63.684549013972926</v>
      </c>
      <c r="K58" s="140">
        <f t="shared" si="162"/>
        <v>67.417517140679522</v>
      </c>
      <c r="L58" s="140">
        <f t="shared" si="162"/>
        <v>68.970647560068628</v>
      </c>
      <c r="M58" s="140">
        <f t="shared" si="162"/>
        <v>68.844238525167128</v>
      </c>
      <c r="N58" s="140">
        <f t="shared" si="162"/>
        <v>64.91750689217713</v>
      </c>
      <c r="P58" s="28">
        <v>2003</v>
      </c>
      <c r="Q58" s="141">
        <f t="shared" ref="Q58:Q70" si="163">IF(B58&lt;&gt;"",IF(B57&lt;&gt;"",(B58/B57-1)*100,"-"),"-")</f>
        <v>17.939205397772962</v>
      </c>
      <c r="R58" s="141">
        <f t="shared" si="132"/>
        <v>13.288631528931848</v>
      </c>
      <c r="S58" s="141">
        <f t="shared" si="132"/>
        <v>0.29667161505855244</v>
      </c>
      <c r="T58" s="141">
        <f t="shared" si="132"/>
        <v>1.849957959267523</v>
      </c>
      <c r="U58" s="141">
        <f t="shared" si="132"/>
        <v>11.440846969577168</v>
      </c>
      <c r="V58" s="141">
        <f t="shared" si="132"/>
        <v>8.8656189805239158</v>
      </c>
      <c r="W58" s="141">
        <f t="shared" si="132"/>
        <v>5.4403467642940795</v>
      </c>
      <c r="X58" s="141">
        <f t="shared" si="132"/>
        <v>5.4981037503620378</v>
      </c>
      <c r="Y58" s="141">
        <f t="shared" si="132"/>
        <v>5.1937522809625047</v>
      </c>
      <c r="Z58" s="141">
        <f t="shared" si="132"/>
        <v>9.2775458419615866</v>
      </c>
      <c r="AA58" s="141">
        <f t="shared" si="132"/>
        <v>9.4415356487789648</v>
      </c>
      <c r="AB58" s="141">
        <f t="shared" si="132"/>
        <v>8.1227706354299212</v>
      </c>
      <c r="AC58" s="142">
        <f t="shared" si="133"/>
        <v>8.1148523338049117</v>
      </c>
    </row>
    <row r="59" spans="1:29" x14ac:dyDescent="0.2">
      <c r="A59" s="7">
        <v>2005</v>
      </c>
      <c r="B59" s="140">
        <f t="shared" ref="B59:N59" si="164">IFERROR(B13/B36*100,"")</f>
        <v>71.413987835631431</v>
      </c>
      <c r="C59" s="140">
        <f t="shared" si="164"/>
        <v>67.016243619797493</v>
      </c>
      <c r="D59" s="140">
        <f t="shared" si="164"/>
        <v>66.937336092652302</v>
      </c>
      <c r="E59" s="140">
        <f t="shared" si="164"/>
        <v>67.710384390259549</v>
      </c>
      <c r="F59" s="140">
        <f t="shared" si="164"/>
        <v>65.934805659277856</v>
      </c>
      <c r="G59" s="140">
        <f t="shared" si="164"/>
        <v>66.559127880750651</v>
      </c>
      <c r="H59" s="140">
        <f t="shared" si="164"/>
        <v>78.012538463898096</v>
      </c>
      <c r="I59" s="140">
        <f t="shared" si="164"/>
        <v>67.529943673398961</v>
      </c>
      <c r="J59" s="140">
        <f t="shared" si="164"/>
        <v>69.023119945081945</v>
      </c>
      <c r="K59" s="140">
        <f t="shared" si="164"/>
        <v>70.571242939604645</v>
      </c>
      <c r="L59" s="140">
        <f t="shared" si="164"/>
        <v>68.33489393808614</v>
      </c>
      <c r="M59" s="140">
        <f t="shared" si="164"/>
        <v>71.942358466481892</v>
      </c>
      <c r="N59" s="140">
        <f t="shared" si="164"/>
        <v>69.412502442948266</v>
      </c>
      <c r="P59" s="28">
        <v>2004</v>
      </c>
      <c r="Q59" s="141">
        <f t="shared" si="163"/>
        <v>7.7830292074464236</v>
      </c>
      <c r="R59" s="141">
        <f t="shared" si="132"/>
        <v>7.1786578711982907</v>
      </c>
      <c r="S59" s="141">
        <f t="shared" si="132"/>
        <v>17.067432249440341</v>
      </c>
      <c r="T59" s="141">
        <f t="shared" si="132"/>
        <v>10.079344193629725</v>
      </c>
      <c r="U59" s="141">
        <f t="shared" si="132"/>
        <v>6.4661490082103867</v>
      </c>
      <c r="V59" s="141">
        <f t="shared" si="132"/>
        <v>4.1209562277179979</v>
      </c>
      <c r="W59" s="141">
        <f t="shared" si="132"/>
        <v>9.4861301324377543</v>
      </c>
      <c r="X59" s="141">
        <f t="shared" si="132"/>
        <v>4.1397350954542</v>
      </c>
      <c r="Y59" s="141">
        <f t="shared" si="132"/>
        <v>8.3828354188983702</v>
      </c>
      <c r="Z59" s="141">
        <f t="shared" si="132"/>
        <v>4.6779026174225136</v>
      </c>
      <c r="AA59" s="141">
        <f t="shared" si="132"/>
        <v>-0.92177418144260281</v>
      </c>
      <c r="AB59" s="141">
        <f t="shared" si="132"/>
        <v>4.5001876811843866</v>
      </c>
      <c r="AC59" s="142">
        <f t="shared" si="133"/>
        <v>6.9241654000006037</v>
      </c>
    </row>
    <row r="60" spans="1:29" x14ac:dyDescent="0.2">
      <c r="A60" s="7">
        <v>2006</v>
      </c>
      <c r="B60" s="140">
        <f t="shared" ref="B60:N60" si="165">IFERROR(B14/B37*100,"")</f>
        <v>74.225466975186123</v>
      </c>
      <c r="C60" s="140">
        <f t="shared" si="165"/>
        <v>66.040086271277943</v>
      </c>
      <c r="D60" s="140">
        <f t="shared" si="165"/>
        <v>66.229086782684135</v>
      </c>
      <c r="E60" s="140">
        <f t="shared" si="165"/>
        <v>71.79398028121841</v>
      </c>
      <c r="F60" s="140">
        <f t="shared" si="165"/>
        <v>70.519349139177507</v>
      </c>
      <c r="G60" s="140">
        <f t="shared" si="165"/>
        <v>74.823101666095837</v>
      </c>
      <c r="H60" s="140">
        <f t="shared" si="165"/>
        <v>79.214932663467096</v>
      </c>
      <c r="I60" s="140">
        <f t="shared" si="165"/>
        <v>71.822450458038617</v>
      </c>
      <c r="J60" s="140">
        <f t="shared" si="165"/>
        <v>71.450053321020832</v>
      </c>
      <c r="K60" s="140">
        <f t="shared" si="165"/>
        <v>69.474953286305379</v>
      </c>
      <c r="L60" s="140">
        <f t="shared" si="165"/>
        <v>66.439794700077243</v>
      </c>
      <c r="M60" s="140">
        <f t="shared" si="165"/>
        <v>68.758282320513175</v>
      </c>
      <c r="N60" s="140">
        <f t="shared" si="165"/>
        <v>70.860038984761474</v>
      </c>
      <c r="P60" s="28">
        <v>2005</v>
      </c>
      <c r="Q60" s="141">
        <f t="shared" si="163"/>
        <v>3.9368745882468748</v>
      </c>
      <c r="R60" s="141">
        <f t="shared" si="132"/>
        <v>-1.4565981257582461</v>
      </c>
      <c r="S60" s="141">
        <f t="shared" si="132"/>
        <v>-1.0580781239752812</v>
      </c>
      <c r="T60" s="141">
        <f t="shared" si="132"/>
        <v>6.0309743146965689</v>
      </c>
      <c r="U60" s="141">
        <f t="shared" si="132"/>
        <v>6.9531462693475765</v>
      </c>
      <c r="V60" s="141">
        <f t="shared" si="132"/>
        <v>12.415988683251932</v>
      </c>
      <c r="W60" s="141">
        <f t="shared" si="132"/>
        <v>1.5412832645170571</v>
      </c>
      <c r="X60" s="141">
        <f t="shared" si="132"/>
        <v>6.356449526153729</v>
      </c>
      <c r="Y60" s="141">
        <f t="shared" si="132"/>
        <v>3.5161165966850927</v>
      </c>
      <c r="Z60" s="141">
        <f t="shared" si="132"/>
        <v>-1.5534509633583715</v>
      </c>
      <c r="AA60" s="141">
        <f t="shared" si="132"/>
        <v>-2.7732526221902476</v>
      </c>
      <c r="AB60" s="141">
        <f t="shared" si="132"/>
        <v>-4.425871230579947</v>
      </c>
      <c r="AC60" s="142">
        <f t="shared" si="133"/>
        <v>2.0854118362941376</v>
      </c>
    </row>
    <row r="61" spans="1:29" x14ac:dyDescent="0.2">
      <c r="A61" s="7">
        <v>2007</v>
      </c>
      <c r="B61" s="140">
        <f t="shared" ref="B61:N61" si="166">IFERROR(B15/B38*100,"")</f>
        <v>72.741104501863248</v>
      </c>
      <c r="C61" s="140">
        <f t="shared" si="166"/>
        <v>66.931320734312678</v>
      </c>
      <c r="D61" s="140">
        <f t="shared" si="166"/>
        <v>63.476964928002353</v>
      </c>
      <c r="E61" s="140">
        <f t="shared" si="166"/>
        <v>71.498878996403732</v>
      </c>
      <c r="F61" s="140">
        <f t="shared" si="166"/>
        <v>66.74976539187476</v>
      </c>
      <c r="G61" s="140">
        <f t="shared" si="166"/>
        <v>69.688089501280899</v>
      </c>
      <c r="H61" s="140">
        <f t="shared" si="166"/>
        <v>70.743197108773643</v>
      </c>
      <c r="I61" s="140">
        <f t="shared" si="166"/>
        <v>58.373838400308067</v>
      </c>
      <c r="J61" s="140">
        <f t="shared" si="166"/>
        <v>63.76516679110582</v>
      </c>
      <c r="K61" s="140">
        <f t="shared" si="166"/>
        <v>68.538131251502875</v>
      </c>
      <c r="L61" s="140">
        <f t="shared" si="166"/>
        <v>69.540752556005032</v>
      </c>
      <c r="M61" s="140">
        <f t="shared" si="166"/>
        <v>70.918315269095217</v>
      </c>
      <c r="N61" s="140">
        <f t="shared" si="166"/>
        <v>67.797841434761835</v>
      </c>
      <c r="P61" s="28">
        <v>2006</v>
      </c>
      <c r="Q61" s="141">
        <f t="shared" si="163"/>
        <v>-1.9998021350530637</v>
      </c>
      <c r="R61" s="141">
        <f t="shared" si="132"/>
        <v>1.3495355826364852</v>
      </c>
      <c r="S61" s="141">
        <f t="shared" si="132"/>
        <v>-4.1554579541648433</v>
      </c>
      <c r="T61" s="141">
        <f t="shared" si="132"/>
        <v>-0.41103903650244744</v>
      </c>
      <c r="U61" s="141">
        <f t="shared" si="132"/>
        <v>-5.3454602081806968</v>
      </c>
      <c r="V61" s="141">
        <f t="shared" si="132"/>
        <v>-6.8628699565681517</v>
      </c>
      <c r="W61" s="141">
        <f t="shared" si="132"/>
        <v>-10.694619397941507</v>
      </c>
      <c r="X61" s="141">
        <f t="shared" si="132"/>
        <v>-18.724802581871991</v>
      </c>
      <c r="Y61" s="141">
        <f t="shared" si="132"/>
        <v>-10.755606430952923</v>
      </c>
      <c r="Z61" s="141">
        <f t="shared" si="132"/>
        <v>-1.3484313273905646</v>
      </c>
      <c r="AA61" s="141">
        <f t="shared" si="132"/>
        <v>4.6673200450515262</v>
      </c>
      <c r="AB61" s="141">
        <f t="shared" si="132"/>
        <v>3.1414876516448809</v>
      </c>
      <c r="AC61" s="142">
        <f t="shared" si="133"/>
        <v>-4.3214731375721733</v>
      </c>
    </row>
    <row r="62" spans="1:29" x14ac:dyDescent="0.2">
      <c r="A62" s="7">
        <v>2008</v>
      </c>
      <c r="B62" s="140">
        <f t="shared" ref="B62:N62" si="167">IFERROR(B16/B39*100,"")</f>
        <v>70.891842267709421</v>
      </c>
      <c r="C62" s="140">
        <f t="shared" si="167"/>
        <v>65.521325309422934</v>
      </c>
      <c r="D62" s="140">
        <f t="shared" si="167"/>
        <v>63.296001444933879</v>
      </c>
      <c r="E62" s="140">
        <f t="shared" si="167"/>
        <v>65.331471592329677</v>
      </c>
      <c r="F62" s="140">
        <f t="shared" si="167"/>
        <v>69.809853891138459</v>
      </c>
      <c r="G62" s="140">
        <f t="shared" si="167"/>
        <v>66.145902800844112</v>
      </c>
      <c r="H62" s="140">
        <f t="shared" si="167"/>
        <v>66.587445894196918</v>
      </c>
      <c r="I62" s="140">
        <f t="shared" si="167"/>
        <v>71.998013367952979</v>
      </c>
      <c r="J62" s="140">
        <f t="shared" si="167"/>
        <v>61.547155003711737</v>
      </c>
      <c r="K62" s="140">
        <f t="shared" si="167"/>
        <v>61.448446878084503</v>
      </c>
      <c r="L62" s="140">
        <f t="shared" si="167"/>
        <v>62.173841283971385</v>
      </c>
      <c r="M62" s="140">
        <f t="shared" si="167"/>
        <v>66.322945002238114</v>
      </c>
      <c r="N62" s="140">
        <f t="shared" si="167"/>
        <v>65.954499208389095</v>
      </c>
      <c r="P62" s="28">
        <v>2007</v>
      </c>
      <c r="Q62" s="141">
        <f t="shared" si="163"/>
        <v>-2.5422520689199257</v>
      </c>
      <c r="R62" s="141">
        <f t="shared" si="132"/>
        <v>-2.1066302135091419</v>
      </c>
      <c r="S62" s="141">
        <f t="shared" si="132"/>
        <v>-0.28508527979201892</v>
      </c>
      <c r="T62" s="141">
        <f t="shared" si="132"/>
        <v>-8.6258798608356724</v>
      </c>
      <c r="U62" s="141">
        <f t="shared" si="132"/>
        <v>4.5844183590736609</v>
      </c>
      <c r="V62" s="141">
        <f t="shared" si="132"/>
        <v>-5.0829154964445955</v>
      </c>
      <c r="W62" s="141">
        <f t="shared" si="132"/>
        <v>-5.8744181552706891</v>
      </c>
      <c r="X62" s="141">
        <f t="shared" si="132"/>
        <v>23.339522191799222</v>
      </c>
      <c r="Y62" s="141">
        <f t="shared" si="132"/>
        <v>-3.4784066270229785</v>
      </c>
      <c r="Z62" s="141">
        <f t="shared" si="132"/>
        <v>-10.344146016182654</v>
      </c>
      <c r="AA62" s="141">
        <f t="shared" si="132"/>
        <v>-10.593660553357775</v>
      </c>
      <c r="AB62" s="141">
        <f t="shared" si="132"/>
        <v>-6.4798074367957703</v>
      </c>
      <c r="AC62" s="142">
        <f t="shared" si="133"/>
        <v>-2.7188804058702831</v>
      </c>
    </row>
    <row r="63" spans="1:29" x14ac:dyDescent="0.2">
      <c r="A63" s="7">
        <v>2009</v>
      </c>
      <c r="B63" s="140">
        <f t="shared" ref="B63:N63" si="168">IFERROR(B17/B40*100,"")</f>
        <v>70.873215347418423</v>
      </c>
      <c r="C63" s="140">
        <f t="shared" si="168"/>
        <v>60.044364113351598</v>
      </c>
      <c r="D63" s="140">
        <f t="shared" si="168"/>
        <v>58.294067447715946</v>
      </c>
      <c r="E63" s="140">
        <f t="shared" si="168"/>
        <v>62.62730268671023</v>
      </c>
      <c r="F63" s="140">
        <f t="shared" si="168"/>
        <v>58.617743424583445</v>
      </c>
      <c r="G63" s="140">
        <f t="shared" si="168"/>
        <v>64.264280983772707</v>
      </c>
      <c r="H63" s="140">
        <f t="shared" si="168"/>
        <v>71.855435409045455</v>
      </c>
      <c r="I63" s="140">
        <f t="shared" si="168"/>
        <v>62.253763853177603</v>
      </c>
      <c r="J63" s="140">
        <f t="shared" si="168"/>
        <v>65.68457286228832</v>
      </c>
      <c r="K63" s="140">
        <f t="shared" si="168"/>
        <v>72.172588076092154</v>
      </c>
      <c r="L63" s="140">
        <f t="shared" si="168"/>
        <v>69.068862689125694</v>
      </c>
      <c r="M63" s="140">
        <f t="shared" si="168"/>
        <v>72.050877127290036</v>
      </c>
      <c r="N63" s="140">
        <f t="shared" si="168"/>
        <v>65.870914954029374</v>
      </c>
      <c r="P63" s="28">
        <v>2008</v>
      </c>
      <c r="Q63" s="141">
        <f t="shared" si="163"/>
        <v>-2.6275125169772373E-2</v>
      </c>
      <c r="R63" s="141">
        <f t="shared" si="132"/>
        <v>-8.3590513015518457</v>
      </c>
      <c r="S63" s="141">
        <f t="shared" si="132"/>
        <v>-7.9024486271372147</v>
      </c>
      <c r="T63" s="141">
        <f t="shared" si="132"/>
        <v>-4.1391519886365691</v>
      </c>
      <c r="U63" s="141">
        <f t="shared" si="132"/>
        <v>-16.032278887172581</v>
      </c>
      <c r="V63" s="141">
        <f t="shared" si="132"/>
        <v>-2.8446536178313275</v>
      </c>
      <c r="W63" s="141">
        <f t="shared" si="132"/>
        <v>7.9113854632884228</v>
      </c>
      <c r="X63" s="141">
        <f t="shared" si="132"/>
        <v>-13.534053314744154</v>
      </c>
      <c r="Y63" s="141">
        <f t="shared" si="132"/>
        <v>6.7223543611838243</v>
      </c>
      <c r="Z63" s="141">
        <f t="shared" si="132"/>
        <v>17.4522575310726</v>
      </c>
      <c r="AA63" s="141">
        <f t="shared" si="132"/>
        <v>11.089907367412199</v>
      </c>
      <c r="AB63" s="141">
        <f t="shared" si="132"/>
        <v>8.6364260888273758</v>
      </c>
      <c r="AC63" s="142">
        <f t="shared" si="133"/>
        <v>-0.12673017817272925</v>
      </c>
    </row>
    <row r="64" spans="1:29" x14ac:dyDescent="0.2">
      <c r="A64" s="7">
        <v>2010</v>
      </c>
      <c r="B64" s="140">
        <f t="shared" ref="B64:N64" si="169">IFERROR(B18/B41*100,"")</f>
        <v>76.268219846300738</v>
      </c>
      <c r="C64" s="140">
        <f t="shared" si="169"/>
        <v>70.315512008496611</v>
      </c>
      <c r="D64" s="140">
        <f t="shared" si="169"/>
        <v>64.558673184728192</v>
      </c>
      <c r="E64" s="140">
        <f t="shared" si="169"/>
        <v>64.056902636617551</v>
      </c>
      <c r="F64" s="140">
        <f t="shared" si="169"/>
        <v>59.726083935333996</v>
      </c>
      <c r="G64" s="140">
        <f t="shared" si="169"/>
        <v>63.602741527795992</v>
      </c>
      <c r="H64" s="140">
        <f t="shared" si="169"/>
        <v>70.37713022727452</v>
      </c>
      <c r="I64" s="140">
        <f t="shared" si="169"/>
        <v>69.132719261045594</v>
      </c>
      <c r="J64" s="140">
        <f t="shared" si="169"/>
        <v>72.449371344124359</v>
      </c>
      <c r="K64" s="140">
        <f t="shared" si="169"/>
        <v>70.095219230707642</v>
      </c>
      <c r="L64" s="140">
        <f t="shared" si="169"/>
        <v>67.438839643309947</v>
      </c>
      <c r="M64" s="140">
        <f t="shared" si="169"/>
        <v>71.575248773562777</v>
      </c>
      <c r="N64" s="140">
        <f t="shared" si="169"/>
        <v>68.410868562007337</v>
      </c>
      <c r="P64" s="28">
        <v>2009</v>
      </c>
      <c r="Q64" s="141">
        <f t="shared" si="163"/>
        <v>7.6121909700811008</v>
      </c>
      <c r="R64" s="141">
        <f t="shared" si="132"/>
        <v>17.105931667050655</v>
      </c>
      <c r="S64" s="141">
        <f t="shared" si="132"/>
        <v>10.746557945422119</v>
      </c>
      <c r="T64" s="141">
        <f t="shared" si="132"/>
        <v>2.2827103971870155</v>
      </c>
      <c r="U64" s="141">
        <f t="shared" si="132"/>
        <v>1.8907935481626392</v>
      </c>
      <c r="V64" s="141">
        <f t="shared" si="132"/>
        <v>-1.0294045865754886</v>
      </c>
      <c r="W64" s="141">
        <f t="shared" si="132"/>
        <v>-2.0573324388830305</v>
      </c>
      <c r="X64" s="141">
        <f t="shared" si="132"/>
        <v>11.049862662266751</v>
      </c>
      <c r="Y64" s="141">
        <f t="shared" si="132"/>
        <v>10.298915235421946</v>
      </c>
      <c r="Z64" s="141">
        <f t="shared" si="132"/>
        <v>-2.8783349755925669</v>
      </c>
      <c r="AA64" s="141">
        <f t="shared" si="132"/>
        <v>-2.3599969397966936</v>
      </c>
      <c r="AB64" s="141">
        <f t="shared" si="132"/>
        <v>-0.66012847128422703</v>
      </c>
      <c r="AC64" s="142">
        <f t="shared" si="133"/>
        <v>3.8559561678330523</v>
      </c>
    </row>
    <row r="65" spans="1:29" x14ac:dyDescent="0.2">
      <c r="A65" s="7">
        <v>2011</v>
      </c>
      <c r="B65" s="140">
        <f t="shared" ref="B65:N65" si="170">IFERROR(B19/B42*100,"")</f>
        <v>77.729653240409121</v>
      </c>
      <c r="C65" s="140">
        <f t="shared" si="170"/>
        <v>67.852367239024019</v>
      </c>
      <c r="D65" s="140">
        <f t="shared" si="170"/>
        <v>70.057671676925665</v>
      </c>
      <c r="E65" s="140">
        <f t="shared" si="170"/>
        <v>73.292825198607844</v>
      </c>
      <c r="F65" s="140">
        <f t="shared" si="170"/>
        <v>67.090850124801634</v>
      </c>
      <c r="G65" s="140">
        <f t="shared" si="170"/>
        <v>68.051539018259135</v>
      </c>
      <c r="H65" s="140">
        <f t="shared" si="170"/>
        <v>75.177005538305352</v>
      </c>
      <c r="I65" s="140">
        <f t="shared" si="170"/>
        <v>68.649464080680147</v>
      </c>
      <c r="J65" s="140">
        <f t="shared" si="170"/>
        <v>68.715322451630129</v>
      </c>
      <c r="K65" s="140">
        <f t="shared" si="170"/>
        <v>67.610267776756785</v>
      </c>
      <c r="L65" s="140">
        <f t="shared" si="170"/>
        <v>67.080627428543181</v>
      </c>
      <c r="M65" s="140">
        <f t="shared" si="170"/>
        <v>70.312978687393752</v>
      </c>
      <c r="N65" s="140">
        <f t="shared" si="170"/>
        <v>70.168043936512859</v>
      </c>
      <c r="P65" s="28">
        <v>2010</v>
      </c>
      <c r="Q65" s="141">
        <f t="shared" si="163"/>
        <v>1.9161760915011872</v>
      </c>
      <c r="R65" s="141">
        <f>IF(C65&lt;&gt;"",IF(C64&lt;&gt;"",(C65/C64-1)*100,"-"),"-")</f>
        <v>-3.5029891685563697</v>
      </c>
      <c r="S65" s="141">
        <f t="shared" si="132"/>
        <v>8.5178307126335007</v>
      </c>
      <c r="T65" s="141">
        <f t="shared" si="132"/>
        <v>14.418309630710535</v>
      </c>
      <c r="U65" s="141">
        <f t="shared" si="132"/>
        <v>12.330904194960347</v>
      </c>
      <c r="V65" s="141">
        <f t="shared" si="132"/>
        <v>6.9946630972171242</v>
      </c>
      <c r="W65" s="141">
        <f t="shared" si="132"/>
        <v>6.8202202839618531</v>
      </c>
      <c r="X65" s="141">
        <f t="shared" si="132"/>
        <v>-0.69902527418409521</v>
      </c>
      <c r="Y65" s="141">
        <f t="shared" si="132"/>
        <v>-5.1540114471911984</v>
      </c>
      <c r="Z65" s="141">
        <f t="shared" si="132"/>
        <v>-3.5451083272484252</v>
      </c>
      <c r="AA65" s="141">
        <f t="shared" si="132"/>
        <v>-0.53116604120323485</v>
      </c>
      <c r="AB65" s="141">
        <f t="shared" si="132"/>
        <v>-1.7635566872598263</v>
      </c>
      <c r="AC65" s="142">
        <f t="shared" si="133"/>
        <v>2.5685617087478185</v>
      </c>
    </row>
    <row r="66" spans="1:29" x14ac:dyDescent="0.2">
      <c r="A66" s="7">
        <v>2012</v>
      </c>
      <c r="B66" s="140">
        <f t="shared" ref="B66:N66" si="171">IFERROR(B20/B43*100,"")</f>
        <v>74.653080713718637</v>
      </c>
      <c r="C66" s="140">
        <f t="shared" si="171"/>
        <v>66.822461183466928</v>
      </c>
      <c r="D66" s="140">
        <f t="shared" si="171"/>
        <v>66.310099129680424</v>
      </c>
      <c r="E66" s="140">
        <f t="shared" si="171"/>
        <v>71.804853304634747</v>
      </c>
      <c r="F66" s="140">
        <f t="shared" si="171"/>
        <v>67.540332202246759</v>
      </c>
      <c r="G66" s="140">
        <f t="shared" si="171"/>
        <v>72.60918111583004</v>
      </c>
      <c r="H66" s="140">
        <f t="shared" si="171"/>
        <v>79.403869743684012</v>
      </c>
      <c r="I66" s="140">
        <f t="shared" si="171"/>
        <v>72.820644732611157</v>
      </c>
      <c r="J66" s="140">
        <f t="shared" si="171"/>
        <v>75.571158829117351</v>
      </c>
      <c r="K66" s="140">
        <f t="shared" si="171"/>
        <v>73.692810671365493</v>
      </c>
      <c r="L66" s="140">
        <f t="shared" si="171"/>
        <v>76.254579875578031</v>
      </c>
      <c r="M66" s="140">
        <f t="shared" si="171"/>
        <v>77.740310117618577</v>
      </c>
      <c r="N66" s="140">
        <f t="shared" si="171"/>
        <v>72.941714258543939</v>
      </c>
      <c r="P66" s="28">
        <v>2011</v>
      </c>
      <c r="Q66" s="141">
        <f t="shared" si="163"/>
        <v>-3.9580422637098267</v>
      </c>
      <c r="R66" s="141">
        <f t="shared" si="132"/>
        <v>-1.5178631158571543</v>
      </c>
      <c r="S66" s="141">
        <f t="shared" si="132"/>
        <v>-5.3492679067716598</v>
      </c>
      <c r="T66" s="141">
        <f t="shared" si="132"/>
        <v>-2.0301740176354444</v>
      </c>
      <c r="U66" s="141">
        <f t="shared" si="132"/>
        <v>0.66996032485653334</v>
      </c>
      <c r="V66" s="141">
        <f t="shared" si="132"/>
        <v>6.6973387572440091</v>
      </c>
      <c r="W66" s="141">
        <f t="shared" si="132"/>
        <v>5.6225493089438361</v>
      </c>
      <c r="X66" s="141">
        <f t="shared" si="132"/>
        <v>6.0760571226438742</v>
      </c>
      <c r="Y66" s="141">
        <f t="shared" si="132"/>
        <v>9.9771581255594821</v>
      </c>
      <c r="Z66" s="141">
        <f t="shared" si="132"/>
        <v>8.996478041904421</v>
      </c>
      <c r="AA66" s="141">
        <f t="shared" si="132"/>
        <v>13.67600870580301</v>
      </c>
      <c r="AB66" s="141">
        <f t="shared" si="132"/>
        <v>10.563243897326814</v>
      </c>
      <c r="AC66" s="142">
        <f t="shared" si="133"/>
        <v>3.9528967410587423</v>
      </c>
    </row>
    <row r="67" spans="1:29" x14ac:dyDescent="0.2">
      <c r="A67" s="7">
        <v>2013</v>
      </c>
      <c r="B67" s="140">
        <f t="shared" ref="B67:N67" si="172">IFERROR(B21/B44*100,"")</f>
        <v>79.345400658478027</v>
      </c>
      <c r="C67" s="140">
        <f t="shared" si="172"/>
        <v>72.028347877061279</v>
      </c>
      <c r="D67" s="140">
        <f t="shared" si="172"/>
        <v>71.345329432824158</v>
      </c>
      <c r="E67" s="140">
        <f t="shared" si="172"/>
        <v>72.346256799121349</v>
      </c>
      <c r="F67" s="140">
        <f t="shared" si="172"/>
        <v>74.067035895344617</v>
      </c>
      <c r="G67" s="140">
        <f t="shared" si="172"/>
        <v>76.859886839608606</v>
      </c>
      <c r="H67" s="140">
        <f t="shared" si="172"/>
        <v>78.705704144247704</v>
      </c>
      <c r="I67" s="140">
        <f t="shared" si="172"/>
        <v>74.193644967083841</v>
      </c>
      <c r="J67" s="140">
        <f t="shared" si="172"/>
        <v>77.404286748702262</v>
      </c>
      <c r="K67" s="140">
        <f t="shared" si="172"/>
        <v>77.919228288693205</v>
      </c>
      <c r="L67" s="140">
        <f t="shared" si="172"/>
        <v>79.277118293799688</v>
      </c>
      <c r="M67" s="140">
        <f t="shared" si="172"/>
        <v>79.091163233401502</v>
      </c>
      <c r="N67" s="140">
        <f t="shared" si="172"/>
        <v>76.133357529400243</v>
      </c>
      <c r="P67" s="28">
        <v>2012</v>
      </c>
      <c r="Q67" s="141">
        <f t="shared" si="163"/>
        <v>6.2855007454462708</v>
      </c>
      <c r="R67" s="141">
        <f t="shared" si="132"/>
        <v>7.790623992883372</v>
      </c>
      <c r="S67" s="141">
        <f t="shared" si="132"/>
        <v>7.5934591702185639</v>
      </c>
      <c r="T67" s="141">
        <f t="shared" si="132"/>
        <v>0.75399289820936577</v>
      </c>
      <c r="U67" s="141">
        <f t="shared" si="132"/>
        <v>9.6634166286803325</v>
      </c>
      <c r="V67" s="141">
        <f t="shared" si="132"/>
        <v>5.8542262265671496</v>
      </c>
      <c r="W67" s="141">
        <f t="shared" si="132"/>
        <v>-0.87925890978611809</v>
      </c>
      <c r="X67" s="141">
        <f t="shared" si="132"/>
        <v>1.8854546530234328</v>
      </c>
      <c r="Y67" s="141">
        <f t="shared" si="132"/>
        <v>2.4256977767536991</v>
      </c>
      <c r="Z67" s="141">
        <f t="shared" si="132"/>
        <v>5.7351830915711721</v>
      </c>
      <c r="AA67" s="141">
        <f t="shared" si="132"/>
        <v>3.9637467325286391</v>
      </c>
      <c r="AB67" s="141">
        <f t="shared" si="132"/>
        <v>1.7376482210311739</v>
      </c>
      <c r="AC67" s="142">
        <f t="shared" si="133"/>
        <v>4.3756077071940513</v>
      </c>
    </row>
    <row r="68" spans="1:29" x14ac:dyDescent="0.2">
      <c r="A68" s="7">
        <v>2014</v>
      </c>
      <c r="B68" s="140">
        <f t="shared" ref="B68:N68" si="173">IFERROR(B22/B45*100,"")</f>
        <v>80.547234124658971</v>
      </c>
      <c r="C68" s="140">
        <f t="shared" si="173"/>
        <v>80.405053793885259</v>
      </c>
      <c r="D68" s="140">
        <f t="shared" si="173"/>
        <v>77.494464700024238</v>
      </c>
      <c r="E68" s="140">
        <f t="shared" si="173"/>
        <v>79.360440912110391</v>
      </c>
      <c r="F68" s="140">
        <f t="shared" si="173"/>
        <v>78.405065835429795</v>
      </c>
      <c r="G68" s="140">
        <f t="shared" si="173"/>
        <v>78.300475256720162</v>
      </c>
      <c r="H68" s="140">
        <f t="shared" si="173"/>
        <v>81.521345562687969</v>
      </c>
      <c r="I68" s="140">
        <f t="shared" si="173"/>
        <v>79.181694221394693</v>
      </c>
      <c r="J68" s="140">
        <f t="shared" si="173"/>
        <v>78.533890328296835</v>
      </c>
      <c r="K68" s="140">
        <f t="shared" si="173"/>
        <v>80.653693818486957</v>
      </c>
      <c r="L68" s="140">
        <f t="shared" si="173"/>
        <v>81.117548261749221</v>
      </c>
      <c r="M68" s="140">
        <f t="shared" si="173"/>
        <v>80.793768154767605</v>
      </c>
      <c r="N68" s="140">
        <f t="shared" si="173"/>
        <v>79.735532008274063</v>
      </c>
      <c r="P68" s="28">
        <v>2013</v>
      </c>
      <c r="Q68" s="141">
        <f t="shared" si="163"/>
        <v>1.5146857362960731</v>
      </c>
      <c r="R68" s="141">
        <f t="shared" ref="R68" si="174">IF(C68&lt;&gt;"",IF(C67&lt;&gt;"",(C68/C67-1)*100,"-"),"-")</f>
        <v>11.629734908152312</v>
      </c>
      <c r="S68" s="141">
        <f t="shared" si="132"/>
        <v>8.6188336588870271</v>
      </c>
      <c r="T68" s="141">
        <f t="shared" si="132"/>
        <v>9.6952965133563431</v>
      </c>
      <c r="U68" s="141">
        <f t="shared" si="132"/>
        <v>5.8568969145933458</v>
      </c>
      <c r="V68" s="141">
        <f t="shared" si="132"/>
        <v>1.8743046293026477</v>
      </c>
      <c r="W68" s="141">
        <f t="shared" si="132"/>
        <v>3.5774299322446801</v>
      </c>
      <c r="X68" s="141">
        <f t="shared" si="132"/>
        <v>6.7230141564332158</v>
      </c>
      <c r="Y68" s="141">
        <f t="shared" si="132"/>
        <v>1.4593553239007351</v>
      </c>
      <c r="Z68" s="141">
        <f t="shared" si="132"/>
        <v>3.5093591015332937</v>
      </c>
      <c r="AA68" s="141">
        <f t="shared" si="132"/>
        <v>2.3215147164266536</v>
      </c>
      <c r="AB68" s="141">
        <f t="shared" ref="AB68" si="175">IF(M68&lt;&gt;"",IF(M67&lt;&gt;"",(M68/M67-1)*100,"-"),"-")</f>
        <v>2.1527119487946278</v>
      </c>
      <c r="AC68" s="142">
        <f t="shared" si="133"/>
        <v>4.7314010517436778</v>
      </c>
    </row>
    <row r="69" spans="1:29" x14ac:dyDescent="0.2">
      <c r="A69" s="7">
        <v>2015</v>
      </c>
      <c r="B69" s="140">
        <f t="shared" ref="B69:N69" si="176">IFERROR(B23/B46*100,"")</f>
        <v>84.482954880955859</v>
      </c>
      <c r="C69" s="140">
        <f t="shared" si="176"/>
        <v>79.954727681590626</v>
      </c>
      <c r="D69" s="140">
        <f t="shared" si="176"/>
        <v>77.300162510923258</v>
      </c>
      <c r="E69" s="140">
        <f t="shared" si="176"/>
        <v>80.882573161927056</v>
      </c>
      <c r="F69" s="140">
        <f t="shared" si="176"/>
        <v>78.010583266894912</v>
      </c>
      <c r="G69" s="140">
        <f t="shared" si="176"/>
        <v>77.678125257872438</v>
      </c>
      <c r="H69" s="140">
        <f t="shared" si="176"/>
        <v>83.356966184926975</v>
      </c>
      <c r="I69" s="140">
        <f t="shared" si="176"/>
        <v>78.622424898267425</v>
      </c>
      <c r="J69" s="140">
        <f t="shared" si="176"/>
        <v>79.493965393293948</v>
      </c>
      <c r="K69" s="140">
        <f t="shared" si="176"/>
        <v>79.230148339624378</v>
      </c>
      <c r="L69" s="140">
        <f t="shared" si="176"/>
        <v>77.87229216743323</v>
      </c>
      <c r="M69" s="140">
        <f t="shared" si="176"/>
        <v>79.816001308534283</v>
      </c>
      <c r="N69" s="140">
        <f t="shared" si="176"/>
        <v>79.828211541687168</v>
      </c>
      <c r="P69" s="28">
        <v>2014</v>
      </c>
      <c r="Q69" s="141">
        <f t="shared" si="163"/>
        <v>4.8862270679658204</v>
      </c>
      <c r="R69" s="141">
        <f t="shared" ref="R69" si="177">IF(C69&lt;&gt;"",IF(C68&lt;&gt;"",(C69/C68-1)*100,"-"),"-")</f>
        <v>-0.5600718997701648</v>
      </c>
      <c r="S69" s="141">
        <f t="shared" ref="S69" si="178">IF(D69&lt;&gt;"",IF(D68&lt;&gt;"",(D69/D68-1)*100,"-"),"-")</f>
        <v>-0.25073041004040064</v>
      </c>
      <c r="T69" s="141">
        <f t="shared" ref="T69" si="179">IF(E69&lt;&gt;"",IF(E68&lt;&gt;"",(E69/E68-1)*100,"-"),"-")</f>
        <v>1.9179987312600622</v>
      </c>
      <c r="U69" s="141">
        <f t="shared" ref="U69" si="180">IF(F69&lt;&gt;"",IF(F68&lt;&gt;"",(F69/F68-1)*100,"-"),"-")</f>
        <v>-0.50313403136844626</v>
      </c>
      <c r="V69" s="141">
        <f t="shared" ref="V69" si="181">IF(G69&lt;&gt;"",IF(G68&lt;&gt;"",(G69/G68-1)*100,"-"),"-")</f>
        <v>-0.79482276040758748</v>
      </c>
      <c r="W69" s="141">
        <f t="shared" ref="W69" si="182">IF(H69&lt;&gt;"",IF(H68&lt;&gt;"",(H69/H68-1)*100,"-"),"-")</f>
        <v>2.2517055006500808</v>
      </c>
      <c r="X69" s="141">
        <f t="shared" ref="X69" si="183">IF(I69&lt;&gt;"",IF(I68&lt;&gt;"",(I69/I68-1)*100,"-"),"-")</f>
        <v>-0.70631138753299849</v>
      </c>
      <c r="Y69" s="141">
        <f t="shared" ref="Y69" si="184">IF(J69&lt;&gt;"",IF(J68&lt;&gt;"",(J69/J68-1)*100,"-"),"-")</f>
        <v>1.2224977789635716</v>
      </c>
      <c r="Z69" s="141">
        <f t="shared" ref="Z69" si="185">IF(K69&lt;&gt;"",IF(K68&lt;&gt;"",(K69/K68-1)*100,"-"),"-")</f>
        <v>-1.7650096498572077</v>
      </c>
      <c r="AA69" s="141">
        <f t="shared" ref="AA69" si="186">IF(L69&lt;&gt;"",IF(L68&lt;&gt;"",(L69/L68-1)*100,"-"),"-")</f>
        <v>-4.0006831614834208</v>
      </c>
      <c r="AB69" s="141">
        <f t="shared" ref="AB69" si="187">IF(M69&lt;&gt;"",IF(M68&lt;&gt;"",(M69/M68-1)*100,"-"),"-")</f>
        <v>-1.2102008218756732</v>
      </c>
      <c r="AC69" s="142">
        <f t="shared" si="133"/>
        <v>0.11623366782513855</v>
      </c>
    </row>
    <row r="70" spans="1:29" x14ac:dyDescent="0.2">
      <c r="A70" s="7">
        <v>2016</v>
      </c>
      <c r="B70" s="140">
        <f t="shared" ref="B70:N70" si="188">IFERROR(B24/B47*100,"")</f>
        <v>83.105749092235897</v>
      </c>
      <c r="C70" s="140">
        <f t="shared" si="188"/>
        <v>78.333818648161426</v>
      </c>
      <c r="D70" s="140">
        <f t="shared" si="188"/>
        <v>77.509943407592488</v>
      </c>
      <c r="E70" s="140">
        <f t="shared" si="188"/>
        <v>79.137990113753659</v>
      </c>
      <c r="F70" s="140">
        <f t="shared" si="188"/>
        <v>78.327696098134041</v>
      </c>
      <c r="G70" s="140">
        <f t="shared" si="188"/>
        <v>78.061875660947294</v>
      </c>
      <c r="H70" s="140">
        <f t="shared" si="188"/>
        <v>84.497473700665893</v>
      </c>
      <c r="I70" s="140">
        <f t="shared" si="188"/>
        <v>78.776403470405825</v>
      </c>
      <c r="J70" s="140">
        <f t="shared" si="188"/>
        <v>79.985255550806968</v>
      </c>
      <c r="K70" s="140">
        <f t="shared" si="188"/>
        <v>79.188274691450218</v>
      </c>
      <c r="L70" s="140">
        <f t="shared" si="188"/>
        <v>80.686849791179483</v>
      </c>
      <c r="M70" s="140">
        <f t="shared" si="188"/>
        <v>81.285550499902044</v>
      </c>
      <c r="N70" s="140">
        <f t="shared" si="188"/>
        <v>80.022314600221648</v>
      </c>
      <c r="P70" s="28">
        <v>2015</v>
      </c>
      <c r="Q70" s="141">
        <f t="shared" si="163"/>
        <v>-1.6301581670060794</v>
      </c>
      <c r="R70" s="141">
        <f t="shared" ref="R70" si="189">IF(C70&lt;&gt;"",IF(C69&lt;&gt;"",(C70/C69-1)*100,"-"),"-")</f>
        <v>-2.0272835396103916</v>
      </c>
      <c r="S70" s="141">
        <f t="shared" ref="S70" si="190">IF(D70&lt;&gt;"",IF(D69&lt;&gt;"",(D70/D69-1)*100,"-"),"-")</f>
        <v>0.27138480677784127</v>
      </c>
      <c r="T70" s="141">
        <f t="shared" ref="T70" si="191">IF(E70&lt;&gt;"",IF(E69&lt;&gt;"",(E70/E69-1)*100,"-"),"-")</f>
        <v>-2.1569331686329241</v>
      </c>
      <c r="U70" s="141">
        <f t="shared" ref="U70" si="192">IF(F70&lt;&gt;"",IF(F69&lt;&gt;"",(F70/F69-1)*100,"-"),"-")</f>
        <v>0.40649975677555794</v>
      </c>
      <c r="V70" s="141">
        <f t="shared" ref="V70" si="193">IF(G70&lt;&gt;"",IF(G69&lt;&gt;"",(G70/G69-1)*100,"-"),"-")</f>
        <v>0.49402634499853271</v>
      </c>
      <c r="W70" s="141">
        <f t="shared" ref="W70" si="194">IF(H70&lt;&gt;"",IF(H69&lt;&gt;"",(H70/H69-1)*100,"-"),"-")</f>
        <v>1.3682209993208128</v>
      </c>
      <c r="X70" s="141">
        <f t="shared" ref="X70" si="195">IF(I70&lt;&gt;"",IF(I69&lt;&gt;"",(I70/I69-1)*100,"-"),"-")</f>
        <v>0.19584561572303372</v>
      </c>
      <c r="Y70" s="141">
        <f t="shared" ref="Y70" si="196">IF(J70&lt;&gt;"",IF(J69&lt;&gt;"",(J70/J69-1)*100,"-"),"-")</f>
        <v>0.61802195309088592</v>
      </c>
      <c r="Z70" s="141">
        <f t="shared" ref="Z70:Z71" si="197">IF(K70&lt;&gt;"",IF(K69&lt;&gt;"",(K70/K69-1)*100,"-"),"-")</f>
        <v>-5.285064972321285E-2</v>
      </c>
      <c r="AA70" s="141">
        <f t="shared" ref="AA70:AB71" si="198">IF(L70&lt;&gt;"",IF(L69&lt;&gt;"",(L70/L69-1)*100,"-"),"-")</f>
        <v>3.6143248714121334</v>
      </c>
      <c r="AB70" s="141">
        <f t="shared" ref="AB70" si="199">IF(M70&lt;&gt;"",IF(M69&lt;&gt;"",(M70/M69-1)*100,"-"),"-")</f>
        <v>1.8411711527455799</v>
      </c>
      <c r="AC70" s="142">
        <f t="shared" si="133"/>
        <v>0.24315095476379334</v>
      </c>
    </row>
    <row r="71" spans="1:29" x14ac:dyDescent="0.2">
      <c r="A71" s="7">
        <v>2017</v>
      </c>
      <c r="B71" s="140">
        <f t="shared" ref="B71:N71" si="200">IFERROR(B25/B48*100,"")</f>
        <v>84.24113836946222</v>
      </c>
      <c r="C71" s="140">
        <f t="shared" si="200"/>
        <v>79.10645435481419</v>
      </c>
      <c r="D71" s="140">
        <f t="shared" si="200"/>
        <v>78.951439019792844</v>
      </c>
      <c r="E71" s="140">
        <f t="shared" si="200"/>
        <v>80.091683256054822</v>
      </c>
      <c r="F71" s="140">
        <f t="shared" si="200"/>
        <v>77.786303824906469</v>
      </c>
      <c r="G71" s="140">
        <f t="shared" si="200"/>
        <v>80.134557940680466</v>
      </c>
      <c r="H71" s="140">
        <f t="shared" si="200"/>
        <v>83.888737873239378</v>
      </c>
      <c r="I71" s="140">
        <f t="shared" si="200"/>
        <v>80.236569643735749</v>
      </c>
      <c r="J71" s="140">
        <f t="shared" si="200"/>
        <v>82.881420500781388</v>
      </c>
      <c r="K71" s="140">
        <f t="shared" si="200"/>
        <v>83.286483922063553</v>
      </c>
      <c r="L71" s="140">
        <f t="shared" si="200"/>
        <v>82.57505362454701</v>
      </c>
      <c r="M71" s="140">
        <f t="shared" si="200"/>
        <v>83.203861343565251</v>
      </c>
      <c r="N71" s="140">
        <f t="shared" si="200"/>
        <v>81.475079698696874</v>
      </c>
      <c r="P71" s="28">
        <v>2016</v>
      </c>
      <c r="Q71" s="141">
        <f t="shared" ref="Q71:R72" si="201">IF(B71&lt;&gt;"",IF(B70&lt;&gt;"",(B71/B70-1)*100,"-"),"-")</f>
        <v>1.3661982349334245</v>
      </c>
      <c r="R71" s="141">
        <f t="shared" ref="R71" si="202">IF(C71&lt;&gt;"",IF(C70&lt;&gt;"",(C71/C70-1)*100,"-"),"-")</f>
        <v>0.98633734444004695</v>
      </c>
      <c r="S71" s="141">
        <f t="shared" ref="S71:S72" si="203">IF(D71&lt;&gt;"",IF(D70&lt;&gt;"",(D71/D70-1)*100,"-"),"-")</f>
        <v>1.8597557278814403</v>
      </c>
      <c r="T71" s="141">
        <f t="shared" ref="T71" si="204">IF(E71&lt;&gt;"",IF(E70&lt;&gt;"",(E71/E70-1)*100,"-"),"-")</f>
        <v>1.2051015459582981</v>
      </c>
      <c r="U71" s="141">
        <f t="shared" ref="U71" si="205">IF(F71&lt;&gt;"",IF(F70&lt;&gt;"",(F71/F70-1)*100,"-"),"-")</f>
        <v>-0.6911888134042421</v>
      </c>
      <c r="V71" s="141">
        <f t="shared" ref="V71" si="206">IF(G71&lt;&gt;"",IF(G70&lt;&gt;"",(G71/G70-1)*100,"-"),"-")</f>
        <v>2.6551786799687394</v>
      </c>
      <c r="W71" s="141">
        <f t="shared" ref="W71" si="207">IF(H71&lt;&gt;"",IF(H70&lt;&gt;"",(H71/H70-1)*100,"-"),"-")</f>
        <v>-0.72041896729714283</v>
      </c>
      <c r="X71" s="141">
        <f t="shared" ref="X71" si="208">IF(I71&lt;&gt;"",IF(I70&lt;&gt;"",(I71/I70-1)*100,"-"),"-")</f>
        <v>1.8535578028495259</v>
      </c>
      <c r="Y71" s="141">
        <f>IF(J71&lt;&gt;"",IF(J70&lt;&gt;"",(J71/J70-1)*100,"-"),"-")</f>
        <v>3.620873534791369</v>
      </c>
      <c r="Z71" s="141">
        <f t="shared" si="197"/>
        <v>5.1752727870150395</v>
      </c>
      <c r="AA71" s="141">
        <f t="shared" si="198"/>
        <v>2.3401630355556868</v>
      </c>
      <c r="AB71" s="141">
        <f t="shared" si="198"/>
        <v>2.3599653712937707</v>
      </c>
      <c r="AC71" s="142">
        <f t="shared" si="133"/>
        <v>1.8154499850860262</v>
      </c>
    </row>
    <row r="72" spans="1:29" x14ac:dyDescent="0.2">
      <c r="A72" s="7">
        <v>2018</v>
      </c>
      <c r="B72" s="140">
        <f t="shared" ref="B72:N72" si="209">IFERROR(B26/B49*100,"")</f>
        <v>84.616423047402648</v>
      </c>
      <c r="C72" s="140">
        <f t="shared" si="209"/>
        <v>80.340535589846198</v>
      </c>
      <c r="D72" s="140" t="str">
        <f t="shared" si="209"/>
        <v/>
      </c>
      <c r="E72" s="140" t="str">
        <f t="shared" si="209"/>
        <v/>
      </c>
      <c r="F72" s="140" t="str">
        <f t="shared" si="209"/>
        <v/>
      </c>
      <c r="G72" s="140" t="str">
        <f t="shared" si="209"/>
        <v/>
      </c>
      <c r="H72" s="140" t="str">
        <f t="shared" si="209"/>
        <v/>
      </c>
      <c r="I72" s="140" t="str">
        <f t="shared" si="209"/>
        <v/>
      </c>
      <c r="J72" s="140" t="str">
        <f t="shared" si="209"/>
        <v/>
      </c>
      <c r="K72" s="140" t="str">
        <f t="shared" si="209"/>
        <v/>
      </c>
      <c r="L72" s="140" t="str">
        <f t="shared" si="209"/>
        <v/>
      </c>
      <c r="M72" s="140" t="str">
        <f t="shared" si="209"/>
        <v/>
      </c>
      <c r="N72" s="140">
        <f t="shared" si="209"/>
        <v>82.704647768351009</v>
      </c>
      <c r="P72" s="28">
        <v>2017</v>
      </c>
      <c r="Q72" s="141">
        <f t="shared" si="201"/>
        <v>0.44548861186386457</v>
      </c>
      <c r="R72" s="141">
        <f t="shared" si="201"/>
        <v>1.5600259739828815</v>
      </c>
      <c r="S72" s="31" t="str">
        <f t="shared" si="203"/>
        <v>-</v>
      </c>
      <c r="T72" s="141" t="str">
        <f t="shared" ref="T72" si="210">IF(E72&lt;&gt;"",IF(E71&lt;&gt;"",(E72/E71-1)*100,"-"),"-")</f>
        <v>-</v>
      </c>
      <c r="U72" s="141" t="str">
        <f t="shared" ref="U72" si="211">IF(F72&lt;&gt;"",IF(F71&lt;&gt;"",(F72/F71-1)*100,"-"),"-")</f>
        <v>-</v>
      </c>
      <c r="V72" s="141" t="str">
        <f t="shared" ref="V72" si="212">IF(G72&lt;&gt;"",IF(G71&lt;&gt;"",(G72/G71-1)*100,"-"),"-")</f>
        <v>-</v>
      </c>
      <c r="W72" s="141" t="str">
        <f t="shared" ref="W72" si="213">IF(H72&lt;&gt;"",IF(H71&lt;&gt;"",(H72/H71-1)*100,"-"),"-")</f>
        <v>-</v>
      </c>
      <c r="X72" s="141" t="str">
        <f t="shared" ref="X72" si="214">IF(I72&lt;&gt;"",IF(I71&lt;&gt;"",(I72/I71-1)*100,"-"),"-")</f>
        <v>-</v>
      </c>
      <c r="Y72" s="141" t="str">
        <f>IF(J72&lt;&gt;"",IF(J71&lt;&gt;"",(J72/J71-1)*100,"-"),"-")</f>
        <v>-</v>
      </c>
      <c r="Z72" s="141" t="str">
        <f t="shared" ref="Z72" si="215">IF(K72&lt;&gt;"",IF(K71&lt;&gt;"",(K72/K71-1)*100,"-"),"-")</f>
        <v>-</v>
      </c>
      <c r="AA72" s="141" t="str">
        <f t="shared" ref="AA72" si="216">IF(L72&lt;&gt;"",IF(L71&lt;&gt;"",(L72/L71-1)*100,"-"),"-")</f>
        <v>-</v>
      </c>
      <c r="AB72" s="141" t="str">
        <f t="shared" ref="AB72" si="217">IF(M72&lt;&gt;"",IF(M71&lt;&gt;"",(M72/M71-1)*100,"-"),"-")</f>
        <v>-</v>
      </c>
      <c r="AC72" s="142" t="str">
        <f t="shared" si="133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2018341.0969999998</v>
      </c>
      <c r="C80" s="43">
        <v>1842976</v>
      </c>
      <c r="D80" s="43">
        <v>2007059.5549999999</v>
      </c>
      <c r="E80" s="43">
        <v>1885843.696</v>
      </c>
      <c r="F80" s="43">
        <v>1757926.085</v>
      </c>
      <c r="G80" s="43">
        <v>1777362.4790000003</v>
      </c>
      <c r="H80" s="43">
        <v>2080682.801</v>
      </c>
      <c r="I80" s="43">
        <v>1931645.1869999997</v>
      </c>
      <c r="J80" s="43">
        <v>1885516.5699999998</v>
      </c>
      <c r="K80" s="43">
        <v>1918632.8400000003</v>
      </c>
      <c r="L80" s="43">
        <v>1705442.2379999999</v>
      </c>
      <c r="M80" s="43">
        <v>1847528.1809999999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18">SUM(B81:M81)</f>
        <v>21371539.321000002</v>
      </c>
      <c r="P81" s="28">
        <v>2001</v>
      </c>
      <c r="Q81" s="141">
        <f>IF(B81&lt;&gt;"",IF(B80&lt;&gt;"",(B81/B80-1)*100,"-"),"-")</f>
        <v>-0.61660816491810877</v>
      </c>
      <c r="R81" s="141">
        <f t="shared" ref="R81:AB94" si="219">IF(C81&lt;&gt;"",IF(C80&lt;&gt;"",(C81/C80-1)*100,"-"),"-")</f>
        <v>-2.8511910627159409</v>
      </c>
      <c r="S81" s="141">
        <f t="shared" si="219"/>
        <v>-5.1811621005934612</v>
      </c>
      <c r="T81" s="141">
        <f t="shared" si="219"/>
        <v>-10.235951548340827</v>
      </c>
      <c r="U81" s="141">
        <f t="shared" si="219"/>
        <v>-10.020918314093963</v>
      </c>
      <c r="V81" s="141">
        <f t="shared" si="219"/>
        <v>0.62049588253965116</v>
      </c>
      <c r="W81" s="141">
        <f t="shared" si="219"/>
        <v>0.73852429561176436</v>
      </c>
      <c r="X81" s="141">
        <f t="shared" si="219"/>
        <v>2.0046692457086568</v>
      </c>
      <c r="Y81" s="141">
        <f t="shared" si="219"/>
        <v>-11.009045441589505</v>
      </c>
      <c r="Z81" s="141">
        <f t="shared" si="219"/>
        <v>-17.001329133926458</v>
      </c>
      <c r="AA81" s="141">
        <f t="shared" si="219"/>
        <v>-9.5713613374221911</v>
      </c>
      <c r="AB81" s="141">
        <f t="shared" si="219"/>
        <v>-6.3520221345949812</v>
      </c>
      <c r="AC81" s="142">
        <f t="shared" ref="AC81:AC98" si="220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1624056.9240000001</v>
      </c>
      <c r="G82" s="43">
        <v>1692649.0659999999</v>
      </c>
      <c r="H82" s="43">
        <v>1928231.5759999997</v>
      </c>
      <c r="I82" s="43">
        <v>1853796.067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1">SUM(B82:M82)</f>
        <v>20760548.952</v>
      </c>
      <c r="P82" s="28">
        <v>2003</v>
      </c>
      <c r="Q82" s="141">
        <f t="shared" ref="Q82" si="222">IF(B82&lt;&gt;"",IF(B81&lt;&gt;"",(B82/B81-1)*100,"-"),"-")</f>
        <v>-5.2667724734566708</v>
      </c>
      <c r="R82" s="141">
        <f t="shared" ref="R82" si="223">IF(C82&lt;&gt;"",IF(C81&lt;&gt;"",(C82/C81-1)*100,"-"),"-")</f>
        <v>-5.7239003983577401</v>
      </c>
      <c r="S82" s="141">
        <f t="shared" ref="S82" si="224">IF(D82&lt;&gt;"",IF(D81&lt;&gt;"",(D82/D81-1)*100,"-"),"-")</f>
        <v>-8.7311067553036636</v>
      </c>
      <c r="T82" s="141">
        <f t="shared" ref="T82" si="225">IF(E82&lt;&gt;"",IF(E81&lt;&gt;"",(E82/E81-1)*100,"-"),"-")</f>
        <v>-5.5617682741599284</v>
      </c>
      <c r="U82" s="141">
        <f t="shared" ref="U82" si="226">IF(F82&lt;&gt;"",IF(F81&lt;&gt;"",(F82/F81-1)*100,"-"),"-")</f>
        <v>2.6736687182330021</v>
      </c>
      <c r="V82" s="141">
        <f t="shared" ref="V82" si="227">IF(G82&lt;&gt;"",IF(G81&lt;&gt;"",(G82/G81-1)*100,"-"),"-")</f>
        <v>-5.3535204109231298</v>
      </c>
      <c r="W82" s="141">
        <f t="shared" ref="W82" si="228">IF(H82&lt;&gt;"",IF(H81&lt;&gt;"",(H82/H81-1)*100,"-"),"-")</f>
        <v>-8.0063758562180851</v>
      </c>
      <c r="X82" s="141">
        <f t="shared" ref="X82" si="229">IF(I82&lt;&gt;"",IF(I81&lt;&gt;"",(I82/I81-1)*100,"-"),"-")</f>
        <v>-5.9162653980274875</v>
      </c>
      <c r="Y82" s="141">
        <f t="shared" ref="Y82" si="230">IF(J82&lt;&gt;"",IF(J81&lt;&gt;"",(J82/J81-1)*100,"-"),"-")</f>
        <v>1.6266753346962926</v>
      </c>
      <c r="Z82" s="141">
        <f t="shared" ref="Z82" si="231">IF(K82&lt;&gt;"",IF(K81&lt;&gt;"",(K82/K81-1)*100,"-"),"-")</f>
        <v>3.0797278085539448</v>
      </c>
      <c r="AA82" s="141">
        <f t="shared" ref="AA82" si="232">IF(L82&lt;&gt;"",IF(L81&lt;&gt;"",(L82/L81-1)*100,"-"),"-")</f>
        <v>3.2204110983331313</v>
      </c>
      <c r="AB82" s="141">
        <f t="shared" ref="AB82" si="233">IF(M82&lt;&gt;"",IF(M81&lt;&gt;"",(M82/M81-1)*100,"-"),"-")</f>
        <v>4.0045057765797143</v>
      </c>
      <c r="AC82" s="142">
        <f t="shared" ref="AC82" si="234">IF(COUNTIF(Q82:AB82,"-")=0,IF(N82&lt;&gt;"",IF(N81&lt;&gt;"",(N82/N81-1)*100,"-"),"-"),"-")</f>
        <v>-2.8588973392273842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5">SUM(B83:M83)</f>
        <v>20686310.119999997</v>
      </c>
      <c r="P83" s="28">
        <v>2003</v>
      </c>
      <c r="Q83" s="141">
        <f t="shared" ref="Q83" si="236">IF(B83&lt;&gt;"",IF(B82&lt;&gt;"",(B83/B82-1)*100,"-"),"-")</f>
        <v>2.4796093250201823</v>
      </c>
      <c r="R83" s="141">
        <f t="shared" ref="R83" si="237">IF(C83&lt;&gt;"",IF(C82&lt;&gt;"",(C83/C82-1)*100,"-"),"-")</f>
        <v>-1.2584954933714143</v>
      </c>
      <c r="S83" s="141">
        <f t="shared" ref="S83" si="238">IF(D83&lt;&gt;"",IF(D82&lt;&gt;"",(D83/D82-1)*100,"-"),"-")</f>
        <v>1.2440814015602486</v>
      </c>
      <c r="T83" s="141">
        <f t="shared" ref="T83" si="239">IF(E83&lt;&gt;"",IF(E82&lt;&gt;"",(E83/E82-1)*100,"-"),"-")</f>
        <v>-2.7185968636339597</v>
      </c>
      <c r="U83" s="141">
        <f t="shared" ref="U83" si="240">IF(F83&lt;&gt;"",IF(F82&lt;&gt;"",(F83/F82-1)*100,"-"),"-")</f>
        <v>-8.2962729328568958</v>
      </c>
      <c r="V83" s="141">
        <f t="shared" ref="V83" si="241">IF(G83&lt;&gt;"",IF(G82&lt;&gt;"",(G83/G82-1)*100,"-"),"-")</f>
        <v>-5.1409473911587567</v>
      </c>
      <c r="W83" s="141">
        <f t="shared" ref="W83" si="242">IF(H83&lt;&gt;"",IF(H82&lt;&gt;"",(H83/H82-1)*100,"-"),"-")</f>
        <v>-4.2638808026655761</v>
      </c>
      <c r="X83" s="141">
        <f t="shared" ref="X83" si="243">IF(I83&lt;&gt;"",IF(I82&lt;&gt;"",(I83/I82-1)*100,"-"),"-")</f>
        <v>-1.1544321611725583</v>
      </c>
      <c r="Y83" s="141">
        <f t="shared" ref="Y83" si="244">IF(J83&lt;&gt;"",IF(J82&lt;&gt;"",(J83/J82-1)*100,"-"),"-")</f>
        <v>1.3305796996166519</v>
      </c>
      <c r="Z83" s="141">
        <f t="shared" ref="Z83" si="245">IF(K83&lt;&gt;"",IF(K82&lt;&gt;"",(K83/K82-1)*100,"-"),"-")</f>
        <v>8.7010171145490922</v>
      </c>
      <c r="AA83" s="141">
        <f t="shared" ref="AA83" si="246">IF(L83&lt;&gt;"",IF(L82&lt;&gt;"",(L83/L82-1)*100,"-"),"-")</f>
        <v>10.41742438096267</v>
      </c>
      <c r="AB83" s="141">
        <f t="shared" ref="AB83" si="247">IF(M83&lt;&gt;"",IF(M82&lt;&gt;"",(M83/M82-1)*100,"-"),"-")</f>
        <v>-4.6812468719776739</v>
      </c>
      <c r="AC83" s="142">
        <f t="shared" ref="AC83" si="248">IF(COUNTIF(Q83:AB83,"-")=0,IF(N83&lt;&gt;"",IF(N82&lt;&gt;"",(N83/N82-1)*100,"-"),"-"),"-")</f>
        <v>-0.35759570795381723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18"/>
        <v>22031080.368000001</v>
      </c>
      <c r="P84" s="28">
        <v>2003</v>
      </c>
      <c r="Q84" s="141">
        <f t="shared" ref="Q84:R94" si="249">IF(B84&lt;&gt;"",IF(B83&lt;&gt;"",(B84/B83-1)*100,"-"),"-")</f>
        <v>-3.032041169088473</v>
      </c>
      <c r="R84" s="141">
        <f t="shared" si="219"/>
        <v>4.6211399759239269</v>
      </c>
      <c r="S84" s="141">
        <f t="shared" si="219"/>
        <v>-2.5819616814745427</v>
      </c>
      <c r="T84" s="141">
        <f t="shared" si="219"/>
        <v>7.2237597195252468</v>
      </c>
      <c r="U84" s="141">
        <f t="shared" si="219"/>
        <v>12.083488431725197</v>
      </c>
      <c r="V84" s="141">
        <f t="shared" si="219"/>
        <v>8.7241033285865299</v>
      </c>
      <c r="W84" s="141">
        <f t="shared" si="219"/>
        <v>14.063785959855736</v>
      </c>
      <c r="X84" s="141">
        <f t="shared" si="219"/>
        <v>6.8033603595094361</v>
      </c>
      <c r="Y84" s="141">
        <f t="shared" si="219"/>
        <v>4.8759362996544597</v>
      </c>
      <c r="Z84" s="141">
        <f t="shared" si="219"/>
        <v>12.840115806335927</v>
      </c>
      <c r="AA84" s="141">
        <f t="shared" si="219"/>
        <v>4.717079582659367</v>
      </c>
      <c r="AB84" s="141">
        <f t="shared" si="219"/>
        <v>9.2851187987950556</v>
      </c>
      <c r="AC84" s="142">
        <f t="shared" si="220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18"/>
        <v>23517057.317000002</v>
      </c>
      <c r="P85" s="28">
        <v>2004</v>
      </c>
      <c r="Q85" s="141">
        <f t="shared" si="249"/>
        <v>12.157560863011474</v>
      </c>
      <c r="R85" s="141">
        <f t="shared" si="219"/>
        <v>8.3974003508519459</v>
      </c>
      <c r="S85" s="141">
        <f t="shared" si="219"/>
        <v>15.413654686805645</v>
      </c>
      <c r="T85" s="141">
        <f t="shared" si="219"/>
        <v>8.8335411930420715</v>
      </c>
      <c r="U85" s="141">
        <f t="shared" si="219"/>
        <v>4.5245018296113937</v>
      </c>
      <c r="V85" s="141">
        <f t="shared" si="219"/>
        <v>4.6993895365409877</v>
      </c>
      <c r="W85" s="141">
        <f t="shared" si="219"/>
        <v>7.5955868520406034</v>
      </c>
      <c r="X85" s="141">
        <f t="shared" si="219"/>
        <v>6.6925798396990199</v>
      </c>
      <c r="Y85" s="141">
        <f t="shared" si="219"/>
        <v>7.604023332059251</v>
      </c>
      <c r="Z85" s="141">
        <f t="shared" si="219"/>
        <v>0.40177236343803546</v>
      </c>
      <c r="AA85" s="141">
        <f t="shared" si="219"/>
        <v>0.6920458885961267</v>
      </c>
      <c r="AB85" s="141">
        <f t="shared" si="219"/>
        <v>4.8821868315619188</v>
      </c>
      <c r="AC85" s="142">
        <f t="shared" si="220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18"/>
        <v>16267479.981999999</v>
      </c>
      <c r="P86" s="28">
        <v>2005</v>
      </c>
      <c r="Q86" s="141">
        <f t="shared" si="249"/>
        <v>2.1575366737528689</v>
      </c>
      <c r="R86" s="141">
        <f t="shared" si="219"/>
        <v>-0.73850203902978695</v>
      </c>
      <c r="S86" s="141">
        <f t="shared" si="219"/>
        <v>-1.6366470316727555</v>
      </c>
      <c r="T86" s="141">
        <f t="shared" si="219"/>
        <v>-1.9341302359321411</v>
      </c>
      <c r="U86" s="141">
        <f t="shared" si="219"/>
        <v>-14.298219859952043</v>
      </c>
      <c r="V86" s="141">
        <f t="shared" si="219"/>
        <v>-28.751510962655036</v>
      </c>
      <c r="W86" s="141">
        <f t="shared" si="219"/>
        <v>-47.021629721667409</v>
      </c>
      <c r="X86" s="141">
        <f t="shared" si="219"/>
        <v>-54.387426791999104</v>
      </c>
      <c r="Y86" s="141">
        <f t="shared" si="219"/>
        <v>-58.490572330030624</v>
      </c>
      <c r="Z86" s="141">
        <f t="shared" si="219"/>
        <v>-58.015236943012084</v>
      </c>
      <c r="AA86" s="141">
        <f t="shared" si="219"/>
        <v>-52.862371057327209</v>
      </c>
      <c r="AB86" s="141">
        <f t="shared" si="219"/>
        <v>-48.060821088206559</v>
      </c>
      <c r="AC86" s="142">
        <f t="shared" si="220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18"/>
        <v>14844939.741000002</v>
      </c>
      <c r="P87" s="28">
        <v>2006</v>
      </c>
      <c r="Q87" s="141">
        <f t="shared" si="249"/>
        <v>-44.931419997177201</v>
      </c>
      <c r="R87" s="141">
        <f t="shared" si="219"/>
        <v>-42.558053753583224</v>
      </c>
      <c r="S87" s="141">
        <f t="shared" si="219"/>
        <v>-39.277036365623488</v>
      </c>
      <c r="T87" s="141">
        <f t="shared" si="219"/>
        <v>-32.133236891509043</v>
      </c>
      <c r="U87" s="141">
        <f t="shared" si="219"/>
        <v>-24.0891260857242</v>
      </c>
      <c r="V87" s="141">
        <f t="shared" si="219"/>
        <v>-14.023174778634528</v>
      </c>
      <c r="W87" s="141">
        <f t="shared" si="219"/>
        <v>22.649821932874392</v>
      </c>
      <c r="X87" s="141">
        <f t="shared" si="219"/>
        <v>31.969940148295283</v>
      </c>
      <c r="Y87" s="141">
        <f t="shared" si="219"/>
        <v>50.831269069794402</v>
      </c>
      <c r="Z87" s="141">
        <f t="shared" si="219"/>
        <v>52.964114308743703</v>
      </c>
      <c r="AA87" s="141">
        <f t="shared" si="219"/>
        <v>32.011263084730146</v>
      </c>
      <c r="AB87" s="141">
        <f t="shared" si="219"/>
        <v>49.914216360801376</v>
      </c>
      <c r="AC87" s="142">
        <f t="shared" si="220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18"/>
        <v>19365261.93</v>
      </c>
      <c r="P88" s="28">
        <v>2007</v>
      </c>
      <c r="Q88" s="141">
        <f t="shared" si="249"/>
        <v>61.492462117057926</v>
      </c>
      <c r="R88" s="141">
        <f t="shared" si="219"/>
        <v>53.16341194855876</v>
      </c>
      <c r="S88" s="141">
        <f t="shared" si="219"/>
        <v>42.495305195337949</v>
      </c>
      <c r="T88" s="141">
        <f t="shared" si="219"/>
        <v>23.765213204865642</v>
      </c>
      <c r="U88" s="141">
        <f t="shared" si="219"/>
        <v>33.06929037729136</v>
      </c>
      <c r="V88" s="141">
        <f t="shared" si="219"/>
        <v>28.05235484847659</v>
      </c>
      <c r="W88" s="141">
        <f t="shared" si="219"/>
        <v>26.410718867631445</v>
      </c>
      <c r="X88" s="141">
        <f t="shared" si="219"/>
        <v>35.033301522745106</v>
      </c>
      <c r="Y88" s="141">
        <f t="shared" si="219"/>
        <v>23.590799248570281</v>
      </c>
      <c r="Z88" s="141">
        <f t="shared" si="219"/>
        <v>20.718887523301532</v>
      </c>
      <c r="AA88" s="141">
        <f t="shared" si="219"/>
        <v>25.020004767761449</v>
      </c>
      <c r="AB88" s="141">
        <f t="shared" si="219"/>
        <v>4.0295005122792382</v>
      </c>
      <c r="AC88" s="142">
        <f t="shared" si="220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18"/>
        <v>19522497.876000002</v>
      </c>
      <c r="P89" s="28">
        <v>2008</v>
      </c>
      <c r="Q89" s="141">
        <f t="shared" si="249"/>
        <v>-5.5491662012714382</v>
      </c>
      <c r="R89" s="141">
        <f t="shared" si="219"/>
        <v>-8.8270930195987631</v>
      </c>
      <c r="S89" s="141">
        <f t="shared" si="219"/>
        <v>-10.638989435330648</v>
      </c>
      <c r="T89" s="141">
        <f t="shared" si="219"/>
        <v>3.9096487328153406</v>
      </c>
      <c r="U89" s="141">
        <f t="shared" si="219"/>
        <v>-1.6225000760710317</v>
      </c>
      <c r="V89" s="141">
        <f t="shared" si="219"/>
        <v>5.1356733007186683</v>
      </c>
      <c r="W89" s="141">
        <f t="shared" si="219"/>
        <v>-10.735310299909241</v>
      </c>
      <c r="X89" s="141">
        <f t="shared" si="219"/>
        <v>-4.7993694973841761</v>
      </c>
      <c r="Y89" s="141">
        <f t="shared" si="219"/>
        <v>8.5838083804324672</v>
      </c>
      <c r="Z89" s="141">
        <f t="shared" si="219"/>
        <v>13.242428781832437</v>
      </c>
      <c r="AA89" s="141">
        <f t="shared" si="219"/>
        <v>13.841366710426129</v>
      </c>
      <c r="AB89" s="141">
        <f t="shared" si="219"/>
        <v>14.177924842552381</v>
      </c>
      <c r="AC89" s="142">
        <f t="shared" si="220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0">SUM(B90:M90)</f>
        <v>23711344.326000001</v>
      </c>
      <c r="P90" s="28">
        <v>2009</v>
      </c>
      <c r="Q90" s="141">
        <f t="shared" si="249"/>
        <v>12.949218402211947</v>
      </c>
      <c r="R90" s="141">
        <f t="shared" si="219"/>
        <v>14.31374379048529</v>
      </c>
      <c r="S90" s="141">
        <f t="shared" si="219"/>
        <v>13.827668475475452</v>
      </c>
      <c r="T90" s="141">
        <f t="shared" si="219"/>
        <v>5.0660727760585056</v>
      </c>
      <c r="U90" s="141">
        <f t="shared" si="219"/>
        <v>24.780295416816568</v>
      </c>
      <c r="V90" s="141">
        <f t="shared" si="219"/>
        <v>27.024648112104742</v>
      </c>
      <c r="W90" s="141">
        <f t="shared" si="219"/>
        <v>37.384682827991192</v>
      </c>
      <c r="X90" s="141">
        <f t="shared" si="219"/>
        <v>33.634219861233582</v>
      </c>
      <c r="Y90" s="141">
        <f t="shared" si="219"/>
        <v>29.432550905618626</v>
      </c>
      <c r="Z90" s="141">
        <f t="shared" si="219"/>
        <v>23.860149231593276</v>
      </c>
      <c r="AA90" s="141">
        <f t="shared" si="219"/>
        <v>19.052234914918408</v>
      </c>
      <c r="AB90" s="141">
        <f t="shared" si="219"/>
        <v>16.114909702440539</v>
      </c>
      <c r="AC90" s="142">
        <f t="shared" si="220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0"/>
        <v>26353842.595000003</v>
      </c>
      <c r="P91" s="28">
        <v>2010</v>
      </c>
      <c r="Q91" s="141">
        <f t="shared" si="249"/>
        <v>12.322599548567027</v>
      </c>
      <c r="R91" s="141">
        <f t="shared" si="219"/>
        <v>12.347047991819604</v>
      </c>
      <c r="S91" s="141">
        <f t="shared" si="219"/>
        <v>27.89816619670804</v>
      </c>
      <c r="T91" s="141">
        <f t="shared" si="219"/>
        <v>34.080433937602116</v>
      </c>
      <c r="U91" s="141">
        <f t="shared" si="219"/>
        <v>20.621558838535915</v>
      </c>
      <c r="V91" s="141">
        <f t="shared" si="219"/>
        <v>6.8566631652692056</v>
      </c>
      <c r="W91" s="141">
        <f t="shared" si="219"/>
        <v>7.9029855501205448</v>
      </c>
      <c r="X91" s="141">
        <f t="shared" si="219"/>
        <v>4.5707179992738656</v>
      </c>
      <c r="Y91" s="141">
        <f t="shared" si="219"/>
        <v>6.6024965959685877</v>
      </c>
      <c r="Z91" s="141">
        <f t="shared" si="219"/>
        <v>3.4253682242395556</v>
      </c>
      <c r="AA91" s="141">
        <f t="shared" si="219"/>
        <v>4.4602975902356956</v>
      </c>
      <c r="AB91" s="141">
        <f t="shared" si="219"/>
        <v>2.284153266093325</v>
      </c>
      <c r="AC91" s="142">
        <f t="shared" si="220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0"/>
        <v>26439915.242000002</v>
      </c>
      <c r="P92" s="28">
        <v>2011</v>
      </c>
      <c r="Q92" s="141">
        <f t="shared" si="249"/>
        <v>3.3974767915783133</v>
      </c>
      <c r="R92" s="141">
        <f t="shared" si="219"/>
        <v>8.770554396925224</v>
      </c>
      <c r="S92" s="141">
        <f t="shared" si="219"/>
        <v>-2.9594033713320145</v>
      </c>
      <c r="T92" s="141">
        <f t="shared" si="219"/>
        <v>-1.7038715246470493</v>
      </c>
      <c r="U92" s="141">
        <f t="shared" si="219"/>
        <v>-2.7167656323531242</v>
      </c>
      <c r="V92" s="141">
        <f t="shared" si="219"/>
        <v>3.105731261419642</v>
      </c>
      <c r="W92" s="141">
        <f t="shared" si="219"/>
        <v>-2.3255865507977869</v>
      </c>
      <c r="X92" s="141">
        <f t="shared" si="219"/>
        <v>-2.6457591630201782</v>
      </c>
      <c r="Y92" s="141">
        <f t="shared" si="219"/>
        <v>-2.4302934557594247</v>
      </c>
      <c r="Z92" s="141">
        <f t="shared" si="219"/>
        <v>-3.2318015628720387</v>
      </c>
      <c r="AA92" s="141">
        <f t="shared" si="219"/>
        <v>2.6670982897947226</v>
      </c>
      <c r="AB92" s="141">
        <f t="shared" si="219"/>
        <v>5.9501653031239332</v>
      </c>
      <c r="AC92" s="142">
        <f t="shared" si="220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0"/>
        <v>27787771.816</v>
      </c>
      <c r="P93" s="28">
        <v>2012</v>
      </c>
      <c r="Q93" s="141">
        <f t="shared" si="249"/>
        <v>9.5335781278952823</v>
      </c>
      <c r="R93" s="141">
        <f t="shared" si="219"/>
        <v>0.7482374967787031</v>
      </c>
      <c r="S93" s="141">
        <f t="shared" si="219"/>
        <v>9.8440950789952186</v>
      </c>
      <c r="T93" s="141">
        <f t="shared" si="219"/>
        <v>1.3670838498605509</v>
      </c>
      <c r="U93" s="141">
        <f t="shared" si="219"/>
        <v>5.0189209633393572</v>
      </c>
      <c r="V93" s="141">
        <f t="shared" si="219"/>
        <v>2.5563554306816227</v>
      </c>
      <c r="W93" s="141">
        <f t="shared" si="219"/>
        <v>3.339665748306353</v>
      </c>
      <c r="X93" s="141">
        <f t="shared" si="219"/>
        <v>2.6847319678769743</v>
      </c>
      <c r="Y93" s="141">
        <f t="shared" si="219"/>
        <v>3.2261609442033157</v>
      </c>
      <c r="Z93" s="141">
        <f t="shared" si="219"/>
        <v>9.9143101359169918</v>
      </c>
      <c r="AA93" s="141">
        <f t="shared" si="219"/>
        <v>6.9132075903553414</v>
      </c>
      <c r="AB93" s="141">
        <f t="shared" si="219"/>
        <v>5.6678058721195246</v>
      </c>
      <c r="AC93" s="142">
        <f t="shared" si="220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0"/>
        <v>29142337.285000004</v>
      </c>
      <c r="P94" s="28">
        <v>2013</v>
      </c>
      <c r="Q94" s="141">
        <f t="shared" si="249"/>
        <v>-3.0535534811709564</v>
      </c>
      <c r="R94" s="141">
        <f t="shared" si="249"/>
        <v>-0.49082585626503139</v>
      </c>
      <c r="S94" s="141">
        <f t="shared" si="219"/>
        <v>1.7632030164110857</v>
      </c>
      <c r="T94" s="141">
        <f t="shared" si="219"/>
        <v>5.8159314941691242</v>
      </c>
      <c r="U94" s="141">
        <f t="shared" si="219"/>
        <v>2.4515154385135629</v>
      </c>
      <c r="V94" s="141">
        <f t="shared" si="219"/>
        <v>7.4481826354389824</v>
      </c>
      <c r="W94" s="141">
        <f t="shared" si="219"/>
        <v>3.2692652846839643</v>
      </c>
      <c r="X94" s="141">
        <f t="shared" si="219"/>
        <v>14.555633505014477</v>
      </c>
      <c r="Y94" s="141">
        <f t="shared" si="219"/>
        <v>8.8676710673032169</v>
      </c>
      <c r="Z94" s="141">
        <f t="shared" si="219"/>
        <v>2.9750021528406556</v>
      </c>
      <c r="AA94" s="141">
        <f t="shared" si="219"/>
        <v>5.4790138063434579</v>
      </c>
      <c r="AB94" s="141">
        <f t="shared" ref="AB94" si="251">IF(M94&lt;&gt;"",IF(M93&lt;&gt;"",(M94/M93-1)*100,"-"),"-")</f>
        <v>10.471662284903971</v>
      </c>
      <c r="AC94" s="142">
        <f t="shared" si="220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0"/>
        <v>33153575.586999997</v>
      </c>
      <c r="P95" s="28">
        <v>2014</v>
      </c>
      <c r="Q95" s="141">
        <f t="shared" ref="Q95" si="252">IF(B95&lt;&gt;"",IF(B94&lt;&gt;"",(B95/B94-1)*100,"-"),"-")</f>
        <v>21.641887615992172</v>
      </c>
      <c r="R95" s="141">
        <f t="shared" ref="R95" si="253">IF(C95&lt;&gt;"",IF(C94&lt;&gt;"",(C95/C94-1)*100,"-"),"-")</f>
        <v>19.989291894180017</v>
      </c>
      <c r="S95" s="141">
        <f t="shared" ref="S95" si="254">IF(D95&lt;&gt;"",IF(D94&lt;&gt;"",(D95/D94-1)*100,"-"),"-")</f>
        <v>4.5002485504364476</v>
      </c>
      <c r="T95" s="141">
        <f t="shared" ref="T95" si="255">IF(E95&lt;&gt;"",IF(E94&lt;&gt;"",(E95/E94-1)*100,"-"),"-")</f>
        <v>8.1812750799254541</v>
      </c>
      <c r="U95" s="141">
        <f t="shared" ref="U95" si="256">IF(F95&lt;&gt;"",IF(F94&lt;&gt;"",(F95/F94-1)*100,"-"),"-")</f>
        <v>13.651517830184655</v>
      </c>
      <c r="V95" s="141">
        <f t="shared" ref="V95" si="257">IF(G95&lt;&gt;"",IF(G94&lt;&gt;"",(G95/G94-1)*100,"-"),"-")</f>
        <v>11.804481267696843</v>
      </c>
      <c r="W95" s="141">
        <f t="shared" ref="W95" si="258">IF(H95&lt;&gt;"",IF(H94&lt;&gt;"",(H95/H94-1)*100,"-"),"-")</f>
        <v>21.98531967721291</v>
      </c>
      <c r="X95" s="141">
        <f t="shared" ref="X95" si="259">IF(I95&lt;&gt;"",IF(I94&lt;&gt;"",(I95/I94-1)*100,"-"),"-")</f>
        <v>16.620386631595597</v>
      </c>
      <c r="Y95" s="143">
        <f t="shared" ref="Y95" si="260">IF(J95&lt;&gt;"",IF(J94&lt;&gt;"",(J95/J94-1)*100,"-"),"-")</f>
        <v>13.948295404342371</v>
      </c>
      <c r="Z95" s="143">
        <f t="shared" ref="Z95" si="261">IF(K95&lt;&gt;"",IF(K94&lt;&gt;"",(K95/K94-1)*100,"-"),"-")</f>
        <v>14.985767722063571</v>
      </c>
      <c r="AA95" s="143">
        <f t="shared" ref="AA95" si="262">IF(L95&lt;&gt;"",IF(L94&lt;&gt;"",(L95/L94-1)*100,"-"),"-")</f>
        <v>8.5107099809833109</v>
      </c>
      <c r="AB95" s="143">
        <f t="shared" ref="AB95" si="263">IF(M95&lt;&gt;"",IF(M94&lt;&gt;"",(M95/M94-1)*100,"-"),"-")</f>
        <v>8.923028610519367</v>
      </c>
      <c r="AC95" s="142">
        <f t="shared" si="220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4">SUM(B96:M96)</f>
        <v>33049417.334000006</v>
      </c>
      <c r="P96" s="28">
        <v>2015</v>
      </c>
      <c r="Q96" s="141">
        <f t="shared" ref="Q96" si="265">IF(B96&lt;&gt;"",IF(B95&lt;&gt;"",(B96/B95-1)*100,"-"),"-")</f>
        <v>6.6276171264269657</v>
      </c>
      <c r="R96" s="141">
        <f t="shared" ref="R96" si="266">IF(C96&lt;&gt;"",IF(C95&lt;&gt;"",(C96/C95-1)*100,"-"),"-")</f>
        <v>5.0183522789784885</v>
      </c>
      <c r="S96" s="141">
        <f t="shared" ref="S96" si="267">IF(D96&lt;&gt;"",IF(D95&lt;&gt;"",(D96/D95-1)*100,"-"),"-")</f>
        <v>-1.1631332979587072</v>
      </c>
      <c r="T96" s="141">
        <f t="shared" ref="T96" si="268">IF(E96&lt;&gt;"",IF(E95&lt;&gt;"",(E96/E95-1)*100,"-"),"-")</f>
        <v>-4.015034009879459</v>
      </c>
      <c r="U96" s="141">
        <f t="shared" ref="U96" si="269">IF(F96&lt;&gt;"",IF(F95&lt;&gt;"",(F96/F95-1)*100,"-"),"-")</f>
        <v>-4.9206679543211447</v>
      </c>
      <c r="V96" s="141">
        <f t="shared" ref="V96" si="270">IF(G96&lt;&gt;"",IF(G95&lt;&gt;"",(G96/G95-1)*100,"-"),"-")</f>
        <v>-5.0452614552722981</v>
      </c>
      <c r="W96" s="141">
        <f t="shared" ref="W96" si="271">IF(H96&lt;&gt;"",IF(H95&lt;&gt;"",(H96/H95-1)*100,"-"),"-")</f>
        <v>-4.6247501477252424</v>
      </c>
      <c r="X96" s="141">
        <f t="shared" ref="X96" si="272">IF(I96&lt;&gt;"",IF(I95&lt;&gt;"",(I96/I95-1)*100,"-"),"-")</f>
        <v>-6.7397024419158296</v>
      </c>
      <c r="Y96" s="143">
        <f t="shared" ref="Y96" si="273">IF(J96&lt;&gt;"",IF(J95&lt;&gt;"",(J96/J95-1)*100,"-"),"-")</f>
        <v>-4.7318011218621114</v>
      </c>
      <c r="Z96" s="143">
        <f t="shared" ref="Z96:Z98" si="274">IF(K96&lt;&gt;"",IF(K95&lt;&gt;"",(K96/K95-1)*100,"-"),"-")</f>
        <v>2.5651466160664604</v>
      </c>
      <c r="AA96" s="143">
        <f t="shared" ref="AA96:AB98" si="275">IF(L96&lt;&gt;"",IF(L95&lt;&gt;"",(L96/L95-1)*100,"-"),"-")</f>
        <v>8.1562563973409219</v>
      </c>
      <c r="AB96" s="143">
        <f t="shared" ref="AB96" si="276">IF(M96&lt;&gt;"",IF(M95&lt;&gt;"",(M96/M95-1)*100,"-"),"-")</f>
        <v>5.3293833183583939</v>
      </c>
      <c r="AC96" s="142">
        <f t="shared" si="220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3139996.773</v>
      </c>
      <c r="K97" s="43">
        <v>3120142.2690000003</v>
      </c>
      <c r="L97" s="43">
        <v>2948148.4450000008</v>
      </c>
      <c r="M97" s="43">
        <v>3388432.5839999998</v>
      </c>
      <c r="N97" s="27">
        <f t="shared" si="264"/>
        <v>37023808.770999998</v>
      </c>
      <c r="P97" s="28">
        <v>2016</v>
      </c>
      <c r="Q97" s="141">
        <f t="shared" ref="Q97:R98" si="277">IF(B97&lt;&gt;"",IF(B96&lt;&gt;"",(B97/B96-1)*100,"-"),"-")</f>
        <v>4.7553707349241803</v>
      </c>
      <c r="R97" s="141">
        <f t="shared" ref="R97" si="278">IF(C97&lt;&gt;"",IF(C96&lt;&gt;"",(C97/C96-1)*100,"-"),"-")</f>
        <v>6.4569287672397113</v>
      </c>
      <c r="S97" s="141">
        <f t="shared" ref="S97:S98" si="279">IF(D97&lt;&gt;"",IF(D96&lt;&gt;"",(D97/D96-1)*100,"-"),"-")</f>
        <v>17.712877722474296</v>
      </c>
      <c r="T97" s="141">
        <f t="shared" ref="T97:T98" si="280">IF(E97&lt;&gt;"",IF(E96&lt;&gt;"",(E97/E96-1)*100,"-"),"-")</f>
        <v>16.903240117542538</v>
      </c>
      <c r="U97" s="141">
        <f t="shared" ref="U97:U98" si="281">IF(F97&lt;&gt;"",IF(F96&lt;&gt;"",(F97/F96-1)*100,"-"),"-")</f>
        <v>11.617796117435031</v>
      </c>
      <c r="V97" s="141">
        <f t="shared" ref="V97:V98" si="282">IF(G97&lt;&gt;"",IF(G96&lt;&gt;"",(G97/G96-1)*100,"-"),"-")</f>
        <v>14.707538843546741</v>
      </c>
      <c r="W97" s="141">
        <f t="shared" ref="W97:W98" si="283">IF(H97&lt;&gt;"",IF(H96&lt;&gt;"",(H97/H96-1)*100,"-"),"-")</f>
        <v>18.54444434519651</v>
      </c>
      <c r="X97" s="141">
        <f t="shared" ref="X97:X98" si="284">IF(I97&lt;&gt;"",IF(I96&lt;&gt;"",(I97/I96-1)*100,"-"),"-")</f>
        <v>16.551044146843765</v>
      </c>
      <c r="Y97" s="141">
        <f>IF(J97&lt;&gt;"",IF(J96&lt;&gt;"",(J97/J96-1)*100,"-"),"-")</f>
        <v>16.69188488044</v>
      </c>
      <c r="Z97" s="141">
        <f t="shared" si="274"/>
        <v>6.246021459463269</v>
      </c>
      <c r="AA97" s="141">
        <f t="shared" si="275"/>
        <v>6.2894973430685397</v>
      </c>
      <c r="AB97" s="141">
        <f t="shared" si="275"/>
        <v>10.58054753627391</v>
      </c>
      <c r="AC97" s="142">
        <f t="shared" si="220"/>
        <v>12.02560213644459</v>
      </c>
    </row>
    <row r="98" spans="1:29" x14ac:dyDescent="0.2">
      <c r="A98" s="7">
        <v>2018</v>
      </c>
      <c r="B98" s="43">
        <v>3928042.8089999999</v>
      </c>
      <c r="C98" s="43">
        <v>3370309.3930000002</v>
      </c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27">
        <f t="shared" si="264"/>
        <v>7298352.2019999996</v>
      </c>
      <c r="P98" s="28">
        <v>2017</v>
      </c>
      <c r="Q98" s="141">
        <f t="shared" si="277"/>
        <v>14.201089637937736</v>
      </c>
      <c r="R98" s="141">
        <f t="shared" si="277"/>
        <v>19.203356775280291</v>
      </c>
      <c r="S98" s="141" t="str">
        <f t="shared" si="279"/>
        <v>-</v>
      </c>
      <c r="T98" s="141" t="str">
        <f t="shared" si="280"/>
        <v>-</v>
      </c>
      <c r="U98" s="141" t="str">
        <f t="shared" si="281"/>
        <v>-</v>
      </c>
      <c r="V98" s="141" t="str">
        <f t="shared" si="282"/>
        <v>-</v>
      </c>
      <c r="W98" s="141" t="str">
        <f t="shared" si="283"/>
        <v>-</v>
      </c>
      <c r="X98" s="141" t="str">
        <f t="shared" si="284"/>
        <v>-</v>
      </c>
      <c r="Y98" s="141" t="str">
        <f>IF(J98&lt;&gt;"",IF(J97&lt;&gt;"",(J98/J97-1)*100,"-"),"-")</f>
        <v>-</v>
      </c>
      <c r="Z98" s="141" t="str">
        <f t="shared" si="274"/>
        <v>-</v>
      </c>
      <c r="AA98" s="141" t="str">
        <f t="shared" si="275"/>
        <v>-</v>
      </c>
      <c r="AB98" s="141" t="str">
        <f t="shared" si="275"/>
        <v>-</v>
      </c>
      <c r="AC98" s="142" t="str">
        <f t="shared" si="220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2591022.3260000004</v>
      </c>
      <c r="D103" s="43">
        <v>2705778.1970000002</v>
      </c>
      <c r="E103" s="43">
        <v>2650920.4019999998</v>
      </c>
      <c r="F103" s="43">
        <v>2511287.4269999992</v>
      </c>
      <c r="G103" s="43">
        <v>2360017.7449999996</v>
      </c>
      <c r="H103" s="43">
        <v>2637421.9619999998</v>
      </c>
      <c r="I103" s="43">
        <v>2657812.2769999998</v>
      </c>
      <c r="J103" s="43">
        <v>2590511.6609999994</v>
      </c>
      <c r="K103" s="43">
        <v>2613679.4300000002</v>
      </c>
      <c r="L103" s="43">
        <v>2525107.8280000007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2693403.8180000004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5">SUM(B104:M104)</f>
        <v>31236857.467</v>
      </c>
      <c r="O104" s="17"/>
      <c r="P104" s="28">
        <v>2001</v>
      </c>
      <c r="Q104" s="141">
        <f>IF(B104&lt;&gt;"",IF(B103&lt;&gt;"",(B104/B103-1)*100,"-"),"-")</f>
        <v>-6.3753952031433077</v>
      </c>
      <c r="R104" s="141">
        <f t="shared" ref="R104:AB117" si="286">IF(C104&lt;&gt;"",IF(C103&lt;&gt;"",(C104/C103-1)*100,"-"),"-")</f>
        <v>-6.1441233602091527</v>
      </c>
      <c r="S104" s="141">
        <f t="shared" si="286"/>
        <v>-0.32251934063466381</v>
      </c>
      <c r="T104" s="141">
        <f t="shared" si="286"/>
        <v>-3.0966503912402299</v>
      </c>
      <c r="U104" s="141">
        <f t="shared" si="286"/>
        <v>3.5519529561201635</v>
      </c>
      <c r="V104" s="141">
        <f t="shared" si="286"/>
        <v>10.401318740931774</v>
      </c>
      <c r="W104" s="141">
        <f t="shared" si="286"/>
        <v>8.2708174551857851</v>
      </c>
      <c r="X104" s="141">
        <f t="shared" si="286"/>
        <v>4.1212089336736923</v>
      </c>
      <c r="Y104" s="141">
        <f t="shared" si="286"/>
        <v>-3.8635269822087759</v>
      </c>
      <c r="Z104" s="141">
        <f t="shared" si="286"/>
        <v>-2.7229904778337977</v>
      </c>
      <c r="AA104" s="141">
        <f t="shared" si="286"/>
        <v>-5.3162091737811057</v>
      </c>
      <c r="AB104" s="141">
        <f t="shared" si="286"/>
        <v>-1.5159145363302429</v>
      </c>
      <c r="AC104" s="142">
        <f t="shared" ref="AC104:AC121" si="287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2404346.0129999998</v>
      </c>
      <c r="G105" s="43">
        <v>2329225.5460000006</v>
      </c>
      <c r="H105" s="43">
        <v>2604399.6129999994</v>
      </c>
      <c r="I105" s="43">
        <v>2565816.8160000001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88">SUM(B105:M105)</f>
        <v>29183832.993999999</v>
      </c>
      <c r="O105" s="17"/>
      <c r="P105" s="28">
        <v>2003</v>
      </c>
      <c r="Q105" s="141">
        <f t="shared" ref="Q105" si="289">IF(B105&lt;&gt;"",IF(B104&lt;&gt;"",(B105/B104-1)*100,"-"),"-")</f>
        <v>-1.7753570289176901</v>
      </c>
      <c r="R105" s="141">
        <f t="shared" ref="R105" si="290">IF(C105&lt;&gt;"",IF(C104&lt;&gt;"",(C105/C104-1)*100,"-"),"-")</f>
        <v>-5.7055637629522931</v>
      </c>
      <c r="S105" s="141">
        <f t="shared" ref="S105" si="291">IF(D105&lt;&gt;"",IF(D104&lt;&gt;"",(D105/D104-1)*100,"-"),"-")</f>
        <v>-12.271772756805277</v>
      </c>
      <c r="T105" s="141">
        <f t="shared" ref="T105" si="292">IF(E105&lt;&gt;"",IF(E104&lt;&gt;"",(E105/E104-1)*100,"-"),"-")</f>
        <v>-10.495087460348406</v>
      </c>
      <c r="U105" s="141">
        <f t="shared" ref="U105" si="293">IF(F105&lt;&gt;"",IF(F104&lt;&gt;"",(F105/F104-1)*100,"-"),"-")</f>
        <v>-7.5424775744183385</v>
      </c>
      <c r="V105" s="141">
        <f t="shared" ref="V105" si="294">IF(G105&lt;&gt;"",IF(G104&lt;&gt;"",(G105/G104-1)*100,"-"),"-")</f>
        <v>-10.603191391993249</v>
      </c>
      <c r="W105" s="141">
        <f t="shared" ref="W105" si="295">IF(H105&lt;&gt;"",IF(H104&lt;&gt;"",(H105/H104-1)*100,"-"),"-")</f>
        <v>-8.7954325224885892</v>
      </c>
      <c r="X105" s="141">
        <f t="shared" ref="X105" si="296">IF(I105&lt;&gt;"",IF(I104&lt;&gt;"",(I105/I104-1)*100,"-"),"-")</f>
        <v>-7.2824084175307728</v>
      </c>
      <c r="Y105" s="141">
        <f t="shared" ref="Y105" si="297">IF(J105&lt;&gt;"",IF(J104&lt;&gt;"",(J105/J104-1)*100,"-"),"-")</f>
        <v>-2.7169544575814553</v>
      </c>
      <c r="Z105" s="141">
        <f t="shared" ref="Z105" si="298">IF(K105&lt;&gt;"",IF(K104&lt;&gt;"",(K105/K104-1)*100,"-"),"-")</f>
        <v>-4.943582843013095</v>
      </c>
      <c r="AA105" s="141">
        <f t="shared" ref="AA105" si="299">IF(L105&lt;&gt;"",IF(L104&lt;&gt;"",(L105/L104-1)*100,"-"),"-")</f>
        <v>-2.2893996765310121</v>
      </c>
      <c r="AB105" s="141">
        <f t="shared" ref="AB105" si="300">IF(M105&lt;&gt;"",IF(M104&lt;&gt;"",(M105/M104-1)*100,"-"),"-")</f>
        <v>-3.5747219669285957</v>
      </c>
      <c r="AC105" s="142">
        <f t="shared" ref="AC105" si="301">IF(COUNTIF(Q105:AB105,"-")=0,IF(N105&lt;&gt;"",IF(N104&lt;&gt;"",(N105/N104-1)*100,"-"),"-"),"-")</f>
        <v>-6.5724424269275712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2">SUM(B106:M106)</f>
        <v>27361810.630999997</v>
      </c>
      <c r="O106" s="17"/>
      <c r="P106" s="28">
        <v>2003</v>
      </c>
      <c r="Q106" s="141">
        <f t="shared" ref="Q106" si="303">IF(B106&lt;&gt;"",IF(B105&lt;&gt;"",(B106/B105-1)*100,"-"),"-")</f>
        <v>-4.1155196357980595</v>
      </c>
      <c r="R106" s="141">
        <f t="shared" ref="R106" si="304">IF(C106&lt;&gt;"",IF(C105&lt;&gt;"",(C106/C105-1)*100,"-"),"-")</f>
        <v>-2.2492335140622877</v>
      </c>
      <c r="S106" s="141">
        <f t="shared" ref="S106" si="305">IF(D106&lt;&gt;"",IF(D105&lt;&gt;"",(D106/D105-1)*100,"-"),"-")</f>
        <v>1.3898012112591562</v>
      </c>
      <c r="T106" s="141">
        <f t="shared" ref="T106" si="306">IF(E106&lt;&gt;"",IF(E105&lt;&gt;"",(E106/E105-1)*100,"-"),"-")</f>
        <v>-5.9364708781329156</v>
      </c>
      <c r="U106" s="141">
        <f t="shared" ref="U106" si="307">IF(F106&lt;&gt;"",IF(F105&lt;&gt;"",(F106/F105-1)*100,"-"),"-")</f>
        <v>-6.6187027632282796</v>
      </c>
      <c r="V106" s="141">
        <f t="shared" ref="V106" si="308">IF(G106&lt;&gt;"",IF(G105&lt;&gt;"",(G106/G105-1)*100,"-"),"-")</f>
        <v>-6.7238794572279881</v>
      </c>
      <c r="W106" s="141">
        <f t="shared" ref="W106" si="309">IF(H106&lt;&gt;"",IF(H105&lt;&gt;"",(H106/H105-1)*100,"-"),"-")</f>
        <v>-12.50719718180202</v>
      </c>
      <c r="X106" s="141">
        <f t="shared" ref="X106" si="310">IF(I106&lt;&gt;"",IF(I105&lt;&gt;"",(I106/I105-1)*100,"-"),"-")</f>
        <v>-12.28585131386869</v>
      </c>
      <c r="Y106" s="141">
        <f t="shared" ref="Y106" si="311">IF(J106&lt;&gt;"",IF(J105&lt;&gt;"",(J106/J105-1)*100,"-"),"-")</f>
        <v>-8.4045826906581027</v>
      </c>
      <c r="Z106" s="141">
        <f t="shared" ref="Z106" si="312">IF(K106&lt;&gt;"",IF(K105&lt;&gt;"",(K106/K105-1)*100,"-"),"-")</f>
        <v>-5.9728448579089211</v>
      </c>
      <c r="AA106" s="141">
        <f t="shared" ref="AA106" si="313">IF(L106&lt;&gt;"",IF(L105&lt;&gt;"",(L106/L105-1)*100,"-"),"-")</f>
        <v>-2.2760827756797997</v>
      </c>
      <c r="AB106" s="141">
        <f t="shared" ref="AB106" si="314">IF(M106&lt;&gt;"",IF(M105&lt;&gt;"",(M106/M105-1)*100,"-"),"-")</f>
        <v>-8.0023496594312959</v>
      </c>
      <c r="AC106" s="142">
        <f t="shared" ref="AC106" si="315">IF(COUNTIF(Q106:AB106,"-")=0,IF(N106&lt;&gt;"",IF(N105&lt;&gt;"",(N106/N105-1)*100,"-"),"-"),"-")</f>
        <v>-6.2432592845997892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5"/>
        <v>28865760.468000002</v>
      </c>
      <c r="O107" s="17"/>
      <c r="P107" s="28">
        <v>2003</v>
      </c>
      <c r="Q107" s="141">
        <f t="shared" ref="Q107:R117" si="316">IF(B107&lt;&gt;"",IF(B106&lt;&gt;"",(B107/B106-1)*100,"-"),"-")</f>
        <v>-5.3281822087666182</v>
      </c>
      <c r="R107" s="141">
        <f t="shared" si="286"/>
        <v>-3.0282360424639276</v>
      </c>
      <c r="S107" s="141">
        <f t="shared" si="286"/>
        <v>-5.9493235685222023</v>
      </c>
      <c r="T107" s="141">
        <f t="shared" si="286"/>
        <v>3.0025719147440899</v>
      </c>
      <c r="U107" s="141">
        <f t="shared" si="286"/>
        <v>6.7146602667341071</v>
      </c>
      <c r="V107" s="141">
        <f t="shared" si="286"/>
        <v>10.188078527227429</v>
      </c>
      <c r="W107" s="141">
        <f t="shared" si="286"/>
        <v>15.424331883138255</v>
      </c>
      <c r="X107" s="141">
        <f t="shared" si="286"/>
        <v>11.645937769699511</v>
      </c>
      <c r="Y107" s="141">
        <f t="shared" si="286"/>
        <v>8.5686043160742908</v>
      </c>
      <c r="Z107" s="141">
        <f t="shared" si="286"/>
        <v>11.582439966646586</v>
      </c>
      <c r="AA107" s="141">
        <f t="shared" si="286"/>
        <v>3.8845654930225182</v>
      </c>
      <c r="AB107" s="141">
        <f t="shared" si="286"/>
        <v>11.175065474865908</v>
      </c>
      <c r="AC107" s="142">
        <f t="shared" si="287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5"/>
        <v>30507684.737</v>
      </c>
      <c r="O108" s="17"/>
      <c r="P108" s="28">
        <v>2004</v>
      </c>
      <c r="Q108" s="141">
        <f t="shared" si="316"/>
        <v>7.826793277891686</v>
      </c>
      <c r="R108" s="141">
        <f t="shared" si="286"/>
        <v>6.6494537866900405</v>
      </c>
      <c r="S108" s="141">
        <f t="shared" si="286"/>
        <v>13.900941047293646</v>
      </c>
      <c r="T108" s="141">
        <f t="shared" si="286"/>
        <v>12.252868682647634</v>
      </c>
      <c r="U108" s="141">
        <f t="shared" si="286"/>
        <v>5.1866227442991519</v>
      </c>
      <c r="V108" s="141">
        <f t="shared" si="286"/>
        <v>3.8583715821921993</v>
      </c>
      <c r="W108" s="141">
        <f t="shared" si="286"/>
        <v>4.7052309520620117</v>
      </c>
      <c r="X108" s="141">
        <f t="shared" si="286"/>
        <v>4.9370479785685317</v>
      </c>
      <c r="Y108" s="141">
        <f t="shared" si="286"/>
        <v>3.4740153002135621</v>
      </c>
      <c r="Z108" s="141">
        <f t="shared" si="286"/>
        <v>-1.0608262847923045</v>
      </c>
      <c r="AA108" s="141">
        <f t="shared" si="286"/>
        <v>5.0295809184189633</v>
      </c>
      <c r="AB108" s="141">
        <f t="shared" si="286"/>
        <v>3.2184471898360156</v>
      </c>
      <c r="AC108" s="142">
        <f t="shared" si="287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5"/>
        <v>22251471.273999996</v>
      </c>
      <c r="O109" s="17"/>
      <c r="P109" s="28">
        <v>2005</v>
      </c>
      <c r="Q109" s="141">
        <f t="shared" si="316"/>
        <v>5.9296269132960155</v>
      </c>
      <c r="R109" s="141">
        <f t="shared" si="286"/>
        <v>4.9589372933936282</v>
      </c>
      <c r="S109" s="141">
        <f t="shared" si="286"/>
        <v>-2.4425494455211805</v>
      </c>
      <c r="T109" s="141">
        <f t="shared" si="286"/>
        <v>-4.7656381684406774</v>
      </c>
      <c r="U109" s="141">
        <f t="shared" si="286"/>
        <v>-10.83397294368954</v>
      </c>
      <c r="V109" s="141">
        <f t="shared" si="286"/>
        <v>-24.050890023476079</v>
      </c>
      <c r="W109" s="141">
        <f t="shared" si="286"/>
        <v>-45.555519371513817</v>
      </c>
      <c r="X109" s="141">
        <f t="shared" si="286"/>
        <v>-51.844580382719094</v>
      </c>
      <c r="Y109" s="141">
        <f t="shared" si="286"/>
        <v>-54.729453107920925</v>
      </c>
      <c r="Z109" s="141">
        <f t="shared" si="286"/>
        <v>-49.289535059836865</v>
      </c>
      <c r="AA109" s="141">
        <f t="shared" si="286"/>
        <v>-46.107603821083224</v>
      </c>
      <c r="AB109" s="141">
        <f t="shared" si="286"/>
        <v>-41.700041385226974</v>
      </c>
      <c r="AC109" s="142">
        <f t="shared" si="287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5"/>
        <v>23287118.914999999</v>
      </c>
      <c r="O110" s="17"/>
      <c r="P110" s="28">
        <v>2006</v>
      </c>
      <c r="Q110" s="141">
        <f t="shared" si="316"/>
        <v>-36.499092505559247</v>
      </c>
      <c r="R110" s="141">
        <f t="shared" si="286"/>
        <v>-31.767795273379342</v>
      </c>
      <c r="S110" s="141">
        <f t="shared" si="286"/>
        <v>-26.339245135505884</v>
      </c>
      <c r="T110" s="141">
        <f t="shared" si="286"/>
        <v>-18.958743535668955</v>
      </c>
      <c r="U110" s="141">
        <f t="shared" si="286"/>
        <v>-14.808698783682782</v>
      </c>
      <c r="V110" s="141">
        <f t="shared" si="286"/>
        <v>-1.9303067108061955</v>
      </c>
      <c r="W110" s="141">
        <f t="shared" si="286"/>
        <v>41.525212275045376</v>
      </c>
      <c r="X110" s="141">
        <f t="shared" si="286"/>
        <v>63.623437878859313</v>
      </c>
      <c r="Y110" s="141">
        <f t="shared" si="286"/>
        <v>67.184524036513892</v>
      </c>
      <c r="Z110" s="141">
        <f t="shared" si="286"/>
        <v>53.422639074744424</v>
      </c>
      <c r="AA110" s="141">
        <f t="shared" si="286"/>
        <v>42.450737401731089</v>
      </c>
      <c r="AB110" s="141">
        <f t="shared" si="286"/>
        <v>55.406786165955403</v>
      </c>
      <c r="AC110" s="142">
        <f t="shared" si="287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5"/>
        <v>27555931.023000002</v>
      </c>
      <c r="O111" s="17"/>
      <c r="P111" s="28">
        <v>2007</v>
      </c>
      <c r="Q111" s="141">
        <f t="shared" si="316"/>
        <v>53.547816685880115</v>
      </c>
      <c r="R111" s="141">
        <f t="shared" si="286"/>
        <v>54.73655679398113</v>
      </c>
      <c r="S111" s="141">
        <f t="shared" si="286"/>
        <v>35.594415940216948</v>
      </c>
      <c r="T111" s="141">
        <f t="shared" si="286"/>
        <v>17.499167162778928</v>
      </c>
      <c r="U111" s="141">
        <f t="shared" si="286"/>
        <v>16.779500827304862</v>
      </c>
      <c r="V111" s="141">
        <f t="shared" si="286"/>
        <v>13.389982538246947</v>
      </c>
      <c r="W111" s="141">
        <f t="shared" si="286"/>
        <v>9.5796564246306346</v>
      </c>
      <c r="X111" s="141">
        <f t="shared" si="286"/>
        <v>4.8387180556535236</v>
      </c>
      <c r="Y111" s="141">
        <f t="shared" si="286"/>
        <v>4.2749857895931331</v>
      </c>
      <c r="Z111" s="141">
        <f t="shared" si="286"/>
        <v>10.006565253928269</v>
      </c>
      <c r="AA111" s="141">
        <f t="shared" si="286"/>
        <v>15.131450163817185</v>
      </c>
      <c r="AB111" s="141">
        <f t="shared" si="286"/>
        <v>-0.25248934376365106</v>
      </c>
      <c r="AC111" s="142">
        <f t="shared" si="287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5"/>
        <v>28227373.767000005</v>
      </c>
      <c r="O112" s="17"/>
      <c r="P112" s="28">
        <v>2008</v>
      </c>
      <c r="Q112" s="141">
        <f t="shared" si="316"/>
        <v>-8.1622313994575642</v>
      </c>
      <c r="R112" s="141">
        <f t="shared" si="286"/>
        <v>-12.728152348593834</v>
      </c>
      <c r="S112" s="141">
        <f t="shared" si="286"/>
        <v>-2.9652304834262067</v>
      </c>
      <c r="T112" s="141">
        <f t="shared" si="286"/>
        <v>-0.93786893497664892</v>
      </c>
      <c r="U112" s="141">
        <f t="shared" si="286"/>
        <v>7.3752572058050303</v>
      </c>
      <c r="V112" s="141">
        <f t="shared" si="286"/>
        <v>10.992074056694667</v>
      </c>
      <c r="W112" s="141">
        <f t="shared" si="286"/>
        <v>3.7168593303922526</v>
      </c>
      <c r="X112" s="141">
        <f t="shared" si="286"/>
        <v>8.8491960454126772</v>
      </c>
      <c r="Y112" s="141">
        <f t="shared" si="286"/>
        <v>13.800769168094229</v>
      </c>
      <c r="Z112" s="141">
        <f t="shared" si="286"/>
        <v>9.304616272079258</v>
      </c>
      <c r="AA112" s="141">
        <f t="shared" si="286"/>
        <v>3.988016025670027</v>
      </c>
      <c r="AB112" s="141">
        <f t="shared" si="286"/>
        <v>3.2802738824486033</v>
      </c>
      <c r="AC112" s="142">
        <f t="shared" si="287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17">SUM(B113:M113)</f>
        <v>31043441.709999997</v>
      </c>
      <c r="O113" s="17"/>
      <c r="P113" s="28">
        <v>2009</v>
      </c>
      <c r="Q113" s="141">
        <f t="shared" si="316"/>
        <v>4.5114830350841295</v>
      </c>
      <c r="R113" s="141">
        <f t="shared" si="286"/>
        <v>2.2931375818046051</v>
      </c>
      <c r="S113" s="141">
        <f t="shared" si="286"/>
        <v>1.9032453392822779</v>
      </c>
      <c r="T113" s="141">
        <f t="shared" si="286"/>
        <v>1.7732030712155789</v>
      </c>
      <c r="U113" s="141">
        <f t="shared" si="286"/>
        <v>3.9339463359797655</v>
      </c>
      <c r="V113" s="141">
        <f t="shared" si="286"/>
        <v>8.6072080061310388</v>
      </c>
      <c r="W113" s="141">
        <f t="shared" si="286"/>
        <v>19.223519102162911</v>
      </c>
      <c r="X113" s="141">
        <f t="shared" si="286"/>
        <v>16.042999502458024</v>
      </c>
      <c r="Y113" s="141">
        <f t="shared" si="286"/>
        <v>17.17092508793079</v>
      </c>
      <c r="Z113" s="141">
        <f t="shared" si="286"/>
        <v>15.335396300826165</v>
      </c>
      <c r="AA113" s="141">
        <f t="shared" si="286"/>
        <v>15.081782661416998</v>
      </c>
      <c r="AB113" s="141">
        <f t="shared" si="286"/>
        <v>13.763328981799328</v>
      </c>
      <c r="AC113" s="142">
        <f t="shared" si="287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17"/>
        <v>33436123.750999998</v>
      </c>
      <c r="O114" s="17"/>
      <c r="P114" s="28">
        <v>2010</v>
      </c>
      <c r="Q114" s="141">
        <f t="shared" si="316"/>
        <v>15.043349671569173</v>
      </c>
      <c r="R114" s="141">
        <f t="shared" si="286"/>
        <v>13.695658711512015</v>
      </c>
      <c r="S114" s="141">
        <f t="shared" si="286"/>
        <v>14.816810004329328</v>
      </c>
      <c r="T114" s="141">
        <f t="shared" si="286"/>
        <v>18.012909007937438</v>
      </c>
      <c r="U114" s="141">
        <f t="shared" si="286"/>
        <v>13.152040472750826</v>
      </c>
      <c r="V114" s="141">
        <f t="shared" si="286"/>
        <v>4.0776532850780312</v>
      </c>
      <c r="W114" s="141">
        <f t="shared" si="286"/>
        <v>0.80655587897380254</v>
      </c>
      <c r="X114" s="141">
        <f t="shared" si="286"/>
        <v>5.0584997391738051</v>
      </c>
      <c r="Y114" s="141">
        <f t="shared" si="286"/>
        <v>4.3194762173059731</v>
      </c>
      <c r="Z114" s="141">
        <f t="shared" si="286"/>
        <v>3.8580535484374012</v>
      </c>
      <c r="AA114" s="141">
        <f t="shared" si="286"/>
        <v>3.3418189253618724</v>
      </c>
      <c r="AB114" s="141">
        <f t="shared" si="286"/>
        <v>0.50668575916457126</v>
      </c>
      <c r="AC114" s="142">
        <f t="shared" si="287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17"/>
        <v>33446763.456</v>
      </c>
      <c r="O115" s="17"/>
      <c r="P115" s="28">
        <v>2011</v>
      </c>
      <c r="Q115" s="141">
        <f t="shared" si="316"/>
        <v>-4.0984937897343361</v>
      </c>
      <c r="R115" s="141">
        <f t="shared" si="286"/>
        <v>0.95527590981432375</v>
      </c>
      <c r="S115" s="141">
        <f t="shared" si="286"/>
        <v>-3.1413901499552255</v>
      </c>
      <c r="T115" s="141">
        <f t="shared" si="286"/>
        <v>-1.654533571079797</v>
      </c>
      <c r="U115" s="141">
        <f t="shared" si="286"/>
        <v>-3.3559730087910467</v>
      </c>
      <c r="V115" s="141">
        <f t="shared" si="286"/>
        <v>1.007303909463797</v>
      </c>
      <c r="W115" s="141">
        <f t="shared" si="286"/>
        <v>-1.3425558153862704</v>
      </c>
      <c r="X115" s="141">
        <f t="shared" si="286"/>
        <v>-3.7698425664937973</v>
      </c>
      <c r="Y115" s="141">
        <f t="shared" si="286"/>
        <v>-2.6587743510582573</v>
      </c>
      <c r="Z115" s="141">
        <f t="shared" si="286"/>
        <v>-0.4660095793969532</v>
      </c>
      <c r="AA115" s="141">
        <f t="shared" si="286"/>
        <v>6.2785507217693493</v>
      </c>
      <c r="AB115" s="141">
        <f t="shared" si="286"/>
        <v>13.195108636252129</v>
      </c>
      <c r="AC115" s="142">
        <f t="shared" si="287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17"/>
        <v>35922186.328999996</v>
      </c>
      <c r="O116" s="17"/>
      <c r="P116" s="28">
        <v>2012</v>
      </c>
      <c r="Q116" s="141">
        <f t="shared" si="316"/>
        <v>19.78100538438774</v>
      </c>
      <c r="R116" s="141">
        <f t="shared" si="286"/>
        <v>14.162046466394941</v>
      </c>
      <c r="S116" s="141">
        <f t="shared" si="286"/>
        <v>18.369914286652023</v>
      </c>
      <c r="T116" s="141">
        <f t="shared" si="286"/>
        <v>9.2209949036722971</v>
      </c>
      <c r="U116" s="141">
        <f t="shared" si="286"/>
        <v>8.02532608342743</v>
      </c>
      <c r="V116" s="141">
        <f t="shared" si="286"/>
        <v>7.1887429276324522</v>
      </c>
      <c r="W116" s="141">
        <f t="shared" si="286"/>
        <v>8.8581495404466146</v>
      </c>
      <c r="X116" s="141">
        <f t="shared" si="286"/>
        <v>3.7389892198393948</v>
      </c>
      <c r="Y116" s="141">
        <f t="shared" si="286"/>
        <v>5.2101680472954603</v>
      </c>
      <c r="Z116" s="141">
        <f t="shared" si="286"/>
        <v>4.6896304399706379</v>
      </c>
      <c r="AA116" s="141">
        <f t="shared" si="286"/>
        <v>-2.8517078005549146</v>
      </c>
      <c r="AB116" s="141">
        <f t="shared" si="286"/>
        <v>-5.1175678905387656</v>
      </c>
      <c r="AC116" s="142">
        <f t="shared" si="287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17"/>
        <v>35343100.911000006</v>
      </c>
      <c r="O117" s="17"/>
      <c r="P117" s="28">
        <v>2013</v>
      </c>
      <c r="Q117" s="141">
        <f t="shared" si="316"/>
        <v>-7.5824211627860798</v>
      </c>
      <c r="R117" s="141">
        <f t="shared" si="316"/>
        <v>-9.4423329415597497</v>
      </c>
      <c r="S117" s="141">
        <f t="shared" si="286"/>
        <v>-9.0471908375938099</v>
      </c>
      <c r="T117" s="141">
        <f t="shared" si="286"/>
        <v>-3.8266092887844994</v>
      </c>
      <c r="U117" s="141">
        <f t="shared" si="286"/>
        <v>-4.3385383689433237</v>
      </c>
      <c r="V117" s="141">
        <f t="shared" si="286"/>
        <v>4.9687236500894905E-2</v>
      </c>
      <c r="W117" s="141">
        <f t="shared" si="286"/>
        <v>-3.1676013474806419</v>
      </c>
      <c r="X117" s="141">
        <f t="shared" si="286"/>
        <v>5.0825855258195052</v>
      </c>
      <c r="Y117" s="141">
        <f t="shared" si="286"/>
        <v>2.0149617922106788</v>
      </c>
      <c r="Z117" s="141">
        <f t="shared" si="286"/>
        <v>4.6480307032736867E-2</v>
      </c>
      <c r="AA117" s="141">
        <f t="shared" si="286"/>
        <v>4.1812114421880375</v>
      </c>
      <c r="AB117" s="141">
        <f t="shared" ref="AB117" si="318">IF(M117&lt;&gt;"",IF(M116&lt;&gt;"",(M117/M116-1)*100,"-"),"-")</f>
        <v>8.9474005607118592</v>
      </c>
      <c r="AC117" s="142">
        <f t="shared" si="287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17"/>
        <v>40747575.342</v>
      </c>
      <c r="O118" s="41"/>
      <c r="P118" s="28">
        <v>2014</v>
      </c>
      <c r="Q118" s="141">
        <f t="shared" ref="Q118" si="319">IF(B118&lt;&gt;"",IF(B117&lt;&gt;"",(B118/B117-1)*100,"-"),"-")</f>
        <v>16.16379342631933</v>
      </c>
      <c r="R118" s="141">
        <f t="shared" ref="R118" si="320">IF(C118&lt;&gt;"",IF(C117&lt;&gt;"",(C118/C117-1)*100,"-"),"-")</f>
        <v>16.183245378795164</v>
      </c>
      <c r="S118" s="141">
        <f t="shared" ref="S118" si="321">IF(D118&lt;&gt;"",IF(D117&lt;&gt;"",(D118/D117-1)*100,"-"),"-")</f>
        <v>9.9214052211851431</v>
      </c>
      <c r="T118" s="141">
        <f t="shared" ref="T118" si="322">IF(E118&lt;&gt;"",IF(E117&lt;&gt;"",(E118/E117-1)*100,"-"),"-")</f>
        <v>13.366447888297062</v>
      </c>
      <c r="U118" s="141">
        <f t="shared" ref="U118" si="323">IF(F118&lt;&gt;"",IF(F117&lt;&gt;"",(F118/F117-1)*100,"-"),"-")</f>
        <v>14.539967950479271</v>
      </c>
      <c r="V118" s="141">
        <f t="shared" ref="V118" si="324">IF(G118&lt;&gt;"",IF(G117&lt;&gt;"",(G118/G117-1)*100,"-"),"-")</f>
        <v>12.521536993633099</v>
      </c>
      <c r="W118" s="141">
        <f t="shared" ref="W118" si="325">IF(H118&lt;&gt;"",IF(H117&lt;&gt;"",(H118/H117-1)*100,"-"),"-")</f>
        <v>25.267671870097598</v>
      </c>
      <c r="X118" s="141">
        <f t="shared" ref="X118" si="326">IF(I118&lt;&gt;"",IF(I117&lt;&gt;"",(I118/I117-1)*100,"-"),"-")</f>
        <v>19.086955707887633</v>
      </c>
      <c r="Y118" s="143">
        <f t="shared" ref="Y118" si="327">IF(J118&lt;&gt;"",IF(J117&lt;&gt;"",(J118/J117-1)*100,"-"),"-")</f>
        <v>20.114871491141152</v>
      </c>
      <c r="Z118" s="143">
        <f t="shared" ref="Z118" si="328">IF(K118&lt;&gt;"",IF(K117&lt;&gt;"",(K118/K117-1)*100,"-"),"-")</f>
        <v>18.578246775808882</v>
      </c>
      <c r="AA118" s="143">
        <f t="shared" ref="AA118" si="329">IF(L118&lt;&gt;"",IF(L117&lt;&gt;"",(L118/L117-1)*100,"-"),"-")</f>
        <v>10.558915332056419</v>
      </c>
      <c r="AB118" s="143">
        <f t="shared" ref="AB118" si="330">IF(M118&lt;&gt;"",IF(M117&lt;&gt;"",(M118/M117-1)*100,"-"),"-")</f>
        <v>7.7085340237796007</v>
      </c>
      <c r="AC118" s="142">
        <f t="shared" si="287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1">SUM(B119:M119)</f>
        <v>39476133.118000001</v>
      </c>
      <c r="O119" s="41"/>
      <c r="P119" s="64">
        <v>2015</v>
      </c>
      <c r="Q119" s="141">
        <f t="shared" ref="Q119" si="332">IF(B119&lt;&gt;"",IF(B118&lt;&gt;"",(B119/B118-1)*100,"-"),"-")</f>
        <v>6.2424202878600621</v>
      </c>
      <c r="R119" s="141">
        <f t="shared" ref="R119" si="333">IF(C119&lt;&gt;"",IF(C118&lt;&gt;"",(C119/C118-1)*100,"-"),"-")</f>
        <v>4.49380635564256</v>
      </c>
      <c r="S119" s="141">
        <f t="shared" ref="S119" si="334">IF(D119&lt;&gt;"",IF(D118&lt;&gt;"",(D119/D118-1)*100,"-"),"-")</f>
        <v>-3.4720575448520474</v>
      </c>
      <c r="T119" s="141">
        <f t="shared" ref="T119" si="335">IF(E119&lt;&gt;"",IF(E118&lt;&gt;"",(E119/E118-1)*100,"-"),"-")</f>
        <v>-6.7929473289077391</v>
      </c>
      <c r="U119" s="141">
        <f t="shared" ref="U119" si="336">IF(F119&lt;&gt;"",IF(F118&lt;&gt;"",(F119/F118-1)*100,"-"),"-")</f>
        <v>-4.7658759513514166</v>
      </c>
      <c r="V119" s="141">
        <f t="shared" ref="V119" si="337">IF(G119&lt;&gt;"",IF(G118&lt;&gt;"",(G119/G118-1)*100,"-"),"-")</f>
        <v>-7.5729203259536586</v>
      </c>
      <c r="W119" s="141">
        <f t="shared" ref="W119" si="338">IF(H119&lt;&gt;"",IF(H118&lt;&gt;"",(H119/H118-1)*100,"-"),"-")</f>
        <v>-7.5826705260019782</v>
      </c>
      <c r="X119" s="141">
        <f t="shared" ref="X119" si="339">IF(I119&lt;&gt;"",IF(I118&lt;&gt;"",(I119/I118-1)*100,"-"),"-")</f>
        <v>-8.9288962525600262</v>
      </c>
      <c r="Y119" s="143">
        <f t="shared" ref="Y119" si="340">IF(J119&lt;&gt;"",IF(J118&lt;&gt;"",(J119/J118-1)*100,"-"),"-")</f>
        <v>-9.7725642241453752</v>
      </c>
      <c r="Z119" s="143">
        <f t="shared" ref="Z119:Z121" si="341">IF(K119&lt;&gt;"",IF(K118&lt;&gt;"",(K119/K118-1)*100,"-"),"-")</f>
        <v>-2.9784805980569651</v>
      </c>
      <c r="AA119" s="143">
        <f t="shared" ref="AA119:AA121" si="342">IF(L119&lt;&gt;"",IF(L118&lt;&gt;"",(L119/L118-1)*100,"-"),"-")</f>
        <v>0.87375828625149143</v>
      </c>
      <c r="AB119" s="143">
        <f t="shared" ref="AB119" si="343">IF(M119&lt;&gt;"",IF(M118&lt;&gt;"",(M119/M118-1)*100,"-"),"-")</f>
        <v>2.9167796685843239</v>
      </c>
      <c r="AC119" s="142">
        <f t="shared" si="287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3670573.9599999995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1"/>
        <v>43671740.888000004</v>
      </c>
      <c r="O120" s="41"/>
      <c r="P120" s="64">
        <v>2016</v>
      </c>
      <c r="Q120" s="141">
        <f t="shared" ref="Q120:R121" si="344">IF(B120&lt;&gt;"",IF(B119&lt;&gt;"",(B120/B119-1)*100,"-"),"-")</f>
        <v>1.8322232357523838</v>
      </c>
      <c r="R120" s="141">
        <f t="shared" ref="R120" si="345">IF(C120&lt;&gt;"",IF(C119&lt;&gt;"",(C120/C119-1)*100,"-"),"-")</f>
        <v>0.80399487203302034</v>
      </c>
      <c r="S120" s="141">
        <f t="shared" ref="S120:S121" si="346">IF(D120&lt;&gt;"",IF(D119&lt;&gt;"",(D120/D119-1)*100,"-"),"-")</f>
        <v>9.1782081025268525</v>
      </c>
      <c r="T120" s="141">
        <f t="shared" ref="T120:T121" si="347">IF(E120&lt;&gt;"",IF(E119&lt;&gt;"",(E120/E119-1)*100,"-"),"-")</f>
        <v>11.884836156965829</v>
      </c>
      <c r="U120" s="141">
        <f t="shared" ref="U120:U121" si="348">IF(F120&lt;&gt;"",IF(F119&lt;&gt;"",(F120/F119-1)*100,"-"),"-")</f>
        <v>8.9078875863937146</v>
      </c>
      <c r="V120" s="141">
        <f t="shared" ref="V120:V121" si="349">IF(G120&lt;&gt;"",IF(G119&lt;&gt;"",(G120/G119-1)*100,"-"),"-")</f>
        <v>12.327191481639076</v>
      </c>
      <c r="W120" s="141">
        <f t="shared" ref="W120:W121" si="350">IF(H120&lt;&gt;"",IF(H119&lt;&gt;"",(H120/H119-1)*100,"-"),"-")</f>
        <v>17.977491697585823</v>
      </c>
      <c r="X120" s="141">
        <f>IF(I120&lt;&gt;"",IF(I119&lt;&gt;"",(I120/I119-1)*100,"-"),"-")</f>
        <v>18.226556149795602</v>
      </c>
      <c r="Y120" s="141">
        <f>IF(J120&lt;&gt;"",IF(J119&lt;&gt;"",(J120/J119-1)*100,"-"),"-")</f>
        <v>18.450686607925594</v>
      </c>
      <c r="Z120" s="141">
        <f t="shared" si="341"/>
        <v>8.2490871187214765</v>
      </c>
      <c r="AA120" s="141">
        <f t="shared" si="342"/>
        <v>9.515472086590826</v>
      </c>
      <c r="AB120" s="143">
        <f t="shared" ref="AB120:AB121" si="351">IF(M120&lt;&gt;"",IF(M119&lt;&gt;"",(M120/M119-1)*100,"-"),"-")</f>
        <v>11.828411779143799</v>
      </c>
      <c r="AC120" s="142">
        <f t="shared" si="287"/>
        <v>10.628213653699836</v>
      </c>
    </row>
    <row r="121" spans="1:29" x14ac:dyDescent="0.2">
      <c r="A121" s="63">
        <v>2018</v>
      </c>
      <c r="B121" s="43">
        <v>4585780.3299999991</v>
      </c>
      <c r="C121" s="43">
        <v>4067357.432000001</v>
      </c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0">
        <f t="shared" si="331"/>
        <v>8653137.7620000001</v>
      </c>
      <c r="O121" s="41"/>
      <c r="P121" s="64">
        <v>2017</v>
      </c>
      <c r="Q121" s="141">
        <f t="shared" si="344"/>
        <v>16.381991409614937</v>
      </c>
      <c r="R121" s="141">
        <f t="shared" si="344"/>
        <v>22.128056056962087</v>
      </c>
      <c r="S121" s="141" t="str">
        <f t="shared" si="346"/>
        <v>-</v>
      </c>
      <c r="T121" s="141" t="str">
        <f t="shared" si="347"/>
        <v>-</v>
      </c>
      <c r="U121" s="141" t="str">
        <f t="shared" si="348"/>
        <v>-</v>
      </c>
      <c r="V121" s="141" t="str">
        <f t="shared" si="349"/>
        <v>-</v>
      </c>
      <c r="W121" s="141" t="str">
        <f t="shared" si="350"/>
        <v>-</v>
      </c>
      <c r="X121" s="141" t="str">
        <f t="shared" ref="X121" si="352">IF(I121&lt;&gt;"",IF(I120&lt;&gt;"",(I121/I120-1)*100,"-"),"-")</f>
        <v>-</v>
      </c>
      <c r="Y121" s="141" t="str">
        <f>IF(J121&lt;&gt;"",IF(J120&lt;&gt;"",(J121/J120-1)*100,"-"),"-")</f>
        <v>-</v>
      </c>
      <c r="Z121" s="141" t="str">
        <f t="shared" si="341"/>
        <v>-</v>
      </c>
      <c r="AA121" s="141" t="str">
        <f t="shared" si="342"/>
        <v>-</v>
      </c>
      <c r="AB121" s="141" t="str">
        <f t="shared" si="351"/>
        <v>-</v>
      </c>
      <c r="AC121" s="142" t="str">
        <f t="shared" si="287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40">
        <f t="shared" ref="B126:N126" si="353">IFERROR(B80/B103*100,"")</f>
        <v>70.158951394149668</v>
      </c>
      <c r="C126" s="140">
        <f t="shared" si="353"/>
        <v>71.129298327782905</v>
      </c>
      <c r="D126" s="140">
        <f t="shared" si="353"/>
        <v>74.176795319930648</v>
      </c>
      <c r="E126" s="140">
        <f t="shared" si="353"/>
        <v>71.139204880584728</v>
      </c>
      <c r="F126" s="140">
        <f t="shared" si="353"/>
        <v>70.000990969800299</v>
      </c>
      <c r="G126" s="140">
        <f t="shared" si="353"/>
        <v>75.311403177606223</v>
      </c>
      <c r="H126" s="140">
        <f t="shared" si="353"/>
        <v>78.890781641257917</v>
      </c>
      <c r="I126" s="140">
        <f t="shared" si="353"/>
        <v>72.678014309586231</v>
      </c>
      <c r="J126" s="140">
        <f t="shared" si="353"/>
        <v>72.785488611626064</v>
      </c>
      <c r="K126" s="140">
        <f t="shared" si="353"/>
        <v>73.407351260364777</v>
      </c>
      <c r="L126" s="140">
        <f t="shared" si="353"/>
        <v>67.539382638989593</v>
      </c>
      <c r="M126" s="140">
        <f t="shared" si="353"/>
        <v>70.168917967022253</v>
      </c>
      <c r="N126" s="140">
        <f t="shared" si="353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40">
        <f t="shared" ref="B127:N127" si="354">IFERROR(B81/B104*100,"")</f>
        <v>74.474381731941236</v>
      </c>
      <c r="C127" s="140">
        <f t="shared" si="354"/>
        <v>73.624868899890103</v>
      </c>
      <c r="D127" s="140">
        <f t="shared" si="354"/>
        <v>70.561148664797557</v>
      </c>
      <c r="E127" s="140">
        <f t="shared" si="354"/>
        <v>65.898062961654986</v>
      </c>
      <c r="F127" s="140">
        <f t="shared" si="354"/>
        <v>60.825746929515233</v>
      </c>
      <c r="G127" s="140">
        <f t="shared" si="354"/>
        <v>68.639313549531735</v>
      </c>
      <c r="H127" s="140">
        <f t="shared" si="354"/>
        <v>73.402428372327876</v>
      </c>
      <c r="I127" s="140">
        <f t="shared" si="354"/>
        <v>71.200640935764582</v>
      </c>
      <c r="J127" s="140">
        <f t="shared" si="354"/>
        <v>67.37557459956146</v>
      </c>
      <c r="K127" s="140">
        <f t="shared" si="354"/>
        <v>62.632605754815465</v>
      </c>
      <c r="L127" s="140">
        <f t="shared" si="354"/>
        <v>64.504118126875269</v>
      </c>
      <c r="M127" s="140">
        <f t="shared" si="354"/>
        <v>66.72324006135176</v>
      </c>
      <c r="N127" s="140">
        <f t="shared" si="354"/>
        <v>68.417699647212729</v>
      </c>
      <c r="O127" s="17"/>
      <c r="P127" s="28">
        <v>2001</v>
      </c>
      <c r="Q127" s="141">
        <f>IF(B127&lt;&gt;"",IF(B126&lt;&gt;"",(B127/B126-1)*100,"-"),"-")</f>
        <v>6.1509333478313888</v>
      </c>
      <c r="R127" s="141">
        <f t="shared" ref="R127:AB140" si="355">IF(C127&lt;&gt;"",IF(C126&lt;&gt;"",(C127/C126-1)*100,"-"),"-")</f>
        <v>3.5084987913235777</v>
      </c>
      <c r="S127" s="141">
        <f t="shared" si="355"/>
        <v>-4.874363525059966</v>
      </c>
      <c r="T127" s="141">
        <f t="shared" si="355"/>
        <v>-7.3674451769985332</v>
      </c>
      <c r="U127" s="141">
        <f t="shared" si="355"/>
        <v>-13.107305929773815</v>
      </c>
      <c r="V127" s="141">
        <f t="shared" si="355"/>
        <v>-8.8593351691240727</v>
      </c>
      <c r="W127" s="141">
        <f t="shared" si="355"/>
        <v>-6.9569006096141468</v>
      </c>
      <c r="X127" s="141">
        <f t="shared" si="355"/>
        <v>-2.0327651874588737</v>
      </c>
      <c r="Y127" s="141">
        <f t="shared" si="355"/>
        <v>-7.4326821393357783</v>
      </c>
      <c r="Z127" s="141">
        <f t="shared" si="355"/>
        <v>-14.678019735833969</v>
      </c>
      <c r="AA127" s="141">
        <f t="shared" si="355"/>
        <v>-4.4940661189314834</v>
      </c>
      <c r="AB127" s="141">
        <f t="shared" si="355"/>
        <v>-4.9105472985772387</v>
      </c>
      <c r="AC127" s="142">
        <f t="shared" ref="AC127:AC144" si="356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40">
        <f t="shared" ref="B128:N128" si="357">IFERROR(B82/B105*100,"")</f>
        <v>71.827174282401884</v>
      </c>
      <c r="C128" s="140">
        <f t="shared" si="357"/>
        <v>73.610551699091573</v>
      </c>
      <c r="D128" s="140">
        <f t="shared" si="357"/>
        <v>73.408960229617833</v>
      </c>
      <c r="E128" s="140">
        <f t="shared" si="357"/>
        <v>69.530223131605069</v>
      </c>
      <c r="F128" s="140">
        <f t="shared" si="357"/>
        <v>67.546722277863765</v>
      </c>
      <c r="G128" s="140">
        <f t="shared" si="357"/>
        <v>72.670036996065107</v>
      </c>
      <c r="H128" s="140">
        <f t="shared" si="357"/>
        <v>74.037469763669478</v>
      </c>
      <c r="I128" s="140">
        <f t="shared" si="357"/>
        <v>72.249743451677489</v>
      </c>
      <c r="J128" s="140">
        <f t="shared" si="357"/>
        <v>70.383853703805585</v>
      </c>
      <c r="K128" s="140">
        <f t="shared" si="357"/>
        <v>67.919159444905517</v>
      </c>
      <c r="L128" s="140">
        <f t="shared" si="357"/>
        <v>68.141445949056305</v>
      </c>
      <c r="M128" s="140">
        <f t="shared" si="357"/>
        <v>71.967825739770205</v>
      </c>
      <c r="N128" s="140">
        <f t="shared" si="357"/>
        <v>71.137156508085241</v>
      </c>
      <c r="O128" s="17"/>
      <c r="P128" s="28">
        <v>2003</v>
      </c>
      <c r="Q128" s="141">
        <f t="shared" ref="Q128" si="358">IF(B128&lt;&gt;"",IF(B127&lt;&gt;"",(B128/B127-1)*100,"-"),"-")</f>
        <v>-3.5545208808413609</v>
      </c>
      <c r="R128" s="141">
        <f t="shared" ref="R128" si="359">IF(C128&lt;&gt;"",IF(C127&lt;&gt;"",(C128/C127-1)*100,"-"),"-")</f>
        <v>-1.9446147765633803E-2</v>
      </c>
      <c r="S128" s="141">
        <f t="shared" ref="S128" si="360">IF(D128&lt;&gt;"",IF(D127&lt;&gt;"",(D128/D127-1)*100,"-"),"-")</f>
        <v>4.03594842021191</v>
      </c>
      <c r="T128" s="141">
        <f t="shared" ref="T128" si="361">IF(E128&lt;&gt;"",IF(E127&lt;&gt;"",(E128/E127-1)*100,"-"),"-")</f>
        <v>5.5117859413615466</v>
      </c>
      <c r="U128" s="141">
        <f t="shared" ref="U128" si="362">IF(F128&lt;&gt;"",IF(F127&lt;&gt;"",(F128/F127-1)*100,"-"),"-")</f>
        <v>11.049556623014901</v>
      </c>
      <c r="V128" s="141">
        <f t="shared" ref="V128" si="363">IF(G128&lt;&gt;"",IF(G127&lt;&gt;"",(G128/G127-1)*100,"-"),"-")</f>
        <v>5.8723248210003076</v>
      </c>
      <c r="W128" s="141">
        <f t="shared" ref="W128" si="364">IF(H128&lt;&gt;"",IF(H127&lt;&gt;"",(H128/H127-1)*100,"-"),"-")</f>
        <v>0.86515038456276283</v>
      </c>
      <c r="X128" s="141">
        <f t="shared" ref="X128" si="365">IF(I128&lt;&gt;"",IF(I127&lt;&gt;"",(I128/I127-1)*100,"-"),"-")</f>
        <v>1.4734453259478197</v>
      </c>
      <c r="Y128" s="141">
        <f t="shared" ref="Y128" si="366">IF(J128&lt;&gt;"",IF(J127&lt;&gt;"",(J128/J127-1)*100,"-"),"-")</f>
        <v>4.4649401836250879</v>
      </c>
      <c r="Z128" s="141">
        <f t="shared" ref="Z128" si="367">IF(K128&lt;&gt;"",IF(K127&lt;&gt;"",(K128/K127-1)*100,"-"),"-")</f>
        <v>8.4405775975296962</v>
      </c>
      <c r="AA128" s="141">
        <f t="shared" ref="AA128" si="368">IF(L128&lt;&gt;"",IF(L127&lt;&gt;"",(L128/L127-1)*100,"-"),"-")</f>
        <v>5.6389079144166576</v>
      </c>
      <c r="AB128" s="141">
        <f t="shared" ref="AB128" si="369">IF(M128&lt;&gt;"",IF(M127&lt;&gt;"",(M128/M127-1)*100,"-"),"-")</f>
        <v>7.8602083375988174</v>
      </c>
      <c r="AC128" s="142">
        <f t="shared" ref="AC128" si="370">IF(COUNTIF(Q128:AB128,"-")=0,IF(N128&lt;&gt;"",IF(N127&lt;&gt;"",(N128/N127-1)*100,"-"),"-"),"-")</f>
        <v>3.9747855816478106</v>
      </c>
    </row>
    <row r="129" spans="1:29" x14ac:dyDescent="0.2">
      <c r="A129" s="7">
        <v>2003</v>
      </c>
      <c r="B129" s="140">
        <f t="shared" ref="B129:N129" si="371">IFERROR(B83/B106*100,"")</f>
        <v>76.767592955833692</v>
      </c>
      <c r="C129" s="140">
        <f t="shared" si="371"/>
        <v>74.356620245805345</v>
      </c>
      <c r="D129" s="140">
        <f t="shared" si="371"/>
        <v>73.303455143434988</v>
      </c>
      <c r="E129" s="140">
        <f t="shared" si="371"/>
        <v>71.908823002630882</v>
      </c>
      <c r="F129" s="140">
        <f t="shared" si="371"/>
        <v>66.333263376535584</v>
      </c>
      <c r="G129" s="140">
        <f t="shared" si="371"/>
        <v>73.903275805035079</v>
      </c>
      <c r="H129" s="140">
        <f t="shared" si="371"/>
        <v>81.013063955580947</v>
      </c>
      <c r="I129" s="140">
        <f t="shared" si="371"/>
        <v>81.418642541301168</v>
      </c>
      <c r="J129" s="140">
        <f t="shared" si="371"/>
        <v>77.864558149376194</v>
      </c>
      <c r="K129" s="140">
        <f t="shared" si="371"/>
        <v>78.518612012345486</v>
      </c>
      <c r="L129" s="140">
        <f t="shared" si="371"/>
        <v>76.99244124668499</v>
      </c>
      <c r="M129" s="140">
        <f t="shared" si="371"/>
        <v>74.565854556664121</v>
      </c>
      <c r="N129" s="140">
        <f t="shared" si="371"/>
        <v>75.602855377425627</v>
      </c>
      <c r="O129" s="17"/>
      <c r="P129" s="28">
        <v>2003</v>
      </c>
      <c r="Q129" s="141">
        <f t="shared" ref="Q129" si="372">IF(B129&lt;&gt;"",IF(B128&lt;&gt;"",(B129/B128-1)*100,"-"),"-")</f>
        <v>6.8782027453949901</v>
      </c>
      <c r="R129" s="141">
        <f t="shared" ref="R129" si="373">IF(C129&lt;&gt;"",IF(C128&lt;&gt;"",(C129/C128-1)*100,"-"),"-")</f>
        <v>1.0135347847460618</v>
      </c>
      <c r="S129" s="141">
        <f t="shared" ref="S129" si="374">IF(D129&lt;&gt;"",IF(D128&lt;&gt;"",(D129/D128-1)*100,"-"),"-")</f>
        <v>-0.14372235467282612</v>
      </c>
      <c r="T129" s="141">
        <f t="shared" ref="T129" si="375">IF(E129&lt;&gt;"",IF(E128&lt;&gt;"",(E129/E128-1)*100,"-"),"-")</f>
        <v>3.4209582019083307</v>
      </c>
      <c r="U129" s="141">
        <f t="shared" ref="U129" si="376">IF(F129&lt;&gt;"",IF(F128&lt;&gt;"",(F129/F128-1)*100,"-"),"-")</f>
        <v>-1.7964734044924269</v>
      </c>
      <c r="V129" s="141">
        <f t="shared" ref="V129" si="377">IF(G129&lt;&gt;"",IF(G128&lt;&gt;"",(G129/G128-1)*100,"-"),"-")</f>
        <v>1.6970389172042744</v>
      </c>
      <c r="W129" s="141">
        <f t="shared" ref="W129" si="378">IF(H129&lt;&gt;"",IF(H128&lt;&gt;"",(H129/H128-1)*100,"-"),"-")</f>
        <v>9.4217079732435991</v>
      </c>
      <c r="X129" s="141">
        <f t="shared" ref="X129" si="379">IF(I129&lt;&gt;"",IF(I128&lt;&gt;"",(I129/I128-1)*100,"-"),"-")</f>
        <v>12.690562833286844</v>
      </c>
      <c r="Y129" s="141">
        <f t="shared" ref="Y129" si="380">IF(J129&lt;&gt;"",IF(J128&lt;&gt;"",(J129/J128-1)*100,"-"),"-")</f>
        <v>10.628438273714668</v>
      </c>
      <c r="Z129" s="141">
        <f t="shared" ref="Z129" si="381">IF(K129&lt;&gt;"",IF(K128&lt;&gt;"",(K129/K128-1)*100,"-"),"-")</f>
        <v>15.605983133578105</v>
      </c>
      <c r="AA129" s="141">
        <f t="shared" ref="AA129" si="382">IF(L129&lt;&gt;"",IF(L128&lt;&gt;"",(L129/L128-1)*100,"-"),"-")</f>
        <v>12.98915098491722</v>
      </c>
      <c r="AB129" s="141">
        <f t="shared" ref="AB129" si="383">IF(M129&lt;&gt;"",IF(M128&lt;&gt;"",(M129/M128-1)*100,"-"),"-")</f>
        <v>3.6099865324376701</v>
      </c>
      <c r="AC129" s="142">
        <f t="shared" ref="AC129" si="384">IF(COUNTIF(Q129:AB129,"-")=0,IF(N129&lt;&gt;"",IF(N128&lt;&gt;"",(N129/N128-1)*100,"-"),"-"),"-")</f>
        <v>6.2775897836636618</v>
      </c>
    </row>
    <row r="130" spans="1:29" x14ac:dyDescent="0.2">
      <c r="A130" s="7">
        <v>2004</v>
      </c>
      <c r="B130" s="140">
        <f t="shared" ref="B130:N130" si="385">IFERROR(B84/B107*100,"")</f>
        <v>78.629490454114531</v>
      </c>
      <c r="C130" s="140">
        <f t="shared" si="385"/>
        <v>80.222056992585621</v>
      </c>
      <c r="D130" s="140">
        <f t="shared" si="385"/>
        <v>75.927989813515211</v>
      </c>
      <c r="E130" s="140">
        <f t="shared" si="385"/>
        <v>74.855745987875508</v>
      </c>
      <c r="F130" s="140">
        <f t="shared" si="385"/>
        <v>69.670498315030088</v>
      </c>
      <c r="G130" s="140">
        <f t="shared" si="385"/>
        <v>72.921385891688843</v>
      </c>
      <c r="H130" s="140">
        <f t="shared" si="385"/>
        <v>80.058135370774508</v>
      </c>
      <c r="I130" s="140">
        <f t="shared" si="385"/>
        <v>77.887156425324875</v>
      </c>
      <c r="J130" s="140">
        <f t="shared" si="385"/>
        <v>75.216205383840148</v>
      </c>
      <c r="K130" s="140">
        <f t="shared" si="385"/>
        <v>79.403616510574651</v>
      </c>
      <c r="L130" s="140">
        <f t="shared" si="385"/>
        <v>77.609446206268785</v>
      </c>
      <c r="M130" s="140">
        <f t="shared" si="385"/>
        <v>73.298254772793427</v>
      </c>
      <c r="N130" s="140">
        <f t="shared" si="385"/>
        <v>76.322535803008577</v>
      </c>
      <c r="O130" s="17"/>
      <c r="P130" s="28">
        <v>2003</v>
      </c>
      <c r="Q130" s="141">
        <f t="shared" ref="Q130:R140" si="386">IF(B130&lt;&gt;"",IF(B129&lt;&gt;"",(B130/B129-1)*100,"-"),"-")</f>
        <v>2.4253691259435994</v>
      </c>
      <c r="R130" s="141">
        <f t="shared" si="355"/>
        <v>7.8882508744891</v>
      </c>
      <c r="S130" s="141">
        <f t="shared" si="355"/>
        <v>3.580369663264471</v>
      </c>
      <c r="T130" s="141">
        <f t="shared" si="355"/>
        <v>4.0981382564651447</v>
      </c>
      <c r="U130" s="141">
        <f t="shared" si="355"/>
        <v>5.0310127507988689</v>
      </c>
      <c r="V130" s="141">
        <f t="shared" si="355"/>
        <v>-1.3286148721425639</v>
      </c>
      <c r="W130" s="141">
        <f t="shared" si="355"/>
        <v>-1.1787340685324832</v>
      </c>
      <c r="X130" s="141">
        <f t="shared" si="355"/>
        <v>-4.3374416543298207</v>
      </c>
      <c r="Y130" s="141">
        <f t="shared" si="355"/>
        <v>-3.4012300698546549</v>
      </c>
      <c r="Z130" s="141">
        <f t="shared" si="355"/>
        <v>1.1271270282898316</v>
      </c>
      <c r="AA130" s="141">
        <f t="shared" si="355"/>
        <v>0.80138381066123809</v>
      </c>
      <c r="AB130" s="141">
        <f t="shared" si="355"/>
        <v>-1.6999735219388135</v>
      </c>
      <c r="AC130" s="142">
        <f t="shared" si="356"/>
        <v>0.95192228122886746</v>
      </c>
    </row>
    <row r="131" spans="1:29" x14ac:dyDescent="0.2">
      <c r="A131" s="7">
        <v>2005</v>
      </c>
      <c r="B131" s="140">
        <f t="shared" ref="B131:N131" si="387">IFERROR(B85/B108*100,"")</f>
        <v>81.787574248886756</v>
      </c>
      <c r="C131" s="140">
        <f t="shared" si="387"/>
        <v>81.536867935458829</v>
      </c>
      <c r="D131" s="140">
        <f t="shared" si="387"/>
        <v>76.936386274119897</v>
      </c>
      <c r="E131" s="140">
        <f t="shared" si="387"/>
        <v>72.57556987286776</v>
      </c>
      <c r="F131" s="140">
        <f t="shared" si="387"/>
        <v>69.231941653854264</v>
      </c>
      <c r="G131" s="140">
        <f t="shared" si="387"/>
        <v>73.511884219908552</v>
      </c>
      <c r="H131" s="140">
        <f t="shared" si="387"/>
        <v>82.268115729980678</v>
      </c>
      <c r="I131" s="140">
        <f t="shared" si="387"/>
        <v>79.190160343497183</v>
      </c>
      <c r="J131" s="140">
        <f t="shared" si="387"/>
        <v>78.218345887027667</v>
      </c>
      <c r="K131" s="140">
        <f t="shared" si="387"/>
        <v>80.577424799162728</v>
      </c>
      <c r="L131" s="140">
        <f t="shared" si="387"/>
        <v>74.404314008071012</v>
      </c>
      <c r="M131" s="140">
        <f t="shared" si="387"/>
        <v>74.479721995513188</v>
      </c>
      <c r="N131" s="140">
        <f t="shared" si="387"/>
        <v>77.085683557226162</v>
      </c>
      <c r="O131" s="17"/>
      <c r="P131" s="28">
        <v>2004</v>
      </c>
      <c r="Q131" s="141">
        <f t="shared" si="386"/>
        <v>4.016411370000128</v>
      </c>
      <c r="R131" s="141">
        <f t="shared" si="355"/>
        <v>1.638964384813435</v>
      </c>
      <c r="S131" s="141">
        <f t="shared" si="355"/>
        <v>1.3280958222144257</v>
      </c>
      <c r="T131" s="141">
        <f t="shared" si="355"/>
        <v>-3.0460936363884139</v>
      </c>
      <c r="U131" s="141">
        <f t="shared" si="355"/>
        <v>-0.62947254832712574</v>
      </c>
      <c r="V131" s="141">
        <f t="shared" si="355"/>
        <v>0.80977386948841712</v>
      </c>
      <c r="W131" s="141">
        <f t="shared" si="355"/>
        <v>2.7604694375793937</v>
      </c>
      <c r="X131" s="141">
        <f t="shared" si="355"/>
        <v>1.6729381042708491</v>
      </c>
      <c r="Y131" s="141">
        <f t="shared" si="355"/>
        <v>3.9913479919215789</v>
      </c>
      <c r="Z131" s="141">
        <f t="shared" si="355"/>
        <v>1.478280637799112</v>
      </c>
      <c r="AA131" s="141">
        <f t="shared" si="355"/>
        <v>-4.1298222766327219</v>
      </c>
      <c r="AB131" s="141">
        <f t="shared" si="355"/>
        <v>1.6118626922046353</v>
      </c>
      <c r="AC131" s="142">
        <f t="shared" si="356"/>
        <v>0.99989832123410505</v>
      </c>
    </row>
    <row r="132" spans="1:29" x14ac:dyDescent="0.2">
      <c r="A132" s="7">
        <v>2006</v>
      </c>
      <c r="B132" s="140">
        <f t="shared" ref="B132:N132" si="388">IFERROR(B86/B109*100,"")</f>
        <v>78.875167970021508</v>
      </c>
      <c r="C132" s="140">
        <f t="shared" si="388"/>
        <v>77.110838381448303</v>
      </c>
      <c r="D132" s="140">
        <f t="shared" si="388"/>
        <v>77.571942236875032</v>
      </c>
      <c r="E132" s="140">
        <f t="shared" si="388"/>
        <v>74.733386629857407</v>
      </c>
      <c r="F132" s="140">
        <f t="shared" si="388"/>
        <v>66.542166766499818</v>
      </c>
      <c r="G132" s="140">
        <f t="shared" si="388"/>
        <v>68.962107371313323</v>
      </c>
      <c r="H132" s="140">
        <f t="shared" si="388"/>
        <v>80.052755521433667</v>
      </c>
      <c r="I132" s="140">
        <f t="shared" si="388"/>
        <v>75.008524787620772</v>
      </c>
      <c r="J132" s="140">
        <f t="shared" si="388"/>
        <v>71.719892821314886</v>
      </c>
      <c r="K132" s="140">
        <f t="shared" si="388"/>
        <v>66.712543297068535</v>
      </c>
      <c r="L132" s="140">
        <f t="shared" si="388"/>
        <v>65.078623221778912</v>
      </c>
      <c r="M132" s="140">
        <f t="shared" si="388"/>
        <v>66.353659555520707</v>
      </c>
      <c r="N132" s="140">
        <f t="shared" si="388"/>
        <v>73.107435376679717</v>
      </c>
      <c r="O132" s="17"/>
      <c r="P132" s="28">
        <v>2005</v>
      </c>
      <c r="Q132" s="141">
        <f t="shared" si="386"/>
        <v>-3.5609397950873811</v>
      </c>
      <c r="R132" s="141">
        <f t="shared" si="355"/>
        <v>-5.4282555438773805</v>
      </c>
      <c r="S132" s="141">
        <f t="shared" si="355"/>
        <v>0.826079821959258</v>
      </c>
      <c r="T132" s="141">
        <f t="shared" si="355"/>
        <v>2.9731998808546045</v>
      </c>
      <c r="U132" s="141">
        <f t="shared" si="355"/>
        <v>-3.8851645975823912</v>
      </c>
      <c r="V132" s="141">
        <f t="shared" si="355"/>
        <v>-6.18917185551211</v>
      </c>
      <c r="W132" s="141">
        <f t="shared" si="355"/>
        <v>-2.6928539554962438</v>
      </c>
      <c r="X132" s="141">
        <f t="shared" si="355"/>
        <v>-5.2804989126654656</v>
      </c>
      <c r="Y132" s="141">
        <f t="shared" si="355"/>
        <v>-8.3080931871131973</v>
      </c>
      <c r="Z132" s="141">
        <f t="shared" si="355"/>
        <v>-17.20690570175465</v>
      </c>
      <c r="AA132" s="141">
        <f t="shared" si="355"/>
        <v>-12.533803866910853</v>
      </c>
      <c r="AB132" s="141">
        <f t="shared" si="355"/>
        <v>-10.910436051952521</v>
      </c>
      <c r="AC132" s="142">
        <f t="shared" si="356"/>
        <v>-5.160813262547137</v>
      </c>
    </row>
    <row r="133" spans="1:29" x14ac:dyDescent="0.2">
      <c r="A133" s="7">
        <v>2007</v>
      </c>
      <c r="B133" s="140">
        <f t="shared" ref="B133:N133" si="389">IFERROR(B87/B110*100,"")</f>
        <v>68.401282264721587</v>
      </c>
      <c r="C133" s="140">
        <f t="shared" si="389"/>
        <v>64.916510481672375</v>
      </c>
      <c r="D133" s="140">
        <f t="shared" si="389"/>
        <v>63.947189194068656</v>
      </c>
      <c r="E133" s="140">
        <f t="shared" si="389"/>
        <v>62.584333807017366</v>
      </c>
      <c r="F133" s="140">
        <f t="shared" si="389"/>
        <v>59.293307641449431</v>
      </c>
      <c r="G133" s="140">
        <f t="shared" si="389"/>
        <v>60.458464317577011</v>
      </c>
      <c r="H133" s="140">
        <f t="shared" si="389"/>
        <v>69.376021785137567</v>
      </c>
      <c r="I133" s="140">
        <f t="shared" si="389"/>
        <v>60.497876436033529</v>
      </c>
      <c r="J133" s="140">
        <f t="shared" si="389"/>
        <v>64.704568285434988</v>
      </c>
      <c r="K133" s="140">
        <f t="shared" si="389"/>
        <v>66.513163639091871</v>
      </c>
      <c r="L133" s="140">
        <f t="shared" si="389"/>
        <v>60.309349098658181</v>
      </c>
      <c r="M133" s="140">
        <f t="shared" si="389"/>
        <v>64.008510312508037</v>
      </c>
      <c r="N133" s="140">
        <f t="shared" si="389"/>
        <v>63.747429620578302</v>
      </c>
      <c r="O133" s="17"/>
      <c r="P133" s="28">
        <v>2006</v>
      </c>
      <c r="Q133" s="141">
        <f t="shared" si="386"/>
        <v>-13.279066117844318</v>
      </c>
      <c r="R133" s="141">
        <f t="shared" si="355"/>
        <v>-15.814025830524104</v>
      </c>
      <c r="S133" s="141">
        <f t="shared" si="355"/>
        <v>-17.564022054780569</v>
      </c>
      <c r="T133" s="141">
        <f t="shared" si="355"/>
        <v>-16.256526528113024</v>
      </c>
      <c r="U133" s="141">
        <f t="shared" si="355"/>
        <v>-10.893632530012198</v>
      </c>
      <c r="V133" s="141">
        <f t="shared" si="355"/>
        <v>-12.330892105645885</v>
      </c>
      <c r="W133" s="141">
        <f t="shared" si="355"/>
        <v>-13.33712208499489</v>
      </c>
      <c r="X133" s="141">
        <f t="shared" si="355"/>
        <v>-19.345332270795502</v>
      </c>
      <c r="Y133" s="141">
        <f t="shared" si="355"/>
        <v>-9.7815602616112223</v>
      </c>
      <c r="Z133" s="141">
        <f t="shared" si="355"/>
        <v>-0.29886382398709443</v>
      </c>
      <c r="AA133" s="141">
        <f t="shared" si="355"/>
        <v>-7.3284803626956112</v>
      </c>
      <c r="AB133" s="141">
        <f t="shared" si="355"/>
        <v>-3.5343178638857053</v>
      </c>
      <c r="AC133" s="142">
        <f t="shared" si="356"/>
        <v>-12.803083171875473</v>
      </c>
    </row>
    <row r="134" spans="1:29" x14ac:dyDescent="0.2">
      <c r="A134" s="7">
        <v>2008</v>
      </c>
      <c r="B134" s="140">
        <f t="shared" ref="B134:N134" si="390">IFERROR(B88/B111*100,"")</f>
        <v>71.940400868686055</v>
      </c>
      <c r="C134" s="140">
        <f t="shared" si="390"/>
        <v>64.256530216097403</v>
      </c>
      <c r="D134" s="140">
        <f t="shared" si="390"/>
        <v>67.201692469477152</v>
      </c>
      <c r="E134" s="140">
        <f t="shared" si="390"/>
        <v>65.921858034783313</v>
      </c>
      <c r="F134" s="140">
        <f t="shared" si="390"/>
        <v>67.564241292982743</v>
      </c>
      <c r="G134" s="140">
        <f t="shared" si="390"/>
        <v>68.27630230718988</v>
      </c>
      <c r="H134" s="140">
        <f t="shared" si="390"/>
        <v>80.031942718014051</v>
      </c>
      <c r="I134" s="140">
        <f t="shared" si="390"/>
        <v>77.921860756977836</v>
      </c>
      <c r="J134" s="140">
        <f t="shared" si="390"/>
        <v>76.690389827209287</v>
      </c>
      <c r="K134" s="140">
        <f t="shared" si="390"/>
        <v>72.990144739381861</v>
      </c>
      <c r="L134" s="140">
        <f t="shared" si="390"/>
        <v>65.489274226343611</v>
      </c>
      <c r="M134" s="140">
        <f t="shared" si="390"/>
        <v>66.756286072077216</v>
      </c>
      <c r="N134" s="140">
        <f t="shared" si="390"/>
        <v>70.276202657919526</v>
      </c>
      <c r="O134" s="17"/>
      <c r="P134" s="28">
        <v>2007</v>
      </c>
      <c r="Q134" s="141">
        <f t="shared" si="386"/>
        <v>5.1740530100994775</v>
      </c>
      <c r="R134" s="141">
        <f t="shared" si="355"/>
        <v>-1.0166601080033422</v>
      </c>
      <c r="S134" s="141">
        <f t="shared" si="355"/>
        <v>5.0893609499107706</v>
      </c>
      <c r="T134" s="141">
        <f t="shared" si="355"/>
        <v>5.3328429412661027</v>
      </c>
      <c r="U134" s="141">
        <f t="shared" si="355"/>
        <v>13.94918580280291</v>
      </c>
      <c r="V134" s="141">
        <f t="shared" si="355"/>
        <v>12.930923862947008</v>
      </c>
      <c r="W134" s="141">
        <f t="shared" si="355"/>
        <v>15.359659805629411</v>
      </c>
      <c r="X134" s="141">
        <f t="shared" si="355"/>
        <v>28.800985005427894</v>
      </c>
      <c r="Y134" s="141">
        <f t="shared" si="355"/>
        <v>18.523918572334107</v>
      </c>
      <c r="Z134" s="141">
        <f t="shared" si="355"/>
        <v>9.7378935926651025</v>
      </c>
      <c r="AA134" s="141">
        <f t="shared" si="355"/>
        <v>8.5889256062302124</v>
      </c>
      <c r="AB134" s="141">
        <f t="shared" si="355"/>
        <v>4.2928287912868957</v>
      </c>
      <c r="AC134" s="142">
        <f t="shared" si="356"/>
        <v>10.24162554663015</v>
      </c>
    </row>
    <row r="135" spans="1:29" x14ac:dyDescent="0.2">
      <c r="A135" s="7">
        <v>2009</v>
      </c>
      <c r="B135" s="140">
        <f t="shared" ref="B135:N135" si="391">IFERROR(B89/B112*100,"")</f>
        <v>73.987325143068006</v>
      </c>
      <c r="C135" s="140">
        <f t="shared" si="391"/>
        <v>67.128802814812346</v>
      </c>
      <c r="D135" s="140">
        <f t="shared" si="391"/>
        <v>61.887209921211827</v>
      </c>
      <c r="E135" s="140">
        <f t="shared" si="391"/>
        <v>69.147685786333824</v>
      </c>
      <c r="F135" s="140">
        <f t="shared" si="391"/>
        <v>61.90253989260183</v>
      </c>
      <c r="G135" s="140">
        <f t="shared" si="391"/>
        <v>64.673762289397004</v>
      </c>
      <c r="H135" s="140">
        <f t="shared" si="391"/>
        <v>68.880089302179059</v>
      </c>
      <c r="I135" s="140">
        <f t="shared" si="391"/>
        <v>68.151263799012312</v>
      </c>
      <c r="J135" s="140">
        <f t="shared" si="391"/>
        <v>73.174677592188488</v>
      </c>
      <c r="K135" s="140">
        <f t="shared" si="391"/>
        <v>75.619690634570659</v>
      </c>
      <c r="L135" s="140">
        <f t="shared" si="391"/>
        <v>71.694689135721532</v>
      </c>
      <c r="M135" s="140">
        <f t="shared" si="391"/>
        <v>73.800096837280492</v>
      </c>
      <c r="N135" s="140">
        <f t="shared" si="391"/>
        <v>69.161580659775439</v>
      </c>
      <c r="O135" s="17"/>
      <c r="P135" s="28">
        <v>2008</v>
      </c>
      <c r="Q135" s="141">
        <f t="shared" si="386"/>
        <v>2.8453056275266508</v>
      </c>
      <c r="R135" s="141">
        <f t="shared" si="355"/>
        <v>4.4700088676674188</v>
      </c>
      <c r="S135" s="141">
        <f t="shared" si="355"/>
        <v>-7.9082569991509537</v>
      </c>
      <c r="T135" s="141">
        <f t="shared" si="355"/>
        <v>4.8934114536765883</v>
      </c>
      <c r="U135" s="141">
        <f t="shared" si="355"/>
        <v>-8.379730597180469</v>
      </c>
      <c r="V135" s="141">
        <f t="shared" si="355"/>
        <v>-5.2764134788440442</v>
      </c>
      <c r="W135" s="141">
        <f t="shared" si="355"/>
        <v>-13.934253045846489</v>
      </c>
      <c r="X135" s="141">
        <f t="shared" si="355"/>
        <v>-12.538967708225035</v>
      </c>
      <c r="Y135" s="141">
        <f t="shared" si="355"/>
        <v>-4.58429308149565</v>
      </c>
      <c r="Z135" s="141">
        <f t="shared" si="355"/>
        <v>3.6026040290478178</v>
      </c>
      <c r="AA135" s="141">
        <f t="shared" si="355"/>
        <v>9.4754675214918436</v>
      </c>
      <c r="AB135" s="141">
        <f t="shared" si="355"/>
        <v>10.551531817689842</v>
      </c>
      <c r="AC135" s="142">
        <f t="shared" si="356"/>
        <v>-1.5860589445472528</v>
      </c>
    </row>
    <row r="136" spans="1:29" x14ac:dyDescent="0.2">
      <c r="A136" s="7">
        <v>2010</v>
      </c>
      <c r="B136" s="140">
        <f t="shared" ref="B136:N136" si="392">IFERROR(B90/B113*100,"")</f>
        <v>79.960692393720066</v>
      </c>
      <c r="C136" s="140">
        <f t="shared" si="392"/>
        <v>75.017200052131699</v>
      </c>
      <c r="D136" s="140">
        <f t="shared" si="392"/>
        <v>69.129072291364096</v>
      </c>
      <c r="E136" s="140">
        <f t="shared" si="392"/>
        <v>71.384957610494538</v>
      </c>
      <c r="F136" s="140">
        <f t="shared" si="392"/>
        <v>74.318521398972095</v>
      </c>
      <c r="G136" s="140">
        <f t="shared" si="392"/>
        <v>75.641037530702434</v>
      </c>
      <c r="H136" s="140">
        <f t="shared" si="392"/>
        <v>79.372503791258282</v>
      </c>
      <c r="I136" s="140">
        <f t="shared" si="392"/>
        <v>78.482467786824387</v>
      </c>
      <c r="J136" s="140">
        <f t="shared" si="392"/>
        <v>80.83221307116527</v>
      </c>
      <c r="K136" s="140">
        <f t="shared" si="392"/>
        <v>81.208947706002249</v>
      </c>
      <c r="L136" s="140">
        <f t="shared" si="392"/>
        <v>74.16823736776891</v>
      </c>
      <c r="M136" s="140">
        <f t="shared" si="392"/>
        <v>75.325604981752676</v>
      </c>
      <c r="N136" s="140">
        <f t="shared" si="392"/>
        <v>76.381171094060392</v>
      </c>
      <c r="O136" s="17"/>
      <c r="P136" s="28">
        <v>2009</v>
      </c>
      <c r="Q136" s="141">
        <f t="shared" si="386"/>
        <v>8.0735007504345582</v>
      </c>
      <c r="R136" s="141">
        <f t="shared" si="355"/>
        <v>11.751136481729031</v>
      </c>
      <c r="S136" s="141">
        <f t="shared" si="355"/>
        <v>11.701710869454018</v>
      </c>
      <c r="T136" s="141">
        <f t="shared" si="355"/>
        <v>3.2354977592075507</v>
      </c>
      <c r="U136" s="141">
        <f t="shared" si="355"/>
        <v>20.057305448066344</v>
      </c>
      <c r="V136" s="141">
        <f t="shared" si="355"/>
        <v>16.957843262975693</v>
      </c>
      <c r="W136" s="141">
        <f t="shared" si="355"/>
        <v>15.232870043255442</v>
      </c>
      <c r="X136" s="141">
        <f t="shared" si="355"/>
        <v>15.159225833698775</v>
      </c>
      <c r="Y136" s="141">
        <f t="shared" si="355"/>
        <v>10.464734155240386</v>
      </c>
      <c r="Z136" s="141">
        <f t="shared" si="355"/>
        <v>7.3912720675378907</v>
      </c>
      <c r="AA136" s="141">
        <f t="shared" si="355"/>
        <v>3.4501136163165969</v>
      </c>
      <c r="AB136" s="141">
        <f t="shared" si="355"/>
        <v>2.0670814942638005</v>
      </c>
      <c r="AC136" s="142">
        <f t="shared" si="356"/>
        <v>10.438729660908241</v>
      </c>
    </row>
    <row r="137" spans="1:29" x14ac:dyDescent="0.2">
      <c r="A137" s="7">
        <v>2011</v>
      </c>
      <c r="B137" s="140">
        <f t="shared" ref="B137:N137" si="393">IFERROR(B91/B114*100,"")</f>
        <v>78.06963946205012</v>
      </c>
      <c r="C137" s="140">
        <f t="shared" si="393"/>
        <v>74.127377157413093</v>
      </c>
      <c r="D137" s="140">
        <f t="shared" si="393"/>
        <v>77.005114291293665</v>
      </c>
      <c r="E137" s="140">
        <f t="shared" si="393"/>
        <v>81.104060339608125</v>
      </c>
      <c r="F137" s="140">
        <f t="shared" si="393"/>
        <v>79.224518305331898</v>
      </c>
      <c r="G137" s="140">
        <f t="shared" si="393"/>
        <v>77.660752464800325</v>
      </c>
      <c r="H137" s="140">
        <f t="shared" si="393"/>
        <v>84.960051010446406</v>
      </c>
      <c r="I137" s="140">
        <f t="shared" si="393"/>
        <v>78.118077330233632</v>
      </c>
      <c r="J137" s="140">
        <f t="shared" si="393"/>
        <v>82.601217253178731</v>
      </c>
      <c r="K137" s="140">
        <f t="shared" si="393"/>
        <v>80.870621320465389</v>
      </c>
      <c r="L137" s="140">
        <f t="shared" si="393"/>
        <v>74.970967491641233</v>
      </c>
      <c r="M137" s="140">
        <f t="shared" si="393"/>
        <v>76.657743379148869</v>
      </c>
      <c r="N137" s="140">
        <f t="shared" si="393"/>
        <v>78.818474268303362</v>
      </c>
      <c r="O137" s="17"/>
      <c r="P137" s="28">
        <v>2010</v>
      </c>
      <c r="Q137" s="141">
        <f t="shared" si="386"/>
        <v>-2.3649781849793827</v>
      </c>
      <c r="R137" s="141">
        <f t="shared" si="355"/>
        <v>-1.1861584997843733</v>
      </c>
      <c r="S137" s="141">
        <f t="shared" si="355"/>
        <v>11.393241278768729</v>
      </c>
      <c r="T137" s="141">
        <f t="shared" si="355"/>
        <v>13.615057085478677</v>
      </c>
      <c r="U137" s="141">
        <f t="shared" si="355"/>
        <v>6.6013112397950158</v>
      </c>
      <c r="V137" s="141">
        <f t="shared" si="355"/>
        <v>2.6701311880843681</v>
      </c>
      <c r="W137" s="141">
        <f t="shared" si="355"/>
        <v>7.0396509525298745</v>
      </c>
      <c r="X137" s="141">
        <f t="shared" si="355"/>
        <v>-0.46429536030966334</v>
      </c>
      <c r="Y137" s="141">
        <f t="shared" si="355"/>
        <v>2.18848911195344</v>
      </c>
      <c r="Z137" s="141">
        <f t="shared" si="355"/>
        <v>-0.41661220234214813</v>
      </c>
      <c r="AA137" s="141">
        <f t="shared" si="355"/>
        <v>1.082309830139172</v>
      </c>
      <c r="AB137" s="141">
        <f t="shared" si="355"/>
        <v>1.7685067351518757</v>
      </c>
      <c r="AC137" s="142">
        <f t="shared" si="356"/>
        <v>3.190973821599985</v>
      </c>
    </row>
    <row r="138" spans="1:29" x14ac:dyDescent="0.2">
      <c r="A138" s="7">
        <v>2012</v>
      </c>
      <c r="B138" s="140">
        <f t="shared" ref="B138:N138" si="394">IFERROR(B92/B115*100,"")</f>
        <v>84.171813909843834</v>
      </c>
      <c r="C138" s="140">
        <f t="shared" si="394"/>
        <v>79.865820153911983</v>
      </c>
      <c r="D138" s="140">
        <f t="shared" si="394"/>
        <v>77.149798514091017</v>
      </c>
      <c r="E138" s="140">
        <f t="shared" si="394"/>
        <v>81.063372054642343</v>
      </c>
      <c r="F138" s="140">
        <f t="shared" si="394"/>
        <v>79.74851236965327</v>
      </c>
      <c r="G138" s="140">
        <f t="shared" si="394"/>
        <v>79.274155068751412</v>
      </c>
      <c r="H138" s="140">
        <f t="shared" si="394"/>
        <v>84.113502205988084</v>
      </c>
      <c r="I138" s="140">
        <f t="shared" si="394"/>
        <v>79.030589962241535</v>
      </c>
      <c r="J138" s="140">
        <f t="shared" si="394"/>
        <v>82.795100162962953</v>
      </c>
      <c r="K138" s="140">
        <f t="shared" si="394"/>
        <v>78.623436060418854</v>
      </c>
      <c r="L138" s="140">
        <f t="shared" si="394"/>
        <v>72.423378339960038</v>
      </c>
      <c r="M138" s="140">
        <f t="shared" si="394"/>
        <v>71.751338733943655</v>
      </c>
      <c r="N138" s="140">
        <f t="shared" si="394"/>
        <v>79.050743659494373</v>
      </c>
      <c r="O138" s="17"/>
      <c r="P138" s="28">
        <v>2011</v>
      </c>
      <c r="Q138" s="141">
        <f t="shared" si="386"/>
        <v>7.8163220553362445</v>
      </c>
      <c r="R138" s="141">
        <f t="shared" si="355"/>
        <v>7.7413274508728813</v>
      </c>
      <c r="S138" s="141">
        <f t="shared" si="355"/>
        <v>0.18788910857276964</v>
      </c>
      <c r="T138" s="141">
        <f t="shared" si="355"/>
        <v>-5.0167999968686594E-2</v>
      </c>
      <c r="U138" s="141">
        <f t="shared" si="355"/>
        <v>0.66140391324551739</v>
      </c>
      <c r="V138" s="141">
        <f t="shared" si="355"/>
        <v>2.0775006071211521</v>
      </c>
      <c r="W138" s="141">
        <f t="shared" si="355"/>
        <v>-0.99640806989891306</v>
      </c>
      <c r="X138" s="141">
        <f t="shared" si="355"/>
        <v>1.1681196762567181</v>
      </c>
      <c r="Y138" s="141">
        <f t="shared" si="355"/>
        <v>0.23472161335098551</v>
      </c>
      <c r="Z138" s="141">
        <f t="shared" si="355"/>
        <v>-2.7787411835772047</v>
      </c>
      <c r="AA138" s="141">
        <f t="shared" si="355"/>
        <v>-3.3981009408278418</v>
      </c>
      <c r="AB138" s="141">
        <f t="shared" si="355"/>
        <v>-6.4004031803260304</v>
      </c>
      <c r="AC138" s="142">
        <f t="shared" si="356"/>
        <v>0.2946890222720544</v>
      </c>
    </row>
    <row r="139" spans="1:29" x14ac:dyDescent="0.2">
      <c r="A139" s="7">
        <v>2013</v>
      </c>
      <c r="B139" s="140">
        <f t="shared" ref="B139:N139" si="395">IFERROR(B93/B116*100,"")</f>
        <v>76.970801217387603</v>
      </c>
      <c r="C139" s="140">
        <f t="shared" si="395"/>
        <v>70.481748232411746</v>
      </c>
      <c r="D139" s="140">
        <f t="shared" si="395"/>
        <v>71.592936890913663</v>
      </c>
      <c r="E139" s="140">
        <f t="shared" si="395"/>
        <v>75.234231655392932</v>
      </c>
      <c r="F139" s="140">
        <f t="shared" si="395"/>
        <v>77.529066758145731</v>
      </c>
      <c r="G139" s="140">
        <f t="shared" si="395"/>
        <v>75.848155334621168</v>
      </c>
      <c r="H139" s="140">
        <f t="shared" si="395"/>
        <v>79.849430103132505</v>
      </c>
      <c r="I139" s="140">
        <f t="shared" si="395"/>
        <v>78.227434145695113</v>
      </c>
      <c r="J139" s="140">
        <f t="shared" si="395"/>
        <v>81.233786557316961</v>
      </c>
      <c r="K139" s="140">
        <f t="shared" si="395"/>
        <v>82.547246549423775</v>
      </c>
      <c r="L139" s="140">
        <f t="shared" si="395"/>
        <v>79.70305506718131</v>
      </c>
      <c r="M139" s="140">
        <f t="shared" si="395"/>
        <v>79.907379731332</v>
      </c>
      <c r="N139" s="140">
        <f t="shared" si="395"/>
        <v>77.355458160315038</v>
      </c>
      <c r="O139" s="17"/>
      <c r="P139" s="28">
        <v>2012</v>
      </c>
      <c r="Q139" s="141">
        <f t="shared" si="386"/>
        <v>-8.5551354520756906</v>
      </c>
      <c r="R139" s="141">
        <f t="shared" si="355"/>
        <v>-11.74979722666829</v>
      </c>
      <c r="S139" s="141">
        <f t="shared" si="355"/>
        <v>-7.2026910376991049</v>
      </c>
      <c r="T139" s="141">
        <f t="shared" si="355"/>
        <v>-7.190843720786944</v>
      </c>
      <c r="U139" s="141">
        <f t="shared" si="355"/>
        <v>-2.7830558157873608</v>
      </c>
      <c r="V139" s="141">
        <f t="shared" si="355"/>
        <v>-4.3217108162919011</v>
      </c>
      <c r="W139" s="141">
        <f t="shared" si="355"/>
        <v>-5.069426419094003</v>
      </c>
      <c r="X139" s="141">
        <f t="shared" si="355"/>
        <v>-1.0162594217380194</v>
      </c>
      <c r="Y139" s="141">
        <f t="shared" si="355"/>
        <v>-1.8857560442259391</v>
      </c>
      <c r="Z139" s="141">
        <f t="shared" si="355"/>
        <v>4.9906372522178222</v>
      </c>
      <c r="AA139" s="141">
        <f t="shared" si="355"/>
        <v>10.05155640910591</v>
      </c>
      <c r="AB139" s="141">
        <f t="shared" si="355"/>
        <v>11.367092435210457</v>
      </c>
      <c r="AC139" s="142">
        <f t="shared" si="356"/>
        <v>-2.1445535117059267</v>
      </c>
    </row>
    <row r="140" spans="1:29" x14ac:dyDescent="0.2">
      <c r="A140" s="7">
        <v>2014</v>
      </c>
      <c r="B140" s="140">
        <f t="shared" ref="B140:N140" si="396">IFERROR(B94/B117*100,"")</f>
        <v>80.742708883086806</v>
      </c>
      <c r="C140" s="140">
        <f t="shared" si="396"/>
        <v>77.448776968689131</v>
      </c>
      <c r="D140" s="140">
        <f t="shared" si="396"/>
        <v>80.102271039941698</v>
      </c>
      <c r="E140" s="140">
        <f t="shared" si="396"/>
        <v>82.777369540482681</v>
      </c>
      <c r="F140" s="140">
        <f t="shared" si="396"/>
        <v>83.032082559430762</v>
      </c>
      <c r="G140" s="140">
        <f t="shared" si="396"/>
        <v>81.456990741918759</v>
      </c>
      <c r="H140" s="140">
        <f t="shared" si="396"/>
        <v>85.157365663756352</v>
      </c>
      <c r="I140" s="140">
        <f t="shared" si="396"/>
        <v>85.279527822714556</v>
      </c>
      <c r="J140" s="140">
        <f t="shared" si="396"/>
        <v>86.690550083103219</v>
      </c>
      <c r="K140" s="140">
        <f t="shared" si="396"/>
        <v>84.963537598238275</v>
      </c>
      <c r="L140" s="140">
        <f t="shared" si="396"/>
        <v>80.695929039989736</v>
      </c>
      <c r="M140" s="140">
        <f t="shared" si="396"/>
        <v>81.02534821684057</v>
      </c>
      <c r="N140" s="140">
        <f t="shared" si="396"/>
        <v>82.455518994740757</v>
      </c>
      <c r="O140" s="17"/>
      <c r="P140" s="28">
        <v>2013</v>
      </c>
      <c r="Q140" s="141">
        <f t="shared" si="386"/>
        <v>4.9004396550923923</v>
      </c>
      <c r="R140" s="141">
        <f t="shared" si="386"/>
        <v>9.8848693612192839</v>
      </c>
      <c r="S140" s="141">
        <f t="shared" si="355"/>
        <v>11.885717388565475</v>
      </c>
      <c r="T140" s="141">
        <f t="shared" si="355"/>
        <v>10.02620445389908</v>
      </c>
      <c r="U140" s="141">
        <f t="shared" si="355"/>
        <v>7.0980034087755106</v>
      </c>
      <c r="V140" s="141">
        <f t="shared" si="355"/>
        <v>7.3948211166810163</v>
      </c>
      <c r="W140" s="141">
        <f t="shared" si="355"/>
        <v>6.6474307377875963</v>
      </c>
      <c r="X140" s="141">
        <f t="shared" si="355"/>
        <v>9.0148600091947593</v>
      </c>
      <c r="Y140" s="141">
        <f t="shared" si="355"/>
        <v>6.7173570961585938</v>
      </c>
      <c r="Z140" s="141">
        <f t="shared" si="355"/>
        <v>2.927161292251923</v>
      </c>
      <c r="AA140" s="141">
        <f t="shared" si="355"/>
        <v>1.2457163304110841</v>
      </c>
      <c r="AB140" s="141">
        <f t="shared" ref="AB140" si="397">IF(M140&lt;&gt;"",IF(M139&lt;&gt;"",(M140/M139-1)*100,"-"),"-")</f>
        <v>1.3990803969138321</v>
      </c>
      <c r="AC140" s="142">
        <f t="shared" si="356"/>
        <v>6.5930200088222923</v>
      </c>
    </row>
    <row r="141" spans="1:29" x14ac:dyDescent="0.2">
      <c r="A141" s="7">
        <v>2015</v>
      </c>
      <c r="B141" s="140">
        <f t="shared" ref="B141:N141" si="398">IFERROR(B95/B118*100,"")</f>
        <v>84.550402755200565</v>
      </c>
      <c r="C141" s="140">
        <f t="shared" si="398"/>
        <v>79.985921173444666</v>
      </c>
      <c r="D141" s="140">
        <f t="shared" si="398"/>
        <v>76.151748754345874</v>
      </c>
      <c r="E141" s="140">
        <f t="shared" si="398"/>
        <v>78.991284912403358</v>
      </c>
      <c r="F141" s="140">
        <f t="shared" si="398"/>
        <v>82.388029090076444</v>
      </c>
      <c r="G141" s="140">
        <f t="shared" si="398"/>
        <v>80.937897213785249</v>
      </c>
      <c r="H141" s="140">
        <f t="shared" si="398"/>
        <v>82.926012100990604</v>
      </c>
      <c r="I141" s="140">
        <f t="shared" si="398"/>
        <v>83.513189562424628</v>
      </c>
      <c r="J141" s="140">
        <f t="shared" si="398"/>
        <v>82.239944871130589</v>
      </c>
      <c r="K141" s="140">
        <f t="shared" si="398"/>
        <v>82.389458983879464</v>
      </c>
      <c r="L141" s="140">
        <f t="shared" si="398"/>
        <v>79.200962911088141</v>
      </c>
      <c r="M141" s="140">
        <f t="shared" si="398"/>
        <v>81.938969850353217</v>
      </c>
      <c r="N141" s="140">
        <f t="shared" si="398"/>
        <v>81.363308880927221</v>
      </c>
      <c r="O141" s="41"/>
      <c r="P141" s="28">
        <v>2014</v>
      </c>
      <c r="Q141" s="141">
        <f t="shared" ref="Q141" si="399">IF(B141&lt;&gt;"",IF(B140&lt;&gt;"",(B141/B140-1)*100,"-"),"-")</f>
        <v>4.7158361724365605</v>
      </c>
      <c r="R141" s="141">
        <f t="shared" ref="R141" si="400">IF(C141&lt;&gt;"",IF(C140&lt;&gt;"",(C141/C140-1)*100,"-"),"-")</f>
        <v>3.2758996385201078</v>
      </c>
      <c r="S141" s="141">
        <f t="shared" ref="S141" si="401">IF(D141&lt;&gt;"",IF(D140&lt;&gt;"",(D141/D140-1)*100,"-"),"-")</f>
        <v>-4.9318480416441162</v>
      </c>
      <c r="T141" s="141">
        <f t="shared" ref="T141" si="402">IF(E141&lt;&gt;"",IF(E140&lt;&gt;"",(E141/E140-1)*100,"-"),"-")</f>
        <v>-4.5738160672377015</v>
      </c>
      <c r="U141" s="141">
        <f t="shared" ref="U141" si="403">IF(F141&lt;&gt;"",IF(F140&lt;&gt;"",(F141/F140-1)*100,"-"),"-")</f>
        <v>-0.77566821101149319</v>
      </c>
      <c r="V141" s="141">
        <f t="shared" ref="V141" si="404">IF(G141&lt;&gt;"",IF(G140&lt;&gt;"",(G141/G140-1)*100,"-"),"-")</f>
        <v>-0.63726087031396039</v>
      </c>
      <c r="W141" s="141">
        <f t="shared" ref="W141" si="405">IF(H141&lt;&gt;"",IF(H140&lt;&gt;"",(H141/H140-1)*100,"-"),"-")</f>
        <v>-2.6202707720859308</v>
      </c>
      <c r="X141" s="141">
        <f t="shared" ref="X141" si="406">IF(I141&lt;&gt;"",IF(I140&lt;&gt;"",(I141/I140-1)*100,"-"),"-")</f>
        <v>-2.071233630610525</v>
      </c>
      <c r="Y141" s="141">
        <f t="shared" ref="Y141" si="407">IF(J141&lt;&gt;"",IF(J140&lt;&gt;"",(J141/J140-1)*100,"-"),"-")</f>
        <v>-5.133898917132484</v>
      </c>
      <c r="Z141" s="141">
        <f t="shared" ref="Z141" si="408">IF(K141&lt;&gt;"",IF(K140&lt;&gt;"",(K141/K140-1)*100,"-"),"-")</f>
        <v>-3.0296273991446743</v>
      </c>
      <c r="AA141" s="141">
        <f t="shared" ref="AA141" si="409">IF(L141&lt;&gt;"",IF(L140&lt;&gt;"",(L141/L140-1)*100,"-"),"-")</f>
        <v>-1.8525917560980654</v>
      </c>
      <c r="AB141" s="141">
        <f t="shared" ref="AB141" si="410">IF(M141&lt;&gt;"",IF(M140&lt;&gt;"",(M141/M140-1)*100,"-"),"-")</f>
        <v>1.1275750781935656</v>
      </c>
      <c r="AC141" s="142">
        <f t="shared" si="356"/>
        <v>-1.324605226101605</v>
      </c>
    </row>
    <row r="142" spans="1:29" x14ac:dyDescent="0.2">
      <c r="A142" s="7">
        <v>2016</v>
      </c>
      <c r="B142" s="140">
        <f t="shared" ref="B142:N142" si="411">IFERROR(B96/B119*100,"")</f>
        <v>84.856952133053781</v>
      </c>
      <c r="C142" s="140">
        <f t="shared" si="411"/>
        <v>80.387440558555411</v>
      </c>
      <c r="D142" s="140">
        <f t="shared" si="411"/>
        <v>77.973279542945633</v>
      </c>
      <c r="E142" s="140">
        <f t="shared" si="411"/>
        <v>81.345516015704618</v>
      </c>
      <c r="F142" s="140">
        <f t="shared" si="411"/>
        <v>82.254116921817641</v>
      </c>
      <c r="G142" s="140">
        <f t="shared" si="411"/>
        <v>83.151354509939196</v>
      </c>
      <c r="H142" s="140">
        <f t="shared" si="411"/>
        <v>85.58015221171253</v>
      </c>
      <c r="I142" s="140">
        <f t="shared" si="411"/>
        <v>85.520704022820695</v>
      </c>
      <c r="J142" s="140">
        <f t="shared" si="411"/>
        <v>86.834468433454205</v>
      </c>
      <c r="K142" s="140">
        <f t="shared" si="411"/>
        <v>87.097037774598675</v>
      </c>
      <c r="L142" s="140">
        <f t="shared" si="411"/>
        <v>84.918811364396689</v>
      </c>
      <c r="M142" s="140">
        <f t="shared" si="411"/>
        <v>83.859805872975429</v>
      </c>
      <c r="N142" s="140">
        <f t="shared" si="411"/>
        <v>83.719996675485945</v>
      </c>
      <c r="O142" s="41"/>
      <c r="P142" s="28">
        <v>2015</v>
      </c>
      <c r="Q142" s="141">
        <f t="shared" ref="Q142" si="412">IF(B142&lt;&gt;"",IF(B141&lt;&gt;"",(B142/B141-1)*100,"-"),"-")</f>
        <v>0.36256406576886668</v>
      </c>
      <c r="R142" s="141">
        <f t="shared" ref="R142" si="413">IF(C142&lt;&gt;"",IF(C141&lt;&gt;"",(C142/C141-1)*100,"-"),"-")</f>
        <v>0.50198757383823622</v>
      </c>
      <c r="S142" s="141">
        <f t="shared" ref="S142" si="414">IF(D142&lt;&gt;"",IF(D141&lt;&gt;"",(D142/D141-1)*100,"-"),"-")</f>
        <v>2.3919749951845981</v>
      </c>
      <c r="T142" s="141">
        <f t="shared" ref="T142" si="415">IF(E142&lt;&gt;"",IF(E141&lt;&gt;"",(E142/E141-1)*100,"-"),"-")</f>
        <v>2.9803681582239783</v>
      </c>
      <c r="U142" s="141">
        <f t="shared" ref="U142" si="416">IF(F142&lt;&gt;"",IF(F141&lt;&gt;"",(F142/F141-1)*100,"-"),"-")</f>
        <v>-0.16253838056059511</v>
      </c>
      <c r="V142" s="141">
        <f t="shared" ref="V142" si="417">IF(G142&lt;&gt;"",IF(G141&lt;&gt;"",(G142/G141-1)*100,"-"),"-")</f>
        <v>2.7347600720431853</v>
      </c>
      <c r="W142" s="141">
        <f t="shared" ref="W142" si="418">IF(H142&lt;&gt;"",IF(H141&lt;&gt;"",(H142/H141-1)*100,"-"),"-")</f>
        <v>3.2006122608303045</v>
      </c>
      <c r="X142" s="141">
        <f t="shared" ref="X142" si="419">IF(I142&lt;&gt;"",IF(I141&lt;&gt;"",(I142/I141-1)*100,"-"),"-")</f>
        <v>2.4038292285501583</v>
      </c>
      <c r="Y142" s="141">
        <f t="shared" ref="Y142" si="420">IF(J142&lt;&gt;"",IF(J141&lt;&gt;"",(J142/J141-1)*100,"-"),"-")</f>
        <v>5.5867298665182696</v>
      </c>
      <c r="Z142" s="141">
        <f t="shared" ref="Z142:Z144" si="421">IF(K142&lt;&gt;"",IF(K141&lt;&gt;"",(K142/K141-1)*100,"-"),"-")</f>
        <v>5.7138119958286326</v>
      </c>
      <c r="AA142" s="141">
        <f t="shared" ref="AA142:AA144" si="422">IF(L142&lt;&gt;"",IF(L141&lt;&gt;"",(L142/L141-1)*100,"-"),"-")</f>
        <v>7.2194178494110917</v>
      </c>
      <c r="AB142" s="141">
        <f t="shared" ref="AB142" si="423">IF(M142&lt;&gt;"",IF(M141&lt;&gt;"",(M142/M141-1)*100,"-"),"-")</f>
        <v>2.3442276930382144</v>
      </c>
      <c r="AC142" s="142">
        <f t="shared" si="356"/>
        <v>2.8964994503943631</v>
      </c>
    </row>
    <row r="143" spans="1:29" x14ac:dyDescent="0.2">
      <c r="A143" s="7">
        <v>2017</v>
      </c>
      <c r="B143" s="140">
        <f t="shared" ref="B143:N143" si="424">IFERROR(B97/B120*100,"")</f>
        <v>87.292815551657711</v>
      </c>
      <c r="C143" s="140">
        <f t="shared" si="424"/>
        <v>84.895445306375635</v>
      </c>
      <c r="D143" s="140">
        <f t="shared" si="424"/>
        <v>84.068600135292371</v>
      </c>
      <c r="E143" s="140">
        <f t="shared" si="424"/>
        <v>84.994130732140889</v>
      </c>
      <c r="F143" s="140">
        <f t="shared" si="424"/>
        <v>84.30081104195547</v>
      </c>
      <c r="G143" s="140">
        <f t="shared" si="424"/>
        <v>84.913431035987983</v>
      </c>
      <c r="H143" s="140">
        <f t="shared" si="424"/>
        <v>85.991416200980325</v>
      </c>
      <c r="I143" s="140">
        <f t="shared" si="424"/>
        <v>84.30870080833499</v>
      </c>
      <c r="J143" s="140">
        <f t="shared" si="424"/>
        <v>85.545116573539914</v>
      </c>
      <c r="K143" s="140">
        <f t="shared" si="424"/>
        <v>85.485374433751502</v>
      </c>
      <c r="L143" s="140">
        <f t="shared" si="424"/>
        <v>82.41737539839113</v>
      </c>
      <c r="M143" s="140">
        <f t="shared" si="424"/>
        <v>82.924036049385634</v>
      </c>
      <c r="N143" s="140">
        <f t="shared" si="424"/>
        <v>84.777496885115681</v>
      </c>
      <c r="P143" s="28">
        <v>2016</v>
      </c>
      <c r="Q143" s="141">
        <f t="shared" ref="Q143:R144" si="425">IF(B143&lt;&gt;"",IF(B142&lt;&gt;"",(B143/B142-1)*100,"-"),"-")</f>
        <v>2.8705525680259525</v>
      </c>
      <c r="R143" s="141">
        <f t="shared" ref="R143" si="426">IF(C143&lt;&gt;"",IF(C142&lt;&gt;"",(C143/C142-1)*100,"-"),"-")</f>
        <v>5.6078470921543166</v>
      </c>
      <c r="S143" s="141">
        <f t="shared" ref="S143:S144" si="427">IF(D143&lt;&gt;"",IF(D142&lt;&gt;"",(D143/D142-1)*100,"-"),"-")</f>
        <v>7.8171915149337634</v>
      </c>
      <c r="T143" s="141">
        <f t="shared" ref="T143:T144" si="428">IF(E143&lt;&gt;"",IF(E142&lt;&gt;"",(E143/E142-1)*100,"-"),"-")</f>
        <v>4.4853298560818766</v>
      </c>
      <c r="U143" s="141">
        <f t="shared" ref="U143:U144" si="429">IF(F143&lt;&gt;"",IF(F142&lt;&gt;"",(F143/F142-1)*100,"-"),"-")</f>
        <v>2.4882573623435933</v>
      </c>
      <c r="V143" s="141">
        <f t="shared" ref="V143:V144" si="430">IF(G143&lt;&gt;"",IF(G142&lt;&gt;"",(G143/G142-1)*100,"-"),"-")</f>
        <v>2.1191194496274379</v>
      </c>
      <c r="W143" s="141">
        <f t="shared" ref="W143:W144" si="431">IF(H143&lt;&gt;"",IF(H142&lt;&gt;"",(H143/H142-1)*100,"-"),"-")</f>
        <v>0.48056001145031502</v>
      </c>
      <c r="X143" s="141">
        <f>IF(I143&lt;&gt;"",IF(I142&lt;&gt;"",(I143/I142-1)*100,"-"),"-")</f>
        <v>-1.4172044399474171</v>
      </c>
      <c r="Y143" s="141">
        <f>IF(J143&lt;&gt;"",IF(J142&lt;&gt;"",(J143/J142-1)*100,"-"),"-")</f>
        <v>-1.4848387779357375</v>
      </c>
      <c r="Z143" s="141">
        <f t="shared" si="421"/>
        <v>-1.8504226802960266</v>
      </c>
      <c r="AA143" s="141">
        <f t="shared" si="422"/>
        <v>-2.9456794387660468</v>
      </c>
      <c r="AB143" s="141">
        <f t="shared" ref="AB143:AB144" si="432">IF(M143&lt;&gt;"",IF(M142&lt;&gt;"",(M143/M142-1)*100,"-"),"-")</f>
        <v>-1.1158740636810327</v>
      </c>
      <c r="AC143" s="142">
        <f t="shared" si="356"/>
        <v>1.2631393354311848</v>
      </c>
    </row>
    <row r="144" spans="1:29" x14ac:dyDescent="0.2">
      <c r="A144" s="7">
        <v>2018</v>
      </c>
      <c r="B144" s="140">
        <f t="shared" ref="B144:N144" si="433">IFERROR(B98/B121*100,"")</f>
        <v>85.65702075397931</v>
      </c>
      <c r="C144" s="140">
        <f t="shared" si="433"/>
        <v>82.862385451645721</v>
      </c>
      <c r="D144" s="140" t="str">
        <f t="shared" si="433"/>
        <v/>
      </c>
      <c r="E144" s="140" t="str">
        <f t="shared" si="433"/>
        <v/>
      </c>
      <c r="F144" s="140" t="str">
        <f t="shared" si="433"/>
        <v/>
      </c>
      <c r="G144" s="140" t="str">
        <f t="shared" si="433"/>
        <v/>
      </c>
      <c r="H144" s="140" t="str">
        <f t="shared" si="433"/>
        <v/>
      </c>
      <c r="I144" s="140" t="str">
        <f t="shared" si="433"/>
        <v/>
      </c>
      <c r="J144" s="140" t="str">
        <f t="shared" si="433"/>
        <v/>
      </c>
      <c r="K144" s="140" t="str">
        <f t="shared" si="433"/>
        <v/>
      </c>
      <c r="L144" s="140" t="str">
        <f t="shared" si="433"/>
        <v/>
      </c>
      <c r="M144" s="140" t="str">
        <f t="shared" si="433"/>
        <v/>
      </c>
      <c r="N144" s="140">
        <f t="shared" si="433"/>
        <v>84.343418569510106</v>
      </c>
      <c r="P144" s="28">
        <v>2017</v>
      </c>
      <c r="Q144" s="141">
        <f t="shared" si="425"/>
        <v>-1.8739168708682308</v>
      </c>
      <c r="R144" s="141">
        <f t="shared" si="425"/>
        <v>-2.3947808358774636</v>
      </c>
      <c r="S144" s="141" t="str">
        <f t="shared" si="427"/>
        <v>-</v>
      </c>
      <c r="T144" s="141" t="str">
        <f t="shared" si="428"/>
        <v>-</v>
      </c>
      <c r="U144" s="141" t="str">
        <f t="shared" si="429"/>
        <v>-</v>
      </c>
      <c r="V144" s="141" t="str">
        <f t="shared" si="430"/>
        <v>-</v>
      </c>
      <c r="W144" s="141" t="str">
        <f t="shared" si="431"/>
        <v>-</v>
      </c>
      <c r="X144" s="141" t="str">
        <f t="shared" ref="X144" si="434">IF(I144&lt;&gt;"",IF(I143&lt;&gt;"",(I144/I143-1)*100,"-"),"-")</f>
        <v>-</v>
      </c>
      <c r="Y144" s="141" t="str">
        <f>IF(J144&lt;&gt;"",IF(J143&lt;&gt;"",(J144/J143-1)*100,"-"),"-")</f>
        <v>-</v>
      </c>
      <c r="Z144" s="141" t="str">
        <f t="shared" si="421"/>
        <v>-</v>
      </c>
      <c r="AA144" s="141" t="str">
        <f t="shared" si="422"/>
        <v>-</v>
      </c>
      <c r="AB144" s="141" t="str">
        <f t="shared" si="432"/>
        <v>-</v>
      </c>
      <c r="AC144" s="142" t="str">
        <f t="shared" si="356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32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FEVEREIRO/2018</v>
      </c>
      <c r="P1" s="67">
        <f>'ASK e RPK_doméstico'!$P$1</f>
        <v>43132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2793743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30823129</v>
      </c>
      <c r="P9" s="28">
        <v>2001</v>
      </c>
      <c r="Q9" s="141">
        <f>IF(B9&lt;&gt;"",IF(B8&lt;&gt;"",(B9/B8-1)*100,"-"),"-")</f>
        <v>0.2707388739288108</v>
      </c>
      <c r="R9" s="141">
        <f t="shared" ref="R9:AB22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14.958487280364441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6.1184210934017935</v>
      </c>
    </row>
    <row r="10" spans="1:29" x14ac:dyDescent="0.2">
      <c r="A10" s="7">
        <v>2002</v>
      </c>
      <c r="B10" s="43">
        <v>2836897</v>
      </c>
      <c r="C10" s="43">
        <v>2315017</v>
      </c>
      <c r="D10" s="43">
        <v>2524522</v>
      </c>
      <c r="E10" s="43">
        <v>2592042</v>
      </c>
      <c r="F10" s="43">
        <v>2747655</v>
      </c>
      <c r="G10" s="43">
        <v>2692280</v>
      </c>
      <c r="H10" s="43">
        <v>3091419</v>
      </c>
      <c r="I10" s="43">
        <v>2625301</v>
      </c>
      <c r="J10" s="43">
        <v>2445090</v>
      </c>
      <c r="K10" s="43">
        <v>2414301</v>
      </c>
      <c r="L10" s="43">
        <v>2362986</v>
      </c>
      <c r="M10" s="43">
        <v>2386888</v>
      </c>
      <c r="N10" s="27">
        <f t="shared" ref="N10" si="2">SUM(B10:M10)</f>
        <v>31034398</v>
      </c>
      <c r="P10" s="28">
        <v>2003</v>
      </c>
      <c r="Q10" s="141">
        <f t="shared" ref="Q10" si="3">IF(B10&lt;&gt;"",IF(B9&lt;&gt;"",(B10/B9-1)*100,"-"),"-")</f>
        <v>8.5271297070617535</v>
      </c>
      <c r="R10" s="141">
        <f t="shared" ref="R10" si="4">IF(C10&lt;&gt;"",IF(C9&lt;&gt;"",(C10/C9-1)*100,"-"),"-")</f>
        <v>4.4086746509776731</v>
      </c>
      <c r="S10" s="141">
        <f t="shared" ref="S10" si="5">IF(D10&lt;&gt;"",IF(D9&lt;&gt;"",(D10/D9-1)*100,"-"),"-")</f>
        <v>1.2185005518956293</v>
      </c>
      <c r="T10" s="141">
        <f t="shared" ref="T10" si="6">IF(E10&lt;&gt;"",IF(E9&lt;&gt;"",(E10/E9-1)*100,"-"),"-")</f>
        <v>6.1692684269508247</v>
      </c>
      <c r="U10" s="141">
        <f t="shared" ref="U10" si="7">IF(F10&lt;&gt;"",IF(F9&lt;&gt;"",(F10/F9-1)*100,"-"),"-")</f>
        <v>12.659554446859467</v>
      </c>
      <c r="V10" s="141">
        <f t="shared" ref="V10" si="8">IF(G10&lt;&gt;"",IF(G9&lt;&gt;"",(G10/G9-1)*100,"-"),"-")</f>
        <v>8.4882851284960879</v>
      </c>
      <c r="W10" s="141">
        <f t="shared" ref="W10" si="9">IF(H10&lt;&gt;"",IF(H9&lt;&gt;"",(H10/H9-1)*100,"-"),"-")</f>
        <v>0.49613852608954012</v>
      </c>
      <c r="X10" s="141">
        <f t="shared" ref="X10" si="10">IF(I10&lt;&gt;"",IF(I9&lt;&gt;"",(I10/I9-1)*100,"-"),"-")</f>
        <v>-6.0292589547427999</v>
      </c>
      <c r="Y10" s="141">
        <f t="shared" ref="Y10" si="11">IF(J10&lt;&gt;"",IF(J9&lt;&gt;"",(J10/J9-1)*100,"-"),"-")</f>
        <v>-3.6095609488412284</v>
      </c>
      <c r="Z10" s="141">
        <f t="shared" ref="Z10" si="12">IF(K10&lt;&gt;"",IF(K9&lt;&gt;"",(K10/K9-1)*100,"-"),"-")</f>
        <v>-9.7814734279027427</v>
      </c>
      <c r="AA10" s="141">
        <f t="shared" ref="AA10" si="13">IF(L10&lt;&gt;"",IF(L9&lt;&gt;"",(L10/L9-1)*100,"-"),"-")</f>
        <v>-4.1379545360501035</v>
      </c>
      <c r="AB10" s="141">
        <f t="shared" ref="AB10" si="14">IF(M10&lt;&gt;"",IF(M9&lt;&gt;"",(M10/M9-1)*100,"-"),"-")</f>
        <v>-7.7773926939421978</v>
      </c>
      <c r="AC10" s="142">
        <f t="shared" ref="AC10" si="15">IF(COUNTIF(Q10:AB10,"-")=0,IF(N10&lt;&gt;"",IF(N9&lt;&gt;"",(N10/N9-1)*100,"-"),"-"),"-")</f>
        <v>0.68542359862295843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2388940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2470506</v>
      </c>
      <c r="M11" s="43">
        <v>2551205</v>
      </c>
      <c r="N11" s="27">
        <f t="shared" ref="N11" si="16">SUM(B11:M11)</f>
        <v>29114097</v>
      </c>
      <c r="P11" s="28">
        <v>2003</v>
      </c>
      <c r="Q11" s="141">
        <f t="shared" ref="Q11" si="17">IF(B11&lt;&gt;"",IF(B10&lt;&gt;"",(B11/B10-1)*100,"-"),"-")</f>
        <v>-14.513533624943031</v>
      </c>
      <c r="R11" s="141">
        <f t="shared" ref="R11" si="18">IF(C11&lt;&gt;"",IF(C10&lt;&gt;"",(C11/C10-1)*100,"-"),"-")</f>
        <v>-6.1665637876525352</v>
      </c>
      <c r="S11" s="141">
        <f t="shared" ref="S11" si="19">IF(D11&lt;&gt;"",IF(D10&lt;&gt;"",(D11/D10-1)*100,"-"),"-")</f>
        <v>-5.3706008503788034</v>
      </c>
      <c r="T11" s="141">
        <f t="shared" ref="T11" si="20">IF(E11&lt;&gt;"",IF(E10&lt;&gt;"",(E11/E10-1)*100,"-"),"-")</f>
        <v>-3.6623634956532314</v>
      </c>
      <c r="U11" s="141">
        <f t="shared" ref="U11" si="21">IF(F11&lt;&gt;"",IF(F10&lt;&gt;"",(F11/F10-1)*100,"-"),"-")</f>
        <v>-16.74111196638588</v>
      </c>
      <c r="V11" s="141">
        <f t="shared" ref="V11" si="22">IF(G11&lt;&gt;"",IF(G10&lt;&gt;"",(G11/G10-1)*100,"-"),"-")</f>
        <v>-17.923321497021117</v>
      </c>
      <c r="W11" s="141">
        <f t="shared" ref="W11" si="23">IF(H11&lt;&gt;"",IF(H10&lt;&gt;"",(H11/H10-1)*100,"-"),"-")</f>
        <v>-13.298909012333816</v>
      </c>
      <c r="X11" s="141">
        <f t="shared" ref="X11" si="24">IF(I11&lt;&gt;"",IF(I10&lt;&gt;"",(I11/I10-1)*100,"-"),"-")</f>
        <v>-5.6786631323417769</v>
      </c>
      <c r="Y11" s="141">
        <f t="shared" ref="Y11" si="25">IF(J11&lt;&gt;"",IF(J10&lt;&gt;"",(J11/J10-1)*100,"-"),"-")</f>
        <v>-2.065159155695695</v>
      </c>
      <c r="Z11" s="141">
        <f t="shared" ref="Z11" si="26">IF(K11&lt;&gt;"",IF(K10&lt;&gt;"",(K11/K10-1)*100,"-"),"-")</f>
        <v>6.0514823959398667</v>
      </c>
      <c r="AA11" s="141">
        <f t="shared" ref="AA11" si="27">IF(L11&lt;&gt;"",IF(L10&lt;&gt;"",(L11/L10-1)*100,"-"),"-")</f>
        <v>4.5501750750956527</v>
      </c>
      <c r="AB11" s="141">
        <f t="shared" ref="AB11" si="28">IF(M11&lt;&gt;"",IF(M10&lt;&gt;"",(M11/M10-1)*100,"-"),"-")</f>
        <v>6.8841520842201298</v>
      </c>
      <c r="AC11" s="142">
        <f t="shared" ref="AC11" si="29">IF(COUNTIF(Q11:AB11,"-")=0,IF(N11&lt;&gt;"",IF(N10&lt;&gt;"",(N11/N10-1)*100,"-"),"-"),"-")</f>
        <v>-6.1876534547246624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2536531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32073838</v>
      </c>
      <c r="P12" s="28">
        <v>2003</v>
      </c>
      <c r="Q12" s="141">
        <f t="shared" ref="Q12:R22" si="30">IF(B12&lt;&gt;"",IF(B11&lt;&gt;"",(B12/B11-1)*100,"-"),"-")</f>
        <v>9.5692536955247931</v>
      </c>
      <c r="R12" s="141">
        <f t="shared" si="1"/>
        <v>7.2959498402585421</v>
      </c>
      <c r="S12" s="141">
        <f t="shared" si="1"/>
        <v>3.8599964837961576</v>
      </c>
      <c r="T12" s="141">
        <f t="shared" si="1"/>
        <v>1.5785835797513359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10.76496070035855</v>
      </c>
      <c r="AB12" s="141">
        <f t="shared" si="1"/>
        <v>11.71191652572019</v>
      </c>
      <c r="AC12" s="142">
        <f t="shared" ref="AC12:AC26" si="31">IF(COUNTIF(Q12:AB12,"-")=0,IF(N12&lt;&gt;"",IF(N11&lt;&gt;"",(N12/N11-1)*100,"-"),"-"),"-")</f>
        <v>10.166006522544734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2004</v>
      </c>
      <c r="Q13" s="141">
        <f t="shared" si="30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18.098694634522495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1"/>
        <v>20.720931495632055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2005</v>
      </c>
      <c r="Q14" s="141">
        <f t="shared" si="30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1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3864808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4217702</v>
      </c>
      <c r="L15" s="43">
        <v>4067634</v>
      </c>
      <c r="M15" s="43">
        <v>4288522</v>
      </c>
      <c r="N15" s="27">
        <f t="shared" si="0"/>
        <v>47366034</v>
      </c>
      <c r="P15" s="28">
        <v>2006</v>
      </c>
      <c r="Q15" s="141">
        <f t="shared" si="30"/>
        <v>8.9334917551436632</v>
      </c>
      <c r="R15" s="141">
        <f t="shared" si="1"/>
        <v>11.704930214931753</v>
      </c>
      <c r="S15" s="141">
        <f t="shared" si="1"/>
        <v>9.7492254699005354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12.146231149766207</v>
      </c>
      <c r="AA15" s="141">
        <f t="shared" si="1"/>
        <v>17.49376083188907</v>
      </c>
      <c r="AB15" s="141">
        <f t="shared" si="1"/>
        <v>14.035388149102257</v>
      </c>
      <c r="AC15" s="142">
        <f t="shared" si="31"/>
        <v>9.6659416578350097</v>
      </c>
    </row>
    <row r="16" spans="1:29" x14ac:dyDescent="0.2">
      <c r="A16" s="7">
        <v>2008</v>
      </c>
      <c r="B16" s="43">
        <v>4367484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50121268</v>
      </c>
      <c r="P16" s="28">
        <v>2007</v>
      </c>
      <c r="Q16" s="141">
        <f t="shared" si="30"/>
        <v>5.3920126678405733</v>
      </c>
      <c r="R16" s="141">
        <f t="shared" si="1"/>
        <v>10.670134246097174</v>
      </c>
      <c r="S16" s="141">
        <f t="shared" si="1"/>
        <v>6.759533720691957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-5.4552929533665528</v>
      </c>
      <c r="AA16" s="141">
        <f t="shared" si="1"/>
        <v>-3.0265505696923545</v>
      </c>
      <c r="AB16" s="141">
        <f t="shared" si="1"/>
        <v>2.088225267353172</v>
      </c>
      <c r="AC16" s="142">
        <f t="shared" si="31"/>
        <v>5.8168982440032879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v>2008</v>
      </c>
      <c r="Q17" s="141">
        <f t="shared" si="30"/>
        <v>6.9349538544388523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1"/>
        <v>13.970923481026066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2">SUM(B18:M18)</f>
        <v>70148029</v>
      </c>
      <c r="P18" s="28">
        <v>2009</v>
      </c>
      <c r="Q18" s="141">
        <f t="shared" si="30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1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2"/>
        <v>82072795</v>
      </c>
      <c r="P19" s="28">
        <v>2010</v>
      </c>
      <c r="Q19" s="141">
        <f t="shared" si="30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1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2"/>
        <v>88688896</v>
      </c>
      <c r="P20" s="28">
        <v>2011</v>
      </c>
      <c r="Q20" s="141">
        <f t="shared" si="30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si="1"/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1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2"/>
        <v>90239882</v>
      </c>
      <c r="P21" s="28">
        <v>2012</v>
      </c>
      <c r="Q21" s="141">
        <f t="shared" si="30"/>
        <v>1.534001493051429</v>
      </c>
      <c r="R21" s="141">
        <f t="shared" si="1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2.0956200914175271</v>
      </c>
      <c r="W21" s="141">
        <f t="shared" si="1"/>
        <v>-2.481830003896035</v>
      </c>
      <c r="X21" s="141">
        <f t="shared" ref="X21:X26" si="33">IF(I21&lt;&gt;"",IF(I20&lt;&gt;"",(I21/I20-1)*100,"-"),"-")</f>
        <v>-2.0147595805576235</v>
      </c>
      <c r="Y21" s="141">
        <f t="shared" si="1"/>
        <v>-2.3707801282413232E-2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1"/>
        <v>1.7487938963633098</v>
      </c>
    </row>
    <row r="22" spans="1:29" x14ac:dyDescent="0.2">
      <c r="A22" s="7">
        <v>2014</v>
      </c>
      <c r="B22" s="43">
        <v>8693899</v>
      </c>
      <c r="C22" s="43">
        <v>7246071</v>
      </c>
      <c r="D22" s="43">
        <v>7609061</v>
      </c>
      <c r="E22" s="43">
        <v>7686394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2"/>
        <v>95912843</v>
      </c>
      <c r="P22" s="28">
        <v>2013</v>
      </c>
      <c r="Q22" s="141">
        <f t="shared" si="30"/>
        <v>9.6425942843940469</v>
      </c>
      <c r="R22" s="141">
        <f t="shared" si="30"/>
        <v>13.389997522845597</v>
      </c>
      <c r="S22" s="141">
        <f t="shared" si="1"/>
        <v>6.8602044076496727</v>
      </c>
      <c r="T22" s="141">
        <f t="shared" si="1"/>
        <v>8.2214215617947062</v>
      </c>
      <c r="U22" s="141">
        <f t="shared" si="1"/>
        <v>5.5360691338639079</v>
      </c>
      <c r="V22" s="141">
        <f t="shared" si="1"/>
        <v>0.78086053416588364</v>
      </c>
      <c r="W22" s="141">
        <f t="shared" si="1"/>
        <v>1.7584966334255547</v>
      </c>
      <c r="X22" s="141">
        <f t="shared" si="33"/>
        <v>7.8495267146381442</v>
      </c>
      <c r="Y22" s="141">
        <f t="shared" si="1"/>
        <v>4.2317171510973806</v>
      </c>
      <c r="Z22" s="141">
        <f t="shared" si="1"/>
        <v>6.5744166899357248</v>
      </c>
      <c r="AA22" s="141">
        <f t="shared" si="1"/>
        <v>5.6067597397145397</v>
      </c>
      <c r="AB22" s="141">
        <f t="shared" si="1"/>
        <v>6.1719512723431125</v>
      </c>
      <c r="AC22" s="142">
        <f t="shared" si="31"/>
        <v>6.2865341512747142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2"/>
        <v>96180793</v>
      </c>
      <c r="P23" s="28">
        <v>2014</v>
      </c>
      <c r="Q23" s="141">
        <f t="shared" ref="Q23" si="34">IF(B23&lt;&gt;"",IF(B22&lt;&gt;"",(B23/B22-1)*100,"-"),"-")</f>
        <v>7.379151747679602</v>
      </c>
      <c r="R23" s="141">
        <f t="shared" ref="R23" si="35">IF(C23&lt;&gt;"",IF(C22&lt;&gt;"",(C23/C22-1)*100,"-"),"-")</f>
        <v>1.2561980140685991</v>
      </c>
      <c r="S23" s="141">
        <f t="shared" ref="S23" si="36">IF(D23&lt;&gt;"",IF(D22&lt;&gt;"",(D23/D22-1)*100,"-"),"-")</f>
        <v>3.0855186993506756</v>
      </c>
      <c r="T23" s="141">
        <f t="shared" ref="T23" si="37">IF(E23&lt;&gt;"",IF(E22&lt;&gt;"",(E23/E22-1)*100,"-"),"-")</f>
        <v>2.9084899889336935</v>
      </c>
      <c r="U23" s="141">
        <f t="shared" ref="U23" si="38">IF(F23&lt;&gt;"",IF(F22&lt;&gt;"",(F23/F22-1)*100,"-"),"-")</f>
        <v>4.9284058267762276E-4</v>
      </c>
      <c r="V23" s="141">
        <f t="shared" ref="V23" si="39">IF(G23&lt;&gt;"",IF(G22&lt;&gt;"",(G23/G22-1)*100,"-"),"-")</f>
        <v>2.7033115038300526</v>
      </c>
      <c r="W23" s="141">
        <f t="shared" ref="W23" si="40">IF(H23&lt;&gt;"",IF(H22&lt;&gt;"",(H23/H22-1)*100,"-"),"-")</f>
        <v>7.9826566886962214</v>
      </c>
      <c r="X23" s="141">
        <f t="shared" si="33"/>
        <v>-2.2543320505005848</v>
      </c>
      <c r="Y23" s="141">
        <f t="shared" ref="Y23" si="41">IF(J23&lt;&gt;"",IF(J22&lt;&gt;"",(J23/J22-1)*100,"-"),"-")</f>
        <v>-1.32307694279582</v>
      </c>
      <c r="Z23" s="141">
        <f t="shared" ref="Z23" si="42">IF(K23&lt;&gt;"",IF(K22&lt;&gt;"",(K23/K22-1)*100,"-"),"-")</f>
        <v>-5.8554275359081753</v>
      </c>
      <c r="AA23" s="141">
        <f t="shared" ref="AA23" si="43">IF(L23&lt;&gt;"",IF(L22&lt;&gt;"",(L23/L22-1)*100,"-"),"-")</f>
        <v>-7.3971729466773777</v>
      </c>
      <c r="AB23" s="141">
        <f t="shared" ref="AB23" si="44">IF(M23&lt;&gt;"",IF(M22&lt;&gt;"",(M23/M22-1)*100,"-"),"-")</f>
        <v>-4.4539633918161403</v>
      </c>
      <c r="AC23" s="142">
        <f t="shared" si="31"/>
        <v>0.2793682176640333</v>
      </c>
    </row>
    <row r="24" spans="1:29" x14ac:dyDescent="0.2">
      <c r="A24" s="7">
        <v>2016</v>
      </c>
      <c r="B24" s="43">
        <v>8899437</v>
      </c>
      <c r="C24" s="43">
        <v>7101275</v>
      </c>
      <c r="D24" s="43">
        <v>7182497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7347062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5">SUM(B24:M24)</f>
        <v>88681389</v>
      </c>
      <c r="P24" s="28">
        <v>2015</v>
      </c>
      <c r="Q24" s="141">
        <f t="shared" ref="Q24" si="46">IF(B24&lt;&gt;"",IF(B23&lt;&gt;"",(B24/B23-1)*100,"-"),"-")</f>
        <v>-4.6703554788823487</v>
      </c>
      <c r="R24" s="141">
        <f t="shared" ref="R24" si="47">IF(C24&lt;&gt;"",IF(C23&lt;&gt;"",(C24/C23-1)*100,"-"),"-")</f>
        <v>-3.2140917878135999</v>
      </c>
      <c r="S24" s="141">
        <f t="shared" ref="S24" si="48">IF(D24&lt;&gt;"",IF(D23&lt;&gt;"",(D24/D23-1)*100,"-"),"-")</f>
        <v>-8.4313677994451659</v>
      </c>
      <c r="T24" s="141">
        <f t="shared" ref="T24" si="49">IF(E24&lt;&gt;"",IF(E23&lt;&gt;"",(E24/E23-1)*100,"-"),"-")</f>
        <v>-13.67975431456474</v>
      </c>
      <c r="U24" s="141">
        <f t="shared" ref="U24" si="50">IF(F24&lt;&gt;"",IF(F23&lt;&gt;"",(F24/F23-1)*100,"-"),"-")</f>
        <v>-9.9687151527759426</v>
      </c>
      <c r="V24" s="141">
        <f t="shared" ref="V24" si="51">IF(G24&lt;&gt;"",IF(G23&lt;&gt;"",(G24/G23-1)*100,"-"),"-")</f>
        <v>-8.782145117858553</v>
      </c>
      <c r="W24" s="141">
        <f t="shared" ref="W24" si="52">IF(H24&lt;&gt;"",IF(H23&lt;&gt;"",(H24/H23-1)*100,"-"),"-")</f>
        <v>-10.080216997547875</v>
      </c>
      <c r="X24" s="141">
        <f t="shared" si="33"/>
        <v>-6.4205745119409912</v>
      </c>
      <c r="Y24" s="141">
        <f t="shared" ref="Y24" si="53">IF(J24&lt;&gt;"",IF(J23&lt;&gt;"",(J24/J23-1)*100,"-"),"-")</f>
        <v>-8.3646036058632411</v>
      </c>
      <c r="Z24" s="141">
        <f t="shared" ref="Z24" si="54">IF(K24&lt;&gt;"",IF(K23&lt;&gt;"",(K24/K23-1)*100,"-"),"-")</f>
        <v>-8.8548416494984128</v>
      </c>
      <c r="AA24" s="141">
        <f t="shared" ref="AA24" si="55">IF(L24&lt;&gt;"",IF(L23&lt;&gt;"",(L24/L23-1)*100,"-"),"-")</f>
        <v>-5.3487299291843708</v>
      </c>
      <c r="AB24" s="141">
        <f t="shared" ref="AB24" si="56">IF(M24&lt;&gt;"",IF(M23&lt;&gt;"",(M24/M23-1)*100,"-"),"-")</f>
        <v>-5.8366035547842916</v>
      </c>
      <c r="AC24" s="142">
        <f t="shared" si="31"/>
        <v>-7.7971950179283711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>
        <v>7827757</v>
      </c>
      <c r="L25" s="43">
        <v>7568683</v>
      </c>
      <c r="M25" s="43">
        <v>8331471</v>
      </c>
      <c r="N25" s="32">
        <f t="shared" si="45"/>
        <v>90626813</v>
      </c>
      <c r="P25" s="28">
        <v>2016</v>
      </c>
      <c r="Q25" s="141">
        <f t="shared" ref="Q25:Q26" si="57">IF(B25&lt;&gt;"",IF(B24&lt;&gt;"",(B25/B24-1)*100,"-"),"-")</f>
        <v>-4.1246878875596309</v>
      </c>
      <c r="R25" s="141">
        <f t="shared" ref="R25:R26" si="58">IF(C25&lt;&gt;"",IF(C24&lt;&gt;"",(C25/C24-1)*100,"-"),"-")</f>
        <v>-6.8245913585940565</v>
      </c>
      <c r="S25" s="141">
        <f t="shared" ref="S25:S26" si="59">IF(D25&lt;&gt;"",IF(D24&lt;&gt;"",(D25/D24-1)*100,"-"),"-")</f>
        <v>3.619757864152251</v>
      </c>
      <c r="T25" s="141">
        <f t="shared" ref="T25" si="60">IF(E25&lt;&gt;"",IF(E24&lt;&gt;"",(E25/E24-1)*100,"-"),"-")</f>
        <v>1.0718538230698016</v>
      </c>
      <c r="U25" s="141">
        <f t="shared" ref="U25" si="61">IF(F25&lt;&gt;"",IF(F24&lt;&gt;"",(F25/F24-1)*100,"-"),"-")</f>
        <v>2.2321555905448376</v>
      </c>
      <c r="V25" s="141">
        <f t="shared" ref="V25" si="62">IF(G25&lt;&gt;"",IF(G24&lt;&gt;"",(G25/G24-1)*100,"-"),"-")</f>
        <v>1.9230466255542256</v>
      </c>
      <c r="W25" s="141">
        <f t="shared" ref="W25" si="63">IF(H25&lt;&gt;"",IF(H24&lt;&gt;"",(H25/H24-1)*100,"-"),"-")</f>
        <v>2.8707150049405383</v>
      </c>
      <c r="X25" s="141">
        <f t="shared" si="33"/>
        <v>2.7625736655005673</v>
      </c>
      <c r="Y25" s="141">
        <f t="shared" ref="Y25" si="64">IF(J25&lt;&gt;"",IF(J24&lt;&gt;"",(J25/J24-1)*100,"-"),"-")</f>
        <v>6.6400038555473717</v>
      </c>
      <c r="Z25" s="141">
        <f t="shared" ref="Z25" si="65">IF(K25&lt;&gt;"",IF(K24&lt;&gt;"",(K25/K24-1)*100,"-"),"-")</f>
        <v>7.8076776929652647</v>
      </c>
      <c r="AA25" s="141">
        <f t="shared" ref="AA25" si="66">IF(L25&lt;&gt;"",IF(L24&lt;&gt;"",(L25/L24-1)*100,"-"),"-")</f>
        <v>4.9735322195141318</v>
      </c>
      <c r="AB25" s="141">
        <f t="shared" ref="AB25" si="67">IF(M25&lt;&gt;"",IF(M24&lt;&gt;"",(M25/M24-1)*100,"-"),"-")</f>
        <v>4.3783562271618726</v>
      </c>
      <c r="AC25" s="142">
        <f t="shared" si="31"/>
        <v>2.193722969314349</v>
      </c>
    </row>
    <row r="26" spans="1:29" x14ac:dyDescent="0.2">
      <c r="A26" s="7">
        <v>2018</v>
      </c>
      <c r="B26" s="43">
        <v>8713011</v>
      </c>
      <c r="C26" s="43">
        <v>6874102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32">
        <f t="shared" si="45"/>
        <v>15587113</v>
      </c>
      <c r="P26" s="28">
        <v>2017</v>
      </c>
      <c r="Q26" s="141">
        <f t="shared" si="57"/>
        <v>2.1172094998771041</v>
      </c>
      <c r="R26" s="141">
        <f t="shared" si="58"/>
        <v>3.8910976292808375</v>
      </c>
      <c r="S26" s="141" t="str">
        <f t="shared" si="59"/>
        <v>-</v>
      </c>
      <c r="T26" s="141" t="str">
        <f t="shared" ref="T26" si="68">IF(E26&lt;&gt;"",IF(E25&lt;&gt;"",(E26/E25-1)*100,"-"),"-")</f>
        <v>-</v>
      </c>
      <c r="U26" s="141" t="str">
        <f t="shared" ref="U26" si="69">IF(F26&lt;&gt;"",IF(F25&lt;&gt;"",(F26/F25-1)*100,"-"),"-")</f>
        <v>-</v>
      </c>
      <c r="V26" s="141" t="str">
        <f t="shared" ref="V26" si="70">IF(G26&lt;&gt;"",IF(G25&lt;&gt;"",(G26/G25-1)*100,"-"),"-")</f>
        <v>-</v>
      </c>
      <c r="W26" s="141" t="str">
        <f t="shared" ref="W26" si="71">IF(H26&lt;&gt;"",IF(H25&lt;&gt;"",(H26/H25-1)*100,"-"),"-")</f>
        <v>-</v>
      </c>
      <c r="X26" s="141" t="str">
        <f t="shared" si="33"/>
        <v>-</v>
      </c>
      <c r="Y26" s="141" t="str">
        <f t="shared" ref="Y26" si="72">IF(J26&lt;&gt;"",IF(J25&lt;&gt;"",(J26/J25-1)*100,"-"),"-")</f>
        <v>-</v>
      </c>
      <c r="Z26" s="141" t="str">
        <f t="shared" ref="Z26" si="73">IF(K26&lt;&gt;"",IF(K25&lt;&gt;"",(K26/K25-1)*100,"-"),"-")</f>
        <v>-</v>
      </c>
      <c r="AA26" s="141" t="str">
        <f t="shared" ref="AA26" si="74">IF(L26&lt;&gt;"",IF(L25&lt;&gt;"",(L26/L25-1)*100,"-"),"-")</f>
        <v>-</v>
      </c>
      <c r="AB26" s="141" t="str">
        <f t="shared" ref="AB26" si="75">IF(M26&lt;&gt;"",IF(M25&lt;&gt;"",(M26/M25-1)*100,"-"),"-")</f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7" t="s">
        <v>4</v>
      </c>
      <c r="R30" s="147" t="s">
        <v>5</v>
      </c>
      <c r="S30" s="147" t="s">
        <v>6</v>
      </c>
      <c r="T30" s="147" t="s">
        <v>7</v>
      </c>
      <c r="U30" s="147" t="s">
        <v>8</v>
      </c>
      <c r="V30" s="147" t="s">
        <v>9</v>
      </c>
      <c r="W30" s="147" t="s">
        <v>10</v>
      </c>
      <c r="X30" s="147" t="s">
        <v>11</v>
      </c>
      <c r="Y30" s="147" t="s">
        <v>12</v>
      </c>
      <c r="Z30" s="147" t="s">
        <v>13</v>
      </c>
      <c r="AA30" s="147" t="s">
        <v>14</v>
      </c>
      <c r="AB30" s="147" t="s">
        <v>15</v>
      </c>
      <c r="AC30" s="147" t="s">
        <v>3</v>
      </c>
    </row>
    <row r="31" spans="1:29" x14ac:dyDescent="0.2">
      <c r="A31" s="7">
        <v>2000</v>
      </c>
      <c r="B31" s="43">
        <v>25441.701000000001</v>
      </c>
      <c r="C31" s="43">
        <v>28357.331999999991</v>
      </c>
      <c r="D31" s="43">
        <v>29937.721000000009</v>
      </c>
      <c r="E31" s="43">
        <v>30920.77</v>
      </c>
      <c r="F31" s="43">
        <v>32797.683000000005</v>
      </c>
      <c r="G31" s="43">
        <v>29694.968999999994</v>
      </c>
      <c r="H31" s="43">
        <v>28915.788999999997</v>
      </c>
      <c r="I31" s="43">
        <v>29257.802</v>
      </c>
      <c r="J31" s="43">
        <v>27750.168000000001</v>
      </c>
      <c r="K31" s="43">
        <v>29072.806999999997</v>
      </c>
      <c r="L31" s="43">
        <v>32918.188000000002</v>
      </c>
      <c r="M31" s="43">
        <v>35988.597000000002</v>
      </c>
      <c r="N31" s="27">
        <f>SUM(B31:M31)</f>
        <v>361053.52699999994</v>
      </c>
      <c r="P31" s="28">
        <v>2000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1"/>
      <c r="AB31" s="150"/>
      <c r="AC31" s="150"/>
    </row>
    <row r="32" spans="1:29" x14ac:dyDescent="0.2">
      <c r="A32" s="7">
        <v>2001</v>
      </c>
      <c r="B32" s="43">
        <v>25959.416000000001</v>
      </c>
      <c r="C32" s="43">
        <v>26479.756999999998</v>
      </c>
      <c r="D32" s="43">
        <v>32654.687000000002</v>
      </c>
      <c r="E32" s="43">
        <v>30287.089000000007</v>
      </c>
      <c r="F32" s="43">
        <v>34643.545999999995</v>
      </c>
      <c r="G32" s="43">
        <v>31414.851999999995</v>
      </c>
      <c r="H32" s="43">
        <v>31221.290999999997</v>
      </c>
      <c r="I32" s="43">
        <v>32952.578000000001</v>
      </c>
      <c r="J32" s="43">
        <v>29482.971000000001</v>
      </c>
      <c r="K32" s="43">
        <v>31705.566000000006</v>
      </c>
      <c r="L32" s="43">
        <v>31648.362999999994</v>
      </c>
      <c r="M32" s="43">
        <v>33237.608999999989</v>
      </c>
      <c r="N32" s="27">
        <f t="shared" ref="N32:N40" si="76">SUM(B32:M32)</f>
        <v>371687.72499999998</v>
      </c>
      <c r="P32" s="28">
        <v>2001</v>
      </c>
      <c r="Q32" s="141">
        <f>IF(B32&lt;&gt;"",IF(B31&lt;&gt;"",(B32/B31-1)*100,"-"),"-")</f>
        <v>2.0349071785726869</v>
      </c>
      <c r="R32" s="141">
        <f t="shared" ref="R32:AB45" si="77">IF(C32&lt;&gt;"",IF(C31&lt;&gt;"",(C32/C31-1)*100,"-"),"-")</f>
        <v>-6.6211271215500638</v>
      </c>
      <c r="S32" s="141">
        <f t="shared" si="77"/>
        <v>9.0753935478254721</v>
      </c>
      <c r="T32" s="141">
        <f t="shared" si="77"/>
        <v>-2.0493700512632551</v>
      </c>
      <c r="U32" s="141">
        <f t="shared" si="77"/>
        <v>5.6280286628783704</v>
      </c>
      <c r="V32" s="141">
        <f t="shared" si="77"/>
        <v>5.7918329532521184</v>
      </c>
      <c r="W32" s="141">
        <f t="shared" si="77"/>
        <v>7.9731595772814634</v>
      </c>
      <c r="X32" s="141">
        <f t="shared" si="77"/>
        <v>12.628344398530022</v>
      </c>
      <c r="Y32" s="141">
        <f t="shared" si="77"/>
        <v>6.2442973318215689</v>
      </c>
      <c r="Z32" s="141">
        <f t="shared" si="77"/>
        <v>9.0557440841539929</v>
      </c>
      <c r="AA32" s="141">
        <f t="shared" si="77"/>
        <v>-3.8575179168428342</v>
      </c>
      <c r="AB32" s="141">
        <f t="shared" si="77"/>
        <v>-7.6440545876239945</v>
      </c>
      <c r="AC32" s="142">
        <f>IF(COUNTIF(Q32:AB32,"-")=0,IF(N32&lt;&gt;"",IF(N31&lt;&gt;"",(N32/N31-1)*100,"-"),"-"),"-")</f>
        <v>2.9453245030895525</v>
      </c>
    </row>
    <row r="33" spans="1:29" x14ac:dyDescent="0.2">
      <c r="A33" s="7">
        <v>2002</v>
      </c>
      <c r="B33" s="43">
        <v>26992.423999999999</v>
      </c>
      <c r="C33" s="43">
        <v>24579.544000000002</v>
      </c>
      <c r="D33" s="43">
        <v>29854.780000000006</v>
      </c>
      <c r="E33" s="43">
        <v>30142.314000000002</v>
      </c>
      <c r="F33" s="43">
        <v>31827.511999999999</v>
      </c>
      <c r="G33" s="43">
        <v>28121.014999999985</v>
      </c>
      <c r="H33" s="43">
        <v>28919.134999999998</v>
      </c>
      <c r="I33" s="43">
        <v>30728.453000000001</v>
      </c>
      <c r="J33" s="43">
        <v>29462.573999999997</v>
      </c>
      <c r="K33" s="43">
        <v>31585.614999999998</v>
      </c>
      <c r="L33" s="43">
        <v>31748.051000000003</v>
      </c>
      <c r="M33" s="43">
        <v>30442.620000000003</v>
      </c>
      <c r="N33" s="27">
        <f t="shared" ref="N33" si="78">SUM(B33:M33)</f>
        <v>354404.03699999995</v>
      </c>
      <c r="P33" s="28">
        <v>2003</v>
      </c>
      <c r="Q33" s="141">
        <f t="shared" ref="Q33" si="79">IF(B33&lt;&gt;"",IF(B32&lt;&gt;"",(B33/B32-1)*100,"-"),"-")</f>
        <v>3.9793191033265174</v>
      </c>
      <c r="R33" s="141">
        <f t="shared" ref="R33" si="80">IF(C33&lt;&gt;"",IF(C32&lt;&gt;"",(C33/C32-1)*100,"-"),"-")</f>
        <v>-7.1760968199217068</v>
      </c>
      <c r="S33" s="141">
        <f t="shared" ref="S33" si="81">IF(D33&lt;&gt;"",IF(D32&lt;&gt;"",(D33/D32-1)*100,"-"),"-")</f>
        <v>-8.5742882790455059</v>
      </c>
      <c r="T33" s="141">
        <f t="shared" ref="T33" si="82">IF(E33&lt;&gt;"",IF(E32&lt;&gt;"",(E33/E32-1)*100,"-"),"-")</f>
        <v>-0.47800896282902405</v>
      </c>
      <c r="U33" s="141">
        <f t="shared" ref="U33" si="83">IF(F33&lt;&gt;"",IF(F32&lt;&gt;"",(F33/F32-1)*100,"-"),"-")</f>
        <v>-8.1285963047778012</v>
      </c>
      <c r="V33" s="141">
        <f t="shared" ref="V33" si="84">IF(G33&lt;&gt;"",IF(G32&lt;&gt;"",(G33/G32-1)*100,"-"),"-")</f>
        <v>-10.484967428781811</v>
      </c>
      <c r="W33" s="141">
        <f t="shared" ref="W33" si="85">IF(H33&lt;&gt;"",IF(H32&lt;&gt;"",(H33/H32-1)*100,"-"),"-")</f>
        <v>-7.3736733051813825</v>
      </c>
      <c r="X33" s="141">
        <f t="shared" ref="X33" si="86">IF(I33&lt;&gt;"",IF(I32&lt;&gt;"",(I33/I32-1)*100,"-"),"-")</f>
        <v>-6.7494719229554629</v>
      </c>
      <c r="Y33" s="141">
        <f t="shared" ref="Y33" si="87">IF(J33&lt;&gt;"",IF(J32&lt;&gt;"",(J33/J32-1)*100,"-"),"-")</f>
        <v>-6.9182308662196768E-2</v>
      </c>
      <c r="Z33" s="141">
        <f t="shared" ref="Z33" si="88">IF(K33&lt;&gt;"",IF(K32&lt;&gt;"",(K33/K32-1)*100,"-"),"-")</f>
        <v>-0.37832789359447672</v>
      </c>
      <c r="AA33" s="141">
        <f t="shared" ref="AA33" si="89">IF(L33&lt;&gt;"",IF(L32&lt;&gt;"",(L33/L32-1)*100,"-"),"-")</f>
        <v>0.31498627590946793</v>
      </c>
      <c r="AB33" s="141">
        <f t="shared" ref="AB33" si="90">IF(M33&lt;&gt;"",IF(M32&lt;&gt;"",(M33/M32-1)*100,"-"),"-")</f>
        <v>-8.4091157098574278</v>
      </c>
      <c r="AC33" s="142">
        <f t="shared" ref="AC33" si="91">IF(COUNTIF(Q33:AB33,"-")=0,IF(N33&lt;&gt;"",IF(N32&lt;&gt;"",(N33/N32-1)*100,"-"),"-"),"-")</f>
        <v>-4.6500561728262664</v>
      </c>
    </row>
    <row r="34" spans="1:29" x14ac:dyDescent="0.2">
      <c r="A34" s="7">
        <v>2003</v>
      </c>
      <c r="B34" s="43">
        <v>21848.014000000003</v>
      </c>
      <c r="C34" s="43">
        <v>22897.487999999998</v>
      </c>
      <c r="D34" s="43">
        <v>22190.383999999998</v>
      </c>
      <c r="E34" s="43">
        <v>24494.223000000002</v>
      </c>
      <c r="F34" s="43">
        <v>27427.787</v>
      </c>
      <c r="G34" s="43">
        <v>23266.254999999994</v>
      </c>
      <c r="H34" s="43">
        <v>24021.657999999996</v>
      </c>
      <c r="I34" s="43">
        <v>24123.325000000004</v>
      </c>
      <c r="J34" s="43">
        <v>24427.228000000003</v>
      </c>
      <c r="K34" s="43">
        <v>26310.839999999997</v>
      </c>
      <c r="L34" s="43">
        <v>28797.668000000001</v>
      </c>
      <c r="M34" s="43">
        <v>29053.304999999993</v>
      </c>
      <c r="N34" s="27">
        <f t="shared" ref="N34" si="92">SUM(B34:M34)</f>
        <v>298858.17499999999</v>
      </c>
      <c r="P34" s="28">
        <v>2003</v>
      </c>
      <c r="Q34" s="141">
        <f t="shared" ref="Q34" si="93">IF(B34&lt;&gt;"",IF(B33&lt;&gt;"",(B34/B33-1)*100,"-"),"-")</f>
        <v>-19.058718105495064</v>
      </c>
      <c r="R34" s="141">
        <f t="shared" ref="R34" si="94">IF(C34&lt;&gt;"",IF(C33&lt;&gt;"",(C34/C33-1)*100,"-"),"-")</f>
        <v>-6.8433165399651159</v>
      </c>
      <c r="S34" s="141">
        <f t="shared" ref="S34" si="95">IF(D34&lt;&gt;"",IF(D33&lt;&gt;"",(D34/D33-1)*100,"-"),"-")</f>
        <v>-25.672257507842989</v>
      </c>
      <c r="T34" s="141">
        <f t="shared" ref="T34" si="96">IF(E34&lt;&gt;"",IF(E33&lt;&gt;"",(E34/E33-1)*100,"-"),"-")</f>
        <v>-18.738080294698012</v>
      </c>
      <c r="U34" s="141">
        <f t="shared" ref="U34" si="97">IF(F34&lt;&gt;"",IF(F33&lt;&gt;"",(F34/F33-1)*100,"-"),"-")</f>
        <v>-13.823653573675498</v>
      </c>
      <c r="V34" s="141">
        <f t="shared" ref="V34" si="98">IF(G34&lt;&gt;"",IF(G33&lt;&gt;"",(G34/G33-1)*100,"-"),"-")</f>
        <v>-17.263814979651315</v>
      </c>
      <c r="W34" s="141">
        <f t="shared" ref="W34" si="99">IF(H34&lt;&gt;"",IF(H33&lt;&gt;"",(H34/H33-1)*100,"-"),"-")</f>
        <v>-16.935074302879404</v>
      </c>
      <c r="X34" s="141">
        <f t="shared" ref="X34" si="100">IF(I34&lt;&gt;"",IF(I33&lt;&gt;"",(I34/I33-1)*100,"-"),"-")</f>
        <v>-21.495153042686521</v>
      </c>
      <c r="Y34" s="141">
        <f t="shared" ref="Y34" si="101">IF(J34&lt;&gt;"",IF(J33&lt;&gt;"",(J34/J33-1)*100,"-"),"-")</f>
        <v>-17.090652025176055</v>
      </c>
      <c r="Z34" s="141">
        <f t="shared" ref="Z34" si="102">IF(K34&lt;&gt;"",IF(K33&lt;&gt;"",(K34/K33-1)*100,"-"),"-")</f>
        <v>-16.699928116011044</v>
      </c>
      <c r="AA34" s="141">
        <f t="shared" ref="AA34" si="103">IF(L34&lt;&gt;"",IF(L33&lt;&gt;"",(L34/L33-1)*100,"-"),"-")</f>
        <v>-9.2931153474586576</v>
      </c>
      <c r="AB34" s="141">
        <f t="shared" ref="AB34" si="104">IF(M34&lt;&gt;"",IF(M33&lt;&gt;"",(M34/M33-1)*100,"-"),"-")</f>
        <v>-4.5637169205541728</v>
      </c>
      <c r="AC34" s="142">
        <f t="shared" ref="AC34" si="105">IF(COUNTIF(Q34:AB34,"-")=0,IF(N34&lt;&gt;"",IF(N33&lt;&gt;"",(N34/N33-1)*100,"-"),"-"),"-")</f>
        <v>-15.673033092453171</v>
      </c>
    </row>
    <row r="35" spans="1:29" x14ac:dyDescent="0.2">
      <c r="A35" s="7">
        <v>2004</v>
      </c>
      <c r="B35" s="43">
        <v>25993.663999999993</v>
      </c>
      <c r="C35" s="43">
        <v>27191.939000000006</v>
      </c>
      <c r="D35" s="43">
        <v>34449.462999999996</v>
      </c>
      <c r="E35" s="43">
        <v>33366.428</v>
      </c>
      <c r="F35" s="43">
        <v>32505.615999999998</v>
      </c>
      <c r="G35" s="43">
        <v>34922.534</v>
      </c>
      <c r="H35" s="43">
        <v>35856.022000000004</v>
      </c>
      <c r="I35" s="43">
        <v>46666.824000000008</v>
      </c>
      <c r="J35" s="43">
        <v>35962.962000000007</v>
      </c>
      <c r="K35" s="43">
        <v>37687.047999999988</v>
      </c>
      <c r="L35" s="43">
        <v>36726.630000000005</v>
      </c>
      <c r="M35" s="43">
        <v>36663.702000000005</v>
      </c>
      <c r="N35" s="27">
        <f t="shared" si="76"/>
        <v>417992.83199999999</v>
      </c>
      <c r="P35" s="28">
        <v>2003</v>
      </c>
      <c r="Q35" s="141">
        <f t="shared" ref="Q35:R45" si="106">IF(B35&lt;&gt;"",IF(B34&lt;&gt;"",(B35/B34-1)*100,"-"),"-")</f>
        <v>18.974951224399582</v>
      </c>
      <c r="R35" s="141">
        <f t="shared" si="77"/>
        <v>18.75511846539677</v>
      </c>
      <c r="S35" s="141">
        <f t="shared" si="77"/>
        <v>55.245006125175664</v>
      </c>
      <c r="T35" s="141">
        <f t="shared" si="77"/>
        <v>36.221622543405417</v>
      </c>
      <c r="U35" s="141">
        <f t="shared" si="77"/>
        <v>18.513447694485883</v>
      </c>
      <c r="V35" s="141">
        <f t="shared" si="77"/>
        <v>50.099506774940835</v>
      </c>
      <c r="W35" s="141">
        <f t="shared" si="77"/>
        <v>49.265392089088976</v>
      </c>
      <c r="X35" s="141">
        <f t="shared" si="77"/>
        <v>93.451043751224177</v>
      </c>
      <c r="Y35" s="141">
        <f t="shared" si="77"/>
        <v>47.22490001730857</v>
      </c>
      <c r="Z35" s="141">
        <f t="shared" si="77"/>
        <v>43.237722550857342</v>
      </c>
      <c r="AA35" s="141">
        <f t="shared" si="77"/>
        <v>27.533347491887206</v>
      </c>
      <c r="AB35" s="141">
        <f t="shared" si="77"/>
        <v>26.194599891475391</v>
      </c>
      <c r="AC35" s="142">
        <f t="shared" ref="AC35:AC49" si="107">IF(COUNTIF(Q35:AB35,"-")=0,IF(N35&lt;&gt;"",IF(N34&lt;&gt;"",(N35/N34-1)*100,"-"),"-"),"-")</f>
        <v>39.863275280992404</v>
      </c>
    </row>
    <row r="36" spans="1:29" x14ac:dyDescent="0.2">
      <c r="A36" s="7">
        <v>2005</v>
      </c>
      <c r="B36" s="43">
        <v>26676.197999999993</v>
      </c>
      <c r="C36" s="43">
        <v>26549.808000000005</v>
      </c>
      <c r="D36" s="43">
        <v>33998.087999999989</v>
      </c>
      <c r="E36" s="43">
        <v>33795.008000000002</v>
      </c>
      <c r="F36" s="43">
        <v>34305.912000000004</v>
      </c>
      <c r="G36" s="43">
        <v>34708.665999999997</v>
      </c>
      <c r="H36" s="43">
        <v>34273.909000000007</v>
      </c>
      <c r="I36" s="43">
        <v>35541.554000000004</v>
      </c>
      <c r="J36" s="43">
        <v>33331.957999999991</v>
      </c>
      <c r="K36" s="43">
        <v>34615.997000000003</v>
      </c>
      <c r="L36" s="43">
        <v>35302.378000000004</v>
      </c>
      <c r="M36" s="43">
        <v>37503.178999999996</v>
      </c>
      <c r="N36" s="27">
        <f t="shared" si="76"/>
        <v>400602.65500000003</v>
      </c>
      <c r="P36" s="28">
        <v>2004</v>
      </c>
      <c r="Q36" s="141">
        <f t="shared" si="106"/>
        <v>2.6257706493397759</v>
      </c>
      <c r="R36" s="141">
        <f t="shared" si="77"/>
        <v>-2.3614755828924139</v>
      </c>
      <c r="S36" s="141">
        <f t="shared" si="77"/>
        <v>-1.3102526445768037</v>
      </c>
      <c r="T36" s="141">
        <f t="shared" si="77"/>
        <v>1.2844647320354508</v>
      </c>
      <c r="U36" s="141">
        <f t="shared" si="77"/>
        <v>5.5384152695337585</v>
      </c>
      <c r="V36" s="141">
        <f t="shared" si="77"/>
        <v>-0.61240687746199063</v>
      </c>
      <c r="W36" s="141">
        <f t="shared" si="77"/>
        <v>-4.4124052578950241</v>
      </c>
      <c r="X36" s="141">
        <f t="shared" si="77"/>
        <v>-23.839783911585677</v>
      </c>
      <c r="Y36" s="141">
        <f t="shared" si="77"/>
        <v>-7.3158712566557043</v>
      </c>
      <c r="Z36" s="141">
        <f t="shared" si="77"/>
        <v>-8.1488234366352774</v>
      </c>
      <c r="AA36" s="141">
        <f t="shared" si="77"/>
        <v>-3.8779817260663485</v>
      </c>
      <c r="AB36" s="141">
        <f t="shared" si="77"/>
        <v>2.2896678573265605</v>
      </c>
      <c r="AC36" s="142">
        <f t="shared" si="107"/>
        <v>-4.1604007697433332</v>
      </c>
    </row>
    <row r="37" spans="1:29" x14ac:dyDescent="0.2">
      <c r="A37" s="7">
        <v>2006</v>
      </c>
      <c r="B37" s="43">
        <v>29842.148000000005</v>
      </c>
      <c r="C37" s="43">
        <v>30523.001999999997</v>
      </c>
      <c r="D37" s="43">
        <v>34832.746999999996</v>
      </c>
      <c r="E37" s="43">
        <v>33920.591000000008</v>
      </c>
      <c r="F37" s="43">
        <v>52444.436999999991</v>
      </c>
      <c r="G37" s="43">
        <v>49260.690999999999</v>
      </c>
      <c r="H37" s="43">
        <v>48454.891000000003</v>
      </c>
      <c r="I37" s="43">
        <v>52343.840000000004</v>
      </c>
      <c r="J37" s="43">
        <v>50234.962</v>
      </c>
      <c r="K37" s="43">
        <v>50000.381000000008</v>
      </c>
      <c r="L37" s="43">
        <v>52261.847999999998</v>
      </c>
      <c r="M37" s="43">
        <v>53919.181999999993</v>
      </c>
      <c r="N37" s="27">
        <f t="shared" si="76"/>
        <v>538038.72</v>
      </c>
      <c r="P37" s="28">
        <v>2005</v>
      </c>
      <c r="Q37" s="141">
        <f t="shared" si="106"/>
        <v>11.868070554881971</v>
      </c>
      <c r="R37" s="141">
        <f t="shared" si="77"/>
        <v>14.965057374426172</v>
      </c>
      <c r="S37" s="141">
        <f t="shared" si="77"/>
        <v>2.4550174703942496</v>
      </c>
      <c r="T37" s="141">
        <f t="shared" si="77"/>
        <v>0.37160222006755728</v>
      </c>
      <c r="U37" s="141">
        <f t="shared" si="77"/>
        <v>52.872883834133269</v>
      </c>
      <c r="V37" s="141">
        <f t="shared" si="77"/>
        <v>41.926200793772963</v>
      </c>
      <c r="W37" s="141">
        <f t="shared" si="77"/>
        <v>41.375443927332569</v>
      </c>
      <c r="X37" s="141">
        <f t="shared" si="77"/>
        <v>47.275045992642852</v>
      </c>
      <c r="Y37" s="141">
        <f t="shared" si="77"/>
        <v>50.7111043401651</v>
      </c>
      <c r="Z37" s="141">
        <f t="shared" si="77"/>
        <v>44.442989754130167</v>
      </c>
      <c r="AA37" s="141">
        <f t="shared" si="77"/>
        <v>48.04058808729539</v>
      </c>
      <c r="AB37" s="141">
        <f t="shared" si="77"/>
        <v>43.772297276452221</v>
      </c>
      <c r="AC37" s="142">
        <f t="shared" si="107"/>
        <v>34.307327543797705</v>
      </c>
    </row>
    <row r="38" spans="1:29" x14ac:dyDescent="0.2">
      <c r="A38" s="7">
        <v>2007</v>
      </c>
      <c r="B38" s="43">
        <v>31130.345000000001</v>
      </c>
      <c r="C38" s="43">
        <v>28698.005999999994</v>
      </c>
      <c r="D38" s="43">
        <v>36546.102999999996</v>
      </c>
      <c r="E38" s="43">
        <v>32640.412000000004</v>
      </c>
      <c r="F38" s="43">
        <v>36699.508999999998</v>
      </c>
      <c r="G38" s="43">
        <v>33321.523999999998</v>
      </c>
      <c r="H38" s="43">
        <v>32198.144000000008</v>
      </c>
      <c r="I38" s="43">
        <v>35431.62200000001</v>
      </c>
      <c r="J38" s="43">
        <v>32703.334000000006</v>
      </c>
      <c r="K38" s="43">
        <v>39392.195</v>
      </c>
      <c r="L38" s="43">
        <v>40474.612000000001</v>
      </c>
      <c r="M38" s="43">
        <v>38777.018999999993</v>
      </c>
      <c r="N38" s="27">
        <f t="shared" si="76"/>
        <v>418012.82500000007</v>
      </c>
      <c r="P38" s="28">
        <v>2006</v>
      </c>
      <c r="Q38" s="141">
        <f t="shared" si="106"/>
        <v>4.3167033418639811</v>
      </c>
      <c r="R38" s="141">
        <f t="shared" si="77"/>
        <v>-5.9790842329335847</v>
      </c>
      <c r="S38" s="141">
        <f t="shared" si="77"/>
        <v>4.9188081548664497</v>
      </c>
      <c r="T38" s="141">
        <f t="shared" si="77"/>
        <v>-3.7740468613887135</v>
      </c>
      <c r="U38" s="141">
        <f t="shared" si="77"/>
        <v>-30.022112736189722</v>
      </c>
      <c r="V38" s="141">
        <f t="shared" si="77"/>
        <v>-32.356766980796117</v>
      </c>
      <c r="W38" s="141">
        <f t="shared" si="77"/>
        <v>-33.550270497977174</v>
      </c>
      <c r="X38" s="141">
        <f t="shared" si="77"/>
        <v>-32.309853461266869</v>
      </c>
      <c r="Y38" s="141">
        <f t="shared" si="77"/>
        <v>-34.899256020139902</v>
      </c>
      <c r="Z38" s="141">
        <f t="shared" si="77"/>
        <v>-21.216210332477281</v>
      </c>
      <c r="AA38" s="141">
        <f t="shared" si="77"/>
        <v>-22.554189052021268</v>
      </c>
      <c r="AB38" s="141">
        <f t="shared" si="77"/>
        <v>-28.083072551063559</v>
      </c>
      <c r="AC38" s="142">
        <f t="shared" si="107"/>
        <v>-22.308040395308339</v>
      </c>
    </row>
    <row r="39" spans="1:29" x14ac:dyDescent="0.2">
      <c r="A39" s="7">
        <v>2008</v>
      </c>
      <c r="B39" s="43">
        <v>29966.216000000004</v>
      </c>
      <c r="C39" s="43">
        <v>29611.298000000003</v>
      </c>
      <c r="D39" s="43">
        <v>33395.303999999996</v>
      </c>
      <c r="E39" s="43">
        <v>33157.51</v>
      </c>
      <c r="F39" s="43">
        <v>35496.624000000011</v>
      </c>
      <c r="G39" s="43">
        <v>32752.655000000002</v>
      </c>
      <c r="H39" s="43">
        <v>36891.647000000004</v>
      </c>
      <c r="I39" s="43">
        <v>40047.837</v>
      </c>
      <c r="J39" s="43">
        <v>40696.110999999997</v>
      </c>
      <c r="K39" s="43">
        <v>37565.851999999992</v>
      </c>
      <c r="L39" s="43">
        <v>37463.735999999997</v>
      </c>
      <c r="M39" s="43">
        <v>34354.148000000001</v>
      </c>
      <c r="N39" s="27">
        <f t="shared" si="76"/>
        <v>421398.93799999997</v>
      </c>
      <c r="P39" s="28">
        <v>2007</v>
      </c>
      <c r="Q39" s="141">
        <f t="shared" si="106"/>
        <v>-3.7395313158270382</v>
      </c>
      <c r="R39" s="141">
        <f t="shared" si="77"/>
        <v>3.1824231969287631</v>
      </c>
      <c r="S39" s="141">
        <f t="shared" si="77"/>
        <v>-8.621436326603682</v>
      </c>
      <c r="T39" s="141">
        <f t="shared" si="77"/>
        <v>1.5842263265549494</v>
      </c>
      <c r="U39" s="141">
        <f t="shared" si="77"/>
        <v>-3.2776596547926196</v>
      </c>
      <c r="V39" s="141">
        <f t="shared" si="77"/>
        <v>-1.7072118310074713</v>
      </c>
      <c r="W39" s="141">
        <f t="shared" si="77"/>
        <v>14.576936484289259</v>
      </c>
      <c r="X39" s="141">
        <f t="shared" si="77"/>
        <v>13.028517294522924</v>
      </c>
      <c r="Y39" s="141">
        <f t="shared" si="77"/>
        <v>24.440251260009106</v>
      </c>
      <c r="Z39" s="141">
        <f t="shared" si="77"/>
        <v>-4.6363067607682389</v>
      </c>
      <c r="AA39" s="141">
        <f t="shared" si="77"/>
        <v>-7.4389249240981119</v>
      </c>
      <c r="AB39" s="141">
        <f t="shared" si="77"/>
        <v>-11.405907710440545</v>
      </c>
      <c r="AC39" s="142">
        <f t="shared" si="107"/>
        <v>0.81005002657512648</v>
      </c>
    </row>
    <row r="40" spans="1:29" x14ac:dyDescent="0.2">
      <c r="A40" s="7">
        <v>2009</v>
      </c>
      <c r="B40" s="43">
        <v>25034.189999999995</v>
      </c>
      <c r="C40" s="43">
        <v>24376.617999999999</v>
      </c>
      <c r="D40" s="43">
        <v>31547.495999999999</v>
      </c>
      <c r="E40" s="43">
        <v>27213.525000000001</v>
      </c>
      <c r="F40" s="43">
        <v>30502.553000000004</v>
      </c>
      <c r="G40" s="43">
        <v>26938.138000000003</v>
      </c>
      <c r="H40" s="43">
        <v>35328.574000000001</v>
      </c>
      <c r="I40" s="43">
        <v>35445.981999999996</v>
      </c>
      <c r="J40" s="43">
        <v>36590.252999999997</v>
      </c>
      <c r="K40" s="43">
        <v>39589.542000000001</v>
      </c>
      <c r="L40" s="43">
        <v>38102.340999999993</v>
      </c>
      <c r="M40" s="43">
        <v>43452.301999999989</v>
      </c>
      <c r="N40" s="27">
        <f t="shared" si="76"/>
        <v>394121.51400000002</v>
      </c>
      <c r="P40" s="28">
        <v>2008</v>
      </c>
      <c r="Q40" s="141">
        <f t="shared" si="106"/>
        <v>-16.458621268698082</v>
      </c>
      <c r="R40" s="141">
        <f t="shared" si="77"/>
        <v>-17.677982235023958</v>
      </c>
      <c r="S40" s="141">
        <f t="shared" si="77"/>
        <v>-5.5331372339056939</v>
      </c>
      <c r="T40" s="141">
        <f t="shared" si="77"/>
        <v>-17.926511972702418</v>
      </c>
      <c r="U40" s="141">
        <f t="shared" si="77"/>
        <v>-14.069143589542499</v>
      </c>
      <c r="V40" s="141">
        <f t="shared" si="77"/>
        <v>-17.752811184314677</v>
      </c>
      <c r="W40" s="141">
        <f t="shared" si="77"/>
        <v>-4.2369292973013728</v>
      </c>
      <c r="X40" s="141">
        <f t="shared" si="77"/>
        <v>-11.490895251096845</v>
      </c>
      <c r="Y40" s="141">
        <f t="shared" si="77"/>
        <v>-10.089067232984494</v>
      </c>
      <c r="Z40" s="141">
        <f t="shared" si="77"/>
        <v>5.387046725307898</v>
      </c>
      <c r="AA40" s="141">
        <f t="shared" si="77"/>
        <v>1.7045950782911712</v>
      </c>
      <c r="AB40" s="141">
        <f t="shared" si="77"/>
        <v>26.483422031016413</v>
      </c>
      <c r="AC40" s="142">
        <f t="shared" si="107"/>
        <v>-6.4730642486811263</v>
      </c>
    </row>
    <row r="41" spans="1:29" x14ac:dyDescent="0.2">
      <c r="A41" s="7">
        <v>2010</v>
      </c>
      <c r="B41" s="43">
        <v>27228.656000000006</v>
      </c>
      <c r="C41" s="43">
        <v>26826.924000000006</v>
      </c>
      <c r="D41" s="43">
        <v>36470.208000000006</v>
      </c>
      <c r="E41" s="43">
        <v>34453.81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50461.971000000012</v>
      </c>
      <c r="M41" s="43">
        <v>51269.608</v>
      </c>
      <c r="N41" s="27">
        <f t="shared" ref="N41:N46" si="108">SUM(B41:M41)</f>
        <v>480540.21100000007</v>
      </c>
      <c r="P41" s="28">
        <v>2009</v>
      </c>
      <c r="Q41" s="141">
        <f t="shared" si="106"/>
        <v>8.765875788272016</v>
      </c>
      <c r="R41" s="141">
        <f t="shared" si="77"/>
        <v>10.051870197908542</v>
      </c>
      <c r="S41" s="141">
        <f t="shared" si="77"/>
        <v>15.604129088406914</v>
      </c>
      <c r="T41" s="141">
        <f t="shared" si="77"/>
        <v>26.605465480859223</v>
      </c>
      <c r="U41" s="141">
        <f t="shared" si="77"/>
        <v>30.800854603875294</v>
      </c>
      <c r="V41" s="141">
        <f t="shared" si="77"/>
        <v>43.108963210449062</v>
      </c>
      <c r="W41" s="141">
        <f t="shared" si="77"/>
        <v>8.8157110445499463</v>
      </c>
      <c r="X41" s="141">
        <f t="shared" si="77"/>
        <v>18.06058582323946</v>
      </c>
      <c r="Y41" s="141">
        <f t="shared" si="77"/>
        <v>26.296084916384711</v>
      </c>
      <c r="Z41" s="141">
        <f t="shared" si="77"/>
        <v>23.46117568119379</v>
      </c>
      <c r="AA41" s="141">
        <f t="shared" si="77"/>
        <v>32.437980647960771</v>
      </c>
      <c r="AB41" s="141">
        <f t="shared" si="77"/>
        <v>17.990545126930236</v>
      </c>
      <c r="AC41" s="142">
        <f t="shared" si="107"/>
        <v>21.926916935572315</v>
      </c>
    </row>
    <row r="42" spans="1:29" x14ac:dyDescent="0.2">
      <c r="A42" s="7">
        <v>2011</v>
      </c>
      <c r="B42" s="43">
        <v>35910.566000000006</v>
      </c>
      <c r="C42" s="43">
        <v>40369.510000000009</v>
      </c>
      <c r="D42" s="43">
        <v>44019.275999999998</v>
      </c>
      <c r="E42" s="43">
        <v>43175.091999999997</v>
      </c>
      <c r="F42" s="43">
        <v>46535.763999999996</v>
      </c>
      <c r="G42" s="43">
        <v>43147.925999999999</v>
      </c>
      <c r="H42" s="43">
        <v>45015.924000000006</v>
      </c>
      <c r="I42" s="43">
        <v>43401.146999999997</v>
      </c>
      <c r="J42" s="43">
        <v>43507.272999999994</v>
      </c>
      <c r="K42" s="43">
        <v>44228.960000000006</v>
      </c>
      <c r="L42" s="43">
        <v>48113.519</v>
      </c>
      <c r="M42" s="43">
        <v>47455.506000000001</v>
      </c>
      <c r="N42" s="27">
        <f t="shared" si="108"/>
        <v>524880.46300000011</v>
      </c>
      <c r="P42" s="28">
        <v>2010</v>
      </c>
      <c r="Q42" s="141">
        <f t="shared" si="106"/>
        <v>31.885194774211389</v>
      </c>
      <c r="R42" s="141">
        <f t="shared" si="77"/>
        <v>50.481322420714349</v>
      </c>
      <c r="S42" s="141">
        <f t="shared" si="77"/>
        <v>20.699273225971162</v>
      </c>
      <c r="T42" s="141">
        <f t="shared" si="77"/>
        <v>25.312968290009152</v>
      </c>
      <c r="U42" s="141">
        <f t="shared" si="77"/>
        <v>16.638003288418311</v>
      </c>
      <c r="V42" s="141">
        <f t="shared" si="77"/>
        <v>11.924591105419346</v>
      </c>
      <c r="W42" s="141">
        <f t="shared" si="77"/>
        <v>17.097724766244426</v>
      </c>
      <c r="X42" s="141">
        <f t="shared" si="77"/>
        <v>3.7120600126161918</v>
      </c>
      <c r="Y42" s="141">
        <f t="shared" si="77"/>
        <v>-5.8529833458831</v>
      </c>
      <c r="Z42" s="141">
        <f t="shared" si="77"/>
        <v>-9.5109889959256186</v>
      </c>
      <c r="AA42" s="141">
        <f t="shared" si="77"/>
        <v>-4.6539046205706258</v>
      </c>
      <c r="AB42" s="141">
        <f t="shared" si="77"/>
        <v>-7.4393040024803732</v>
      </c>
      <c r="AC42" s="142">
        <f t="shared" si="107"/>
        <v>9.2271678800257551</v>
      </c>
    </row>
    <row r="43" spans="1:29" x14ac:dyDescent="0.2">
      <c r="A43" s="7">
        <v>2012</v>
      </c>
      <c r="B43" s="43">
        <v>32623.114000000001</v>
      </c>
      <c r="C43" s="43">
        <v>36583.366000000002</v>
      </c>
      <c r="D43" s="43">
        <v>41978.139000000003</v>
      </c>
      <c r="E43" s="43">
        <v>40262.24500000001</v>
      </c>
      <c r="F43" s="43">
        <v>39667.192000000003</v>
      </c>
      <c r="G43" s="43">
        <v>41656.936000000002</v>
      </c>
      <c r="H43" s="43">
        <v>44141.232000000004</v>
      </c>
      <c r="I43" s="43">
        <v>44187.235000000001</v>
      </c>
      <c r="J43" s="43">
        <v>43318.211000000018</v>
      </c>
      <c r="K43" s="43">
        <v>47917.210000000006</v>
      </c>
      <c r="L43" s="43">
        <v>50422.722000000009</v>
      </c>
      <c r="M43" s="43">
        <v>48918.960000000006</v>
      </c>
      <c r="N43" s="27">
        <f t="shared" si="108"/>
        <v>511676.56200000009</v>
      </c>
      <c r="P43" s="28">
        <v>2011</v>
      </c>
      <c r="Q43" s="141">
        <f t="shared" si="106"/>
        <v>-9.1545535650983787</v>
      </c>
      <c r="R43" s="141">
        <f t="shared" si="77"/>
        <v>-9.3787217134912115</v>
      </c>
      <c r="S43" s="141">
        <f t="shared" si="77"/>
        <v>-4.6369163363795369</v>
      </c>
      <c r="T43" s="141">
        <f t="shared" si="77"/>
        <v>-6.746591298519955</v>
      </c>
      <c r="U43" s="141">
        <f t="shared" si="77"/>
        <v>-14.759770571296505</v>
      </c>
      <c r="V43" s="141">
        <f t="shared" si="77"/>
        <v>-3.4555310955154517</v>
      </c>
      <c r="W43" s="141">
        <f t="shared" si="77"/>
        <v>-1.9430724114426812</v>
      </c>
      <c r="X43" s="141">
        <f t="shared" si="77"/>
        <v>1.8112148049912236</v>
      </c>
      <c r="Y43" s="141">
        <f t="shared" si="77"/>
        <v>-0.4345526321541171</v>
      </c>
      <c r="Z43" s="141">
        <f t="shared" si="77"/>
        <v>8.3389932749944773</v>
      </c>
      <c r="AA43" s="141">
        <f t="shared" si="77"/>
        <v>4.7994888920928958</v>
      </c>
      <c r="AB43" s="141">
        <f t="shared" si="77"/>
        <v>3.0838444752859795</v>
      </c>
      <c r="AC43" s="142">
        <f t="shared" si="107"/>
        <v>-2.5156015380210506</v>
      </c>
    </row>
    <row r="44" spans="1:29" x14ac:dyDescent="0.2">
      <c r="A44" s="7">
        <v>2013</v>
      </c>
      <c r="B44" s="43">
        <v>39236.736999999994</v>
      </c>
      <c r="C44" s="43">
        <v>37780.999000000011</v>
      </c>
      <c r="D44" s="43">
        <v>45172.254999999997</v>
      </c>
      <c r="E44" s="43">
        <v>43632.315000000002</v>
      </c>
      <c r="F44" s="43">
        <v>43778.585000000006</v>
      </c>
      <c r="G44" s="43">
        <v>41898.993999999992</v>
      </c>
      <c r="H44" s="43">
        <v>42587.229999999996</v>
      </c>
      <c r="I44" s="43">
        <v>45743.629000000001</v>
      </c>
      <c r="J44" s="43">
        <v>41267.534</v>
      </c>
      <c r="K44" s="43">
        <v>47045.962</v>
      </c>
      <c r="L44" s="43">
        <v>49218.860999999997</v>
      </c>
      <c r="M44" s="43">
        <v>44485.525999999998</v>
      </c>
      <c r="N44" s="27">
        <f t="shared" si="108"/>
        <v>521848.62699999998</v>
      </c>
      <c r="P44" s="28">
        <v>2012</v>
      </c>
      <c r="Q44" s="141">
        <f t="shared" si="106"/>
        <v>20.272813318802108</v>
      </c>
      <c r="R44" s="141">
        <f t="shared" si="77"/>
        <v>3.2737091496720438</v>
      </c>
      <c r="S44" s="141">
        <f t="shared" si="77"/>
        <v>7.6089985789984604</v>
      </c>
      <c r="T44" s="141">
        <f t="shared" si="77"/>
        <v>8.3702982782008171</v>
      </c>
      <c r="U44" s="141">
        <f t="shared" si="77"/>
        <v>10.364719035317659</v>
      </c>
      <c r="V44" s="141">
        <f t="shared" si="77"/>
        <v>0.58107490190826283</v>
      </c>
      <c r="W44" s="141">
        <f t="shared" si="77"/>
        <v>-3.5205224901742826</v>
      </c>
      <c r="X44" s="141">
        <f t="shared" si="77"/>
        <v>3.5222706286102801</v>
      </c>
      <c r="Y44" s="141">
        <f t="shared" si="77"/>
        <v>-4.7339835894885329</v>
      </c>
      <c r="Z44" s="141">
        <f t="shared" si="77"/>
        <v>-1.8182360784361307</v>
      </c>
      <c r="AA44" s="141">
        <f t="shared" si="77"/>
        <v>-2.3875367141028447</v>
      </c>
      <c r="AB44" s="141">
        <f t="shared" si="77"/>
        <v>-9.0628132732175963</v>
      </c>
      <c r="AC44" s="142">
        <f t="shared" si="107"/>
        <v>1.9879872863904691</v>
      </c>
    </row>
    <row r="45" spans="1:29" x14ac:dyDescent="0.2">
      <c r="A45" s="7">
        <v>2014</v>
      </c>
      <c r="B45" s="43">
        <v>37612.5</v>
      </c>
      <c r="C45" s="43">
        <v>40475.839000000007</v>
      </c>
      <c r="D45" s="43">
        <v>42197.520000000004</v>
      </c>
      <c r="E45" s="43">
        <v>43776.084999999992</v>
      </c>
      <c r="F45" s="43">
        <v>44998.525999999998</v>
      </c>
      <c r="G45" s="43">
        <v>35840.115999999995</v>
      </c>
      <c r="H45" s="43">
        <v>41813.193999999996</v>
      </c>
      <c r="I45" s="43">
        <v>44110.534999999996</v>
      </c>
      <c r="J45" s="43">
        <v>43154.428999999996</v>
      </c>
      <c r="K45" s="43">
        <v>47710.481999999996</v>
      </c>
      <c r="L45" s="43">
        <v>48251.42300000001</v>
      </c>
      <c r="M45" s="43">
        <v>44982.520000000004</v>
      </c>
      <c r="N45" s="27">
        <f t="shared" si="108"/>
        <v>514923.16900000005</v>
      </c>
      <c r="P45" s="28">
        <v>2013</v>
      </c>
      <c r="Q45" s="141">
        <f t="shared" si="106"/>
        <v>-4.1395822491559269</v>
      </c>
      <c r="R45" s="141">
        <f t="shared" si="106"/>
        <v>7.1327918036259375</v>
      </c>
      <c r="S45" s="141">
        <f t="shared" si="77"/>
        <v>-6.5853143705134842</v>
      </c>
      <c r="T45" s="141">
        <f t="shared" si="77"/>
        <v>0.32950348841218613</v>
      </c>
      <c r="U45" s="141">
        <f t="shared" si="77"/>
        <v>2.7866158762326121</v>
      </c>
      <c r="V45" s="141">
        <f t="shared" si="77"/>
        <v>-14.460676549895201</v>
      </c>
      <c r="W45" s="141">
        <f t="shared" si="77"/>
        <v>-1.8175307480669645</v>
      </c>
      <c r="X45" s="141">
        <f t="shared" si="77"/>
        <v>-3.5701015326090602</v>
      </c>
      <c r="Y45" s="141">
        <f t="shared" si="77"/>
        <v>4.5723473566411821</v>
      </c>
      <c r="Z45" s="141">
        <f t="shared" si="77"/>
        <v>1.4124910443961136</v>
      </c>
      <c r="AA45" s="141">
        <f t="shared" si="77"/>
        <v>-1.9655838846006413</v>
      </c>
      <c r="AB45" s="141">
        <f t="shared" ref="AB45" si="109">IF(M45&lt;&gt;"",IF(M44&lt;&gt;"",(M45/M44-1)*100,"-"),"-")</f>
        <v>1.1172038293983722</v>
      </c>
      <c r="AC45" s="142">
        <f t="shared" si="107"/>
        <v>-1.3271009334283268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40314.544999999998</v>
      </c>
      <c r="G46" s="43">
        <v>35235.182999999997</v>
      </c>
      <c r="H46" s="43">
        <v>37972.840000000004</v>
      </c>
      <c r="I46" s="43">
        <v>37473.205999999998</v>
      </c>
      <c r="J46" s="43">
        <v>37593.476999999999</v>
      </c>
      <c r="K46" s="43">
        <v>40247.561000000002</v>
      </c>
      <c r="L46" s="43">
        <v>40701.675999999999</v>
      </c>
      <c r="M46" s="43">
        <v>39689.827999999994</v>
      </c>
      <c r="N46" s="27">
        <f t="shared" si="108"/>
        <v>455777.93999999994</v>
      </c>
      <c r="P46" s="28">
        <v>2014</v>
      </c>
      <c r="Q46" s="141">
        <f t="shared" ref="Q46" si="110">IF(B46&lt;&gt;"",IF(B45&lt;&gt;"",(B46/B45-1)*100,"-"),"-")</f>
        <v>-6.4737733466267766</v>
      </c>
      <c r="R46" s="141">
        <f t="shared" ref="R46" si="111">IF(C46&lt;&gt;"",IF(C45&lt;&gt;"",(C46/C45-1)*100,"-"),"-")</f>
        <v>-18.811990530943678</v>
      </c>
      <c r="S46" s="141">
        <f t="shared" ref="S46" si="112">IF(D46&lt;&gt;"",IF(D45&lt;&gt;"",(D46/D45-1)*100,"-"),"-")</f>
        <v>-2.5275869292792907</v>
      </c>
      <c r="T46" s="141">
        <f t="shared" ref="T46" si="113">IF(E46&lt;&gt;"",IF(E45&lt;&gt;"",(E46/E45-1)*100,"-"),"-")</f>
        <v>-14.611818302161995</v>
      </c>
      <c r="U46" s="141">
        <f t="shared" ref="U46" si="114">IF(F46&lt;&gt;"",IF(F45&lt;&gt;"",(F46/F45-1)*100,"-"),"-")</f>
        <v>-10.409187625390215</v>
      </c>
      <c r="V46" s="141">
        <f t="shared" ref="V46" si="115">IF(G46&lt;&gt;"",IF(G45&lt;&gt;"",(G46/G45-1)*100,"-"),"-")</f>
        <v>-1.6878656307920403</v>
      </c>
      <c r="W46" s="141">
        <f t="shared" ref="W46" si="116">IF(H46&lt;&gt;"",IF(H45&lt;&gt;"",(H46/H45-1)*100,"-"),"-")</f>
        <v>-9.1845506946921844</v>
      </c>
      <c r="X46" s="141">
        <f t="shared" ref="X46" si="117">IF(I46&lt;&gt;"",IF(I45&lt;&gt;"",(I46/I45-1)*100,"-"),"-")</f>
        <v>-15.047038082852538</v>
      </c>
      <c r="Y46" s="141">
        <f t="shared" ref="Y46" si="118">IF(J46&lt;&gt;"",IF(J45&lt;&gt;"",(J46/J45-1)*100,"-"),"-")</f>
        <v>-12.886167489320732</v>
      </c>
      <c r="Z46" s="141">
        <f t="shared" ref="Z46" si="119">IF(K46&lt;&gt;"",IF(K45&lt;&gt;"",(K46/K45-1)*100,"-"),"-")</f>
        <v>-15.64209936089096</v>
      </c>
      <c r="AA46" s="141">
        <f t="shared" ref="AA46" si="120">IF(L46&lt;&gt;"",IF(L45&lt;&gt;"",(L46/L45-1)*100,"-"),"-")</f>
        <v>-15.646682585920857</v>
      </c>
      <c r="AB46" s="141">
        <f t="shared" ref="AB46" si="121">IF(M46&lt;&gt;"",IF(M45&lt;&gt;"",(M46/M45-1)*100,"-"),"-")</f>
        <v>-11.766108257163022</v>
      </c>
      <c r="AC46" s="142">
        <f t="shared" si="107"/>
        <v>-11.486224073945317</v>
      </c>
    </row>
    <row r="47" spans="1:29" x14ac:dyDescent="0.2">
      <c r="A47" s="7">
        <v>2016</v>
      </c>
      <c r="B47" s="43">
        <v>30302.914000000004</v>
      </c>
      <c r="C47" s="43">
        <v>30665.108</v>
      </c>
      <c r="D47" s="43">
        <v>35025.745999999999</v>
      </c>
      <c r="E47" s="43">
        <v>34664.063999999998</v>
      </c>
      <c r="F47" s="92">
        <v>33910.868000000002</v>
      </c>
      <c r="G47" s="92">
        <v>34978.303999999996</v>
      </c>
      <c r="H47" s="92">
        <v>36011.231</v>
      </c>
      <c r="I47" s="92">
        <v>35140.303</v>
      </c>
      <c r="J47" s="92">
        <v>35463.658999999992</v>
      </c>
      <c r="K47" s="92">
        <v>35772.313999999998</v>
      </c>
      <c r="L47" s="92">
        <v>37214.99</v>
      </c>
      <c r="M47" s="92">
        <v>39419.649000000005</v>
      </c>
      <c r="N47" s="93">
        <f t="shared" ref="N47" si="122">SUM(B47:M47)</f>
        <v>418569.15</v>
      </c>
      <c r="P47" s="28">
        <v>2015</v>
      </c>
      <c r="Q47" s="141">
        <f t="shared" ref="Q47" si="123">IF(B47&lt;&gt;"",IF(B46&lt;&gt;"",(B47/B46-1)*100,"-"),"-")</f>
        <v>-13.857240549313943</v>
      </c>
      <c r="R47" s="141">
        <f t="shared" ref="R47" si="124">IF(C47&lt;&gt;"",IF(C46&lt;&gt;"",(C47/C46-1)*100,"-"),"-")</f>
        <v>-6.6838644873725812</v>
      </c>
      <c r="S47" s="141">
        <f t="shared" ref="S47:S48" si="125">IF(D47&lt;&gt;"",IF(D46&lt;&gt;"",(D47/D46-1)*100,"-"),"-")</f>
        <v>-14.843314671551022</v>
      </c>
      <c r="T47" s="141">
        <f t="shared" ref="T47" si="126">IF(E47&lt;&gt;"",IF(E46&lt;&gt;"",(E47/E46-1)*100,"-"),"-")</f>
        <v>-7.2647614796765065</v>
      </c>
      <c r="U47" s="141">
        <f t="shared" ref="U47" si="127">IF(F47&lt;&gt;"",IF(F46&lt;&gt;"",(F47/F46-1)*100,"-"),"-")</f>
        <v>-15.88428444374108</v>
      </c>
      <c r="V47" s="141">
        <f t="shared" ref="V47" si="128">IF(G47&lt;&gt;"",IF(G46&lt;&gt;"",(G47/G46-1)*100,"-"),"-")</f>
        <v>-0.7290411972601385</v>
      </c>
      <c r="W47" s="141">
        <f t="shared" ref="W47" si="129">IF(H47&lt;&gt;"",IF(H46&lt;&gt;"",(H47/H46-1)*100,"-"),"-")</f>
        <v>-5.1658211500641098</v>
      </c>
      <c r="X47" s="141">
        <f t="shared" ref="X47" si="130">IF(I47&lt;&gt;"",IF(I46&lt;&gt;"",(I47/I46-1)*100,"-"),"-")</f>
        <v>-6.2255228442423594</v>
      </c>
      <c r="Y47" s="141">
        <f t="shared" ref="Y47" si="131">IF(J47&lt;&gt;"",IF(J46&lt;&gt;"",(J47/J46-1)*100,"-"),"-")</f>
        <v>-5.6653924296494518</v>
      </c>
      <c r="Z47" s="141">
        <f t="shared" ref="Z47" si="132">IF(K47&lt;&gt;"",IF(K46&lt;&gt;"",(K47/K46-1)*100,"-"),"-")</f>
        <v>-11.119299875090572</v>
      </c>
      <c r="AA47" s="141">
        <f t="shared" ref="AA47" si="133">IF(L47&lt;&gt;"",IF(L46&lt;&gt;"",(L47/L46-1)*100,"-"),"-")</f>
        <v>-8.5664433081330653</v>
      </c>
      <c r="AB47" s="141">
        <f t="shared" ref="AB47:AB49" si="134">IF(M47&lt;&gt;"",IF(M46&lt;&gt;"",(M47/M46-1)*100,"-"),"-")</f>
        <v>-0.68072605404082553</v>
      </c>
      <c r="AC47" s="142">
        <f t="shared" si="107"/>
        <v>-8.163797923172833</v>
      </c>
    </row>
    <row r="48" spans="1:29" x14ac:dyDescent="0.2">
      <c r="A48" s="7">
        <v>2017</v>
      </c>
      <c r="B48" s="92">
        <v>28153.088</v>
      </c>
      <c r="C48" s="92">
        <v>30648.580999999995</v>
      </c>
      <c r="D48" s="92">
        <v>35496.517</v>
      </c>
      <c r="E48" s="92">
        <v>30092.919000000005</v>
      </c>
      <c r="F48" s="92">
        <v>37303.642999999996</v>
      </c>
      <c r="G48" s="92">
        <v>34795.654999999992</v>
      </c>
      <c r="H48" s="92">
        <v>35592.751000000004</v>
      </c>
      <c r="I48" s="92">
        <v>37865.264999999999</v>
      </c>
      <c r="J48" s="92">
        <v>35751.857999999993</v>
      </c>
      <c r="K48" s="92">
        <v>37813.540000000008</v>
      </c>
      <c r="L48" s="92">
        <v>40028.203999999998</v>
      </c>
      <c r="M48" s="92">
        <v>42525.13</v>
      </c>
      <c r="N48" s="32">
        <f t="shared" ref="N48:N49" si="135">SUM(B48:M48)</f>
        <v>426067.15100000007</v>
      </c>
      <c r="P48" s="28">
        <v>2016</v>
      </c>
      <c r="Q48" s="141">
        <f t="shared" ref="Q48:S49" si="136">IF(B48&lt;&gt;"",IF(B47&lt;&gt;"",(B48/B47-1)*100,"-"),"-")</f>
        <v>-7.0944530285107383</v>
      </c>
      <c r="R48" s="141">
        <f t="shared" ref="R48" si="137">IF(C48&lt;&gt;"",IF(C47&lt;&gt;"",(C48/C47-1)*100,"-"),"-")</f>
        <v>-5.3895130582959361E-2</v>
      </c>
      <c r="S48" s="141">
        <f t="shared" si="125"/>
        <v>1.3440713011508842</v>
      </c>
      <c r="T48" s="141">
        <f t="shared" ref="T48:T49" si="138">IF(E48&lt;&gt;"",IF(E47&lt;&gt;"",(E48/E47-1)*100,"-"),"-")</f>
        <v>-13.186985230583447</v>
      </c>
      <c r="U48" s="141">
        <f t="shared" ref="U48:U49" si="139">IF(F48&lt;&gt;"",IF(F47&lt;&gt;"",(F48/F47-1)*100,"-"),"-")</f>
        <v>10.004978344995452</v>
      </c>
      <c r="V48" s="141">
        <f t="shared" ref="V48:V49" si="140">IF(G48&lt;&gt;"",IF(G47&lt;&gt;"",(G48/G47-1)*100,"-"),"-")</f>
        <v>-0.52217797638217656</v>
      </c>
      <c r="W48" s="141">
        <f t="shared" ref="W48:W49" si="141">IF(H48&lt;&gt;"",IF(H47&lt;&gt;"",(H48/H47-1)*100,"-"),"-")</f>
        <v>-1.1620819071694544</v>
      </c>
      <c r="X48" s="141">
        <f t="shared" ref="X48" si="142">IF(I48&lt;&gt;"",IF(I47&lt;&gt;"",(I48/I47-1)*100,"-"),"-")</f>
        <v>7.754520500292772</v>
      </c>
      <c r="Y48" s="141">
        <f t="shared" ref="Y48:Y49" si="143">IF(J48&lt;&gt;"",IF(J47&lt;&gt;"",(J48/J47-1)*100,"-"),"-")</f>
        <v>0.8126600811269924</v>
      </c>
      <c r="Z48" s="141">
        <f t="shared" ref="Z48:Z49" si="144">IF(K48&lt;&gt;"",IF(K47&lt;&gt;"",(K48/K47-1)*100,"-"),"-")</f>
        <v>5.7061614744855715</v>
      </c>
      <c r="AA48" s="141">
        <f t="shared" ref="AA48:AA49" si="145">IF(L48&lt;&gt;"",IF(L47&lt;&gt;"",(L48/L47-1)*100,"-"),"-")</f>
        <v>7.5593571300166973</v>
      </c>
      <c r="AB48" s="141">
        <f t="shared" si="134"/>
        <v>7.8780026681617432</v>
      </c>
      <c r="AC48" s="142">
        <f t="shared" si="107"/>
        <v>1.7913410484265313</v>
      </c>
    </row>
    <row r="49" spans="1:29" x14ac:dyDescent="0.2">
      <c r="A49" s="7">
        <v>2018</v>
      </c>
      <c r="B49" s="92">
        <v>32322.83</v>
      </c>
      <c r="C49" s="92">
        <v>31832.977999999992</v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32">
        <f t="shared" si="135"/>
        <v>64155.80799999999</v>
      </c>
      <c r="P49" s="28">
        <v>2017</v>
      </c>
      <c r="Q49" s="141">
        <f t="shared" si="136"/>
        <v>14.810957860111129</v>
      </c>
      <c r="R49" s="141">
        <f t="shared" si="136"/>
        <v>3.8644431858036121</v>
      </c>
      <c r="S49" s="141" t="str">
        <f t="shared" si="136"/>
        <v>-</v>
      </c>
      <c r="T49" s="141" t="str">
        <f t="shared" si="138"/>
        <v>-</v>
      </c>
      <c r="U49" s="141" t="str">
        <f t="shared" si="139"/>
        <v>-</v>
      </c>
      <c r="V49" s="141" t="str">
        <f t="shared" si="140"/>
        <v>-</v>
      </c>
      <c r="W49" s="141" t="str">
        <f t="shared" si="141"/>
        <v>-</v>
      </c>
      <c r="X49" s="141" t="str">
        <f>IF(I49&lt;&gt;"",IF(I48&lt;&gt;"",(I49/I48-1)*100,"-"),"-")</f>
        <v>-</v>
      </c>
      <c r="Y49" s="141" t="str">
        <f t="shared" si="143"/>
        <v>-</v>
      </c>
      <c r="Z49" s="141" t="str">
        <f t="shared" si="144"/>
        <v>-</v>
      </c>
      <c r="AA49" s="141" t="str">
        <f t="shared" si="145"/>
        <v>-</v>
      </c>
      <c r="AB49" s="141" t="str">
        <f t="shared" si="134"/>
        <v>-</v>
      </c>
      <c r="AC49" s="142" t="str">
        <f t="shared" si="107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90"/>
      <c r="K51" s="90"/>
      <c r="L51" s="94"/>
      <c r="M51" s="94"/>
      <c r="N51" s="91"/>
    </row>
    <row r="52" spans="1:29" ht="14.25" x14ac:dyDescent="0.2">
      <c r="A52" s="21"/>
      <c r="B52" s="95"/>
      <c r="C52" s="95"/>
      <c r="D52" s="95"/>
      <c r="E52" s="95"/>
      <c r="F52" s="95"/>
      <c r="H52" s="21"/>
      <c r="I52" s="21"/>
      <c r="J52" s="21"/>
      <c r="K52" s="90"/>
      <c r="L52" s="90"/>
      <c r="M52" s="90"/>
      <c r="N52" s="91"/>
    </row>
    <row r="53" spans="1:29" ht="15.75" x14ac:dyDescent="0.2">
      <c r="A53" s="6" t="s">
        <v>20</v>
      </c>
      <c r="B53" s="21"/>
      <c r="C53" s="96"/>
      <c r="D53" s="96"/>
      <c r="E53" s="96"/>
      <c r="F53" s="96"/>
      <c r="G53" s="96"/>
      <c r="H53" s="21"/>
      <c r="I53" s="21"/>
      <c r="J53" s="21"/>
      <c r="K53" s="89"/>
      <c r="L53" s="89"/>
      <c r="M53" s="90"/>
      <c r="N53" s="91"/>
      <c r="P53" s="22" t="s">
        <v>21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7" t="s">
        <v>4</v>
      </c>
      <c r="R55" s="147" t="s">
        <v>5</v>
      </c>
      <c r="S55" s="147" t="s">
        <v>6</v>
      </c>
      <c r="T55" s="147" t="s">
        <v>7</v>
      </c>
      <c r="U55" s="147" t="s">
        <v>8</v>
      </c>
      <c r="V55" s="147" t="s">
        <v>9</v>
      </c>
      <c r="W55" s="147" t="s">
        <v>10</v>
      </c>
      <c r="X55" s="147" t="s">
        <v>11</v>
      </c>
      <c r="Y55" s="147" t="s">
        <v>12</v>
      </c>
      <c r="Z55" s="147" t="s">
        <v>13</v>
      </c>
      <c r="AA55" s="147" t="s">
        <v>14</v>
      </c>
      <c r="AB55" s="147" t="s">
        <v>15</v>
      </c>
      <c r="AC55" s="147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9"/>
      <c r="AB56" s="148"/>
      <c r="AC56" s="148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6">SUM(B57:M57)</f>
        <v>3757952</v>
      </c>
      <c r="P57" s="28">
        <v>2001</v>
      </c>
      <c r="Q57" s="141">
        <f>IF(B57&lt;&gt;"",IF(B56&lt;&gt;"",(B57/B56-1)*100,"-"),"-")</f>
        <v>-4.5248462417678104</v>
      </c>
      <c r="R57" s="141">
        <f t="shared" ref="R57:AB70" si="147">IF(C57&lt;&gt;"",IF(C56&lt;&gt;"",(C57/C56-1)*100,"-"),"-")</f>
        <v>-7.8819659599603913</v>
      </c>
      <c r="S57" s="141">
        <f t="shared" si="147"/>
        <v>-6.4461720400922795</v>
      </c>
      <c r="T57" s="141">
        <f t="shared" si="147"/>
        <v>-9.8296578680692974</v>
      </c>
      <c r="U57" s="141">
        <f t="shared" si="147"/>
        <v>-7.125392356293192</v>
      </c>
      <c r="V57" s="141">
        <f t="shared" si="147"/>
        <v>2.8683749252763402</v>
      </c>
      <c r="W57" s="141">
        <f t="shared" si="147"/>
        <v>5.9518547727791304</v>
      </c>
      <c r="X57" s="141">
        <f t="shared" si="147"/>
        <v>8.163831827587952</v>
      </c>
      <c r="Y57" s="141">
        <f t="shared" si="147"/>
        <v>-4.3675287131807128</v>
      </c>
      <c r="Z57" s="141">
        <f t="shared" si="147"/>
        <v>-7.066974743865428</v>
      </c>
      <c r="AA57" s="141">
        <f t="shared" si="147"/>
        <v>-3.5354290983107495</v>
      </c>
      <c r="AB57" s="141">
        <f t="shared" si="147"/>
        <v>-1.4474545216594636</v>
      </c>
      <c r="AC57" s="142">
        <f t="shared" ref="AC57:AC74" si="148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252967</v>
      </c>
      <c r="G58" s="43">
        <v>259333</v>
      </c>
      <c r="H58" s="43">
        <v>312685</v>
      </c>
      <c r="I58" s="43">
        <v>295768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49">SUM(B58:M58)</f>
        <v>3294809</v>
      </c>
      <c r="P58" s="28">
        <v>2003</v>
      </c>
      <c r="Q58" s="141">
        <f t="shared" ref="Q58" si="150">IF(B58&lt;&gt;"",IF(B57&lt;&gt;"",(B58/B57-1)*100,"-"),"-")</f>
        <v>-9.6561611935023208</v>
      </c>
      <c r="R58" s="141">
        <f t="shared" ref="R58" si="151">IF(C58&lt;&gt;"",IF(C57&lt;&gt;"",(C58/C57-1)*100,"-"),"-")</f>
        <v>-16.361818964785613</v>
      </c>
      <c r="S58" s="141">
        <f t="shared" ref="S58" si="152">IF(D58&lt;&gt;"",IF(D57&lt;&gt;"",(D58/D57-1)*100,"-"),"-")</f>
        <v>-19.252676203107232</v>
      </c>
      <c r="T58" s="141">
        <f t="shared" ref="T58" si="153">IF(E58&lt;&gt;"",IF(E57&lt;&gt;"",(E58/E57-1)*100,"-"),"-")</f>
        <v>-17.550238146205711</v>
      </c>
      <c r="U58" s="141">
        <f t="shared" ref="U58" si="154">IF(F58&lt;&gt;"",IF(F57&lt;&gt;"",(F58/F57-1)*100,"-"),"-")</f>
        <v>-8.2678493075676212</v>
      </c>
      <c r="V58" s="141">
        <f t="shared" ref="V58" si="155">IF(G58&lt;&gt;"",IF(G57&lt;&gt;"",(G58/G57-1)*100,"-"),"-")</f>
        <v>-14.856656948493685</v>
      </c>
      <c r="W58" s="141">
        <f t="shared" ref="W58" si="156">IF(H58&lt;&gt;"",IF(H57&lt;&gt;"",(H58/H57-1)*100,"-"),"-")</f>
        <v>-14.744904080007847</v>
      </c>
      <c r="X58" s="141">
        <f t="shared" ref="X58" si="157">IF(I58&lt;&gt;"",IF(I57&lt;&gt;"",(I58/I57-1)*100,"-"),"-")</f>
        <v>-13.742096544644312</v>
      </c>
      <c r="Y58" s="141">
        <f t="shared" ref="Y58" si="158">IF(J58&lt;&gt;"",IF(J57&lt;&gt;"",(J58/J57-1)*100,"-"),"-")</f>
        <v>-9.9659586056644933</v>
      </c>
      <c r="Z58" s="141">
        <f t="shared" ref="Z58" si="159">IF(K58&lt;&gt;"",IF(K57&lt;&gt;"",(K58/K57-1)*100,"-"),"-")</f>
        <v>-11.309661334317267</v>
      </c>
      <c r="AA58" s="141">
        <f t="shared" ref="AA58" si="160">IF(L58&lt;&gt;"",IF(L57&lt;&gt;"",(L58/L57-1)*100,"-"),"-")</f>
        <v>-6.5581220874031505</v>
      </c>
      <c r="AB58" s="141">
        <f t="shared" ref="AB58" si="161">IF(M58&lt;&gt;"",IF(M57&lt;&gt;"",(M58/M57-1)*100,"-"),"-")</f>
        <v>-3.3872702645277752</v>
      </c>
      <c r="AC58" s="142">
        <f t="shared" ref="AC58" si="162">IF(COUNTIF(Q58:AB58,"-")=0,IF(N58&lt;&gt;"",IF(N57&lt;&gt;"",(N58/N57-1)*100,"-"),"-"),"-")</f>
        <v>-12.324345813890114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3">SUM(B59:M59)</f>
        <v>3449937</v>
      </c>
      <c r="P59" s="28">
        <v>2003</v>
      </c>
      <c r="Q59" s="141">
        <f t="shared" ref="Q59" si="164">IF(B59&lt;&gt;"",IF(B58&lt;&gt;"",(B59/B58-1)*100,"-"),"-")</f>
        <v>-0.59598177665038943</v>
      </c>
      <c r="R59" s="141">
        <f t="shared" ref="R59" si="165">IF(C59&lt;&gt;"",IF(C58&lt;&gt;"",(C59/C58-1)*100,"-"),"-")</f>
        <v>3.4894995565310172</v>
      </c>
      <c r="S59" s="141">
        <f t="shared" ref="S59" si="166">IF(D59&lt;&gt;"",IF(D58&lt;&gt;"",(D59/D58-1)*100,"-"),"-")</f>
        <v>3.9492883801758305</v>
      </c>
      <c r="T59" s="141">
        <f t="shared" ref="T59" si="167">IF(E59&lt;&gt;"",IF(E58&lt;&gt;"",(E59/E58-1)*100,"-"),"-")</f>
        <v>3.8234518569603138</v>
      </c>
      <c r="U59" s="141">
        <f t="shared" ref="U59" si="168">IF(F59&lt;&gt;"",IF(F58&lt;&gt;"",(F59/F58-1)*100,"-"),"-")</f>
        <v>-3.4059778548190089</v>
      </c>
      <c r="V59" s="141">
        <f t="shared" ref="V59" si="169">IF(G59&lt;&gt;"",IF(G58&lt;&gt;"",(G59/G58-1)*100,"-"),"-")</f>
        <v>0.24254529890141985</v>
      </c>
      <c r="W59" s="141">
        <f t="shared" ref="W59" si="170">IF(H59&lt;&gt;"",IF(H58&lt;&gt;"",(H59/H58-1)*100,"-"),"-")</f>
        <v>2.8303244479268352</v>
      </c>
      <c r="X59" s="141">
        <f t="shared" ref="X59" si="171">IF(I59&lt;&gt;"",IF(I58&lt;&gt;"",(I59/I58-1)*100,"-"),"-")</f>
        <v>4.1207973817316335</v>
      </c>
      <c r="Y59" s="141">
        <f t="shared" ref="Y59" si="172">IF(J59&lt;&gt;"",IF(J58&lt;&gt;"",(J59/J58-1)*100,"-"),"-")</f>
        <v>8.6375735394201634</v>
      </c>
      <c r="Z59" s="141">
        <f t="shared" ref="Z59" si="173">IF(K59&lt;&gt;"",IF(K58&lt;&gt;"",(K59/K58-1)*100,"-"),"-")</f>
        <v>17.7543021998958</v>
      </c>
      <c r="AA59" s="141">
        <f t="shared" ref="AA59" si="174">IF(L59&lt;&gt;"",IF(L58&lt;&gt;"",(L59/L58-1)*100,"-"),"-")</f>
        <v>16.998633531741447</v>
      </c>
      <c r="AB59" s="141">
        <f t="shared" ref="AB59" si="175">IF(M59&lt;&gt;"",IF(M58&lt;&gt;"",(M59/M58-1)*100,"-"),"-")</f>
        <v>0.66629325837677111</v>
      </c>
      <c r="AC59" s="142">
        <f t="shared" ref="AC59" si="176">IF(COUNTIF(Q59:AB59,"-")=0,IF(N59&lt;&gt;"",IF(N58&lt;&gt;"",(N59/N58-1)*100,"-"),"-"),"-")</f>
        <v>4.7082547121851448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6"/>
        <v>3817857</v>
      </c>
      <c r="P60" s="28">
        <v>2003</v>
      </c>
      <c r="Q60" s="141">
        <f t="shared" ref="Q60:R70" si="177">IF(B60&lt;&gt;"",IF(B59&lt;&gt;"",(B60/B59-1)*100,"-"),"-")</f>
        <v>2.2004843414257902</v>
      </c>
      <c r="R60" s="141">
        <f t="shared" si="147"/>
        <v>10.083560604134822</v>
      </c>
      <c r="S60" s="141">
        <f t="shared" si="147"/>
        <v>4.6626459281204902</v>
      </c>
      <c r="T60" s="141">
        <f t="shared" si="147"/>
        <v>14.403157113273156</v>
      </c>
      <c r="U60" s="141">
        <f t="shared" si="147"/>
        <v>13.621798151020448</v>
      </c>
      <c r="V60" s="141">
        <f t="shared" si="147"/>
        <v>13.77624422030912</v>
      </c>
      <c r="W60" s="141">
        <f t="shared" si="147"/>
        <v>12.806070878753474</v>
      </c>
      <c r="X60" s="141">
        <f t="shared" si="147"/>
        <v>10.490784397771113</v>
      </c>
      <c r="Y60" s="141">
        <f t="shared" si="147"/>
        <v>9.3965454235388712</v>
      </c>
      <c r="Z60" s="141">
        <f t="shared" si="147"/>
        <v>15.227978881122105</v>
      </c>
      <c r="AA60" s="141">
        <f t="shared" si="147"/>
        <v>8.8126321762856286</v>
      </c>
      <c r="AB60" s="141">
        <f t="shared" si="147"/>
        <v>13.902618859062233</v>
      </c>
      <c r="AC60" s="142">
        <f t="shared" si="148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6"/>
        <v>4284693</v>
      </c>
      <c r="P61" s="28">
        <v>2004</v>
      </c>
      <c r="Q61" s="141">
        <f t="shared" si="177"/>
        <v>20.476397515527943</v>
      </c>
      <c r="R61" s="141">
        <f t="shared" si="147"/>
        <v>15.33668056581865</v>
      </c>
      <c r="S61" s="141">
        <f t="shared" si="147"/>
        <v>24.566470092670588</v>
      </c>
      <c r="T61" s="141">
        <f t="shared" si="147"/>
        <v>12.329913385611624</v>
      </c>
      <c r="U61" s="141">
        <f t="shared" si="147"/>
        <v>13.903456324107832</v>
      </c>
      <c r="V61" s="141">
        <f t="shared" si="147"/>
        <v>10.074549911250097</v>
      </c>
      <c r="W61" s="141">
        <f t="shared" si="147"/>
        <v>18.01930462544561</v>
      </c>
      <c r="X61" s="141">
        <f t="shared" si="147"/>
        <v>7.6717127633624482</v>
      </c>
      <c r="Y61" s="141">
        <f t="shared" si="147"/>
        <v>12.941576951464718</v>
      </c>
      <c r="Z61" s="141">
        <f t="shared" si="147"/>
        <v>4.8321374535784667</v>
      </c>
      <c r="AA61" s="141">
        <f t="shared" si="147"/>
        <v>3.5584124192717059</v>
      </c>
      <c r="AB61" s="141">
        <f t="shared" si="147"/>
        <v>4.8759290338048489</v>
      </c>
      <c r="AC61" s="142">
        <f t="shared" si="148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6"/>
        <v>3526435</v>
      </c>
      <c r="P62" s="28">
        <v>2005</v>
      </c>
      <c r="Q62" s="141">
        <f t="shared" si="177"/>
        <v>6.9212804239896508</v>
      </c>
      <c r="R62" s="141">
        <f t="shared" si="147"/>
        <v>8.7510403944775383</v>
      </c>
      <c r="S62" s="141">
        <f t="shared" si="147"/>
        <v>3.9245125807856551</v>
      </c>
      <c r="T62" s="141">
        <f t="shared" si="147"/>
        <v>11.341378503038978</v>
      </c>
      <c r="U62" s="141">
        <f t="shared" si="147"/>
        <v>-8.0028586155320269</v>
      </c>
      <c r="V62" s="141">
        <f t="shared" si="147"/>
        <v>-18.550064040937052</v>
      </c>
      <c r="W62" s="141">
        <f t="shared" si="147"/>
        <v>-32.450375990786526</v>
      </c>
      <c r="X62" s="141">
        <f t="shared" si="147"/>
        <v>-40.921534963574778</v>
      </c>
      <c r="Y62" s="141">
        <f t="shared" si="147"/>
        <v>-41.959454320619031</v>
      </c>
      <c r="Z62" s="141">
        <f t="shared" si="147"/>
        <v>-41.289474331604893</v>
      </c>
      <c r="AA62" s="141">
        <f t="shared" si="147"/>
        <v>-35.241226657609815</v>
      </c>
      <c r="AB62" s="141">
        <f t="shared" si="147"/>
        <v>-20.74582083154737</v>
      </c>
      <c r="AC62" s="142">
        <f t="shared" si="148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6"/>
        <v>3746517</v>
      </c>
      <c r="P63" s="28">
        <v>2006</v>
      </c>
      <c r="Q63" s="141">
        <f t="shared" si="177"/>
        <v>-16.336454636630148</v>
      </c>
      <c r="R63" s="141">
        <f t="shared" si="147"/>
        <v>-13.541526946029038</v>
      </c>
      <c r="S63" s="141">
        <f t="shared" si="147"/>
        <v>-20.571743917867124</v>
      </c>
      <c r="T63" s="141">
        <f t="shared" si="147"/>
        <v>-19.573504754310555</v>
      </c>
      <c r="U63" s="141">
        <f t="shared" si="147"/>
        <v>-8.1095387534415586</v>
      </c>
      <c r="V63" s="141">
        <f t="shared" si="147"/>
        <v>1.084927539511038</v>
      </c>
      <c r="W63" s="141">
        <f t="shared" si="147"/>
        <v>35.430334176006959</v>
      </c>
      <c r="X63" s="141">
        <f t="shared" si="147"/>
        <v>47.90245975864427</v>
      </c>
      <c r="Y63" s="141">
        <f t="shared" si="147"/>
        <v>36.328428327380038</v>
      </c>
      <c r="Z63" s="141">
        <f t="shared" si="147"/>
        <v>36.507500488858668</v>
      </c>
      <c r="AA63" s="141">
        <f t="shared" si="147"/>
        <v>27.822462146386904</v>
      </c>
      <c r="AB63" s="141">
        <f t="shared" si="147"/>
        <v>32.383270236163696</v>
      </c>
      <c r="AC63" s="142">
        <f t="shared" si="148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6"/>
        <v>4589017</v>
      </c>
      <c r="P64" s="28">
        <v>2007</v>
      </c>
      <c r="Q64" s="141">
        <f t="shared" si="177"/>
        <v>32.98513355022579</v>
      </c>
      <c r="R64" s="141">
        <f t="shared" si="147"/>
        <v>22.251661672775946</v>
      </c>
      <c r="S64" s="141">
        <f t="shared" si="147"/>
        <v>33.892439288172248</v>
      </c>
      <c r="T64" s="141">
        <f t="shared" si="147"/>
        <v>24.838973641589448</v>
      </c>
      <c r="U64" s="141">
        <f t="shared" si="147"/>
        <v>32.758401412454738</v>
      </c>
      <c r="V64" s="141">
        <f t="shared" si="147"/>
        <v>27.241695765064012</v>
      </c>
      <c r="W64" s="141">
        <f t="shared" si="147"/>
        <v>18.737311961676049</v>
      </c>
      <c r="X64" s="141">
        <f t="shared" si="147"/>
        <v>27.489176136896099</v>
      </c>
      <c r="Y64" s="141">
        <f t="shared" si="147"/>
        <v>27.978796875778734</v>
      </c>
      <c r="Z64" s="141">
        <f t="shared" si="147"/>
        <v>19.96562061944276</v>
      </c>
      <c r="AA64" s="141">
        <f t="shared" si="147"/>
        <v>14.376111969835769</v>
      </c>
      <c r="AB64" s="141">
        <f t="shared" si="147"/>
        <v>-5.8385194667247671</v>
      </c>
      <c r="AC64" s="142">
        <f t="shared" si="148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6"/>
        <v>4253864</v>
      </c>
      <c r="P65" s="28">
        <v>2008</v>
      </c>
      <c r="Q65" s="141">
        <f t="shared" si="177"/>
        <v>-12.281116126278203</v>
      </c>
      <c r="R65" s="141">
        <f t="shared" si="147"/>
        <v>-16.184520906530242</v>
      </c>
      <c r="S65" s="141">
        <f t="shared" si="147"/>
        <v>-19.248750446706119</v>
      </c>
      <c r="T65" s="141">
        <f t="shared" si="147"/>
        <v>-1.571237407254289</v>
      </c>
      <c r="U65" s="141">
        <f t="shared" si="147"/>
        <v>-8.5917314481658735</v>
      </c>
      <c r="V65" s="141">
        <f t="shared" si="147"/>
        <v>-3.1124754089228546</v>
      </c>
      <c r="W65" s="141">
        <f t="shared" si="147"/>
        <v>-30.813185773335118</v>
      </c>
      <c r="X65" s="141">
        <f t="shared" si="147"/>
        <v>-21.895444054042134</v>
      </c>
      <c r="Y65" s="141">
        <f t="shared" si="147"/>
        <v>-2.7697186330825185</v>
      </c>
      <c r="Z65" s="141">
        <f t="shared" si="147"/>
        <v>10.751468422519039</v>
      </c>
      <c r="AA65" s="141">
        <f t="shared" si="147"/>
        <v>16.143467248881294</v>
      </c>
      <c r="AB65" s="141">
        <f t="shared" si="147"/>
        <v>18.704877823028497</v>
      </c>
      <c r="AC65" s="142">
        <f t="shared" si="148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78">SUM(B66:M66)</f>
        <v>5270669</v>
      </c>
      <c r="P66" s="28">
        <v>2009</v>
      </c>
      <c r="Q66" s="141">
        <f t="shared" si="177"/>
        <v>10.349964057478388</v>
      </c>
      <c r="R66" s="141">
        <f t="shared" si="147"/>
        <v>19.173141036869023</v>
      </c>
      <c r="S66" s="141">
        <f t="shared" si="147"/>
        <v>21.065394385067272</v>
      </c>
      <c r="T66" s="141">
        <f t="shared" si="147"/>
        <v>5.6422442973790732</v>
      </c>
      <c r="U66" s="141">
        <f t="shared" si="147"/>
        <v>21.66433428478074</v>
      </c>
      <c r="V66" s="141">
        <f t="shared" si="147"/>
        <v>25.565948381513202</v>
      </c>
      <c r="W66" s="141">
        <f t="shared" si="147"/>
        <v>58.131416901609832</v>
      </c>
      <c r="X66" s="141">
        <f t="shared" si="147"/>
        <v>49.201135632832973</v>
      </c>
      <c r="Y66" s="141">
        <f t="shared" si="147"/>
        <v>32.829620813759888</v>
      </c>
      <c r="Z66" s="141">
        <f t="shared" si="147"/>
        <v>22.360385568148278</v>
      </c>
      <c r="AA66" s="141">
        <f t="shared" si="147"/>
        <v>16.986673412059172</v>
      </c>
      <c r="AB66" s="141">
        <f t="shared" si="147"/>
        <v>13.678495891772835</v>
      </c>
      <c r="AC66" s="142">
        <f t="shared" si="148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78"/>
        <v>5756528</v>
      </c>
      <c r="P67" s="28">
        <v>2010</v>
      </c>
      <c r="Q67" s="141">
        <f t="shared" si="177"/>
        <v>18.002690777706398</v>
      </c>
      <c r="R67" s="141">
        <f t="shared" si="147"/>
        <v>9.436904619554376</v>
      </c>
      <c r="S67" s="141">
        <f t="shared" si="147"/>
        <v>21.940300749620679</v>
      </c>
      <c r="T67" s="141">
        <f t="shared" si="147"/>
        <v>23.233258525714472</v>
      </c>
      <c r="U67" s="141">
        <f t="shared" si="147"/>
        <v>19.743806070924563</v>
      </c>
      <c r="V67" s="141">
        <f t="shared" si="147"/>
        <v>0.64128362762652102</v>
      </c>
      <c r="W67" s="141">
        <f t="shared" si="147"/>
        <v>6.390707713234911</v>
      </c>
      <c r="X67" s="141">
        <f t="shared" si="147"/>
        <v>2.3357814638741203</v>
      </c>
      <c r="Y67" s="141">
        <f t="shared" si="147"/>
        <v>6.7800297228025608</v>
      </c>
      <c r="Z67" s="141">
        <f t="shared" si="147"/>
        <v>2.755207579390806</v>
      </c>
      <c r="AA67" s="141">
        <f t="shared" si="147"/>
        <v>3.973497875323484</v>
      </c>
      <c r="AB67" s="141">
        <f t="shared" si="147"/>
        <v>1.0337983246593963</v>
      </c>
      <c r="AC67" s="142">
        <f t="shared" si="148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78"/>
        <v>5774370</v>
      </c>
      <c r="P68" s="28">
        <v>2011</v>
      </c>
      <c r="Q68" s="141">
        <f t="shared" si="177"/>
        <v>6.6065171655622645</v>
      </c>
      <c r="R68" s="141">
        <f t="shared" si="147"/>
        <v>8.9900889129672645</v>
      </c>
      <c r="S68" s="141">
        <f t="shared" si="147"/>
        <v>-2.6027037237799533</v>
      </c>
      <c r="T68" s="141">
        <f t="shared" si="147"/>
        <v>0.64736871150279374</v>
      </c>
      <c r="U68" s="141">
        <f t="shared" si="147"/>
        <v>-4.2316399720711768</v>
      </c>
      <c r="V68" s="141">
        <f t="shared" si="147"/>
        <v>5.6935897128900237</v>
      </c>
      <c r="W68" s="141">
        <f t="shared" si="147"/>
        <v>-1.1523666288518419</v>
      </c>
      <c r="X68" s="141">
        <f t="shared" si="147"/>
        <v>-1.1059974111894189</v>
      </c>
      <c r="Y68" s="141">
        <f t="shared" si="147"/>
        <v>-4.7719804989823871</v>
      </c>
      <c r="Z68" s="141">
        <f t="shared" si="147"/>
        <v>-5.080707399437312</v>
      </c>
      <c r="AA68" s="141">
        <f t="shared" si="147"/>
        <v>-0.9990827877124242</v>
      </c>
      <c r="AB68" s="141">
        <f t="shared" si="147"/>
        <v>2.991163772528127</v>
      </c>
      <c r="AC68" s="142">
        <f t="shared" si="148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78"/>
        <v>6096112</v>
      </c>
      <c r="P69" s="28">
        <v>2012</v>
      </c>
      <c r="Q69" s="141">
        <f t="shared" si="177"/>
        <v>2.3224238196584812</v>
      </c>
      <c r="R69" s="141">
        <f t="shared" si="147"/>
        <v>0.32644110275690252</v>
      </c>
      <c r="S69" s="141">
        <f t="shared" si="147"/>
        <v>12.229001003465756</v>
      </c>
      <c r="T69" s="141">
        <f t="shared" si="147"/>
        <v>1.7041764026082484</v>
      </c>
      <c r="U69" s="141">
        <f t="shared" si="147"/>
        <v>5.9951837041291922</v>
      </c>
      <c r="V69" s="141">
        <f t="shared" si="147"/>
        <v>3.825441166142185</v>
      </c>
      <c r="W69" s="141">
        <f t="shared" si="147"/>
        <v>4.0488077503238351</v>
      </c>
      <c r="X69" s="141">
        <f t="shared" si="147"/>
        <v>4.8962555601493429</v>
      </c>
      <c r="Y69" s="141">
        <f t="shared" si="147"/>
        <v>6.0680645017803014</v>
      </c>
      <c r="Z69" s="141">
        <f t="shared" si="147"/>
        <v>11.568070310533884</v>
      </c>
      <c r="AA69" s="141">
        <f t="shared" si="147"/>
        <v>7.6923417098760716</v>
      </c>
      <c r="AB69" s="141">
        <f t="shared" si="147"/>
        <v>7.121375042743483</v>
      </c>
      <c r="AC69" s="142">
        <f t="shared" si="148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78"/>
        <v>6410526</v>
      </c>
      <c r="P70" s="28">
        <v>2013</v>
      </c>
      <c r="Q70" s="141">
        <f t="shared" si="177"/>
        <v>-4.0827329058602757</v>
      </c>
      <c r="R70" s="141">
        <f t="shared" si="177"/>
        <v>-1.0939643561223455</v>
      </c>
      <c r="S70" s="141">
        <f t="shared" si="147"/>
        <v>-1.5277112507396273</v>
      </c>
      <c r="T70" s="141">
        <f t="shared" si="147"/>
        <v>5.2435466513501838</v>
      </c>
      <c r="U70" s="141">
        <f t="shared" si="147"/>
        <v>3.4368838141927593</v>
      </c>
      <c r="V70" s="141">
        <f t="shared" si="147"/>
        <v>7.6956479994413796</v>
      </c>
      <c r="W70" s="141">
        <f t="shared" si="147"/>
        <v>2.9274707270891653</v>
      </c>
      <c r="X70" s="141">
        <f t="shared" si="147"/>
        <v>13.570967371369047</v>
      </c>
      <c r="Y70" s="141">
        <f t="shared" si="147"/>
        <v>8.6512673761230516</v>
      </c>
      <c r="Z70" s="141">
        <f t="shared" si="147"/>
        <v>7.6866721934103266</v>
      </c>
      <c r="AA70" s="141">
        <f t="shared" si="147"/>
        <v>8.3694696988362516</v>
      </c>
      <c r="AB70" s="141">
        <f t="shared" ref="AB70" si="179">IF(M70&lt;&gt;"",IF(M69&lt;&gt;"",(M70/M69-1)*100,"-"),"-")</f>
        <v>12.58862554684872</v>
      </c>
      <c r="AC70" s="142">
        <f t="shared" si="148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78"/>
        <v>7294858</v>
      </c>
      <c r="P71" s="28">
        <v>2014</v>
      </c>
      <c r="Q71" s="141">
        <f t="shared" ref="Q71" si="180">IF(B71&lt;&gt;"",IF(B70&lt;&gt;"",(B71/B70-1)*100,"-"),"-")</f>
        <v>24.514487852903997</v>
      </c>
      <c r="R71" s="141">
        <f t="shared" ref="R71" si="181">IF(C71&lt;&gt;"",IF(C70&lt;&gt;"",(C71/C70-1)*100,"-"),"-")</f>
        <v>20.479554122431121</v>
      </c>
      <c r="S71" s="141">
        <f t="shared" ref="S71" si="182">IF(D71&lt;&gt;"",IF(D70&lt;&gt;"",(D71/D70-1)*100,"-"),"-")</f>
        <v>8.4340520990706445</v>
      </c>
      <c r="T71" s="141">
        <f t="shared" ref="T71" si="183">IF(E71&lt;&gt;"",IF(E70&lt;&gt;"",(E71/E70-1)*100,"-"),"-")</f>
        <v>9.3538262697588692</v>
      </c>
      <c r="U71" s="141">
        <f t="shared" ref="U71" si="184">IF(F71&lt;&gt;"",IF(F70&lt;&gt;"",(F71/F70-1)*100,"-"),"-")</f>
        <v>13.447521939325547</v>
      </c>
      <c r="V71" s="141">
        <f t="shared" ref="V71" si="185">IF(G71&lt;&gt;"",IF(G70&lt;&gt;"",(G71/G70-1)*100,"-"),"-")</f>
        <v>10.928214386299761</v>
      </c>
      <c r="W71" s="141">
        <f t="shared" ref="W71" si="186">IF(H71&lt;&gt;"",IF(H70&lt;&gt;"",(H71/H70-1)*100,"-"),"-")</f>
        <v>21.195069761272279</v>
      </c>
      <c r="X71" s="141">
        <f t="shared" ref="X71" si="187">IF(I71&lt;&gt;"",IF(I70&lt;&gt;"",(I71/I70-1)*100,"-"),"-")</f>
        <v>14.709990879174351</v>
      </c>
      <c r="Y71" s="141">
        <f t="shared" ref="Y71" si="188">IF(J71&lt;&gt;"",IF(J70&lt;&gt;"",(J71/J70-1)*100,"-"),"-")</f>
        <v>14.258722506391507</v>
      </c>
      <c r="Z71" s="141">
        <f t="shared" ref="Z71" si="189">IF(K71&lt;&gt;"",IF(K70&lt;&gt;"",(K71/K70-1)*100,"-"),"-")</f>
        <v>10.999713549126323</v>
      </c>
      <c r="AA71" s="141">
        <f t="shared" ref="AA71" si="190">IF(L71&lt;&gt;"",IF(L70&lt;&gt;"",(L71/L70-1)*100,"-"),"-")</f>
        <v>8.574535767809067</v>
      </c>
      <c r="AB71" s="141">
        <f t="shared" ref="AB71" si="191">IF(M71&lt;&gt;"",IF(M70&lt;&gt;"",(M71/M70-1)*100,"-"),"-")</f>
        <v>8.4382456374073591</v>
      </c>
      <c r="AC71" s="142">
        <f t="shared" si="148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2">SUM(B72:M72)</f>
        <v>7485043</v>
      </c>
      <c r="P72" s="28">
        <v>2015</v>
      </c>
      <c r="Q72" s="141">
        <f t="shared" ref="Q72" si="193">IF(B72&lt;&gt;"",IF(B71&lt;&gt;"",(B72/B71-1)*100,"-"),"-")</f>
        <v>8.2175683231984422</v>
      </c>
      <c r="R72" s="141">
        <f t="shared" ref="R72" si="194">IF(C72&lt;&gt;"",IF(C71&lt;&gt;"",(C72/C71-1)*100,"-"),"-")</f>
        <v>7.0738005059328257</v>
      </c>
      <c r="S72" s="141">
        <f t="shared" ref="S72" si="195">IF(D72&lt;&gt;"",IF(D71&lt;&gt;"",(D72/D71-1)*100,"-"),"-")</f>
        <v>1.8705382745238808</v>
      </c>
      <c r="T72" s="141">
        <f t="shared" ref="T72" si="196">IF(E72&lt;&gt;"",IF(E71&lt;&gt;"",(E72/E71-1)*100,"-"),"-")</f>
        <v>-2.7836182713460333</v>
      </c>
      <c r="U72" s="141">
        <f t="shared" ref="U72" si="197">IF(F72&lt;&gt;"",IF(F71&lt;&gt;"",(F72/F71-1)*100,"-"),"-")</f>
        <v>0.5488561943483905</v>
      </c>
      <c r="V72" s="141">
        <f t="shared" ref="V72" si="198">IF(G72&lt;&gt;"",IF(G71&lt;&gt;"",(G72/G71-1)*100,"-"),"-")</f>
        <v>1.1503742643486303</v>
      </c>
      <c r="W72" s="141">
        <f t="shared" ref="W72" si="199">IF(H72&lt;&gt;"",IF(H71&lt;&gt;"",(H72/H71-1)*100,"-"),"-")</f>
        <v>-0.63624004884849095</v>
      </c>
      <c r="X72" s="141">
        <f t="shared" ref="X72" si="200">IF(I72&lt;&gt;"",IF(I71&lt;&gt;"",(I72/I71-1)*100,"-"),"-")</f>
        <v>-2.7278863783556928</v>
      </c>
      <c r="Y72" s="141">
        <f t="shared" ref="Y72" si="201">IF(J72&lt;&gt;"",IF(J71&lt;&gt;"",(J72/J71-1)*100,"-"),"-")</f>
        <v>-1.5407135733359056</v>
      </c>
      <c r="Z72" s="141">
        <f t="shared" ref="Z72" si="202">IF(K72&lt;&gt;"",IF(K71&lt;&gt;"",(K72/K71-1)*100,"-"),"-")</f>
        <v>5.2127419354838667</v>
      </c>
      <c r="AA72" s="141">
        <f t="shared" ref="AA72" si="203">IF(L72&lt;&gt;"",IF(L71&lt;&gt;"",(L72/L71-1)*100,"-"),"-")</f>
        <v>7.9874150182178694</v>
      </c>
      <c r="AB72" s="141">
        <f t="shared" ref="AB72" si="204">IF(M72&lt;&gt;"",IF(M71&lt;&gt;"",(M72/M71-1)*100,"-"),"-")</f>
        <v>6.6998585590665627</v>
      </c>
      <c r="AC72" s="142">
        <f t="shared" si="148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707338</v>
      </c>
      <c r="K73" s="43">
        <v>707285</v>
      </c>
      <c r="L73" s="43">
        <v>685180</v>
      </c>
      <c r="M73" s="43">
        <v>776171</v>
      </c>
      <c r="N73" s="32">
        <f t="shared" si="192"/>
        <v>8358149</v>
      </c>
      <c r="P73" s="28">
        <v>2016</v>
      </c>
      <c r="Q73" s="141">
        <f t="shared" ref="Q73:R74" si="205">IF(B73&lt;&gt;"",IF(B72&lt;&gt;"",(B73/B72-1)*100,"-"),"-")</f>
        <v>4.953651188356889</v>
      </c>
      <c r="R73" s="141">
        <f t="shared" ref="R73" si="206">IF(C73&lt;&gt;"",IF(C72&lt;&gt;"",(C73/C72-1)*100,"-"),"-")</f>
        <v>7.4751304864259849</v>
      </c>
      <c r="S73" s="141">
        <f t="shared" ref="S73:S74" si="207">IF(D73&lt;&gt;"",IF(D72&lt;&gt;"",(D73/D72-1)*100,"-"),"-")</f>
        <v>15.708392119209979</v>
      </c>
      <c r="T73" s="141">
        <f t="shared" ref="T73:T74" si="208">IF(E73&lt;&gt;"",IF(E72&lt;&gt;"",(E73/E72-1)*100,"-"),"-")</f>
        <v>17.050759568036788</v>
      </c>
      <c r="U73" s="141">
        <f t="shared" ref="U73:U74" si="209">IF(F73&lt;&gt;"",IF(F72&lt;&gt;"",(F73/F72-1)*100,"-"),"-")</f>
        <v>8.2999016038397535</v>
      </c>
      <c r="V73" s="141">
        <f t="shared" ref="V73:V74" si="210">IF(G73&lt;&gt;"",IF(G72&lt;&gt;"",(G73/G72-1)*100,"-"),"-")</f>
        <v>7.7642062076089147</v>
      </c>
      <c r="W73" s="141">
        <f t="shared" ref="W73:W74" si="211">IF(H73&lt;&gt;"",IF(H72&lt;&gt;"",(H73/H72-1)*100,"-"),"-")</f>
        <v>16.004226246206386</v>
      </c>
      <c r="X73" s="141">
        <f t="shared" ref="X73" si="212">IF(I73&lt;&gt;"",IF(I72&lt;&gt;"",(I73/I72-1)*100,"-"),"-")</f>
        <v>14.347807739376295</v>
      </c>
      <c r="Y73" s="141">
        <f t="shared" ref="Y73:Y74" si="213">IF(J73&lt;&gt;"",IF(J72&lt;&gt;"",(J73/J72-1)*100,"-"),"-")</f>
        <v>15.562620694612805</v>
      </c>
      <c r="Z73" s="141">
        <f t="shared" ref="Z73:Z74" si="214">IF(K73&lt;&gt;"",IF(K72&lt;&gt;"",(K73/K72-1)*100,"-"),"-")</f>
        <v>8.4262454412641574</v>
      </c>
      <c r="AA73" s="141">
        <f t="shared" ref="AA73:AA74" si="215">IF(L73&lt;&gt;"",IF(L72&lt;&gt;"",(L73/L72-1)*100,"-"),"-")</f>
        <v>10.720593629663377</v>
      </c>
      <c r="AB73" s="141">
        <f t="shared" ref="AB73:AB74" si="216">IF(M73&lt;&gt;"",IF(M72&lt;&gt;"",(M73/M72-1)*100,"-"),"-")</f>
        <v>14.575654199468291</v>
      </c>
      <c r="AC73" s="142">
        <f t="shared" si="148"/>
        <v>11.664675807473657</v>
      </c>
    </row>
    <row r="74" spans="1:29" x14ac:dyDescent="0.2">
      <c r="A74" s="7">
        <v>2018</v>
      </c>
      <c r="B74" s="43">
        <v>912743</v>
      </c>
      <c r="C74" s="43">
        <v>791093</v>
      </c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32">
        <f t="shared" si="192"/>
        <v>1703836</v>
      </c>
      <c r="P74" s="28">
        <v>2017</v>
      </c>
      <c r="Q74" s="141">
        <f t="shared" si="205"/>
        <v>17.020883788492824</v>
      </c>
      <c r="R74" s="141">
        <f t="shared" si="205"/>
        <v>20.096582128207395</v>
      </c>
      <c r="S74" s="141" t="str">
        <f t="shared" si="207"/>
        <v>-</v>
      </c>
      <c r="T74" s="141" t="str">
        <f t="shared" si="208"/>
        <v>-</v>
      </c>
      <c r="U74" s="141" t="str">
        <f t="shared" si="209"/>
        <v>-</v>
      </c>
      <c r="V74" s="141" t="str">
        <f t="shared" si="210"/>
        <v>-</v>
      </c>
      <c r="W74" s="141" t="str">
        <f t="shared" si="211"/>
        <v>-</v>
      </c>
      <c r="X74" s="141" t="str">
        <f>IF(I74&lt;&gt;"",IF(I73&lt;&gt;"",(I74/I73-1)*100,"-"),"-")</f>
        <v>-</v>
      </c>
      <c r="Y74" s="141" t="str">
        <f t="shared" si="213"/>
        <v>-</v>
      </c>
      <c r="Z74" s="141" t="str">
        <f t="shared" si="214"/>
        <v>-</v>
      </c>
      <c r="AA74" s="141" t="str">
        <f t="shared" si="215"/>
        <v>-</v>
      </c>
      <c r="AB74" s="141" t="str">
        <f t="shared" si="216"/>
        <v>-</v>
      </c>
      <c r="AC74" s="142" t="str">
        <f t="shared" si="148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7" t="s">
        <v>4</v>
      </c>
      <c r="R78" s="147" t="s">
        <v>5</v>
      </c>
      <c r="S78" s="147" t="s">
        <v>6</v>
      </c>
      <c r="T78" s="147" t="s">
        <v>7</v>
      </c>
      <c r="U78" s="147" t="s">
        <v>8</v>
      </c>
      <c r="V78" s="147" t="s">
        <v>9</v>
      </c>
      <c r="W78" s="147" t="s">
        <v>10</v>
      </c>
      <c r="X78" s="147" t="s">
        <v>11</v>
      </c>
      <c r="Y78" s="147" t="s">
        <v>12</v>
      </c>
      <c r="Z78" s="147" t="s">
        <v>13</v>
      </c>
      <c r="AA78" s="147" t="s">
        <v>14</v>
      </c>
      <c r="AB78" s="147" t="s">
        <v>15</v>
      </c>
      <c r="AC78" s="147" t="s">
        <v>3</v>
      </c>
    </row>
    <row r="79" spans="1:29" x14ac:dyDescent="0.2">
      <c r="A79" s="7">
        <v>2000</v>
      </c>
      <c r="B79" s="43">
        <v>9856.7919999999995</v>
      </c>
      <c r="C79" s="43">
        <v>11792.521999999999</v>
      </c>
      <c r="D79" s="43">
        <v>12940.802</v>
      </c>
      <c r="E79" s="43">
        <v>11779.614</v>
      </c>
      <c r="F79" s="43">
        <v>11350.422999999999</v>
      </c>
      <c r="G79" s="43">
        <v>10419.675000000001</v>
      </c>
      <c r="H79" s="43">
        <v>10694.132</v>
      </c>
      <c r="I79" s="43">
        <v>10414.560000000001</v>
      </c>
      <c r="J79" s="43">
        <v>10127.337000000001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134170.09899999999</v>
      </c>
      <c r="O79" s="17"/>
      <c r="P79" s="28">
        <v>2000</v>
      </c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1"/>
      <c r="AB79" s="150"/>
      <c r="AC79" s="150"/>
    </row>
    <row r="80" spans="1:29" x14ac:dyDescent="0.2">
      <c r="A80" s="7">
        <v>2001</v>
      </c>
      <c r="B80" s="43">
        <v>9137.8589999999986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17">SUM(B80:M80)</f>
        <v>122783.644</v>
      </c>
      <c r="O80" s="17"/>
      <c r="P80" s="28">
        <v>2001</v>
      </c>
      <c r="Q80" s="141">
        <f>IF(B80&lt;&gt;"",IF(B79&lt;&gt;"",(B80/B79-1)*100,"-"),"-")</f>
        <v>-7.2937828047908599</v>
      </c>
      <c r="R80" s="141">
        <f t="shared" ref="R80:AB93" si="218">IF(C80&lt;&gt;"",IF(C79&lt;&gt;"",(C80/C79-1)*100,"-"),"-")</f>
        <v>-17.256749658809202</v>
      </c>
      <c r="S80" s="141">
        <f t="shared" si="218"/>
        <v>-11.084900302160561</v>
      </c>
      <c r="T80" s="141">
        <f t="shared" si="218"/>
        <v>-12.816837631521704</v>
      </c>
      <c r="U80" s="141">
        <f t="shared" si="218"/>
        <v>-9.3023493485661302</v>
      </c>
      <c r="V80" s="141">
        <f t="shared" si="218"/>
        <v>-4.662880560094262</v>
      </c>
      <c r="W80" s="141">
        <f t="shared" si="218"/>
        <v>-10.700831072591932</v>
      </c>
      <c r="X80" s="141">
        <f t="shared" si="218"/>
        <v>-5.4616133566852687</v>
      </c>
      <c r="Y80" s="141">
        <f t="shared" si="218"/>
        <v>-2.1967769019635042</v>
      </c>
      <c r="Z80" s="141">
        <f t="shared" si="218"/>
        <v>-3.7762180475294227</v>
      </c>
      <c r="AA80" s="141">
        <f t="shared" si="218"/>
        <v>-6.5953024080003804</v>
      </c>
      <c r="AB80" s="141">
        <f t="shared" si="218"/>
        <v>-8.7193042812093609</v>
      </c>
      <c r="AC80" s="142">
        <f t="shared" ref="AC80:AC97" si="219">IF(COUNTIF(Q80:AB80,"-")=0,IF(N80&lt;&gt;"",IF(N79&lt;&gt;"",(N80/N79-1)*100,"-"),"-"),"-")</f>
        <v>-8.4865816488664763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13023.898999999999</v>
      </c>
      <c r="I81" s="43">
        <v>13526.337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0">SUM(B81:M81)</f>
        <v>157180.55900000004</v>
      </c>
      <c r="O81" s="17"/>
      <c r="P81" s="28">
        <v>2003</v>
      </c>
      <c r="Q81" s="141">
        <f t="shared" ref="Q81" si="221">IF(B81&lt;&gt;"",IF(B80&lt;&gt;"",(B81/B80-1)*100,"-"),"-")</f>
        <v>-4.0811200960749972</v>
      </c>
      <c r="R81" s="141">
        <f t="shared" ref="R81" si="222">IF(C81&lt;&gt;"",IF(C80&lt;&gt;"",(C81/C80-1)*100,"-"),"-")</f>
        <v>6.9632681104494054</v>
      </c>
      <c r="S81" s="141">
        <f t="shared" ref="S81" si="223">IF(D81&lt;&gt;"",IF(D80&lt;&gt;"",(D81/D80-1)*100,"-"),"-")</f>
        <v>-2.174473226773399</v>
      </c>
      <c r="T81" s="141">
        <f t="shared" ref="T81" si="224">IF(E81&lt;&gt;"",IF(E80&lt;&gt;"",(E81/E80-1)*100,"-"),"-")</f>
        <v>18.403246788654926</v>
      </c>
      <c r="U81" s="141">
        <f t="shared" ref="U81" si="225">IF(F81&lt;&gt;"",IF(F80&lt;&gt;"",(F81/F80-1)*100,"-"),"-")</f>
        <v>28.355170256310956</v>
      </c>
      <c r="V81" s="141">
        <f t="shared" ref="V81" si="226">IF(G81&lt;&gt;"",IF(G80&lt;&gt;"",(G81/G80-1)*100,"-"),"-")</f>
        <v>38.432805996647026</v>
      </c>
      <c r="W81" s="141">
        <f t="shared" ref="W81" si="227">IF(H81&lt;&gt;"",IF(H80&lt;&gt;"",(H81/H80-1)*100,"-"),"-")</f>
        <v>36.379176003277934</v>
      </c>
      <c r="X81" s="141">
        <f t="shared" ref="X81" si="228">IF(I81&lt;&gt;"",IF(I80&lt;&gt;"",(I81/I80-1)*100,"-"),"-")</f>
        <v>37.382397310841611</v>
      </c>
      <c r="Y81" s="141">
        <f t="shared" ref="Y81" si="229">IF(J81&lt;&gt;"",IF(J80&lt;&gt;"",(J81/J80-1)*100,"-"),"-")</f>
        <v>36.856303500240628</v>
      </c>
      <c r="Z81" s="141">
        <f t="shared" ref="Z81" si="230">IF(K81&lt;&gt;"",IF(K80&lt;&gt;"",(K81/K80-1)*100,"-"),"-")</f>
        <v>36.109675582156697</v>
      </c>
      <c r="AA81" s="141">
        <f t="shared" ref="AA81" si="231">IF(L81&lt;&gt;"",IF(L80&lt;&gt;"",(L81/L80-1)*100,"-"),"-")</f>
        <v>63.370383528703947</v>
      </c>
      <c r="AB81" s="141">
        <f t="shared" ref="AB81" si="232">IF(M81&lt;&gt;"",IF(M80&lt;&gt;"",(M81/M80-1)*100,"-"),"-")</f>
        <v>37.809863088240434</v>
      </c>
      <c r="AC81" s="142">
        <f t="shared" ref="AC81" si="233">IF(COUNTIF(Q81:AB81,"-")=0,IF(N81&lt;&gt;"",IF(N80&lt;&gt;"",(N81/N80-1)*100,"-"),"-"),"-")</f>
        <v>28.014248379857531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4">SUM(B82:M82)</f>
        <v>163297.39699999997</v>
      </c>
      <c r="O82" s="17"/>
      <c r="P82" s="28">
        <v>2003</v>
      </c>
      <c r="Q82" s="141">
        <f t="shared" ref="Q82" si="235">IF(B82&lt;&gt;"",IF(B81&lt;&gt;"",(B82/B81-1)*100,"-"),"-")</f>
        <v>34.401841337730829</v>
      </c>
      <c r="R82" s="141">
        <f t="shared" ref="R82" si="236">IF(C82&lt;&gt;"",IF(C81&lt;&gt;"",(C82/C81-1)*100,"-"),"-")</f>
        <v>41.622386522969656</v>
      </c>
      <c r="S82" s="141">
        <f t="shared" ref="S82" si="237">IF(D82&lt;&gt;"",IF(D81&lt;&gt;"",(D82/D81-1)*100,"-"),"-")</f>
        <v>28.094090994902764</v>
      </c>
      <c r="T82" s="141">
        <f t="shared" ref="T82" si="238">IF(E82&lt;&gt;"",IF(E81&lt;&gt;"",(E82/E81-1)*100,"-"),"-")</f>
        <v>20.482237242907452</v>
      </c>
      <c r="U82" s="141">
        <f t="shared" ref="U82" si="239">IF(F82&lt;&gt;"",IF(F81&lt;&gt;"",(F82/F81-1)*100,"-"),"-")</f>
        <v>6.8027440497141711</v>
      </c>
      <c r="V82" s="141">
        <f t="shared" ref="V82" si="240">IF(G82&lt;&gt;"",IF(G81&lt;&gt;"",(G82/G81-1)*100,"-"),"-")</f>
        <v>-6.9987171733338904</v>
      </c>
      <c r="W82" s="141">
        <f t="shared" ref="W82" si="241">IF(H82&lt;&gt;"",IF(H81&lt;&gt;"",(H82/H81-1)*100,"-"),"-")</f>
        <v>0.55523311413885335</v>
      </c>
      <c r="X82" s="141">
        <f t="shared" ref="X82" si="242">IF(I82&lt;&gt;"",IF(I81&lt;&gt;"",(I82/I81-1)*100,"-"),"-")</f>
        <v>-9.4141599458892671</v>
      </c>
      <c r="Y82" s="141">
        <f t="shared" ref="Y82" si="243">IF(J82&lt;&gt;"",IF(J81&lt;&gt;"",(J82/J81-1)*100,"-"),"-")</f>
        <v>-5.4141706185891092</v>
      </c>
      <c r="Z82" s="141">
        <f t="shared" ref="Z82" si="244">IF(K82&lt;&gt;"",IF(K81&lt;&gt;"",(K82/K81-1)*100,"-"),"-")</f>
        <v>-8.0103416944847901</v>
      </c>
      <c r="AA82" s="141">
        <f t="shared" ref="AA82" si="245">IF(L82&lt;&gt;"",IF(L81&lt;&gt;"",(L82/L81-1)*100,"-"),"-")</f>
        <v>-17.481973629589977</v>
      </c>
      <c r="AB82" s="141">
        <f t="shared" ref="AB82" si="246">IF(M82&lt;&gt;"",IF(M81&lt;&gt;"",(M82/M81-1)*100,"-"),"-")</f>
        <v>-3.9358208460324784</v>
      </c>
      <c r="AC82" s="142">
        <f t="shared" ref="AC82" si="247">IF(COUNTIF(Q82:AB82,"-")=0,IF(N82&lt;&gt;"",IF(N81&lt;&gt;"",(N82/N81-1)*100,"-"),"-"),"-")</f>
        <v>3.8915995966141814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17"/>
        <v>184022.27500000002</v>
      </c>
      <c r="O83" s="17"/>
      <c r="P83" s="28">
        <v>2003</v>
      </c>
      <c r="Q83" s="141">
        <f t="shared" ref="Q83:R93" si="248">IF(B83&lt;&gt;"",IF(B82&lt;&gt;"",(B83/B82-1)*100,"-"),"-")</f>
        <v>8.7525880224749386</v>
      </c>
      <c r="R83" s="141">
        <f t="shared" si="218"/>
        <v>-0.30752850149065036</v>
      </c>
      <c r="S83" s="141">
        <f t="shared" si="218"/>
        <v>8.8377577282854105</v>
      </c>
      <c r="T83" s="141">
        <f t="shared" si="218"/>
        <v>-3.4367391860496976</v>
      </c>
      <c r="U83" s="141">
        <f t="shared" si="218"/>
        <v>9.5491747491602617</v>
      </c>
      <c r="V83" s="141">
        <f t="shared" si="218"/>
        <v>19.895790385389354</v>
      </c>
      <c r="W83" s="141">
        <f t="shared" si="218"/>
        <v>16.398757136796526</v>
      </c>
      <c r="X83" s="141">
        <f t="shared" si="218"/>
        <v>60.16051160267908</v>
      </c>
      <c r="Y83" s="141">
        <f t="shared" si="218"/>
        <v>14.545871883772875</v>
      </c>
      <c r="Z83" s="141">
        <f t="shared" si="218"/>
        <v>9.6485999413412404</v>
      </c>
      <c r="AA83" s="141">
        <f t="shared" si="218"/>
        <v>7.8346580591834636</v>
      </c>
      <c r="AB83" s="141">
        <f t="shared" si="218"/>
        <v>8.5583004926763628</v>
      </c>
      <c r="AC83" s="142">
        <f t="shared" si="219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17"/>
        <v>185947.89</v>
      </c>
      <c r="O84" s="17"/>
      <c r="P84" s="28">
        <v>2004</v>
      </c>
      <c r="Q84" s="141">
        <f t="shared" si="248"/>
        <v>-4.1706524042632864</v>
      </c>
      <c r="R84" s="141">
        <f t="shared" si="218"/>
        <v>-8.554432041612392</v>
      </c>
      <c r="S84" s="141">
        <f t="shared" si="218"/>
        <v>-2.4554670239283705</v>
      </c>
      <c r="T84" s="141">
        <f t="shared" si="218"/>
        <v>5.1761403232969849</v>
      </c>
      <c r="U84" s="141">
        <f t="shared" si="218"/>
        <v>-4.9895783500830904</v>
      </c>
      <c r="V84" s="141">
        <f t="shared" si="218"/>
        <v>-4.0075284959833706</v>
      </c>
      <c r="W84" s="141">
        <f t="shared" si="218"/>
        <v>4.5390960853139761</v>
      </c>
      <c r="X84" s="141">
        <f t="shared" si="218"/>
        <v>-17.897425656381227</v>
      </c>
      <c r="Y84" s="141">
        <f t="shared" si="218"/>
        <v>10.668548665221135</v>
      </c>
      <c r="Z84" s="141">
        <f t="shared" si="218"/>
        <v>13.590480467638111</v>
      </c>
      <c r="AA84" s="141">
        <f t="shared" si="218"/>
        <v>13.088215821706228</v>
      </c>
      <c r="AB84" s="141">
        <f t="shared" si="218"/>
        <v>12.276769257581478</v>
      </c>
      <c r="AC84" s="142">
        <f t="shared" si="219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17"/>
        <v>199924.783</v>
      </c>
      <c r="O85" s="17"/>
      <c r="P85" s="28">
        <v>2005</v>
      </c>
      <c r="Q85" s="141">
        <f t="shared" si="248"/>
        <v>31.716634126117228</v>
      </c>
      <c r="R85" s="141">
        <f t="shared" si="218"/>
        <v>41.048759319528315</v>
      </c>
      <c r="S85" s="141">
        <f t="shared" si="218"/>
        <v>37.67115940506558</v>
      </c>
      <c r="T85" s="141">
        <f t="shared" si="218"/>
        <v>26.456449663005955</v>
      </c>
      <c r="U85" s="141">
        <f t="shared" si="218"/>
        <v>35.189824796958248</v>
      </c>
      <c r="V85" s="141">
        <f t="shared" si="218"/>
        <v>18.359329247795174</v>
      </c>
      <c r="W85" s="141">
        <f t="shared" si="218"/>
        <v>-2.9089042505660023</v>
      </c>
      <c r="X85" s="141">
        <f t="shared" si="218"/>
        <v>-14.793420754882547</v>
      </c>
      <c r="Y85" s="141">
        <f t="shared" si="218"/>
        <v>-16.303306769993863</v>
      </c>
      <c r="Z85" s="141">
        <f t="shared" si="218"/>
        <v>-17.062269736237866</v>
      </c>
      <c r="AA85" s="141">
        <f t="shared" si="218"/>
        <v>-12.135365919220465</v>
      </c>
      <c r="AB85" s="141">
        <f t="shared" si="218"/>
        <v>-14.010714590185058</v>
      </c>
      <c r="AC85" s="142">
        <f t="shared" si="219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17"/>
        <v>186623.685</v>
      </c>
      <c r="O86" s="17"/>
      <c r="P86" s="28">
        <v>2006</v>
      </c>
      <c r="Q86" s="141">
        <f t="shared" si="248"/>
        <v>-24.868383444321196</v>
      </c>
      <c r="R86" s="141">
        <f t="shared" si="218"/>
        <v>-30.649461876339412</v>
      </c>
      <c r="S86" s="141">
        <f t="shared" si="218"/>
        <v>-20.827499280980287</v>
      </c>
      <c r="T86" s="141">
        <f t="shared" si="218"/>
        <v>-26.006362876794974</v>
      </c>
      <c r="U86" s="141">
        <f t="shared" si="218"/>
        <v>-22.124970672536705</v>
      </c>
      <c r="V86" s="141">
        <f t="shared" si="218"/>
        <v>-31.260822419814851</v>
      </c>
      <c r="W86" s="141">
        <f t="shared" si="218"/>
        <v>0.23872487720557611</v>
      </c>
      <c r="X86" s="141">
        <f t="shared" si="218"/>
        <v>28.507148732265829</v>
      </c>
      <c r="Y86" s="141">
        <f t="shared" si="218"/>
        <v>20.63408004943421</v>
      </c>
      <c r="Z86" s="141">
        <f t="shared" si="218"/>
        <v>19.311118317555874</v>
      </c>
      <c r="AA86" s="141">
        <f t="shared" si="218"/>
        <v>15.743622293136749</v>
      </c>
      <c r="AB86" s="141">
        <f t="shared" si="218"/>
        <v>24.965373925583091</v>
      </c>
      <c r="AC86" s="142">
        <f t="shared" si="219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17"/>
        <v>136130.48699999999</v>
      </c>
      <c r="O87" s="17"/>
      <c r="P87" s="28">
        <v>2007</v>
      </c>
      <c r="Q87" s="141">
        <f t="shared" si="248"/>
        <v>-1.1165231700101863</v>
      </c>
      <c r="R87" s="141">
        <f t="shared" si="218"/>
        <v>-5.9844326502390022</v>
      </c>
      <c r="S87" s="141">
        <f t="shared" si="218"/>
        <v>-29.64944066349733</v>
      </c>
      <c r="T87" s="141">
        <f t="shared" si="218"/>
        <v>-17.348144069462613</v>
      </c>
      <c r="U87" s="141">
        <f t="shared" si="218"/>
        <v>-22.070433293387204</v>
      </c>
      <c r="V87" s="141">
        <f t="shared" si="218"/>
        <v>-0.38597274408818105</v>
      </c>
      <c r="W87" s="141">
        <f t="shared" si="218"/>
        <v>-31.430047056123012</v>
      </c>
      <c r="X87" s="141">
        <f t="shared" si="218"/>
        <v>-38.970510338921692</v>
      </c>
      <c r="Y87" s="141">
        <f t="shared" si="218"/>
        <v>-31.739449425001563</v>
      </c>
      <c r="Z87" s="141">
        <f t="shared" si="218"/>
        <v>-32.516547103663399</v>
      </c>
      <c r="AA87" s="141">
        <f t="shared" si="218"/>
        <v>-44.896224278579588</v>
      </c>
      <c r="AB87" s="141">
        <f t="shared" si="218"/>
        <v>-43.947644471178883</v>
      </c>
      <c r="AC87" s="142">
        <f t="shared" si="219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17"/>
        <v>102871.47499999999</v>
      </c>
      <c r="O88" s="17"/>
      <c r="P88" s="28">
        <v>2008</v>
      </c>
      <c r="Q88" s="141">
        <f t="shared" si="248"/>
        <v>-17.025326207171933</v>
      </c>
      <c r="R88" s="141">
        <f t="shared" si="218"/>
        <v>-15.32269635234571</v>
      </c>
      <c r="S88" s="141">
        <f t="shared" si="218"/>
        <v>-6.6756064719305623</v>
      </c>
      <c r="T88" s="141">
        <f t="shared" si="218"/>
        <v>-11.111934754253895</v>
      </c>
      <c r="U88" s="141">
        <f t="shared" si="218"/>
        <v>-20.687144038298079</v>
      </c>
      <c r="V88" s="141">
        <f t="shared" si="218"/>
        <v>-28.379330275579296</v>
      </c>
      <c r="W88" s="141">
        <f t="shared" si="218"/>
        <v>-41.132114858937008</v>
      </c>
      <c r="X88" s="141">
        <f t="shared" si="218"/>
        <v>-39.182164316652205</v>
      </c>
      <c r="Y88" s="141">
        <f t="shared" si="218"/>
        <v>-40.500249779412115</v>
      </c>
      <c r="Z88" s="141">
        <f t="shared" si="218"/>
        <v>-29.171956215135886</v>
      </c>
      <c r="AA88" s="141">
        <f t="shared" si="218"/>
        <v>-26.678459604114678</v>
      </c>
      <c r="AB88" s="141">
        <f t="shared" si="218"/>
        <v>-21.233114142339538</v>
      </c>
      <c r="AC88" s="142">
        <f t="shared" si="219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49">SUM(B89:M89)</f>
        <v>95411.498999999996</v>
      </c>
      <c r="O89" s="17"/>
      <c r="P89" s="28">
        <v>2009</v>
      </c>
      <c r="Q89" s="141">
        <f t="shared" si="248"/>
        <v>-56.859625822814323</v>
      </c>
      <c r="R89" s="141">
        <f t="shared" si="218"/>
        <v>-45.841195805406677</v>
      </c>
      <c r="S89" s="141">
        <f t="shared" si="218"/>
        <v>-42.871554813962639</v>
      </c>
      <c r="T89" s="141">
        <f t="shared" si="218"/>
        <v>-14.126054959316992</v>
      </c>
      <c r="U89" s="141">
        <f t="shared" si="218"/>
        <v>-38.819166873471723</v>
      </c>
      <c r="V89" s="141">
        <f t="shared" si="218"/>
        <v>-44.896847982595077</v>
      </c>
      <c r="W89" s="141">
        <f t="shared" si="218"/>
        <v>-25.440764683237582</v>
      </c>
      <c r="X89" s="141">
        <f t="shared" si="218"/>
        <v>-55.820573776512703</v>
      </c>
      <c r="Y89" s="141">
        <f t="shared" si="218"/>
        <v>67.408781842954028</v>
      </c>
      <c r="Z89" s="141">
        <f t="shared" si="218"/>
        <v>56.762482890392121</v>
      </c>
      <c r="AA89" s="141">
        <f t="shared" si="218"/>
        <v>100.84814703121307</v>
      </c>
      <c r="AB89" s="141">
        <f t="shared" si="218"/>
        <v>66.681663913440786</v>
      </c>
      <c r="AC89" s="142">
        <f t="shared" si="219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49"/>
        <v>166185.87399999998</v>
      </c>
      <c r="O90" s="17"/>
      <c r="P90" s="28">
        <v>2010</v>
      </c>
      <c r="Q90" s="141">
        <f t="shared" si="248"/>
        <v>140.58940153418433</v>
      </c>
      <c r="R90" s="141">
        <f t="shared" si="218"/>
        <v>132.69743117629136</v>
      </c>
      <c r="S90" s="141">
        <f t="shared" si="218"/>
        <v>122.70558327046679</v>
      </c>
      <c r="T90" s="141">
        <f t="shared" si="218"/>
        <v>76.696364074163228</v>
      </c>
      <c r="U90" s="141">
        <f t="shared" si="218"/>
        <v>133.35065627973907</v>
      </c>
      <c r="V90" s="141">
        <f t="shared" si="218"/>
        <v>202.93049855328337</v>
      </c>
      <c r="W90" s="141">
        <f t="shared" si="218"/>
        <v>177.23209197537795</v>
      </c>
      <c r="X90" s="141">
        <f t="shared" si="218"/>
        <v>305.07374774021167</v>
      </c>
      <c r="Y90" s="141">
        <f t="shared" si="218"/>
        <v>21.423359898246574</v>
      </c>
      <c r="Z90" s="141">
        <f t="shared" si="218"/>
        <v>29.194720977357825</v>
      </c>
      <c r="AA90" s="141">
        <f t="shared" si="218"/>
        <v>12.699975901515504</v>
      </c>
      <c r="AB90" s="141">
        <f t="shared" si="218"/>
        <v>2.0512597076053352</v>
      </c>
      <c r="AC90" s="142">
        <f t="shared" si="219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49"/>
        <v>148389.17600000001</v>
      </c>
      <c r="O91" s="17"/>
      <c r="P91" s="28">
        <v>2011</v>
      </c>
      <c r="Q91" s="141">
        <f t="shared" si="248"/>
        <v>8.6405599993891524</v>
      </c>
      <c r="R91" s="141">
        <f t="shared" si="218"/>
        <v>-13.07564234836639</v>
      </c>
      <c r="S91" s="141">
        <f t="shared" si="218"/>
        <v>-17.775846205518874</v>
      </c>
      <c r="T91" s="141">
        <f t="shared" si="218"/>
        <v>-26.069501394078053</v>
      </c>
      <c r="U91" s="141">
        <f t="shared" si="218"/>
        <v>-26.740156333176202</v>
      </c>
      <c r="V91" s="141">
        <f t="shared" si="218"/>
        <v>-27.663273118556731</v>
      </c>
      <c r="W91" s="141">
        <f t="shared" si="218"/>
        <v>-11.988430268869765</v>
      </c>
      <c r="X91" s="141">
        <f t="shared" si="218"/>
        <v>-0.23978846731821379</v>
      </c>
      <c r="Y91" s="141">
        <f t="shared" si="218"/>
        <v>0.9071209288150639</v>
      </c>
      <c r="Z91" s="141">
        <f t="shared" si="218"/>
        <v>-9.5336048955272581</v>
      </c>
      <c r="AA91" s="141">
        <f t="shared" si="218"/>
        <v>-13.029966507394896</v>
      </c>
      <c r="AB91" s="141">
        <f t="shared" si="218"/>
        <v>17.361223106733846</v>
      </c>
      <c r="AC91" s="142">
        <f t="shared" si="219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49"/>
        <v>179632.84999999998</v>
      </c>
      <c r="O92" s="17"/>
      <c r="P92" s="28">
        <v>2012</v>
      </c>
      <c r="Q92" s="141">
        <f t="shared" si="248"/>
        <v>25.981552942432472</v>
      </c>
      <c r="R92" s="141">
        <f t="shared" si="218"/>
        <v>25.002951215644199</v>
      </c>
      <c r="S92" s="141">
        <f t="shared" si="218"/>
        <v>54.911997031618377</v>
      </c>
      <c r="T92" s="141">
        <f t="shared" si="218"/>
        <v>43.777935425732252</v>
      </c>
      <c r="U92" s="141">
        <f t="shared" si="218"/>
        <v>57.288358850232534</v>
      </c>
      <c r="V92" s="141">
        <f t="shared" si="218"/>
        <v>36.462569498390216</v>
      </c>
      <c r="W92" s="141">
        <f t="shared" si="218"/>
        <v>17.525735630162398</v>
      </c>
      <c r="X92" s="141">
        <f t="shared" si="218"/>
        <v>18.559236074364961</v>
      </c>
      <c r="Y92" s="141">
        <f t="shared" si="218"/>
        <v>3.8121141586155316</v>
      </c>
      <c r="Z92" s="141">
        <f t="shared" si="218"/>
        <v>-9.2780005268355836E-3</v>
      </c>
      <c r="AA92" s="141">
        <f t="shared" si="218"/>
        <v>4.3104413538564756</v>
      </c>
      <c r="AB92" s="141">
        <f t="shared" si="218"/>
        <v>-4.136336612891089</v>
      </c>
      <c r="AC92" s="142">
        <f t="shared" si="219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49"/>
        <v>174377.04300000001</v>
      </c>
      <c r="O93" s="17"/>
      <c r="P93" s="28">
        <v>2013</v>
      </c>
      <c r="Q93" s="141">
        <f t="shared" si="248"/>
        <v>-0.59850262766467655</v>
      </c>
      <c r="R93" s="141">
        <f t="shared" si="248"/>
        <v>-11.122162358976539</v>
      </c>
      <c r="S93" s="141">
        <f t="shared" si="218"/>
        <v>-13.912447980661613</v>
      </c>
      <c r="T93" s="141">
        <f t="shared" si="218"/>
        <v>-10.248480807079352</v>
      </c>
      <c r="U93" s="141">
        <f t="shared" si="218"/>
        <v>-5.4320871765362373</v>
      </c>
      <c r="V93" s="141">
        <f t="shared" si="218"/>
        <v>-10.844526873731175</v>
      </c>
      <c r="W93" s="141">
        <f t="shared" si="218"/>
        <v>-5.9422207535775762</v>
      </c>
      <c r="X93" s="141">
        <f t="shared" si="218"/>
        <v>2.0397480823024727</v>
      </c>
      <c r="Y93" s="141">
        <f t="shared" si="218"/>
        <v>-1.3158288757317949</v>
      </c>
      <c r="Z93" s="141">
        <f t="shared" si="218"/>
        <v>9.5452340861913232</v>
      </c>
      <c r="AA93" s="141">
        <f t="shared" si="218"/>
        <v>10.271665235751581</v>
      </c>
      <c r="AB93" s="141">
        <f t="shared" ref="AB93" si="250">IF(M93&lt;&gt;"",IF(M92&lt;&gt;"",(M93/M92-1)*100,"-"),"-")</f>
        <v>4.3750741583699293</v>
      </c>
      <c r="AC93" s="142">
        <f t="shared" si="219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49"/>
        <v>180718.29899999997</v>
      </c>
      <c r="O94" s="41"/>
      <c r="P94" s="28">
        <v>2014</v>
      </c>
      <c r="Q94" s="141">
        <f t="shared" ref="Q94" si="251">IF(B94&lt;&gt;"",IF(B93&lt;&gt;"",(B94/B93-1)*100,"-"),"-")</f>
        <v>7.0816112139305387</v>
      </c>
      <c r="R94" s="141">
        <f t="shared" ref="R94" si="252">IF(C94&lt;&gt;"",IF(C93&lt;&gt;"",(C94/C93-1)*100,"-"),"-")</f>
        <v>-6.1129360465571487</v>
      </c>
      <c r="S94" s="141">
        <f t="shared" ref="S94" si="253">IF(D94&lt;&gt;"",IF(D93&lt;&gt;"",(D94/D93-1)*100,"-"),"-")</f>
        <v>7.7786881260793805</v>
      </c>
      <c r="T94" s="141">
        <f t="shared" ref="T94" si="254">IF(E94&lt;&gt;"",IF(E93&lt;&gt;"",(E94/E93-1)*100,"-"),"-")</f>
        <v>-5.0843480951195179</v>
      </c>
      <c r="U94" s="141">
        <f t="shared" ref="U94" si="255">IF(F94&lt;&gt;"",IF(F93&lt;&gt;"",(F94/F93-1)*100,"-"),"-")</f>
        <v>-3.6023182667069387</v>
      </c>
      <c r="V94" s="141">
        <f t="shared" ref="V94" si="256">IF(G94&lt;&gt;"",IF(G93&lt;&gt;"",(G94/G93-1)*100,"-"),"-")</f>
        <v>10.455933822634854</v>
      </c>
      <c r="W94" s="141">
        <f t="shared" ref="W94" si="257">IF(H94&lt;&gt;"",IF(H93&lt;&gt;"",(H94/H93-1)*100,"-"),"-")</f>
        <v>16.397913391149245</v>
      </c>
      <c r="X94" s="141">
        <f t="shared" ref="X94" si="258">IF(I94&lt;&gt;"",IF(I93&lt;&gt;"",(I94/I93-1)*100,"-"),"-")</f>
        <v>-1.2954930564369471</v>
      </c>
      <c r="Y94" s="141">
        <f t="shared" ref="Y94" si="259">IF(J94&lt;&gt;"",IF(J93&lt;&gt;"",(J94/J93-1)*100,"-"),"-")</f>
        <v>4.4409855290801659</v>
      </c>
      <c r="Z94" s="141">
        <f t="shared" ref="Z94" si="260">IF(K94&lt;&gt;"",IF(K93&lt;&gt;"",(K94/K93-1)*100,"-"),"-")</f>
        <v>2.9930468398733145</v>
      </c>
      <c r="AA94" s="141">
        <f t="shared" ref="AA94" si="261">IF(L94&lt;&gt;"",IF(L93&lt;&gt;"",(L94/L93-1)*100,"-"),"-")</f>
        <v>5.4932048489027441</v>
      </c>
      <c r="AB94" s="141">
        <f t="shared" ref="AB94" si="262">IF(M94&lt;&gt;"",IF(M93&lt;&gt;"",(M94/M93-1)*100,"-"),"-")</f>
        <v>6.2208010654276613</v>
      </c>
      <c r="AC94" s="142">
        <f t="shared" si="219"/>
        <v>3.6365199747078858</v>
      </c>
    </row>
    <row r="95" spans="1:29" x14ac:dyDescent="0.2">
      <c r="A95" s="7">
        <v>2016</v>
      </c>
      <c r="B95" s="43">
        <v>15904.547</v>
      </c>
      <c r="C95" s="43">
        <v>14807.140000000001</v>
      </c>
      <c r="D95" s="43">
        <v>14853.723000000002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3">SUM(B95:M95)</f>
        <v>183674.38700000005</v>
      </c>
      <c r="O95" s="41"/>
      <c r="P95" s="28">
        <v>2015</v>
      </c>
      <c r="Q95" s="141">
        <f t="shared" ref="Q95" si="264">IF(B95&lt;&gt;"",IF(B94&lt;&gt;"",(B95/B94-1)*100,"-"),"-")</f>
        <v>5.5187373907156667</v>
      </c>
      <c r="R95" s="141">
        <f t="shared" ref="R95" si="265">IF(C95&lt;&gt;"",IF(C94&lt;&gt;"",(C95/C94-1)*100,"-"),"-")</f>
        <v>23.490277453100305</v>
      </c>
      <c r="S95" s="141">
        <f t="shared" ref="S95:S97" si="266">IF(D95&lt;&gt;"",IF(D94&lt;&gt;"",(D95/D94-1)*100,"-"),"-")</f>
        <v>-9.8193195706168357</v>
      </c>
      <c r="T95" s="141">
        <f t="shared" ref="T95" si="267">IF(E95&lt;&gt;"",IF(E94&lt;&gt;"",(E95/E94-1)*100,"-"),"-")</f>
        <v>4.2706221368173924</v>
      </c>
      <c r="U95" s="141">
        <f t="shared" ref="U95" si="268">IF(F95&lt;&gt;"",IF(F94&lt;&gt;"",(F95/F94-1)*100,"-"),"-")</f>
        <v>0.31265358943637356</v>
      </c>
      <c r="V95" s="141">
        <f t="shared" ref="V95" si="269">IF(G95&lt;&gt;"",IF(G94&lt;&gt;"",(G95/G94-1)*100,"-"),"-")</f>
        <v>-5.0384013010069566</v>
      </c>
      <c r="W95" s="141">
        <f t="shared" ref="W95" si="270">IF(H95&lt;&gt;"",IF(H94&lt;&gt;"",(H95/H94-1)*100,"-"),"-")</f>
        <v>-9.4996754480400227</v>
      </c>
      <c r="X95" s="141">
        <f t="shared" ref="X95" si="271">IF(I95&lt;&gt;"",IF(I94&lt;&gt;"",(I95/I94-1)*100,"-"),"-")</f>
        <v>-7.0738167360495208</v>
      </c>
      <c r="Y95" s="141">
        <f t="shared" ref="Y95" si="272">IF(J95&lt;&gt;"",IF(J94&lt;&gt;"",(J95/J94-1)*100,"-"),"-")</f>
        <v>-2.5164029939159671</v>
      </c>
      <c r="Z95" s="141">
        <f t="shared" ref="Z95" si="273">IF(K95&lt;&gt;"",IF(K94&lt;&gt;"",(K95/K94-1)*100,"-"),"-")</f>
        <v>4.6385268146447833</v>
      </c>
      <c r="AA95" s="141">
        <f t="shared" ref="AA95" si="274">IF(L95&lt;&gt;"",IF(L94&lt;&gt;"",(L95/L94-1)*100,"-"),"-")</f>
        <v>4.9153933352556134</v>
      </c>
      <c r="AB95" s="141">
        <f t="shared" ref="AB95" si="275">IF(M95&lt;&gt;"",IF(M94&lt;&gt;"",(M95/M94-1)*100,"-"),"-")</f>
        <v>12.140048543291005</v>
      </c>
      <c r="AC95" s="142">
        <f t="shared" si="219"/>
        <v>1.6357435945100862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18551.864999999998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19848.594999999998</v>
      </c>
      <c r="M96" s="43">
        <v>23232.221999999998</v>
      </c>
      <c r="N96" s="32">
        <f t="shared" si="263"/>
        <v>226752.93000000002</v>
      </c>
      <c r="P96" s="28">
        <v>2016</v>
      </c>
      <c r="Q96" s="141">
        <f t="shared" ref="Q96:Q97" si="276">IF(B96&lt;&gt;"",IF(B95&lt;&gt;"",(B96/B95-1)*100,"-"),"-")</f>
        <v>1.5726194527891924</v>
      </c>
      <c r="R96" s="141">
        <f t="shared" ref="R96:R97" si="277">IF(C96&lt;&gt;"",IF(C95&lt;&gt;"",(C96/C95-1)*100,"-"),"-")</f>
        <v>10.538179553917892</v>
      </c>
      <c r="S96" s="141">
        <f t="shared" si="266"/>
        <v>22.552965340743182</v>
      </c>
      <c r="T96" s="141">
        <f t="shared" ref="T96:T97" si="278">IF(E96&lt;&gt;"",IF(E95&lt;&gt;"",(E96/E95-1)*100,"-"),"-")</f>
        <v>-0.25412103050618251</v>
      </c>
      <c r="U96" s="141">
        <f t="shared" ref="U96:U97" si="279">IF(F96&lt;&gt;"",IF(F95&lt;&gt;"",(F96/F95-1)*100,"-"),"-")</f>
        <v>29.02152885086895</v>
      </c>
      <c r="V96" s="141">
        <f t="shared" ref="V96:V97" si="280">IF(G96&lt;&gt;"",IF(G95&lt;&gt;"",(G96/G95-1)*100,"-"),"-")</f>
        <v>43.845169842675546</v>
      </c>
      <c r="W96" s="141">
        <f t="shared" ref="W96:W97" si="281">IF(H96&lt;&gt;"",IF(H95&lt;&gt;"",(H96/H95-1)*100,"-"),"-")</f>
        <v>47.442410666114945</v>
      </c>
      <c r="X96" s="141">
        <f t="shared" ref="X96" si="282">IF(I96&lt;&gt;"",IF(I95&lt;&gt;"",(I96/I95-1)*100,"-"),"-")</f>
        <v>54.398119739924766</v>
      </c>
      <c r="Y96" s="141">
        <f t="shared" ref="Y96:Y97" si="283">IF(J96&lt;&gt;"",IF(J95&lt;&gt;"",(J96/J95-1)*100,"-"),"-")</f>
        <v>35.327366722175533</v>
      </c>
      <c r="Z96" s="141">
        <f t="shared" ref="Z96:Z97" si="284">IF(K96&lt;&gt;"",IF(K95&lt;&gt;"",(K96/K95-1)*100,"-"),"-")</f>
        <v>22.846562774579816</v>
      </c>
      <c r="AA96" s="141">
        <f t="shared" ref="AA96:AA97" si="285">IF(L96&lt;&gt;"",IF(L95&lt;&gt;"",(L96/L95-1)*100,"-"),"-")</f>
        <v>7.8278686810229425</v>
      </c>
      <c r="AB96" s="141">
        <f t="shared" ref="AB96:AB97" si="286">IF(M96&lt;&gt;"",IF(M95&lt;&gt;"",(M96/M95-1)*100,"-"),"-")</f>
        <v>21.423577492636483</v>
      </c>
      <c r="AC96" s="142">
        <f t="shared" si="219"/>
        <v>23.453756238750898</v>
      </c>
    </row>
    <row r="97" spans="1:29" x14ac:dyDescent="0.2">
      <c r="A97" s="7">
        <v>2018</v>
      </c>
      <c r="B97" s="43">
        <v>21775.766</v>
      </c>
      <c r="C97" s="43">
        <v>22313.577000000001</v>
      </c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32">
        <f t="shared" si="263"/>
        <v>44089.343000000001</v>
      </c>
      <c r="P97" s="28">
        <v>2017</v>
      </c>
      <c r="Q97" s="141">
        <f t="shared" si="276"/>
        <v>34.795528102873078</v>
      </c>
      <c r="R97" s="141">
        <f t="shared" si="277"/>
        <v>36.32820148998541</v>
      </c>
      <c r="S97" s="141" t="str">
        <f t="shared" si="266"/>
        <v>-</v>
      </c>
      <c r="T97" s="141" t="str">
        <f t="shared" si="278"/>
        <v>-</v>
      </c>
      <c r="U97" s="141" t="str">
        <f t="shared" si="279"/>
        <v>-</v>
      </c>
      <c r="V97" s="141" t="str">
        <f t="shared" si="280"/>
        <v>-</v>
      </c>
      <c r="W97" s="141" t="str">
        <f t="shared" si="281"/>
        <v>-</v>
      </c>
      <c r="X97" s="141" t="str">
        <f>IF(I97&lt;&gt;"",IF(I96&lt;&gt;"",(I97/I96-1)*100,"-"),"-")</f>
        <v>-</v>
      </c>
      <c r="Y97" s="141" t="str">
        <f t="shared" si="283"/>
        <v>-</v>
      </c>
      <c r="Z97" s="141" t="str">
        <f t="shared" si="284"/>
        <v>-</v>
      </c>
      <c r="AA97" s="141" t="str">
        <f t="shared" si="285"/>
        <v>-</v>
      </c>
      <c r="AB97" s="141" t="str">
        <f t="shared" si="286"/>
        <v>-</v>
      </c>
      <c r="AC97" s="142" t="str">
        <f t="shared" si="219"/>
        <v>-</v>
      </c>
    </row>
    <row r="98" spans="1:29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9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9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9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9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9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9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9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9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9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9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9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9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9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9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  <row r="127" spans="1:23" x14ac:dyDescent="0.2">
      <c r="A127" s="193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</row>
    <row r="128" spans="1:23" x14ac:dyDescent="0.2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</row>
    <row r="129" spans="1:23" x14ac:dyDescent="0.2">
      <c r="A129" s="193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</row>
    <row r="130" spans="1:23" x14ac:dyDescent="0.2">
      <c r="A130" s="193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</row>
    <row r="131" spans="1:23" x14ac:dyDescent="0.2">
      <c r="A131" s="193"/>
      <c r="B131" s="193"/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</row>
    <row r="132" spans="1:23" x14ac:dyDescent="0.2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2018-03-16T14:36:41Z</dcterms:modified>
</cp:coreProperties>
</file>