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gecivaldo.silva\Downloads\"/>
    </mc:Choice>
  </mc:AlternateContent>
  <bookViews>
    <workbookView xWindow="1170" yWindow="-195" windowWidth="11865" windowHeight="11640" tabRatio="873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52511"/>
</workbook>
</file>

<file path=xl/calcChain.xml><?xml version="1.0" encoding="utf-8"?>
<calcChain xmlns="http://schemas.openxmlformats.org/spreadsheetml/2006/main">
  <c r="B122" i="9" l="1"/>
  <c r="C122" i="9"/>
  <c r="D122" i="9"/>
  <c r="E122" i="9"/>
  <c r="F122" i="9"/>
  <c r="G122" i="9"/>
  <c r="H122" i="9"/>
  <c r="I122" i="9"/>
  <c r="J122" i="9"/>
  <c r="K122" i="9"/>
  <c r="L122" i="9"/>
  <c r="M122" i="9"/>
  <c r="N122" i="9"/>
  <c r="B123" i="9"/>
  <c r="C123" i="9"/>
  <c r="D123" i="9"/>
  <c r="E123" i="9"/>
  <c r="F123" i="9"/>
  <c r="G123" i="9"/>
  <c r="H123" i="9"/>
  <c r="I123" i="9"/>
  <c r="J123" i="9"/>
  <c r="K123" i="9"/>
  <c r="L123" i="9"/>
  <c r="M123" i="9"/>
  <c r="N123" i="9"/>
  <c r="B124" i="9"/>
  <c r="C124" i="9"/>
  <c r="D124" i="9"/>
  <c r="E124" i="9"/>
  <c r="F124" i="9"/>
  <c r="G124" i="9"/>
  <c r="H124" i="9"/>
  <c r="I124" i="9"/>
  <c r="J124" i="9"/>
  <c r="K124" i="9"/>
  <c r="L124" i="9"/>
  <c r="M124" i="9"/>
  <c r="N124" i="9"/>
  <c r="B125" i="9"/>
  <c r="C125" i="9"/>
  <c r="D125" i="9"/>
  <c r="E125" i="9"/>
  <c r="F125" i="9"/>
  <c r="G125" i="9"/>
  <c r="H125" i="9"/>
  <c r="I125" i="9"/>
  <c r="J125" i="9"/>
  <c r="K125" i="9"/>
  <c r="L125" i="9"/>
  <c r="M125" i="9"/>
  <c r="N125" i="9"/>
  <c r="B126" i="9"/>
  <c r="C126" i="9"/>
  <c r="D126" i="9"/>
  <c r="E126" i="9"/>
  <c r="F126" i="9"/>
  <c r="G126" i="9"/>
  <c r="H126" i="9"/>
  <c r="I126" i="9"/>
  <c r="J126" i="9"/>
  <c r="K126" i="9"/>
  <c r="L126" i="9"/>
  <c r="M126" i="9"/>
  <c r="N126" i="9"/>
  <c r="B127" i="9"/>
  <c r="C127" i="9"/>
  <c r="D127" i="9"/>
  <c r="E127" i="9"/>
  <c r="F127" i="9"/>
  <c r="G127" i="9"/>
  <c r="H127" i="9"/>
  <c r="I127" i="9"/>
  <c r="J127" i="9"/>
  <c r="K127" i="9"/>
  <c r="L127" i="9"/>
  <c r="M127" i="9"/>
  <c r="N127" i="9"/>
  <c r="B128" i="9"/>
  <c r="C128" i="9"/>
  <c r="D128" i="9"/>
  <c r="E128" i="9"/>
  <c r="F128" i="9"/>
  <c r="G128" i="9"/>
  <c r="H128" i="9"/>
  <c r="I128" i="9"/>
  <c r="J128" i="9"/>
  <c r="K128" i="9"/>
  <c r="L128" i="9"/>
  <c r="M128" i="9"/>
  <c r="N128" i="9"/>
  <c r="B129" i="9"/>
  <c r="C129" i="9"/>
  <c r="D129" i="9"/>
  <c r="E129" i="9"/>
  <c r="F129" i="9"/>
  <c r="G129" i="9"/>
  <c r="H129" i="9"/>
  <c r="I129" i="9"/>
  <c r="J129" i="9"/>
  <c r="K129" i="9"/>
  <c r="L129" i="9"/>
  <c r="M129" i="9"/>
  <c r="N129" i="9"/>
  <c r="B130" i="9"/>
  <c r="C130" i="9"/>
  <c r="D130" i="9"/>
  <c r="E130" i="9"/>
  <c r="F130" i="9"/>
  <c r="G130" i="9"/>
  <c r="H130" i="9"/>
  <c r="I130" i="9"/>
  <c r="J130" i="9"/>
  <c r="K130" i="9"/>
  <c r="L130" i="9"/>
  <c r="M130" i="9"/>
  <c r="N130" i="9"/>
  <c r="B131" i="9"/>
  <c r="C131" i="9"/>
  <c r="D131" i="9"/>
  <c r="E131" i="9"/>
  <c r="F131" i="9"/>
  <c r="G131" i="9"/>
  <c r="H131" i="9"/>
  <c r="I131" i="9"/>
  <c r="J131" i="9"/>
  <c r="K131" i="9"/>
  <c r="L131" i="9"/>
  <c r="M131" i="9"/>
  <c r="N131" i="9"/>
  <c r="B132" i="9"/>
  <c r="C132" i="9"/>
  <c r="D132" i="9"/>
  <c r="E132" i="9"/>
  <c r="F132" i="9"/>
  <c r="G132" i="9"/>
  <c r="H132" i="9"/>
  <c r="I132" i="9"/>
  <c r="J132" i="9"/>
  <c r="K132" i="9"/>
  <c r="L132" i="9"/>
  <c r="M132" i="9"/>
  <c r="N132" i="9"/>
  <c r="B133" i="9"/>
  <c r="C133" i="9"/>
  <c r="D133" i="9"/>
  <c r="E133" i="9"/>
  <c r="F133" i="9"/>
  <c r="G133" i="9"/>
  <c r="H133" i="9"/>
  <c r="I133" i="9"/>
  <c r="J133" i="9"/>
  <c r="K133" i="9"/>
  <c r="L133" i="9"/>
  <c r="M133" i="9"/>
  <c r="N133" i="9"/>
  <c r="B134" i="9"/>
  <c r="C134" i="9"/>
  <c r="D134" i="9"/>
  <c r="E134" i="9"/>
  <c r="F134" i="9"/>
  <c r="G134" i="9"/>
  <c r="H134" i="9"/>
  <c r="I134" i="9"/>
  <c r="J134" i="9"/>
  <c r="K134" i="9"/>
  <c r="L134" i="9"/>
  <c r="M134" i="9"/>
  <c r="N134" i="9"/>
  <c r="B135" i="9"/>
  <c r="C135" i="9"/>
  <c r="D135" i="9"/>
  <c r="E135" i="9"/>
  <c r="F135" i="9"/>
  <c r="G135" i="9"/>
  <c r="H135" i="9"/>
  <c r="I135" i="9"/>
  <c r="J135" i="9"/>
  <c r="K135" i="9"/>
  <c r="L135" i="9"/>
  <c r="M135" i="9"/>
  <c r="N135" i="9"/>
  <c r="B136" i="9"/>
  <c r="C136" i="9"/>
  <c r="D136" i="9"/>
  <c r="E136" i="9"/>
  <c r="F136" i="9"/>
  <c r="G136" i="9"/>
  <c r="H136" i="9"/>
  <c r="I136" i="9"/>
  <c r="J136" i="9"/>
  <c r="K136" i="9"/>
  <c r="L136" i="9"/>
  <c r="M136" i="9"/>
  <c r="N136" i="9"/>
  <c r="B137" i="9"/>
  <c r="C137" i="9"/>
  <c r="D137" i="9"/>
  <c r="E137" i="9"/>
  <c r="F137" i="9"/>
  <c r="G137" i="9"/>
  <c r="H137" i="9"/>
  <c r="I137" i="9"/>
  <c r="J137" i="9"/>
  <c r="K137" i="9"/>
  <c r="L137" i="9"/>
  <c r="M137" i="9"/>
  <c r="N137" i="9"/>
  <c r="B138" i="9"/>
  <c r="C138" i="9"/>
  <c r="D138" i="9"/>
  <c r="E138" i="9"/>
  <c r="F138" i="9"/>
  <c r="G138" i="9"/>
  <c r="H138" i="9"/>
  <c r="I138" i="9"/>
  <c r="J138" i="9"/>
  <c r="K138" i="9"/>
  <c r="L138" i="9"/>
  <c r="M138" i="9"/>
  <c r="N138" i="9"/>
  <c r="B53" i="9"/>
  <c r="C53" i="9"/>
  <c r="D53" i="9"/>
  <c r="E53" i="9"/>
  <c r="F53" i="9"/>
  <c r="G53" i="9"/>
  <c r="H53" i="9"/>
  <c r="I53" i="9"/>
  <c r="J53" i="9"/>
  <c r="K53" i="9"/>
  <c r="L53" i="9"/>
  <c r="M53" i="9"/>
  <c r="N53" i="9"/>
  <c r="B54" i="9"/>
  <c r="C54" i="9"/>
  <c r="D54" i="9"/>
  <c r="E54" i="9"/>
  <c r="F54" i="9"/>
  <c r="G54" i="9"/>
  <c r="H54" i="9"/>
  <c r="I54" i="9"/>
  <c r="J54" i="9"/>
  <c r="K54" i="9"/>
  <c r="L54" i="9"/>
  <c r="M54" i="9"/>
  <c r="N54" i="9"/>
  <c r="B55" i="9"/>
  <c r="C55" i="9"/>
  <c r="D55" i="9"/>
  <c r="E55" i="9"/>
  <c r="F55" i="9"/>
  <c r="G55" i="9"/>
  <c r="H55" i="9"/>
  <c r="I55" i="9"/>
  <c r="J55" i="9"/>
  <c r="K55" i="9"/>
  <c r="L55" i="9"/>
  <c r="M55" i="9"/>
  <c r="N55" i="9"/>
  <c r="B56" i="9"/>
  <c r="C56" i="9"/>
  <c r="D56" i="9"/>
  <c r="E56" i="9"/>
  <c r="F56" i="9"/>
  <c r="G56" i="9"/>
  <c r="H56" i="9"/>
  <c r="I56" i="9"/>
  <c r="J56" i="9"/>
  <c r="K56" i="9"/>
  <c r="L56" i="9"/>
  <c r="M56" i="9"/>
  <c r="N56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B60" i="9"/>
  <c r="C60" i="9"/>
  <c r="D60" i="9"/>
  <c r="E60" i="9"/>
  <c r="F60" i="9"/>
  <c r="G60" i="9"/>
  <c r="H60" i="9"/>
  <c r="I60" i="9"/>
  <c r="J60" i="9"/>
  <c r="K60" i="9"/>
  <c r="L60" i="9"/>
  <c r="M60" i="9"/>
  <c r="N60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G23" i="11" l="1"/>
  <c r="G24" i="11"/>
  <c r="G25" i="11"/>
  <c r="D23" i="11"/>
  <c r="D24" i="11"/>
  <c r="D25" i="11"/>
  <c r="G12" i="11"/>
  <c r="G13" i="11"/>
  <c r="G14" i="11"/>
  <c r="D12" i="11"/>
  <c r="D13" i="11"/>
  <c r="D14" i="11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D29" i="10"/>
  <c r="D30" i="10"/>
  <c r="D31" i="10"/>
  <c r="D32" i="10"/>
  <c r="D33" i="10"/>
  <c r="D35" i="10"/>
  <c r="D36" i="10"/>
  <c r="D37" i="10"/>
  <c r="D38" i="10"/>
  <c r="D39" i="10"/>
  <c r="D40" i="10"/>
  <c r="D41" i="10"/>
  <c r="D42" i="10"/>
  <c r="G11" i="10"/>
  <c r="G12" i="10"/>
  <c r="G13" i="10"/>
  <c r="G14" i="10"/>
  <c r="G15" i="10"/>
  <c r="G16" i="10"/>
  <c r="G17" i="10"/>
  <c r="G18" i="10"/>
  <c r="G19" i="10"/>
  <c r="G20" i="10"/>
  <c r="D20" i="10"/>
  <c r="D11" i="10"/>
  <c r="D12" i="10"/>
  <c r="D13" i="10"/>
  <c r="D14" i="10"/>
  <c r="D15" i="10"/>
  <c r="D16" i="10"/>
  <c r="D17" i="10"/>
  <c r="D18" i="10"/>
  <c r="D19" i="10"/>
  <c r="H21" i="4"/>
  <c r="I21" i="4"/>
  <c r="H22" i="4"/>
  <c r="J22" i="4" s="1"/>
  <c r="I22" i="4"/>
  <c r="H23" i="4"/>
  <c r="I23" i="4"/>
  <c r="G21" i="4"/>
  <c r="G22" i="4"/>
  <c r="G23" i="4"/>
  <c r="D21" i="4"/>
  <c r="D22" i="4"/>
  <c r="D23" i="4"/>
  <c r="H11" i="4"/>
  <c r="I11" i="4"/>
  <c r="J11" i="4" s="1"/>
  <c r="H12" i="4"/>
  <c r="I12" i="4"/>
  <c r="H13" i="4"/>
  <c r="I13" i="4"/>
  <c r="J13" i="4" s="1"/>
  <c r="G11" i="4"/>
  <c r="G12" i="4"/>
  <c r="G13" i="4"/>
  <c r="D11" i="4"/>
  <c r="D12" i="4"/>
  <c r="D13" i="4"/>
  <c r="I32" i="1"/>
  <c r="J32" i="1" s="1"/>
  <c r="H32" i="1"/>
  <c r="I31" i="1"/>
  <c r="J31" i="1" s="1"/>
  <c r="H31" i="1"/>
  <c r="I30" i="1"/>
  <c r="J30" i="1" s="1"/>
  <c r="H30" i="1"/>
  <c r="I29" i="1"/>
  <c r="H29" i="1"/>
  <c r="I28" i="1"/>
  <c r="J28" i="1" s="1"/>
  <c r="H28" i="1"/>
  <c r="I27" i="1"/>
  <c r="H27" i="1"/>
  <c r="I26" i="1"/>
  <c r="J26" i="1" s="1"/>
  <c r="H26" i="1"/>
  <c r="I25" i="1"/>
  <c r="H25" i="1"/>
  <c r="I24" i="1"/>
  <c r="J24" i="1" s="1"/>
  <c r="H24" i="1"/>
  <c r="G32" i="1"/>
  <c r="G31" i="1"/>
  <c r="G30" i="1"/>
  <c r="G29" i="1"/>
  <c r="G28" i="1"/>
  <c r="G27" i="1"/>
  <c r="G26" i="1"/>
  <c r="G25" i="1"/>
  <c r="G24" i="1"/>
  <c r="D24" i="1"/>
  <c r="D25" i="1"/>
  <c r="D26" i="1"/>
  <c r="D27" i="1"/>
  <c r="D28" i="1"/>
  <c r="D29" i="1"/>
  <c r="D30" i="1"/>
  <c r="D31" i="1"/>
  <c r="D32" i="1"/>
  <c r="I11" i="1"/>
  <c r="I12" i="1"/>
  <c r="I13" i="1"/>
  <c r="I14" i="1"/>
  <c r="I15" i="1"/>
  <c r="I16" i="1"/>
  <c r="H11" i="1"/>
  <c r="H12" i="1"/>
  <c r="J12" i="1" s="1"/>
  <c r="H13" i="1"/>
  <c r="H14" i="1"/>
  <c r="J14" i="1" s="1"/>
  <c r="H15" i="1"/>
  <c r="H16" i="1"/>
  <c r="J16" i="1" s="1"/>
  <c r="J23" i="4" l="1"/>
  <c r="J21" i="4"/>
  <c r="J12" i="4"/>
  <c r="J15" i="1"/>
  <c r="J11" i="1"/>
  <c r="J13" i="1"/>
  <c r="J25" i="1"/>
  <c r="J27" i="1"/>
  <c r="J29" i="1"/>
  <c r="D10" i="1" l="1"/>
  <c r="D11" i="1"/>
  <c r="D12" i="1"/>
  <c r="D13" i="1"/>
  <c r="D14" i="1"/>
  <c r="D15" i="1"/>
  <c r="D16" i="1"/>
  <c r="D34" i="10" l="1"/>
  <c r="B21" i="10"/>
  <c r="C21" i="10"/>
  <c r="E21" i="10"/>
  <c r="F21" i="10"/>
  <c r="L11" i="10" l="1"/>
  <c r="L12" i="10"/>
  <c r="L13" i="10"/>
  <c r="L14" i="10"/>
  <c r="L15" i="10"/>
  <c r="L16" i="10"/>
  <c r="L17" i="10"/>
  <c r="L18" i="10"/>
  <c r="L19" i="10"/>
  <c r="L20" i="10"/>
  <c r="I11" i="10"/>
  <c r="I12" i="10"/>
  <c r="I13" i="10"/>
  <c r="I14" i="10"/>
  <c r="I15" i="10"/>
  <c r="I16" i="10"/>
  <c r="I17" i="10"/>
  <c r="I18" i="10"/>
  <c r="I19" i="10"/>
  <c r="I20" i="10"/>
  <c r="K11" i="10"/>
  <c r="K12" i="10"/>
  <c r="K13" i="10"/>
  <c r="K15" i="10"/>
  <c r="K17" i="10"/>
  <c r="K19" i="10"/>
  <c r="K14" i="10"/>
  <c r="K16" i="10"/>
  <c r="K18" i="10"/>
  <c r="K20" i="10"/>
  <c r="H11" i="10"/>
  <c r="H13" i="10"/>
  <c r="H15" i="10"/>
  <c r="H17" i="10"/>
  <c r="H19" i="10"/>
  <c r="H12" i="10"/>
  <c r="H14" i="10"/>
  <c r="H16" i="10"/>
  <c r="H18" i="10"/>
  <c r="H20" i="10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F26" i="11"/>
  <c r="G26" i="11" s="1"/>
  <c r="E26" i="11"/>
  <c r="C26" i="11"/>
  <c r="D26" i="11" s="1"/>
  <c r="B26" i="11"/>
  <c r="J20" i="10" l="1"/>
  <c r="J18" i="10"/>
  <c r="J16" i="10"/>
  <c r="J14" i="10"/>
  <c r="J12" i="10"/>
  <c r="M20" i="10"/>
  <c r="M18" i="10"/>
  <c r="M16" i="10"/>
  <c r="M14" i="10"/>
  <c r="M12" i="10"/>
  <c r="J19" i="10"/>
  <c r="J17" i="10"/>
  <c r="J15" i="10"/>
  <c r="J13" i="10"/>
  <c r="J11" i="10"/>
  <c r="M19" i="10"/>
  <c r="M17" i="10"/>
  <c r="M15" i="10"/>
  <c r="M13" i="10"/>
  <c r="M11" i="10"/>
  <c r="N93" i="12"/>
  <c r="N71" i="12"/>
  <c r="B15" i="11"/>
  <c r="C15" i="11"/>
  <c r="N47" i="12"/>
  <c r="N25" i="12"/>
  <c r="N116" i="9"/>
  <c r="N94" i="9"/>
  <c r="C17" i="1"/>
  <c r="M121" i="9"/>
  <c r="L121" i="9"/>
  <c r="K121" i="9"/>
  <c r="J121" i="9"/>
  <c r="I121" i="9"/>
  <c r="H121" i="9"/>
  <c r="G121" i="9"/>
  <c r="F121" i="9"/>
  <c r="E121" i="9"/>
  <c r="D121" i="9"/>
  <c r="C121" i="9"/>
  <c r="B121" i="9"/>
  <c r="M52" i="9"/>
  <c r="L52" i="9"/>
  <c r="K52" i="9"/>
  <c r="J52" i="9"/>
  <c r="I52" i="9"/>
  <c r="H52" i="9"/>
  <c r="G52" i="9"/>
  <c r="F52" i="9"/>
  <c r="E52" i="9"/>
  <c r="D52" i="9"/>
  <c r="C52" i="9"/>
  <c r="B52" i="9"/>
  <c r="I12" i="11" l="1"/>
  <c r="J12" i="11" s="1"/>
  <c r="I13" i="11"/>
  <c r="I14" i="11"/>
  <c r="J14" i="11" s="1"/>
  <c r="H12" i="11"/>
  <c r="H13" i="11"/>
  <c r="H14" i="11"/>
  <c r="L13" i="1"/>
  <c r="L14" i="1"/>
  <c r="L11" i="1"/>
  <c r="L16" i="1"/>
  <c r="L12" i="1"/>
  <c r="L15" i="1"/>
  <c r="L10" i="1"/>
  <c r="AB93" i="12"/>
  <c r="AA93" i="12"/>
  <c r="Z93" i="12"/>
  <c r="Y93" i="12"/>
  <c r="X93" i="12"/>
  <c r="W93" i="12"/>
  <c r="V93" i="12"/>
  <c r="U93" i="12"/>
  <c r="T93" i="12"/>
  <c r="AB71" i="12"/>
  <c r="AA71" i="12"/>
  <c r="Z71" i="12"/>
  <c r="Y71" i="12"/>
  <c r="X71" i="12"/>
  <c r="W71" i="12"/>
  <c r="V71" i="12"/>
  <c r="U71" i="12"/>
  <c r="T71" i="12"/>
  <c r="AB47" i="12"/>
  <c r="AA47" i="12"/>
  <c r="Z47" i="12"/>
  <c r="Y47" i="12"/>
  <c r="X47" i="12"/>
  <c r="W47" i="12"/>
  <c r="V47" i="12"/>
  <c r="U47" i="12"/>
  <c r="T47" i="12"/>
  <c r="AB25" i="12"/>
  <c r="AA25" i="12"/>
  <c r="Z25" i="12"/>
  <c r="Y25" i="12"/>
  <c r="X25" i="12"/>
  <c r="W25" i="12"/>
  <c r="V25" i="12"/>
  <c r="U25" i="12"/>
  <c r="T25" i="12"/>
  <c r="AB138" i="9"/>
  <c r="AA138" i="9"/>
  <c r="Z138" i="9"/>
  <c r="Y138" i="9"/>
  <c r="X138" i="9"/>
  <c r="W138" i="9"/>
  <c r="V138" i="9"/>
  <c r="U138" i="9"/>
  <c r="T138" i="9"/>
  <c r="AB116" i="9"/>
  <c r="AA116" i="9"/>
  <c r="Z116" i="9"/>
  <c r="Y116" i="9"/>
  <c r="X116" i="9"/>
  <c r="W116" i="9"/>
  <c r="V116" i="9"/>
  <c r="U116" i="9"/>
  <c r="T116" i="9"/>
  <c r="AB94" i="9"/>
  <c r="AA94" i="9"/>
  <c r="Z94" i="9"/>
  <c r="Y94" i="9"/>
  <c r="X94" i="9"/>
  <c r="W94" i="9"/>
  <c r="V94" i="9"/>
  <c r="U94" i="9"/>
  <c r="T94" i="9"/>
  <c r="AB69" i="9"/>
  <c r="AA69" i="9"/>
  <c r="Z69" i="9"/>
  <c r="Y69" i="9"/>
  <c r="X69" i="9"/>
  <c r="W69" i="9"/>
  <c r="V69" i="9"/>
  <c r="U69" i="9"/>
  <c r="T69" i="9"/>
  <c r="S69" i="9"/>
  <c r="S138" i="9"/>
  <c r="S116" i="9"/>
  <c r="S94" i="9"/>
  <c r="S93" i="12"/>
  <c r="S92" i="12"/>
  <c r="S71" i="12"/>
  <c r="S47" i="12"/>
  <c r="S46" i="12"/>
  <c r="S25" i="12"/>
  <c r="G22" i="11"/>
  <c r="D22" i="11"/>
  <c r="G10" i="11"/>
  <c r="G11" i="11"/>
  <c r="D10" i="11"/>
  <c r="D11" i="11"/>
  <c r="B17" i="1"/>
  <c r="G15" i="1"/>
  <c r="J13" i="11" l="1"/>
  <c r="K11" i="1"/>
  <c r="K12" i="1"/>
  <c r="K15" i="1"/>
  <c r="K16" i="1"/>
  <c r="K13" i="1"/>
  <c r="K14" i="1"/>
  <c r="M12" i="1"/>
  <c r="M11" i="1"/>
  <c r="M13" i="1"/>
  <c r="M15" i="1"/>
  <c r="M16" i="1"/>
  <c r="M14" i="1"/>
  <c r="K10" i="1"/>
  <c r="R138" i="9"/>
  <c r="G21" i="11" l="1"/>
  <c r="D21" i="11"/>
  <c r="F43" i="10"/>
  <c r="E43" i="10"/>
  <c r="C43" i="10"/>
  <c r="B43" i="10"/>
  <c r="G28" i="10"/>
  <c r="D28" i="10"/>
  <c r="G27" i="10"/>
  <c r="D27" i="10"/>
  <c r="F24" i="4"/>
  <c r="E24" i="4"/>
  <c r="C24" i="4"/>
  <c r="B24" i="4"/>
  <c r="I20" i="4"/>
  <c r="H20" i="4"/>
  <c r="G20" i="4"/>
  <c r="D20" i="4"/>
  <c r="H29" i="10" l="1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I29" i="10"/>
  <c r="J29" i="10" s="1"/>
  <c r="I30" i="10"/>
  <c r="J30" i="10" s="1"/>
  <c r="I31" i="10"/>
  <c r="J31" i="10" s="1"/>
  <c r="I32" i="10"/>
  <c r="J32" i="10" s="1"/>
  <c r="I33" i="10"/>
  <c r="J33" i="10" s="1"/>
  <c r="I35" i="10"/>
  <c r="J35" i="10" s="1"/>
  <c r="I36" i="10"/>
  <c r="J36" i="10" s="1"/>
  <c r="I37" i="10"/>
  <c r="J37" i="10" s="1"/>
  <c r="I38" i="10"/>
  <c r="J38" i="10" s="1"/>
  <c r="I39" i="10"/>
  <c r="J39" i="10" s="1"/>
  <c r="I40" i="10"/>
  <c r="J40" i="10" s="1"/>
  <c r="I41" i="10"/>
  <c r="J41" i="10" s="1"/>
  <c r="I42" i="10"/>
  <c r="J42" i="10" s="1"/>
  <c r="I34" i="10"/>
  <c r="J34" i="10" s="1"/>
  <c r="L29" i="10"/>
  <c r="M29" i="10" s="1"/>
  <c r="L30" i="10"/>
  <c r="M30" i="10" s="1"/>
  <c r="L31" i="10"/>
  <c r="M31" i="10" s="1"/>
  <c r="L32" i="10"/>
  <c r="M32" i="10" s="1"/>
  <c r="L33" i="10"/>
  <c r="M33" i="10" s="1"/>
  <c r="L34" i="10"/>
  <c r="M34" i="10" s="1"/>
  <c r="L35" i="10"/>
  <c r="M35" i="10" s="1"/>
  <c r="L36" i="10"/>
  <c r="M36" i="10" s="1"/>
  <c r="L37" i="10"/>
  <c r="M37" i="10" s="1"/>
  <c r="L38" i="10"/>
  <c r="M38" i="10" s="1"/>
  <c r="L39" i="10"/>
  <c r="M39" i="10" s="1"/>
  <c r="L40" i="10"/>
  <c r="M40" i="10" s="1"/>
  <c r="L41" i="10"/>
  <c r="M41" i="10" s="1"/>
  <c r="L42" i="10"/>
  <c r="M42" i="10" s="1"/>
  <c r="K21" i="4"/>
  <c r="K23" i="4"/>
  <c r="K22" i="4"/>
  <c r="L21" i="4"/>
  <c r="M21" i="4" s="1"/>
  <c r="L22" i="4"/>
  <c r="M22" i="4" s="1"/>
  <c r="L23" i="4"/>
  <c r="M23" i="4" s="1"/>
  <c r="L22" i="11"/>
  <c r="L24" i="11"/>
  <c r="K22" i="11"/>
  <c r="K24" i="11"/>
  <c r="H22" i="11"/>
  <c r="H24" i="11"/>
  <c r="I22" i="11"/>
  <c r="I24" i="11"/>
  <c r="J24" i="11" s="1"/>
  <c r="H25" i="11"/>
  <c r="H23" i="11"/>
  <c r="H21" i="11"/>
  <c r="K25" i="11"/>
  <c r="K23" i="11"/>
  <c r="K21" i="11"/>
  <c r="I25" i="11"/>
  <c r="J25" i="11" s="1"/>
  <c r="I23" i="11"/>
  <c r="J23" i="11" s="1"/>
  <c r="I21" i="11"/>
  <c r="L25" i="11"/>
  <c r="M25" i="11" s="1"/>
  <c r="L23" i="11"/>
  <c r="M23" i="11" s="1"/>
  <c r="L21" i="11"/>
  <c r="K28" i="10"/>
  <c r="K27" i="10"/>
  <c r="L28" i="10"/>
  <c r="L27" i="10"/>
  <c r="I28" i="10"/>
  <c r="I27" i="10"/>
  <c r="H28" i="10"/>
  <c r="H27" i="10"/>
  <c r="I24" i="4"/>
  <c r="L20" i="4"/>
  <c r="J20" i="4"/>
  <c r="H24" i="4"/>
  <c r="K20" i="4"/>
  <c r="G43" i="10"/>
  <c r="D43" i="10"/>
  <c r="G24" i="4"/>
  <c r="D24" i="4"/>
  <c r="M24" i="11" l="1"/>
  <c r="I26" i="11"/>
  <c r="L26" i="11"/>
  <c r="H26" i="11"/>
  <c r="J22" i="11"/>
  <c r="K26" i="11"/>
  <c r="M22" i="11"/>
  <c r="J24" i="4"/>
  <c r="A20" i="1"/>
  <c r="J26" i="11" l="1"/>
  <c r="M26" i="11"/>
  <c r="A18" i="11"/>
  <c r="A17" i="4"/>
  <c r="A24" i="10" s="1"/>
  <c r="F33" i="1"/>
  <c r="E33" i="1"/>
  <c r="C33" i="1"/>
  <c r="B33" i="1"/>
  <c r="I23" i="1"/>
  <c r="H23" i="1"/>
  <c r="G23" i="1"/>
  <c r="D23" i="1"/>
  <c r="L22" i="1"/>
  <c r="K22" i="1"/>
  <c r="I22" i="1"/>
  <c r="H22" i="1"/>
  <c r="F22" i="1"/>
  <c r="E22" i="1"/>
  <c r="C22" i="1"/>
  <c r="B22" i="1"/>
  <c r="K26" i="1" l="1"/>
  <c r="K27" i="1"/>
  <c r="K30" i="1"/>
  <c r="K31" i="1"/>
  <c r="K24" i="1"/>
  <c r="K25" i="1"/>
  <c r="K28" i="1"/>
  <c r="K29" i="1"/>
  <c r="K32" i="1"/>
  <c r="L24" i="1"/>
  <c r="L25" i="1"/>
  <c r="M25" i="1" s="1"/>
  <c r="L28" i="1"/>
  <c r="L29" i="1"/>
  <c r="M29" i="1" s="1"/>
  <c r="L32" i="1"/>
  <c r="L26" i="1"/>
  <c r="M26" i="1" s="1"/>
  <c r="L27" i="1"/>
  <c r="M27" i="1" s="1"/>
  <c r="L30" i="1"/>
  <c r="M30" i="1" s="1"/>
  <c r="L31" i="1"/>
  <c r="M31" i="1" s="1"/>
  <c r="G33" i="1"/>
  <c r="I33" i="1"/>
  <c r="L23" i="1"/>
  <c r="H33" i="1"/>
  <c r="K23" i="1"/>
  <c r="J23" i="1"/>
  <c r="D33" i="1"/>
  <c r="R93" i="12"/>
  <c r="R71" i="12"/>
  <c r="R47" i="12"/>
  <c r="R25" i="12"/>
  <c r="R116" i="9"/>
  <c r="R94" i="9"/>
  <c r="R69" i="9"/>
  <c r="AB47" i="9"/>
  <c r="AA47" i="9"/>
  <c r="Z47" i="9"/>
  <c r="Y47" i="9"/>
  <c r="X47" i="9"/>
  <c r="W47" i="9"/>
  <c r="V47" i="9"/>
  <c r="U47" i="9"/>
  <c r="T47" i="9"/>
  <c r="S47" i="9"/>
  <c r="R47" i="9"/>
  <c r="AB25" i="9"/>
  <c r="AA25" i="9"/>
  <c r="Z25" i="9"/>
  <c r="Y25" i="9"/>
  <c r="X25" i="9"/>
  <c r="W25" i="9"/>
  <c r="V25" i="9"/>
  <c r="U25" i="9"/>
  <c r="T25" i="9"/>
  <c r="S25" i="9"/>
  <c r="R25" i="9"/>
  <c r="M32" i="1" l="1"/>
  <c r="M28" i="1"/>
  <c r="M24" i="1"/>
  <c r="M23" i="1"/>
  <c r="J33" i="1"/>
  <c r="L33" i="1"/>
  <c r="K33" i="1"/>
  <c r="Q138" i="9"/>
  <c r="Q116" i="9"/>
  <c r="Q94" i="9"/>
  <c r="Q69" i="9"/>
  <c r="Q47" i="9"/>
  <c r="N47" i="9"/>
  <c r="Q25" i="9"/>
  <c r="AC25" i="9" s="1"/>
  <c r="Q93" i="12"/>
  <c r="Q71" i="12"/>
  <c r="Q47" i="12"/>
  <c r="Q25" i="12"/>
  <c r="M33" i="1" l="1"/>
  <c r="AB24" i="12"/>
  <c r="AB46" i="12"/>
  <c r="AB70" i="12"/>
  <c r="AB92" i="12"/>
  <c r="AB137" i="9"/>
  <c r="AB115" i="9"/>
  <c r="AB93" i="9"/>
  <c r="AB68" i="9"/>
  <c r="AB46" i="9"/>
  <c r="AB24" i="9"/>
  <c r="Z137" i="9" l="1"/>
  <c r="AA137" i="9"/>
  <c r="Z115" i="9"/>
  <c r="AA115" i="9"/>
  <c r="Z93" i="9"/>
  <c r="AA93" i="9"/>
  <c r="Z68" i="9"/>
  <c r="AA68" i="9"/>
  <c r="Z46" i="9" l="1"/>
  <c r="AA46" i="9"/>
  <c r="Z24" i="9"/>
  <c r="AA24" i="9"/>
  <c r="Y46" i="9" l="1"/>
  <c r="Y68" i="9"/>
  <c r="Y93" i="9"/>
  <c r="Y115" i="9"/>
  <c r="Y137" i="9"/>
  <c r="Y24" i="9"/>
  <c r="X24" i="9"/>
  <c r="X115" i="9" l="1"/>
  <c r="X137" i="9"/>
  <c r="N92" i="12" l="1"/>
  <c r="AC93" i="12" s="1"/>
  <c r="N70" i="12"/>
  <c r="AC71" i="12" s="1"/>
  <c r="N46" i="12"/>
  <c r="AC47" i="12" s="1"/>
  <c r="N24" i="12"/>
  <c r="AC25" i="12" s="1"/>
  <c r="AA24" i="12" l="1"/>
  <c r="Z24" i="12"/>
  <c r="Y24" i="12"/>
  <c r="X24" i="12"/>
  <c r="W24" i="12"/>
  <c r="V24" i="12"/>
  <c r="U24" i="12"/>
  <c r="T24" i="12"/>
  <c r="S24" i="12"/>
  <c r="R24" i="12"/>
  <c r="Q24" i="12"/>
  <c r="AA70" i="12"/>
  <c r="Z70" i="12"/>
  <c r="Y70" i="12"/>
  <c r="X70" i="12"/>
  <c r="W70" i="12"/>
  <c r="V70" i="12"/>
  <c r="U70" i="12"/>
  <c r="T70" i="12"/>
  <c r="S70" i="12"/>
  <c r="R70" i="12"/>
  <c r="Q70" i="12"/>
  <c r="AA92" i="12"/>
  <c r="Z92" i="12"/>
  <c r="Y92" i="12"/>
  <c r="X92" i="12"/>
  <c r="W92" i="12"/>
  <c r="V92" i="12"/>
  <c r="U92" i="12"/>
  <c r="T92" i="12"/>
  <c r="R92" i="12"/>
  <c r="Q92" i="12"/>
  <c r="AA46" i="12"/>
  <c r="Z46" i="12"/>
  <c r="Y46" i="12"/>
  <c r="X46" i="12"/>
  <c r="W46" i="12"/>
  <c r="V46" i="12"/>
  <c r="U46" i="12"/>
  <c r="T46" i="12"/>
  <c r="R46" i="12"/>
  <c r="Q46" i="12"/>
  <c r="W24" i="9"/>
  <c r="V24" i="9"/>
  <c r="U24" i="9"/>
  <c r="T24" i="9"/>
  <c r="S24" i="9"/>
  <c r="R24" i="9"/>
  <c r="Q24" i="9"/>
  <c r="AC24" i="9" s="1"/>
  <c r="N115" i="9"/>
  <c r="AC116" i="9" s="1"/>
  <c r="N93" i="9"/>
  <c r="AC94" i="9" s="1"/>
  <c r="N46" i="9"/>
  <c r="AC69" i="9" l="1"/>
  <c r="AC47" i="9"/>
  <c r="AC138" i="9"/>
  <c r="W137" i="9"/>
  <c r="V137" i="9"/>
  <c r="U137" i="9"/>
  <c r="T137" i="9"/>
  <c r="S137" i="9"/>
  <c r="R137" i="9"/>
  <c r="Q137" i="9"/>
  <c r="W115" i="9"/>
  <c r="V115" i="9"/>
  <c r="U115" i="9"/>
  <c r="T115" i="9"/>
  <c r="S115" i="9"/>
  <c r="R115" i="9"/>
  <c r="Q115" i="9"/>
  <c r="X93" i="9"/>
  <c r="W93" i="9"/>
  <c r="V93" i="9"/>
  <c r="U93" i="9"/>
  <c r="T93" i="9"/>
  <c r="S93" i="9"/>
  <c r="R93" i="9"/>
  <c r="Q93" i="9"/>
  <c r="X68" i="9"/>
  <c r="W68" i="9"/>
  <c r="V68" i="9"/>
  <c r="U68" i="9"/>
  <c r="T68" i="9"/>
  <c r="S68" i="9"/>
  <c r="R68" i="9"/>
  <c r="Q68" i="9"/>
  <c r="X46" i="9"/>
  <c r="W46" i="9"/>
  <c r="V46" i="9"/>
  <c r="U46" i="9"/>
  <c r="T46" i="9"/>
  <c r="S46" i="9"/>
  <c r="R46" i="9"/>
  <c r="Q46" i="9"/>
  <c r="I10" i="4" l="1"/>
  <c r="H10" i="4"/>
  <c r="G10" i="4"/>
  <c r="D10" i="4"/>
  <c r="J10" i="4" l="1"/>
  <c r="K10" i="10" l="1"/>
  <c r="K43" i="10" l="1"/>
  <c r="Q23" i="9"/>
  <c r="Q22" i="9"/>
  <c r="Q21" i="9"/>
  <c r="Q20" i="9"/>
  <c r="Q19" i="9"/>
  <c r="Q18" i="9"/>
  <c r="Q17" i="9"/>
  <c r="Q16" i="9"/>
  <c r="Q15" i="9"/>
  <c r="Q14" i="9"/>
  <c r="Q13" i="9"/>
  <c r="Q12" i="9"/>
  <c r="Q11" i="9"/>
  <c r="Q10" i="9"/>
  <c r="Q9" i="9"/>
  <c r="Q45" i="9"/>
  <c r="Q44" i="9"/>
  <c r="Q43" i="9"/>
  <c r="Q42" i="9"/>
  <c r="Q41" i="9"/>
  <c r="Q40" i="9"/>
  <c r="Q39" i="9"/>
  <c r="Q38" i="9"/>
  <c r="Q37" i="9"/>
  <c r="Q36" i="9"/>
  <c r="Q35" i="9"/>
  <c r="Q34" i="9"/>
  <c r="Q33" i="9"/>
  <c r="Q32" i="9"/>
  <c r="Q31" i="9"/>
  <c r="Q67" i="9"/>
  <c r="Q66" i="9"/>
  <c r="Q65" i="9"/>
  <c r="Q64" i="9"/>
  <c r="Q63" i="9"/>
  <c r="Q62" i="9"/>
  <c r="Q61" i="9"/>
  <c r="Q60" i="9"/>
  <c r="Q59" i="9"/>
  <c r="Q58" i="9"/>
  <c r="Q57" i="9"/>
  <c r="Q56" i="9"/>
  <c r="Q55" i="9"/>
  <c r="Q54" i="9"/>
  <c r="Q53" i="9"/>
  <c r="N40" i="9"/>
  <c r="N39" i="9"/>
  <c r="N38" i="9"/>
  <c r="N37" i="9"/>
  <c r="N36" i="9"/>
  <c r="N35" i="9"/>
  <c r="N34" i="9"/>
  <c r="N33" i="9"/>
  <c r="N32" i="9"/>
  <c r="N31" i="9"/>
  <c r="N30" i="9"/>
  <c r="G11" i="1" l="1"/>
  <c r="G12" i="1" l="1"/>
  <c r="L9" i="1" l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0" i="11"/>
  <c r="I20" i="11"/>
  <c r="F20" i="11"/>
  <c r="C20" i="11"/>
  <c r="K20" i="11"/>
  <c r="H20" i="11"/>
  <c r="E20" i="11"/>
  <c r="B20" i="11"/>
  <c r="L26" i="10"/>
  <c r="I26" i="10"/>
  <c r="F26" i="10"/>
  <c r="C26" i="10"/>
  <c r="K26" i="10"/>
  <c r="H26" i="10"/>
  <c r="E26" i="10"/>
  <c r="B26" i="10"/>
  <c r="A7" i="4"/>
  <c r="L19" i="4"/>
  <c r="I19" i="4"/>
  <c r="F19" i="4"/>
  <c r="C19" i="4"/>
  <c r="K19" i="4"/>
  <c r="H19" i="4"/>
  <c r="E19" i="4"/>
  <c r="B19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C92" i="12" s="1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C70" i="12" s="1"/>
  <c r="AB45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C46" i="12" s="1"/>
  <c r="AB23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C115" i="9" s="1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C93" i="9" s="1"/>
  <c r="AB67" i="9"/>
  <c r="AA67" i="9"/>
  <c r="Z67" i="9"/>
  <c r="Y67" i="9"/>
  <c r="X67" i="9"/>
  <c r="W67" i="9"/>
  <c r="V67" i="9"/>
  <c r="U67" i="9"/>
  <c r="T67" i="9"/>
  <c r="S67" i="9"/>
  <c r="R67" i="9"/>
  <c r="AB45" i="9"/>
  <c r="AA45" i="9"/>
  <c r="Z45" i="9"/>
  <c r="Y45" i="9"/>
  <c r="X45" i="9"/>
  <c r="W45" i="9"/>
  <c r="V45" i="9"/>
  <c r="U45" i="9"/>
  <c r="T45" i="9"/>
  <c r="S45" i="9"/>
  <c r="R45" i="9"/>
  <c r="N45" i="9"/>
  <c r="AB23" i="9"/>
  <c r="AA23" i="9"/>
  <c r="Z23" i="9"/>
  <c r="Y23" i="9"/>
  <c r="X23" i="9"/>
  <c r="W23" i="9"/>
  <c r="V23" i="9"/>
  <c r="U23" i="9"/>
  <c r="T23" i="9"/>
  <c r="S23" i="9"/>
  <c r="R23" i="9"/>
  <c r="AC68" i="9" l="1"/>
  <c r="AC46" i="9"/>
  <c r="AC23" i="9"/>
  <c r="AC137" i="9"/>
  <c r="D21" i="10" l="1"/>
  <c r="D10" i="10"/>
  <c r="I43" i="10" l="1"/>
  <c r="J27" i="10"/>
  <c r="H43" i="10"/>
  <c r="J28" i="10"/>
  <c r="F15" i="11"/>
  <c r="E15" i="11"/>
  <c r="F14" i="4"/>
  <c r="E14" i="4"/>
  <c r="C14" i="4"/>
  <c r="B14" i="4"/>
  <c r="K12" i="11" l="1"/>
  <c r="K13" i="11"/>
  <c r="K14" i="11"/>
  <c r="L14" i="11"/>
  <c r="M14" i="11" s="1"/>
  <c r="L12" i="11"/>
  <c r="M12" i="11" s="1"/>
  <c r="L13" i="11"/>
  <c r="M13" i="11" s="1"/>
  <c r="L12" i="4"/>
  <c r="L11" i="4"/>
  <c r="L13" i="4"/>
  <c r="K11" i="4"/>
  <c r="K13" i="4"/>
  <c r="K12" i="4"/>
  <c r="K10" i="11"/>
  <c r="K11" i="11"/>
  <c r="L11" i="11"/>
  <c r="L10" i="11"/>
  <c r="H10" i="11"/>
  <c r="H11" i="11"/>
  <c r="I11" i="11"/>
  <c r="I10" i="11"/>
  <c r="M21" i="11"/>
  <c r="J43" i="10"/>
  <c r="K24" i="4"/>
  <c r="K10" i="4"/>
  <c r="L10" i="4"/>
  <c r="M11" i="4" l="1"/>
  <c r="M13" i="4"/>
  <c r="M12" i="4"/>
  <c r="M10" i="11"/>
  <c r="J11" i="11"/>
  <c r="M11" i="11"/>
  <c r="J10" i="11"/>
  <c r="J21" i="11"/>
  <c r="L24" i="4"/>
  <c r="M24" i="4" s="1"/>
  <c r="M20" i="4"/>
  <c r="M10" i="4"/>
  <c r="G10" i="10" l="1"/>
  <c r="H14" i="4"/>
  <c r="I10" i="1"/>
  <c r="H10" i="1"/>
  <c r="G16" i="1"/>
  <c r="G14" i="1"/>
  <c r="G13" i="1"/>
  <c r="G10" i="1"/>
  <c r="M28" i="10" l="1"/>
  <c r="J10" i="1"/>
  <c r="D15" i="11"/>
  <c r="G15" i="11"/>
  <c r="L10" i="10"/>
  <c r="I10" i="10"/>
  <c r="H10" i="10"/>
  <c r="G21" i="10"/>
  <c r="K14" i="4"/>
  <c r="D14" i="4"/>
  <c r="G14" i="4"/>
  <c r="I14" i="4"/>
  <c r="J14" i="4" s="1"/>
  <c r="M27" i="10" l="1"/>
  <c r="L43" i="10"/>
  <c r="M43" i="10" s="1"/>
  <c r="K15" i="11"/>
  <c r="I15" i="11"/>
  <c r="L15" i="11"/>
  <c r="H15" i="11"/>
  <c r="L14" i="4"/>
  <c r="L21" i="10"/>
  <c r="I21" i="10"/>
  <c r="M10" i="10"/>
  <c r="K21" i="10"/>
  <c r="J10" i="10"/>
  <c r="H21" i="10"/>
  <c r="J15" i="11" l="1"/>
  <c r="J21" i="10"/>
  <c r="M15" i="11"/>
  <c r="M21" i="10"/>
  <c r="M14" i="4"/>
  <c r="F17" i="1" l="1"/>
  <c r="E17" i="1"/>
  <c r="H17" i="1" l="1"/>
  <c r="D17" i="1"/>
  <c r="G17" i="1"/>
  <c r="I17" i="1"/>
  <c r="Q44" i="12"/>
  <c r="R44" i="12"/>
  <c r="S44" i="12"/>
  <c r="T44" i="12"/>
  <c r="U44" i="12"/>
  <c r="V44" i="12"/>
  <c r="W44" i="12"/>
  <c r="X44" i="12"/>
  <c r="Y44" i="12"/>
  <c r="Z44" i="12"/>
  <c r="AA44" i="12"/>
  <c r="AB44" i="12"/>
  <c r="K17" i="1" l="1"/>
  <c r="L17" i="1"/>
  <c r="J17" i="1"/>
  <c r="M10" i="1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C91" i="12" s="1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C69" i="12" s="1"/>
  <c r="N44" i="12"/>
  <c r="AC45" i="12" s="1"/>
  <c r="AB22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C23" i="12" s="1"/>
  <c r="AB135" i="9"/>
  <c r="AA135" i="9"/>
  <c r="Z135" i="9"/>
  <c r="Y135" i="9"/>
  <c r="X135" i="9"/>
  <c r="W135" i="9"/>
  <c r="V135" i="9"/>
  <c r="U135" i="9"/>
  <c r="T135" i="9"/>
  <c r="S135" i="9"/>
  <c r="R135" i="9"/>
  <c r="Q135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C114" i="9" s="1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C92" i="9" s="1"/>
  <c r="AB66" i="9"/>
  <c r="AA66" i="9"/>
  <c r="Z66" i="9"/>
  <c r="Y66" i="9"/>
  <c r="X66" i="9"/>
  <c r="W66" i="9"/>
  <c r="V66" i="9"/>
  <c r="U66" i="9"/>
  <c r="T66" i="9"/>
  <c r="S66" i="9"/>
  <c r="R66" i="9"/>
  <c r="AB44" i="9"/>
  <c r="AA44" i="9"/>
  <c r="Z44" i="9"/>
  <c r="Y44" i="9"/>
  <c r="X44" i="9"/>
  <c r="W44" i="9"/>
  <c r="V44" i="9"/>
  <c r="U44" i="9"/>
  <c r="T44" i="9"/>
  <c r="S44" i="9"/>
  <c r="R44" i="9"/>
  <c r="N44" i="9"/>
  <c r="AC45" i="9" s="1"/>
  <c r="N43" i="9"/>
  <c r="N42" i="9"/>
  <c r="N41" i="9"/>
  <c r="AB22" i="9"/>
  <c r="AA22" i="9"/>
  <c r="Z22" i="9"/>
  <c r="Y22" i="9"/>
  <c r="X22" i="9"/>
  <c r="W22" i="9"/>
  <c r="V22" i="9"/>
  <c r="U22" i="9"/>
  <c r="T22" i="9"/>
  <c r="S22" i="9"/>
  <c r="R22" i="9"/>
  <c r="AC22" i="9" s="1"/>
  <c r="AC44" i="9" l="1"/>
  <c r="AC136" i="9"/>
  <c r="AC67" i="9"/>
  <c r="M17" i="1"/>
  <c r="AB134" i="9"/>
  <c r="AB112" i="9"/>
  <c r="AB90" i="9"/>
  <c r="AB65" i="9"/>
  <c r="AB43" i="9"/>
  <c r="AB21" i="9"/>
  <c r="AB21" i="12"/>
  <c r="AB43" i="12"/>
  <c r="AB89" i="12"/>
  <c r="AB67" i="12"/>
  <c r="AA134" i="9" l="1"/>
  <c r="Z134" i="9"/>
  <c r="Y134" i="9"/>
  <c r="X134" i="9"/>
  <c r="W134" i="9"/>
  <c r="V134" i="9"/>
  <c r="U134" i="9"/>
  <c r="T134" i="9"/>
  <c r="S134" i="9"/>
  <c r="R134" i="9"/>
  <c r="Q134" i="9"/>
  <c r="AB133" i="9"/>
  <c r="AA133" i="9"/>
  <c r="Z133" i="9"/>
  <c r="Y133" i="9"/>
  <c r="X133" i="9"/>
  <c r="W133" i="9"/>
  <c r="V133" i="9"/>
  <c r="U133" i="9"/>
  <c r="T133" i="9"/>
  <c r="S133" i="9"/>
  <c r="R133" i="9"/>
  <c r="Q133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AB129" i="9"/>
  <c r="AA129" i="9"/>
  <c r="Z129" i="9"/>
  <c r="Y129" i="9"/>
  <c r="X129" i="9"/>
  <c r="W129" i="9"/>
  <c r="V129" i="9"/>
  <c r="U129" i="9"/>
  <c r="T129" i="9"/>
  <c r="S129" i="9"/>
  <c r="R129" i="9"/>
  <c r="Q129" i="9"/>
  <c r="AB128" i="9"/>
  <c r="AA128" i="9"/>
  <c r="Z128" i="9"/>
  <c r="Y128" i="9"/>
  <c r="X128" i="9"/>
  <c r="W128" i="9"/>
  <c r="V128" i="9"/>
  <c r="U128" i="9"/>
  <c r="T128" i="9"/>
  <c r="S128" i="9"/>
  <c r="R128" i="9"/>
  <c r="Q128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AB126" i="9"/>
  <c r="AA126" i="9"/>
  <c r="Z126" i="9"/>
  <c r="Y126" i="9"/>
  <c r="X126" i="9"/>
  <c r="W126" i="9"/>
  <c r="V126" i="9"/>
  <c r="U126" i="9"/>
  <c r="T126" i="9"/>
  <c r="S126" i="9"/>
  <c r="R126" i="9"/>
  <c r="Q126" i="9"/>
  <c r="AB125" i="9"/>
  <c r="AA125" i="9"/>
  <c r="Z125" i="9"/>
  <c r="Y125" i="9"/>
  <c r="X125" i="9"/>
  <c r="W125" i="9"/>
  <c r="V125" i="9"/>
  <c r="U125" i="9"/>
  <c r="T125" i="9"/>
  <c r="S125" i="9"/>
  <c r="R125" i="9"/>
  <c r="Q125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AB122" i="9"/>
  <c r="AA122" i="9"/>
  <c r="Z122" i="9"/>
  <c r="Y122" i="9"/>
  <c r="X122" i="9"/>
  <c r="W122" i="9"/>
  <c r="V122" i="9"/>
  <c r="U122" i="9"/>
  <c r="T122" i="9"/>
  <c r="S122" i="9"/>
  <c r="R122" i="9"/>
  <c r="Q12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C113" i="9" s="1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N108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N107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N106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N105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N104" i="9"/>
  <c r="AB103" i="9"/>
  <c r="AA103" i="9"/>
  <c r="Z103" i="9"/>
  <c r="Y103" i="9"/>
  <c r="X103" i="9"/>
  <c r="W103" i="9"/>
  <c r="V103" i="9"/>
  <c r="U103" i="9"/>
  <c r="T103" i="9"/>
  <c r="S103" i="9"/>
  <c r="R103" i="9"/>
  <c r="Q103" i="9"/>
  <c r="N103" i="9"/>
  <c r="AB102" i="9"/>
  <c r="AA102" i="9"/>
  <c r="Z102" i="9"/>
  <c r="Y102" i="9"/>
  <c r="X102" i="9"/>
  <c r="W102" i="9"/>
  <c r="V102" i="9"/>
  <c r="U102" i="9"/>
  <c r="T102" i="9"/>
  <c r="S102" i="9"/>
  <c r="R102" i="9"/>
  <c r="Q102" i="9"/>
  <c r="N102" i="9"/>
  <c r="AB101" i="9"/>
  <c r="AA101" i="9"/>
  <c r="Z101" i="9"/>
  <c r="Y101" i="9"/>
  <c r="X101" i="9"/>
  <c r="W101" i="9"/>
  <c r="V101" i="9"/>
  <c r="U101" i="9"/>
  <c r="T101" i="9"/>
  <c r="S101" i="9"/>
  <c r="R101" i="9"/>
  <c r="Q101" i="9"/>
  <c r="N101" i="9"/>
  <c r="AB100" i="9"/>
  <c r="AA100" i="9"/>
  <c r="Z100" i="9"/>
  <c r="Y100" i="9"/>
  <c r="X100" i="9"/>
  <c r="W100" i="9"/>
  <c r="V100" i="9"/>
  <c r="U100" i="9"/>
  <c r="T100" i="9"/>
  <c r="S100" i="9"/>
  <c r="R100" i="9"/>
  <c r="Q100" i="9"/>
  <c r="N100" i="9"/>
  <c r="N99" i="9"/>
  <c r="AA90" i="9"/>
  <c r="Z90" i="9"/>
  <c r="Y90" i="9"/>
  <c r="X90" i="9"/>
  <c r="W90" i="9"/>
  <c r="V90" i="9"/>
  <c r="U90" i="9"/>
  <c r="T90" i="9"/>
  <c r="S90" i="9"/>
  <c r="R90" i="9"/>
  <c r="Q90" i="9"/>
  <c r="N90" i="9"/>
  <c r="AC91" i="9" s="1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AB86" i="9"/>
  <c r="AA86" i="9"/>
  <c r="Z86" i="9"/>
  <c r="Y86" i="9"/>
  <c r="X86" i="9"/>
  <c r="W86" i="9"/>
  <c r="V86" i="9"/>
  <c r="U86" i="9"/>
  <c r="T86" i="9"/>
  <c r="S86" i="9"/>
  <c r="R86" i="9"/>
  <c r="Q86" i="9"/>
  <c r="N86" i="9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B83" i="9"/>
  <c r="AA83" i="9"/>
  <c r="Z83" i="9"/>
  <c r="Y83" i="9"/>
  <c r="X83" i="9"/>
  <c r="W83" i="9"/>
  <c r="V83" i="9"/>
  <c r="U83" i="9"/>
  <c r="T83" i="9"/>
  <c r="S83" i="9"/>
  <c r="R83" i="9"/>
  <c r="Q83" i="9"/>
  <c r="N83" i="9"/>
  <c r="AB82" i="9"/>
  <c r="AA82" i="9"/>
  <c r="Z82" i="9"/>
  <c r="Y82" i="9"/>
  <c r="X82" i="9"/>
  <c r="W82" i="9"/>
  <c r="V82" i="9"/>
  <c r="U82" i="9"/>
  <c r="T82" i="9"/>
  <c r="S82" i="9"/>
  <c r="R82" i="9"/>
  <c r="Q82" i="9"/>
  <c r="N82" i="9"/>
  <c r="AB81" i="9"/>
  <c r="AA81" i="9"/>
  <c r="Z81" i="9"/>
  <c r="Y81" i="9"/>
  <c r="X81" i="9"/>
  <c r="W81" i="9"/>
  <c r="V81" i="9"/>
  <c r="U81" i="9"/>
  <c r="T81" i="9"/>
  <c r="S81" i="9"/>
  <c r="R81" i="9"/>
  <c r="Q81" i="9"/>
  <c r="N81" i="9"/>
  <c r="AB80" i="9"/>
  <c r="AA80" i="9"/>
  <c r="Z80" i="9"/>
  <c r="Y80" i="9"/>
  <c r="X80" i="9"/>
  <c r="W80" i="9"/>
  <c r="V80" i="9"/>
  <c r="U80" i="9"/>
  <c r="T80" i="9"/>
  <c r="S80" i="9"/>
  <c r="R80" i="9"/>
  <c r="Q80" i="9"/>
  <c r="N80" i="9"/>
  <c r="AB79" i="9"/>
  <c r="AA79" i="9"/>
  <c r="Z79" i="9"/>
  <c r="Y79" i="9"/>
  <c r="X79" i="9"/>
  <c r="W79" i="9"/>
  <c r="V79" i="9"/>
  <c r="U79" i="9"/>
  <c r="T79" i="9"/>
  <c r="S79" i="9"/>
  <c r="R79" i="9"/>
  <c r="Q79" i="9"/>
  <c r="N79" i="9"/>
  <c r="AB78" i="9"/>
  <c r="AA78" i="9"/>
  <c r="Z78" i="9"/>
  <c r="Y78" i="9"/>
  <c r="X78" i="9"/>
  <c r="W78" i="9"/>
  <c r="V78" i="9"/>
  <c r="U78" i="9"/>
  <c r="T78" i="9"/>
  <c r="S78" i="9"/>
  <c r="R78" i="9"/>
  <c r="Q78" i="9"/>
  <c r="N78" i="9"/>
  <c r="N77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60" i="9"/>
  <c r="AA60" i="9"/>
  <c r="Z60" i="9"/>
  <c r="Y60" i="9"/>
  <c r="X60" i="9"/>
  <c r="W60" i="9"/>
  <c r="V60" i="9"/>
  <c r="U60" i="9"/>
  <c r="T60" i="9"/>
  <c r="S60" i="9"/>
  <c r="R60" i="9"/>
  <c r="AB59" i="9"/>
  <c r="AA59" i="9"/>
  <c r="Z59" i="9"/>
  <c r="Y59" i="9"/>
  <c r="X59" i="9"/>
  <c r="W59" i="9"/>
  <c r="V59" i="9"/>
  <c r="U59" i="9"/>
  <c r="T59" i="9"/>
  <c r="S59" i="9"/>
  <c r="R59" i="9"/>
  <c r="AB58" i="9"/>
  <c r="AA58" i="9"/>
  <c r="Z58" i="9"/>
  <c r="Y58" i="9"/>
  <c r="X58" i="9"/>
  <c r="W58" i="9"/>
  <c r="V58" i="9"/>
  <c r="U58" i="9"/>
  <c r="T58" i="9"/>
  <c r="S58" i="9"/>
  <c r="R58" i="9"/>
  <c r="AB57" i="9"/>
  <c r="AA57" i="9"/>
  <c r="Z57" i="9"/>
  <c r="Y57" i="9"/>
  <c r="X57" i="9"/>
  <c r="W57" i="9"/>
  <c r="V57" i="9"/>
  <c r="U57" i="9"/>
  <c r="T57" i="9"/>
  <c r="S57" i="9"/>
  <c r="R57" i="9"/>
  <c r="AB56" i="9"/>
  <c r="AA56" i="9"/>
  <c r="Z56" i="9"/>
  <c r="Y56" i="9"/>
  <c r="X56" i="9"/>
  <c r="W56" i="9"/>
  <c r="V56" i="9"/>
  <c r="U56" i="9"/>
  <c r="T56" i="9"/>
  <c r="S56" i="9"/>
  <c r="R56" i="9"/>
  <c r="AB55" i="9"/>
  <c r="AA55" i="9"/>
  <c r="Z55" i="9"/>
  <c r="Y55" i="9"/>
  <c r="X55" i="9"/>
  <c r="W55" i="9"/>
  <c r="V55" i="9"/>
  <c r="U55" i="9"/>
  <c r="T55" i="9"/>
  <c r="S55" i="9"/>
  <c r="R55" i="9"/>
  <c r="AB54" i="9"/>
  <c r="AA54" i="9"/>
  <c r="Z54" i="9"/>
  <c r="Y54" i="9"/>
  <c r="X54" i="9"/>
  <c r="W54" i="9"/>
  <c r="V54" i="9"/>
  <c r="U54" i="9"/>
  <c r="T54" i="9"/>
  <c r="S54" i="9"/>
  <c r="R54" i="9"/>
  <c r="AB53" i="9"/>
  <c r="AA53" i="9"/>
  <c r="Z53" i="9"/>
  <c r="Y53" i="9"/>
  <c r="X53" i="9"/>
  <c r="W53" i="9"/>
  <c r="V53" i="9"/>
  <c r="U53" i="9"/>
  <c r="T53" i="9"/>
  <c r="S53" i="9"/>
  <c r="R53" i="9"/>
  <c r="AA43" i="9"/>
  <c r="Z43" i="9"/>
  <c r="Y43" i="9"/>
  <c r="X43" i="9"/>
  <c r="W43" i="9"/>
  <c r="V43" i="9"/>
  <c r="U43" i="9"/>
  <c r="T43" i="9"/>
  <c r="S43" i="9"/>
  <c r="R43" i="9"/>
  <c r="AC43" i="9" s="1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C41" i="9" s="1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C39" i="9" s="1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C37" i="9" s="1"/>
  <c r="AB36" i="9"/>
  <c r="AA36" i="9"/>
  <c r="Z36" i="9"/>
  <c r="Y36" i="9"/>
  <c r="X36" i="9"/>
  <c r="W36" i="9"/>
  <c r="V36" i="9"/>
  <c r="U36" i="9"/>
  <c r="T36" i="9"/>
  <c r="S36" i="9"/>
  <c r="R36" i="9"/>
  <c r="AB35" i="9"/>
  <c r="AA35" i="9"/>
  <c r="Z35" i="9"/>
  <c r="Y35" i="9"/>
  <c r="X35" i="9"/>
  <c r="W35" i="9"/>
  <c r="V35" i="9"/>
  <c r="U35" i="9"/>
  <c r="T35" i="9"/>
  <c r="S35" i="9"/>
  <c r="R35" i="9"/>
  <c r="AC35" i="9" s="1"/>
  <c r="AB34" i="9"/>
  <c r="AA34" i="9"/>
  <c r="Z34" i="9"/>
  <c r="Y34" i="9"/>
  <c r="X34" i="9"/>
  <c r="W34" i="9"/>
  <c r="V34" i="9"/>
  <c r="U34" i="9"/>
  <c r="T34" i="9"/>
  <c r="S34" i="9"/>
  <c r="R34" i="9"/>
  <c r="AB33" i="9"/>
  <c r="AA33" i="9"/>
  <c r="Z33" i="9"/>
  <c r="Y33" i="9"/>
  <c r="X33" i="9"/>
  <c r="W33" i="9"/>
  <c r="V33" i="9"/>
  <c r="U33" i="9"/>
  <c r="T33" i="9"/>
  <c r="S33" i="9"/>
  <c r="R33" i="9"/>
  <c r="AC33" i="9" s="1"/>
  <c r="AB32" i="9"/>
  <c r="AA32" i="9"/>
  <c r="Z32" i="9"/>
  <c r="Y32" i="9"/>
  <c r="X32" i="9"/>
  <c r="W32" i="9"/>
  <c r="V32" i="9"/>
  <c r="U32" i="9"/>
  <c r="T32" i="9"/>
  <c r="S32" i="9"/>
  <c r="R32" i="9"/>
  <c r="AB31" i="9"/>
  <c r="AA31" i="9"/>
  <c r="Z31" i="9"/>
  <c r="Y31" i="9"/>
  <c r="X31" i="9"/>
  <c r="W31" i="9"/>
  <c r="V31" i="9"/>
  <c r="U31" i="9"/>
  <c r="T31" i="9"/>
  <c r="S31" i="9"/>
  <c r="R31" i="9"/>
  <c r="AC31" i="9" s="1"/>
  <c r="AA21" i="9"/>
  <c r="Z21" i="9"/>
  <c r="Y21" i="9"/>
  <c r="X21" i="9"/>
  <c r="W21" i="9"/>
  <c r="V21" i="9"/>
  <c r="U21" i="9"/>
  <c r="T21" i="9"/>
  <c r="S21" i="9"/>
  <c r="R21" i="9"/>
  <c r="AC66" i="9"/>
  <c r="AB20" i="9"/>
  <c r="AA20" i="9"/>
  <c r="Z20" i="9"/>
  <c r="Y20" i="9"/>
  <c r="X20" i="9"/>
  <c r="W20" i="9"/>
  <c r="V20" i="9"/>
  <c r="U20" i="9"/>
  <c r="T20" i="9"/>
  <c r="S20" i="9"/>
  <c r="R20" i="9"/>
  <c r="AB19" i="9"/>
  <c r="AA19" i="9"/>
  <c r="Z19" i="9"/>
  <c r="Y19" i="9"/>
  <c r="X19" i="9"/>
  <c r="W19" i="9"/>
  <c r="V19" i="9"/>
  <c r="U19" i="9"/>
  <c r="T19" i="9"/>
  <c r="S19" i="9"/>
  <c r="R19" i="9"/>
  <c r="AB18" i="9"/>
  <c r="AA18" i="9"/>
  <c r="Z18" i="9"/>
  <c r="Y18" i="9"/>
  <c r="X18" i="9"/>
  <c r="W18" i="9"/>
  <c r="V18" i="9"/>
  <c r="U18" i="9"/>
  <c r="T18" i="9"/>
  <c r="S18" i="9"/>
  <c r="R18" i="9"/>
  <c r="AB17" i="9"/>
  <c r="AA17" i="9"/>
  <c r="Z17" i="9"/>
  <c r="Y17" i="9"/>
  <c r="X17" i="9"/>
  <c r="W17" i="9"/>
  <c r="V17" i="9"/>
  <c r="U17" i="9"/>
  <c r="T17" i="9"/>
  <c r="S17" i="9"/>
  <c r="R17" i="9"/>
  <c r="AB16" i="9"/>
  <c r="AA16" i="9"/>
  <c r="Z16" i="9"/>
  <c r="Y16" i="9"/>
  <c r="X16" i="9"/>
  <c r="W16" i="9"/>
  <c r="V16" i="9"/>
  <c r="U16" i="9"/>
  <c r="T16" i="9"/>
  <c r="S16" i="9"/>
  <c r="R16" i="9"/>
  <c r="AB15" i="9"/>
  <c r="AA15" i="9"/>
  <c r="Z15" i="9"/>
  <c r="Y15" i="9"/>
  <c r="X15" i="9"/>
  <c r="W15" i="9"/>
  <c r="V15" i="9"/>
  <c r="U15" i="9"/>
  <c r="T15" i="9"/>
  <c r="S15" i="9"/>
  <c r="R15" i="9"/>
  <c r="AB14" i="9"/>
  <c r="AA14" i="9"/>
  <c r="Z14" i="9"/>
  <c r="Y14" i="9"/>
  <c r="X14" i="9"/>
  <c r="W14" i="9"/>
  <c r="V14" i="9"/>
  <c r="U14" i="9"/>
  <c r="T14" i="9"/>
  <c r="S14" i="9"/>
  <c r="R14" i="9"/>
  <c r="AB13" i="9"/>
  <c r="AA13" i="9"/>
  <c r="Z13" i="9"/>
  <c r="Y13" i="9"/>
  <c r="X13" i="9"/>
  <c r="W13" i="9"/>
  <c r="V13" i="9"/>
  <c r="U13" i="9"/>
  <c r="T13" i="9"/>
  <c r="S13" i="9"/>
  <c r="R13" i="9"/>
  <c r="AB12" i="9"/>
  <c r="AA12" i="9"/>
  <c r="Z12" i="9"/>
  <c r="Y12" i="9"/>
  <c r="X12" i="9"/>
  <c r="W12" i="9"/>
  <c r="V12" i="9"/>
  <c r="U12" i="9"/>
  <c r="T12" i="9"/>
  <c r="S12" i="9"/>
  <c r="R12" i="9"/>
  <c r="AB11" i="9"/>
  <c r="AA11" i="9"/>
  <c r="Z11" i="9"/>
  <c r="Y11" i="9"/>
  <c r="X11" i="9"/>
  <c r="W11" i="9"/>
  <c r="V11" i="9"/>
  <c r="U11" i="9"/>
  <c r="T11" i="9"/>
  <c r="S11" i="9"/>
  <c r="R11" i="9"/>
  <c r="AB10" i="9"/>
  <c r="AA10" i="9"/>
  <c r="Z10" i="9"/>
  <c r="Y10" i="9"/>
  <c r="X10" i="9"/>
  <c r="W10" i="9"/>
  <c r="V10" i="9"/>
  <c r="U10" i="9"/>
  <c r="T10" i="9"/>
  <c r="S10" i="9"/>
  <c r="R10" i="9"/>
  <c r="AB9" i="9"/>
  <c r="AA9" i="9"/>
  <c r="Z9" i="9"/>
  <c r="Y9" i="9"/>
  <c r="X9" i="9"/>
  <c r="W9" i="9"/>
  <c r="V9" i="9"/>
  <c r="U9" i="9"/>
  <c r="T9" i="9"/>
  <c r="S9" i="9"/>
  <c r="R9" i="9"/>
  <c r="N52" i="9"/>
  <c r="AA89" i="12"/>
  <c r="Z89" i="12"/>
  <c r="Y89" i="12"/>
  <c r="X89" i="12"/>
  <c r="W89" i="12"/>
  <c r="V89" i="12"/>
  <c r="U89" i="12"/>
  <c r="T89" i="12"/>
  <c r="S89" i="12"/>
  <c r="R89" i="12"/>
  <c r="Q89" i="12"/>
  <c r="N89" i="12"/>
  <c r="AC90" i="12" s="1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B82" i="12"/>
  <c r="AA82" i="12"/>
  <c r="Z82" i="12"/>
  <c r="Y82" i="12"/>
  <c r="X82" i="12"/>
  <c r="W82" i="12"/>
  <c r="V82" i="12"/>
  <c r="U82" i="12"/>
  <c r="T82" i="12"/>
  <c r="S82" i="12"/>
  <c r="R82" i="12"/>
  <c r="Q82" i="12"/>
  <c r="N82" i="12"/>
  <c r="AB81" i="12"/>
  <c r="AA81" i="12"/>
  <c r="Z81" i="12"/>
  <c r="Y81" i="12"/>
  <c r="X81" i="12"/>
  <c r="W81" i="12"/>
  <c r="V81" i="12"/>
  <c r="U81" i="12"/>
  <c r="T81" i="12"/>
  <c r="S81" i="12"/>
  <c r="R81" i="12"/>
  <c r="Q81" i="12"/>
  <c r="N81" i="12"/>
  <c r="AB80" i="12"/>
  <c r="AA80" i="12"/>
  <c r="Z80" i="12"/>
  <c r="Y80" i="12"/>
  <c r="X80" i="12"/>
  <c r="W80" i="12"/>
  <c r="V80" i="12"/>
  <c r="U80" i="12"/>
  <c r="T80" i="12"/>
  <c r="S80" i="12"/>
  <c r="R80" i="12"/>
  <c r="Q80" i="12"/>
  <c r="N80" i="12"/>
  <c r="AB79" i="12"/>
  <c r="AA79" i="12"/>
  <c r="Z79" i="12"/>
  <c r="Y79" i="12"/>
  <c r="X79" i="12"/>
  <c r="W79" i="12"/>
  <c r="V79" i="12"/>
  <c r="U79" i="12"/>
  <c r="T79" i="12"/>
  <c r="S79" i="12"/>
  <c r="R79" i="12"/>
  <c r="Q79" i="12"/>
  <c r="N79" i="12"/>
  <c r="AB78" i="12"/>
  <c r="AA78" i="12"/>
  <c r="Z78" i="12"/>
  <c r="Y78" i="12"/>
  <c r="X78" i="12"/>
  <c r="W78" i="12"/>
  <c r="V78" i="12"/>
  <c r="U78" i="12"/>
  <c r="T78" i="12"/>
  <c r="S78" i="12"/>
  <c r="R78" i="12"/>
  <c r="Q78" i="12"/>
  <c r="N78" i="12"/>
  <c r="AB77" i="12"/>
  <c r="AA77" i="12"/>
  <c r="Z77" i="12"/>
  <c r="Y77" i="12"/>
  <c r="X77" i="12"/>
  <c r="W77" i="12"/>
  <c r="V77" i="12"/>
  <c r="U77" i="12"/>
  <c r="T77" i="12"/>
  <c r="S77" i="12"/>
  <c r="R77" i="12"/>
  <c r="Q77" i="12"/>
  <c r="N77" i="12"/>
  <c r="N76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C68" i="12" s="1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B58" i="12"/>
  <c r="AA58" i="12"/>
  <c r="Z58" i="12"/>
  <c r="Y58" i="12"/>
  <c r="X58" i="12"/>
  <c r="W58" i="12"/>
  <c r="V58" i="12"/>
  <c r="U58" i="12"/>
  <c r="T58" i="12"/>
  <c r="S58" i="12"/>
  <c r="R58" i="12"/>
  <c r="Q58" i="12"/>
  <c r="N58" i="12"/>
  <c r="AB57" i="12"/>
  <c r="AA57" i="12"/>
  <c r="Z57" i="12"/>
  <c r="Y57" i="12"/>
  <c r="X57" i="12"/>
  <c r="W57" i="12"/>
  <c r="V57" i="12"/>
  <c r="U57" i="12"/>
  <c r="T57" i="12"/>
  <c r="S57" i="12"/>
  <c r="R57" i="12"/>
  <c r="Q57" i="12"/>
  <c r="N57" i="12"/>
  <c r="AB56" i="12"/>
  <c r="AA56" i="12"/>
  <c r="Z56" i="12"/>
  <c r="Y56" i="12"/>
  <c r="X56" i="12"/>
  <c r="W56" i="12"/>
  <c r="V56" i="12"/>
  <c r="U56" i="12"/>
  <c r="T56" i="12"/>
  <c r="S56" i="12"/>
  <c r="R56" i="12"/>
  <c r="Q56" i="12"/>
  <c r="N56" i="12"/>
  <c r="AB55" i="12"/>
  <c r="AA55" i="12"/>
  <c r="Z55" i="12"/>
  <c r="Y55" i="12"/>
  <c r="X55" i="12"/>
  <c r="W55" i="12"/>
  <c r="V55" i="12"/>
  <c r="U55" i="12"/>
  <c r="T55" i="12"/>
  <c r="S55" i="12"/>
  <c r="R55" i="12"/>
  <c r="Q55" i="12"/>
  <c r="N55" i="12"/>
  <c r="N54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C44" i="12" s="1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N32" i="12"/>
  <c r="AB31" i="12"/>
  <c r="AA31" i="12"/>
  <c r="Z31" i="12"/>
  <c r="Y31" i="12"/>
  <c r="X31" i="12"/>
  <c r="W31" i="12"/>
  <c r="V31" i="12"/>
  <c r="U31" i="12"/>
  <c r="T31" i="12"/>
  <c r="S31" i="12"/>
  <c r="R31" i="12"/>
  <c r="Q31" i="12"/>
  <c r="AC31" i="12" s="1"/>
  <c r="N31" i="12"/>
  <c r="N30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C22" i="12" s="1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N10" i="12"/>
  <c r="AB9" i="12"/>
  <c r="AA9" i="12"/>
  <c r="Z9" i="12"/>
  <c r="Y9" i="12"/>
  <c r="X9" i="12"/>
  <c r="W9" i="12"/>
  <c r="V9" i="12"/>
  <c r="U9" i="12"/>
  <c r="T9" i="12"/>
  <c r="S9" i="12"/>
  <c r="R9" i="12"/>
  <c r="Q9" i="12"/>
  <c r="AC9" i="12" s="1"/>
  <c r="N9" i="12"/>
  <c r="N8" i="12"/>
  <c r="AC77" i="12" l="1"/>
  <c r="AC79" i="12"/>
  <c r="AC81" i="12"/>
  <c r="AC83" i="12"/>
  <c r="AC85" i="12"/>
  <c r="AC87" i="12"/>
  <c r="AC89" i="12"/>
  <c r="AC78" i="12"/>
  <c r="AC80" i="12"/>
  <c r="AC82" i="12"/>
  <c r="AC84" i="12"/>
  <c r="AC86" i="12"/>
  <c r="AC88" i="12"/>
  <c r="AC56" i="12"/>
  <c r="AC58" i="12"/>
  <c r="AC60" i="12"/>
  <c r="AC62" i="12"/>
  <c r="AC64" i="12"/>
  <c r="AC66" i="12"/>
  <c r="AC55" i="12"/>
  <c r="AC57" i="12"/>
  <c r="AC59" i="12"/>
  <c r="AC61" i="12"/>
  <c r="AC63" i="12"/>
  <c r="AC65" i="12"/>
  <c r="AC67" i="12"/>
  <c r="AC33" i="12"/>
  <c r="AC35" i="12"/>
  <c r="AC37" i="12"/>
  <c r="AC39" i="12"/>
  <c r="AC41" i="12"/>
  <c r="AC43" i="12"/>
  <c r="AC32" i="12"/>
  <c r="AC34" i="12"/>
  <c r="AC36" i="12"/>
  <c r="AC38" i="12"/>
  <c r="AC40" i="12"/>
  <c r="AC42" i="12"/>
  <c r="AC11" i="12"/>
  <c r="AC10" i="12"/>
  <c r="AC12" i="12"/>
  <c r="AC14" i="12"/>
  <c r="AC16" i="12"/>
  <c r="AC18" i="12"/>
  <c r="AC20" i="12"/>
  <c r="AC13" i="12"/>
  <c r="AC15" i="12"/>
  <c r="AC17" i="12"/>
  <c r="AC19" i="12"/>
  <c r="AC21" i="12"/>
  <c r="AC100" i="9"/>
  <c r="AC102" i="9"/>
  <c r="AC104" i="9"/>
  <c r="AC106" i="9"/>
  <c r="AC108" i="9"/>
  <c r="AC110" i="9"/>
  <c r="AC112" i="9"/>
  <c r="N121" i="9"/>
  <c r="AC101" i="9"/>
  <c r="AC103" i="9"/>
  <c r="AC105" i="9"/>
  <c r="AC107" i="9"/>
  <c r="AC109" i="9"/>
  <c r="AC111" i="9"/>
  <c r="AC78" i="9"/>
  <c r="AC80" i="9"/>
  <c r="AC82" i="9"/>
  <c r="AC84" i="9"/>
  <c r="AC86" i="9"/>
  <c r="AC88" i="9"/>
  <c r="AC90" i="9"/>
  <c r="AC132" i="9"/>
  <c r="AC79" i="9"/>
  <c r="AC81" i="9"/>
  <c r="AC83" i="9"/>
  <c r="AC85" i="9"/>
  <c r="AC87" i="9"/>
  <c r="AC89" i="9"/>
  <c r="AC32" i="9"/>
  <c r="AC34" i="9"/>
  <c r="AC36" i="9"/>
  <c r="AC38" i="9"/>
  <c r="AC40" i="9"/>
  <c r="AC42" i="9"/>
  <c r="AC54" i="9"/>
  <c r="AC56" i="9"/>
  <c r="AC58" i="9"/>
  <c r="AC60" i="9"/>
  <c r="AC62" i="9"/>
  <c r="AC64" i="9"/>
  <c r="AC9" i="9"/>
  <c r="AC10" i="9"/>
  <c r="AC11" i="9"/>
  <c r="AC12" i="9"/>
  <c r="AC13" i="9"/>
  <c r="AC14" i="9"/>
  <c r="AC15" i="9"/>
  <c r="AC16" i="9"/>
  <c r="AC17" i="9"/>
  <c r="AC18" i="9"/>
  <c r="AC19" i="9"/>
  <c r="AC20" i="9"/>
  <c r="AC21" i="9"/>
  <c r="AC53" i="9"/>
  <c r="AC55" i="9"/>
  <c r="AC57" i="9"/>
  <c r="AC59" i="9"/>
  <c r="AC61" i="9"/>
  <c r="AC63" i="9"/>
  <c r="AC65" i="9"/>
  <c r="AC122" i="9"/>
  <c r="AC125" i="9"/>
  <c r="AC126" i="9"/>
  <c r="AC130" i="9"/>
  <c r="AC133" i="9"/>
  <c r="AC135" i="9"/>
  <c r="AC127" i="9" l="1"/>
  <c r="AC129" i="9"/>
  <c r="AC131" i="9"/>
  <c r="AC123" i="9"/>
  <c r="AC124" i="9"/>
  <c r="AC134" i="9"/>
  <c r="AC128" i="9"/>
</calcChain>
</file>

<file path=xl/sharedStrings.xml><?xml version="1.0" encoding="utf-8"?>
<sst xmlns="http://schemas.openxmlformats.org/spreadsheetml/2006/main" count="446" uniqueCount="60">
  <si>
    <t>EMPRESA</t>
  </si>
  <si>
    <t>ASK (000)</t>
  </si>
  <si>
    <t>RPK (000)</t>
  </si>
  <si>
    <t>TOTAL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</si>
  <si>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</si>
  <si>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</si>
  <si>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</si>
  <si>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</si>
  <si>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</si>
  <si>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</si>
  <si>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</si>
  <si>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</si>
  <si>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</si>
  <si>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</si>
  <si>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</si>
  <si>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</si>
  <si>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</si>
  <si>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</si>
  <si>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</si>
  <si>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</si>
  <si>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</si>
  <si>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</si>
  <si>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</si>
  <si>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</si>
  <si>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</si>
  <si>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</si>
  <si>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</si>
  <si>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</si>
  <si>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</si>
  <si>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</si>
  <si>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</si>
  <si>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</si>
  <si>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Fonte: Dados Estatísticos informados pelas companhias aéreas conforme Portaria ANAC nº 1.189, de 16 de junho de 2011.</t>
  </si>
  <si>
    <t>VOOS REGULARES E NÃO REGULARES</t>
  </si>
  <si>
    <t>CARGA e CORREIO TRANSPORTADOS (Ton)</t>
  </si>
  <si>
    <t>Carga e Correio - Variação (%)</t>
  </si>
  <si>
    <t>Carga e Correio (Ton)</t>
  </si>
  <si>
    <t>Passageiros Pagos Transportados e Carga Paga e Correio Transportados</t>
  </si>
  <si>
    <t>PARTICIPAÇÃO DE MERCADO (CARGA e CORREIO)</t>
  </si>
  <si>
    <t>APROVEITAMENTO (%)</t>
  </si>
  <si>
    <t>APROVEITAMENTO - Variação (%)</t>
  </si>
  <si>
    <t>APROVEITAMENTO (RPK/ASK)</t>
  </si>
  <si>
    <t>Gol</t>
  </si>
  <si>
    <t>Latam</t>
  </si>
  <si>
    <t>Azul</t>
  </si>
  <si>
    <t>Avianca</t>
  </si>
  <si>
    <t>Passaredo</t>
  </si>
  <si>
    <t>Map</t>
  </si>
  <si>
    <t>Total</t>
  </si>
  <si>
    <t>Flyways</t>
  </si>
  <si>
    <t>Sete</t>
  </si>
  <si>
    <t>Abaeté</t>
  </si>
  <si>
    <t>Sideral</t>
  </si>
  <si>
    <t>Rio</t>
  </si>
  <si>
    <t>Modern</t>
  </si>
  <si>
    <t>Absa</t>
  </si>
  <si>
    <t>Colt</t>
  </si>
  <si>
    <t>Sterna</t>
  </si>
  <si>
    <t>Observações</t>
  </si>
  <si>
    <t>As informações de carga referentes a abril de 2017 da empresa aérea Latam foram consideradas inexatas, motivo pelo qual foi aberto um processo administrativo para apuração de infração por descumprimento da Resolução nº 191/2011 e da Portaria nº 1189/SRE/2011, que regulamentam o fornecimento dos dados estatísticos de voos à ANAC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</si>
</sst>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2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3" fontId="5" fillId="2" borderId="6" xfId="2" applyNumberFormat="1" applyFont="1" applyFill="1" applyBorder="1" applyAlignment="1">
      <alignment horizontal="center" vertical="center"/>
    </xf>
    <xf numFmtId="166" fontId="5" fillId="2" borderId="1" xfId="6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right" vertical="center"/>
    </xf>
    <xf numFmtId="3" fontId="5" fillId="2" borderId="6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3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3" fontId="5" fillId="2" borderId="1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/>
    <xf numFmtId="3" fontId="5" fillId="2" borderId="14" xfId="0" applyNumberFormat="1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167" fontId="5" fillId="2" borderId="13" xfId="5" applyNumberFormat="1" applyFont="1" applyFill="1" applyBorder="1" applyAlignment="1"/>
    <xf numFmtId="167" fontId="5" fillId="2" borderId="14" xfId="5" applyNumberFormat="1" applyFont="1" applyFill="1" applyBorder="1" applyAlignment="1"/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/>
    <xf numFmtId="3" fontId="5" fillId="2" borderId="15" xfId="0" applyNumberFormat="1" applyFont="1" applyFill="1" applyBorder="1" applyAlignment="1"/>
    <xf numFmtId="167" fontId="5" fillId="2" borderId="15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3" fontId="5" fillId="2" borderId="21" xfId="0" applyNumberFormat="1" applyFont="1" applyFill="1" applyBorder="1" applyAlignment="1"/>
    <xf numFmtId="3" fontId="5" fillId="2" borderId="23" xfId="0" applyNumberFormat="1" applyFont="1" applyFill="1" applyBorder="1" applyAlignment="1"/>
    <xf numFmtId="3" fontId="5" fillId="2" borderId="25" xfId="0" applyNumberFormat="1" applyFont="1" applyFill="1" applyBorder="1" applyAlignment="1"/>
    <xf numFmtId="167" fontId="5" fillId="2" borderId="21" xfId="5" applyNumberFormat="1" applyFont="1" applyFill="1" applyBorder="1" applyAlignment="1"/>
    <xf numFmtId="167" fontId="5" fillId="2" borderId="23" xfId="5" applyNumberFormat="1" applyFont="1" applyFill="1" applyBorder="1" applyAlignment="1"/>
    <xf numFmtId="167" fontId="5" fillId="2" borderId="25" xfId="5" applyNumberFormat="1" applyFont="1" applyFill="1" applyBorder="1" applyAlignment="1"/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1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23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167" fontId="5" fillId="2" borderId="23" xfId="5" applyNumberFormat="1" applyFont="1" applyFill="1" applyBorder="1" applyAlignment="1">
      <alignment horizontal="center" vertical="center"/>
    </xf>
    <xf numFmtId="167" fontId="5" fillId="2" borderId="15" xfId="5" applyNumberFormat="1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3" fontId="4" fillId="7" borderId="30" xfId="0" applyNumberFormat="1" applyFont="1" applyFill="1" applyBorder="1" applyAlignment="1">
      <alignment horizontal="center" vertical="center"/>
    </xf>
    <xf numFmtId="3" fontId="4" fillId="7" borderId="31" xfId="0" applyNumberFormat="1" applyFont="1" applyFill="1" applyBorder="1" applyAlignment="1">
      <alignment horizontal="center" vertical="center"/>
    </xf>
    <xf numFmtId="3" fontId="4" fillId="6" borderId="30" xfId="0" applyNumberFormat="1" applyFont="1" applyFill="1" applyBorder="1" applyAlignment="1">
      <alignment horizontal="center" vertical="center"/>
    </xf>
    <xf numFmtId="3" fontId="4" fillId="6" borderId="31" xfId="0" applyNumberFormat="1" applyFont="1" applyFill="1" applyBorder="1" applyAlignment="1">
      <alignment horizontal="center" vertical="center"/>
    </xf>
    <xf numFmtId="167" fontId="4" fillId="8" borderId="30" xfId="5" applyNumberFormat="1" applyFont="1" applyFill="1" applyBorder="1" applyAlignment="1">
      <alignment horizontal="center" vertical="center"/>
    </xf>
    <xf numFmtId="167" fontId="4" fillId="8" borderId="31" xfId="5" applyNumberFormat="1" applyFont="1" applyFill="1" applyBorder="1" applyAlignment="1">
      <alignment horizontal="center" vertical="center"/>
    </xf>
    <xf numFmtId="9" fontId="4" fillId="9" borderId="31" xfId="5" applyFont="1" applyFill="1" applyBorder="1" applyAlignment="1">
      <alignment horizontal="center" vertical="center"/>
    </xf>
    <xf numFmtId="0" fontId="4" fillId="7" borderId="30" xfId="0" applyNumberFormat="1" applyFont="1" applyFill="1" applyBorder="1" applyAlignment="1">
      <alignment horizontal="center" vertical="center" wrapText="1"/>
    </xf>
    <xf numFmtId="0" fontId="4" fillId="7" borderId="31" xfId="0" applyNumberFormat="1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right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9" borderId="31" xfId="0" applyFont="1" applyFill="1" applyBorder="1" applyAlignment="1">
      <alignment horizontal="center" vertical="center" wrapText="1"/>
    </xf>
    <xf numFmtId="0" fontId="4" fillId="9" borderId="32" xfId="0" applyFont="1" applyFill="1" applyBorder="1" applyAlignment="1">
      <alignment horizontal="right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right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5" xfId="0" applyNumberFormat="1" applyFont="1" applyFill="1" applyBorder="1" applyAlignment="1">
      <alignment horizontal="center" vertical="center"/>
    </xf>
    <xf numFmtId="167" fontId="5" fillId="0" borderId="14" xfId="0" applyNumberFormat="1" applyFont="1" applyFill="1" applyBorder="1" applyAlignment="1">
      <alignment horizontal="center" vertical="center"/>
    </xf>
    <xf numFmtId="167" fontId="4" fillId="6" borderId="32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7" fontId="5" fillId="0" borderId="26" xfId="0" applyNumberFormat="1" applyFont="1" applyFill="1" applyBorder="1" applyAlignment="1">
      <alignment horizontal="center" vertical="center"/>
    </xf>
    <xf numFmtId="167" fontId="4" fillId="7" borderId="31" xfId="0" applyNumberFormat="1" applyFont="1" applyFill="1" applyBorder="1" applyAlignment="1">
      <alignment horizontal="center" vertical="center"/>
    </xf>
    <xf numFmtId="167" fontId="4" fillId="8" borderId="32" xfId="0" applyNumberFormat="1" applyFont="1" applyFill="1" applyBorder="1" applyAlignment="1">
      <alignment horizontal="center"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4" fillId="9" borderId="32" xfId="0" applyNumberFormat="1" applyFont="1" applyFill="1" applyBorder="1" applyAlignment="1">
      <alignment horizontal="center" vertical="center"/>
    </xf>
    <xf numFmtId="167" fontId="5" fillId="0" borderId="22" xfId="0" applyNumberFormat="1" applyFont="1" applyFill="1" applyBorder="1" applyAlignment="1"/>
    <xf numFmtId="167" fontId="5" fillId="0" borderId="24" xfId="0" applyNumberFormat="1" applyFont="1" applyFill="1" applyBorder="1" applyAlignment="1"/>
    <xf numFmtId="167" fontId="5" fillId="0" borderId="26" xfId="0" applyNumberFormat="1" applyFont="1" applyFill="1" applyBorder="1" applyAlignment="1"/>
    <xf numFmtId="167" fontId="5" fillId="0" borderId="13" xfId="0" applyNumberFormat="1" applyFont="1" applyFill="1" applyBorder="1" applyAlignment="1"/>
    <xf numFmtId="167" fontId="5" fillId="0" borderId="15" xfId="0" applyNumberFormat="1" applyFont="1" applyFill="1" applyBorder="1" applyAlignment="1"/>
    <xf numFmtId="167" fontId="5" fillId="0" borderId="14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5" fillId="0" borderId="12" xfId="0" applyNumberFormat="1" applyFont="1" applyFill="1" applyBorder="1" applyAlignment="1"/>
    <xf numFmtId="169" fontId="5" fillId="2" borderId="1" xfId="5" applyNumberFormat="1" applyFont="1" applyFill="1" applyBorder="1" applyAlignment="1">
      <alignment horizontal="right"/>
    </xf>
    <xf numFmtId="170" fontId="5" fillId="2" borderId="1" xfId="6" applyNumberFormat="1" applyFont="1" applyFill="1" applyBorder="1" applyAlignment="1">
      <alignment horizontal="center" vertical="center"/>
    </xf>
    <xf numFmtId="170" fontId="5" fillId="2" borderId="1" xfId="2" applyNumberFormat="1" applyFont="1" applyFill="1" applyBorder="1" applyAlignment="1">
      <alignment horizontal="center" vertical="center"/>
    </xf>
    <xf numFmtId="170" fontId="5" fillId="0" borderId="1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1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center" vertical="center"/>
    </xf>
    <xf numFmtId="170" fontId="5" fillId="2" borderId="6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right" vertical="center"/>
    </xf>
    <xf numFmtId="170" fontId="5" fillId="2" borderId="6" xfId="2" applyNumberFormat="1" applyFont="1" applyFill="1" applyBorder="1" applyAlignment="1">
      <alignment horizontal="right" vertical="center"/>
    </xf>
    <xf numFmtId="167" fontId="5" fillId="0" borderId="40" xfId="0" applyNumberFormat="1" applyFont="1" applyFill="1" applyBorder="1" applyAlignment="1"/>
    <xf numFmtId="3" fontId="4" fillId="7" borderId="41" xfId="0" applyNumberFormat="1" applyFont="1" applyFill="1" applyBorder="1" applyAlignment="1">
      <alignment vertical="center"/>
    </xf>
    <xf numFmtId="3" fontId="4" fillId="7" borderId="42" xfId="0" applyNumberFormat="1" applyFont="1" applyFill="1" applyBorder="1" applyAlignment="1">
      <alignment vertical="center"/>
    </xf>
    <xf numFmtId="167" fontId="4" fillId="7" borderId="43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0" fontId="4" fillId="7" borderId="46" xfId="0" applyFont="1" applyFill="1" applyBorder="1" applyAlignment="1">
      <alignment horizontal="right" vertical="center" wrapText="1"/>
    </xf>
    <xf numFmtId="3" fontId="4" fillId="6" borderId="47" xfId="0" applyNumberFormat="1" applyFont="1" applyFill="1" applyBorder="1" applyAlignment="1">
      <alignment vertical="center"/>
    </xf>
    <xf numFmtId="3" fontId="4" fillId="6" borderId="4" xfId="0" applyNumberFormat="1" applyFont="1" applyFill="1" applyBorder="1" applyAlignment="1">
      <alignment vertical="center"/>
    </xf>
    <xf numFmtId="167" fontId="4" fillId="6" borderId="48" xfId="0" applyNumberFormat="1" applyFont="1" applyFill="1" applyBorder="1" applyAlignment="1">
      <alignment vertical="center"/>
    </xf>
    <xf numFmtId="0" fontId="4" fillId="6" borderId="44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right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vertical="center" wrapText="1"/>
    </xf>
    <xf numFmtId="167" fontId="4" fillId="8" borderId="41" xfId="5" applyNumberFormat="1" applyFont="1" applyFill="1" applyBorder="1" applyAlignment="1">
      <alignment vertical="center"/>
    </xf>
    <xf numFmtId="167" fontId="4" fillId="8" borderId="42" xfId="5" applyNumberFormat="1" applyFont="1" applyFill="1" applyBorder="1" applyAlignment="1">
      <alignment vertical="center"/>
    </xf>
    <xf numFmtId="167" fontId="4" fillId="8" borderId="43" xfId="0" applyNumberFormat="1" applyFont="1" applyFill="1" applyBorder="1" applyAlignment="1">
      <alignment vertical="center"/>
    </xf>
    <xf numFmtId="0" fontId="4" fillId="9" borderId="44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right" vertical="center" wrapText="1"/>
    </xf>
    <xf numFmtId="9" fontId="4" fillId="9" borderId="47" xfId="5" applyFont="1" applyFill="1" applyBorder="1" applyAlignment="1">
      <alignment vertical="center"/>
    </xf>
    <xf numFmtId="9" fontId="4" fillId="9" borderId="4" xfId="5" applyFont="1" applyFill="1" applyBorder="1" applyAlignment="1">
      <alignment vertical="center"/>
    </xf>
    <xf numFmtId="167" fontId="4" fillId="9" borderId="39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right" vertical="center" wrapText="1"/>
    </xf>
    <xf numFmtId="0" fontId="4" fillId="7" borderId="45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right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10" borderId="44" xfId="0" applyFont="1" applyFill="1" applyBorder="1" applyAlignment="1">
      <alignment horizontal="right" vertical="center" wrapText="1"/>
    </xf>
    <xf numFmtId="0" fontId="4" fillId="10" borderId="45" xfId="0" applyFont="1" applyFill="1" applyBorder="1" applyAlignment="1">
      <alignment horizontal="right" vertical="center" wrapText="1"/>
    </xf>
    <xf numFmtId="0" fontId="4" fillId="10" borderId="46" xfId="0" applyFont="1" applyFill="1" applyBorder="1" applyAlignment="1">
      <alignment horizontal="right" vertical="center" wrapText="1"/>
    </xf>
    <xf numFmtId="0" fontId="4" fillId="4" borderId="44" xfId="0" applyFont="1" applyFill="1" applyBorder="1" applyAlignment="1">
      <alignment horizontal="right" vertical="center" wrapText="1"/>
    </xf>
    <xf numFmtId="0" fontId="4" fillId="4" borderId="45" xfId="0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right" vertical="center" wrapText="1"/>
    </xf>
    <xf numFmtId="167" fontId="4" fillId="10" borderId="41" xfId="5" applyNumberFormat="1" applyFont="1" applyFill="1" applyBorder="1" applyAlignment="1">
      <alignment vertical="center"/>
    </xf>
    <xf numFmtId="167" fontId="4" fillId="10" borderId="42" xfId="5" applyNumberFormat="1" applyFont="1" applyFill="1" applyBorder="1" applyAlignment="1">
      <alignment vertical="center"/>
    </xf>
    <xf numFmtId="167" fontId="4" fillId="10" borderId="43" xfId="5" applyNumberFormat="1" applyFont="1" applyFill="1" applyBorder="1" applyAlignment="1">
      <alignment vertical="center"/>
    </xf>
    <xf numFmtId="167" fontId="4" fillId="4" borderId="47" xfId="5" applyNumberFormat="1" applyFont="1" applyFill="1" applyBorder="1" applyAlignment="1">
      <alignment vertical="center"/>
    </xf>
    <xf numFmtId="167" fontId="4" fillId="4" borderId="4" xfId="5" applyNumberFormat="1" applyFont="1" applyFill="1" applyBorder="1" applyAlignment="1">
      <alignment vertical="center"/>
    </xf>
    <xf numFmtId="167" fontId="4" fillId="4" borderId="39" xfId="5" applyNumberFormat="1" applyFont="1" applyFill="1" applyBorder="1" applyAlignment="1">
      <alignment vertical="center"/>
    </xf>
    <xf numFmtId="0" fontId="13" fillId="0" borderId="0" xfId="4" applyFont="1" applyFill="1" applyBorder="1" applyAlignment="1" applyProtection="1">
      <alignment vertical="center"/>
    </xf>
    <xf numFmtId="0" fontId="3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33" xfId="0" applyNumberFormat="1" applyFont="1" applyFill="1" applyBorder="1" applyAlignment="1">
      <alignment horizontal="center"/>
    </xf>
    <xf numFmtId="49" fontId="4" fillId="7" borderId="34" xfId="0" applyNumberFormat="1" applyFont="1" applyFill="1" applyBorder="1" applyAlignment="1">
      <alignment horizontal="center"/>
    </xf>
    <xf numFmtId="49" fontId="4" fillId="7" borderId="35" xfId="0" applyNumberFormat="1" applyFont="1" applyFill="1" applyBorder="1" applyAlignment="1">
      <alignment horizontal="center"/>
    </xf>
    <xf numFmtId="17" fontId="4" fillId="6" borderId="36" xfId="0" applyNumberFormat="1" applyFont="1" applyFill="1" applyBorder="1" applyAlignment="1">
      <alignment horizontal="center"/>
    </xf>
    <xf numFmtId="49" fontId="4" fillId="6" borderId="37" xfId="0" applyNumberFormat="1" applyFont="1" applyFill="1" applyBorder="1" applyAlignment="1">
      <alignment horizontal="center"/>
    </xf>
    <xf numFmtId="49" fontId="4" fillId="6" borderId="38" xfId="0" applyNumberFormat="1" applyFont="1" applyFill="1" applyBorder="1" applyAlignment="1">
      <alignment horizontal="center"/>
    </xf>
    <xf numFmtId="17" fontId="4" fillId="8" borderId="33" xfId="0" applyNumberFormat="1" applyFont="1" applyFill="1" applyBorder="1" applyAlignment="1">
      <alignment horizontal="center"/>
    </xf>
    <xf numFmtId="49" fontId="4" fillId="8" borderId="34" xfId="0" applyNumberFormat="1" applyFont="1" applyFill="1" applyBorder="1" applyAlignment="1">
      <alignment horizontal="center"/>
    </xf>
    <xf numFmtId="49" fontId="4" fillId="8" borderId="35" xfId="0" applyNumberFormat="1" applyFont="1" applyFill="1" applyBorder="1" applyAlignment="1">
      <alignment horizontal="center"/>
    </xf>
    <xf numFmtId="17" fontId="4" fillId="9" borderId="36" xfId="0" applyNumberFormat="1" applyFont="1" applyFill="1" applyBorder="1" applyAlignment="1">
      <alignment horizontal="center"/>
    </xf>
    <xf numFmtId="49" fontId="4" fillId="9" borderId="37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17" fontId="4" fillId="7" borderId="18" xfId="0" applyNumberFormat="1" applyFont="1" applyFill="1" applyBorder="1" applyAlignment="1">
      <alignment horizontal="center"/>
    </xf>
    <xf numFmtId="49" fontId="4" fillId="7" borderId="19" xfId="0" applyNumberFormat="1" applyFont="1" applyFill="1" applyBorder="1" applyAlignment="1">
      <alignment horizontal="center"/>
    </xf>
    <xf numFmtId="49" fontId="4" fillId="7" borderId="20" xfId="0" applyNumberFormat="1" applyFont="1" applyFill="1" applyBorder="1" applyAlignment="1">
      <alignment horizontal="center"/>
    </xf>
    <xf numFmtId="17" fontId="4" fillId="6" borderId="10" xfId="0" applyNumberFormat="1" applyFont="1" applyFill="1" applyBorder="1" applyAlignment="1">
      <alignment horizontal="center"/>
    </xf>
    <xf numFmtId="49" fontId="4" fillId="6" borderId="9" xfId="0" applyNumberFormat="1" applyFont="1" applyFill="1" applyBorder="1" applyAlignment="1">
      <alignment horizontal="center"/>
    </xf>
    <xf numFmtId="49" fontId="4" fillId="6" borderId="11" xfId="0" applyNumberFormat="1" applyFont="1" applyFill="1" applyBorder="1" applyAlignment="1">
      <alignment horizontal="center"/>
    </xf>
    <xf numFmtId="17" fontId="4" fillId="8" borderId="18" xfId="0" applyNumberFormat="1" applyFont="1" applyFill="1" applyBorder="1" applyAlignment="1">
      <alignment horizontal="center"/>
    </xf>
    <xf numFmtId="49" fontId="4" fillId="8" borderId="19" xfId="0" applyNumberFormat="1" applyFont="1" applyFill="1" applyBorder="1" applyAlignment="1">
      <alignment horizontal="center"/>
    </xf>
    <xf numFmtId="49" fontId="4" fillId="8" borderId="20" xfId="0" applyNumberFormat="1" applyFont="1" applyFill="1" applyBorder="1" applyAlignment="1">
      <alignment horizontal="center"/>
    </xf>
    <xf numFmtId="17" fontId="4" fillId="9" borderId="10" xfId="0" applyNumberFormat="1" applyFont="1" applyFill="1" applyBorder="1" applyAlignment="1">
      <alignment horizontal="center"/>
    </xf>
    <xf numFmtId="49" fontId="4" fillId="9" borderId="9" xfId="0" applyNumberFormat="1" applyFont="1" applyFill="1" applyBorder="1" applyAlignment="1">
      <alignment horizontal="center"/>
    </xf>
    <xf numFmtId="17" fontId="4" fillId="7" borderId="27" xfId="0" applyNumberFormat="1" applyFont="1" applyFill="1" applyBorder="1" applyAlignment="1">
      <alignment horizontal="center"/>
    </xf>
    <xf numFmtId="17" fontId="4" fillId="7" borderId="28" xfId="0" applyNumberFormat="1" applyFont="1" applyFill="1" applyBorder="1" applyAlignment="1">
      <alignment horizontal="center"/>
    </xf>
    <xf numFmtId="17" fontId="4" fillId="7" borderId="29" xfId="0" applyNumberFormat="1" applyFont="1" applyFill="1" applyBorder="1" applyAlignment="1">
      <alignment horizontal="center"/>
    </xf>
    <xf numFmtId="17" fontId="4" fillId="10" borderId="18" xfId="0" applyNumberFormat="1" applyFont="1" applyFill="1" applyBorder="1" applyAlignment="1">
      <alignment horizontal="center"/>
    </xf>
    <xf numFmtId="49" fontId="4" fillId="10" borderId="19" xfId="0" applyNumberFormat="1" applyFont="1" applyFill="1" applyBorder="1" applyAlignment="1">
      <alignment horizontal="center"/>
    </xf>
    <xf numFmtId="49" fontId="4" fillId="10" borderId="20" xfId="0" applyNumberFormat="1" applyFont="1" applyFill="1" applyBorder="1" applyAlignment="1">
      <alignment horizontal="center"/>
    </xf>
    <xf numFmtId="17" fontId="4" fillId="4" borderId="10" xfId="0" applyNumberFormat="1" applyFont="1" applyFill="1" applyBorder="1" applyAlignment="1">
      <alignment horizontal="center"/>
    </xf>
    <xf numFmtId="49" fontId="4" fillId="4" borderId="9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  <xf numFmtId="17" fontId="4" fillId="7" borderId="50" xfId="0" applyNumberFormat="1" applyFont="1" applyFill="1" applyBorder="1" applyAlignment="1">
      <alignment horizontal="center"/>
    </xf>
    <xf numFmtId="17" fontId="4" fillId="7" borderId="51" xfId="0" applyNumberFormat="1" applyFont="1" applyFill="1" applyBorder="1" applyAlignment="1">
      <alignment horizontal="center"/>
    </xf>
    <xf numFmtId="17" fontId="4" fillId="7" borderId="52" xfId="0" applyNumberFormat="1" applyFont="1" applyFill="1" applyBorder="1" applyAlignment="1">
      <alignment horizontal="center"/>
    </xf>
    <xf numFmtId="17" fontId="4" fillId="10" borderId="33" xfId="0" applyNumberFormat="1" applyFont="1" applyFill="1" applyBorder="1" applyAlignment="1">
      <alignment horizontal="center"/>
    </xf>
    <xf numFmtId="49" fontId="4" fillId="10" borderId="34" xfId="0" applyNumberFormat="1" applyFont="1" applyFill="1" applyBorder="1" applyAlignment="1">
      <alignment horizontal="center"/>
    </xf>
    <xf numFmtId="49" fontId="4" fillId="10" borderId="35" xfId="0" applyNumberFormat="1" applyFont="1" applyFill="1" applyBorder="1" applyAlignment="1">
      <alignment horizontal="center"/>
    </xf>
    <xf numFmtId="17" fontId="4" fillId="4" borderId="36" xfId="0" applyNumberFormat="1" applyFont="1" applyFill="1" applyBorder="1" applyAlignment="1">
      <alignment horizontal="center"/>
    </xf>
    <xf numFmtId="49" fontId="4" fillId="4" borderId="37" xfId="0" applyNumberFormat="1" applyFont="1" applyFill="1" applyBorder="1" applyAlignment="1">
      <alignment horizontal="center"/>
    </xf>
  </cellXfs>
  <cellStyles count="8">
    <cellStyle name="Normal" xfId="0" builtinId="0"/>
    <cellStyle name="Normal 2" xfId="1"/>
    <cellStyle name="Normal 2 2" xfId="2"/>
    <cellStyle name="Normal 4" xfId="3"/>
    <cellStyle name="Normal 4 2" xfId="4"/>
    <cellStyle name="Porcentagem" xfId="5" builtinId="5"/>
    <cellStyle name="Separador de milhares 2" xfId="6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-0.249977111117893"/>
  </sheetPr>
  <dimension ref="A1:V45"/>
  <sheetViews>
    <sheetView showGridLines="0" tabSelected="1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194" t="str">
        <f>"DEMANDA E OFERTA - "&amp;UPPER(TEXT($P$1,"mmmmmmmmmm"))&amp;"/"&amp;TEXT($P$1,"aaaa")&amp;" - MERCADO DOMÉSTICO"</f>
        <v>DEMANDA E OFERTA - DEZEMBRO/2017 - MERCADO DOMÉSTICO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8"/>
      <c r="O1" s="18"/>
      <c r="P1" s="97">
        <v>43070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194" t="s">
        <v>23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194" t="s">
        <v>16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194" t="s">
        <v>17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195" t="str">
        <f>"MÊS DE REFERÊNCIA - "&amp;UPPER(TEXT($P$1,"mmmmmmmmmm"))</f>
        <v>MÊS DE REFERÊNCIA - DEZEMBRO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7" t="s">
        <v>0</v>
      </c>
      <c r="B8" s="200" t="s">
        <v>30</v>
      </c>
      <c r="C8" s="201"/>
      <c r="D8" s="202"/>
      <c r="E8" s="203" t="s">
        <v>31</v>
      </c>
      <c r="F8" s="204"/>
      <c r="G8" s="205"/>
      <c r="H8" s="206" t="s">
        <v>41</v>
      </c>
      <c r="I8" s="207"/>
      <c r="J8" s="208"/>
      <c r="K8" s="209" t="s">
        <v>27</v>
      </c>
      <c r="L8" s="210"/>
      <c r="M8" s="210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198"/>
      <c r="B9" s="111">
        <f>YEAR($P$1)-1</f>
        <v>2016</v>
      </c>
      <c r="C9" s="112">
        <f>YEAR($P$1)</f>
        <v>2017</v>
      </c>
      <c r="D9" s="113" t="s">
        <v>26</v>
      </c>
      <c r="E9" s="118">
        <f>YEAR($P$1)-1</f>
        <v>2016</v>
      </c>
      <c r="F9" s="114">
        <f>YEAR($P$1)</f>
        <v>2017</v>
      </c>
      <c r="G9" s="119" t="s">
        <v>26</v>
      </c>
      <c r="H9" s="120">
        <f>YEAR($P$1)-1</f>
        <v>2016</v>
      </c>
      <c r="I9" s="115">
        <f>YEAR($P$1)</f>
        <v>2017</v>
      </c>
      <c r="J9" s="121" t="s">
        <v>26</v>
      </c>
      <c r="K9" s="116">
        <f>YEAR($P$1)-1</f>
        <v>2016</v>
      </c>
      <c r="L9" s="116">
        <f>YEAR($P$1)</f>
        <v>2017</v>
      </c>
      <c r="M9" s="117" t="s">
        <v>26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54" t="s">
        <v>42</v>
      </c>
      <c r="B10" s="98">
        <v>3078999.7520000003</v>
      </c>
      <c r="C10" s="99">
        <v>3300243.1850000005</v>
      </c>
      <c r="D10" s="126">
        <f t="shared" ref="D10:D12" si="0">IF(ISERROR(C10/B10),"",C10/B10-1)</f>
        <v>7.1855618973755586E-2</v>
      </c>
      <c r="E10" s="99">
        <v>3873459.6060000001</v>
      </c>
      <c r="F10" s="99">
        <v>4046797.8089999985</v>
      </c>
      <c r="G10" s="123">
        <f t="shared" ref="G10:G12" si="1">IF(ISERROR(F10/E10),"",F10/E10-1)</f>
        <v>4.4750228640953571E-2</v>
      </c>
      <c r="H10" s="100">
        <f>IF(ISERROR(B10/E10),"",B10/E10)</f>
        <v>0.79489656926604346</v>
      </c>
      <c r="I10" s="101">
        <f t="shared" ref="I10:I16" si="2">IF(ISERROR(C10/F10),"",C10/F10)</f>
        <v>0.81551966289502398</v>
      </c>
      <c r="J10" s="126">
        <f>IF(ISERROR(I10/H10),"",I10/H10-1)</f>
        <v>2.5944373678732369E-2</v>
      </c>
      <c r="K10" s="101">
        <f t="shared" ref="K10:L16" si="3">B10/B$17</f>
        <v>0.37427208313246318</v>
      </c>
      <c r="L10" s="101">
        <f t="shared" si="3"/>
        <v>0.37963385133054556</v>
      </c>
      <c r="M10" s="130">
        <f t="shared" ref="M10" si="4">IF(ISERROR(L10/K10),"",L10/K10-1)</f>
        <v>1.4325856615345689E-2</v>
      </c>
      <c r="N10" s="50"/>
      <c r="O10" s="44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72" t="s">
        <v>43</v>
      </c>
      <c r="B11" s="98">
        <v>2690203.4909999999</v>
      </c>
      <c r="C11" s="99">
        <v>2751896.4929999989</v>
      </c>
      <c r="D11" s="126">
        <f t="shared" si="0"/>
        <v>2.2932466709819854E-2</v>
      </c>
      <c r="E11" s="99">
        <v>3217612.3990000002</v>
      </c>
      <c r="F11" s="99">
        <v>3241312.0439999984</v>
      </c>
      <c r="G11" s="123">
        <f t="shared" si="1"/>
        <v>7.3655997246169225E-3</v>
      </c>
      <c r="H11" s="100">
        <f t="shared" ref="H11:H16" si="5">IF(ISERROR(B11/E11),"",B11/E11)</f>
        <v>0.83608687355757538</v>
      </c>
      <c r="I11" s="101">
        <f t="shared" si="2"/>
        <v>0.84900696250274388</v>
      </c>
      <c r="J11" s="126">
        <f t="shared" ref="J11:J16" si="6">IF(ISERROR(I11/H11),"",I11/H11-1)</f>
        <v>1.5453046033593543E-2</v>
      </c>
      <c r="K11" s="101">
        <f t="shared" si="3"/>
        <v>0.32701141465593547</v>
      </c>
      <c r="L11" s="101">
        <f t="shared" si="3"/>
        <v>0.3165563885864402</v>
      </c>
      <c r="M11" s="130">
        <f t="shared" ref="M11:M16" si="7">IF(ISERROR(L11/K11),"",L11/K11-1)</f>
        <v>-3.1971440753820524E-2</v>
      </c>
      <c r="N11" s="50"/>
      <c r="O11" s="122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55" t="s">
        <v>44</v>
      </c>
      <c r="B12" s="102">
        <v>1440715.122</v>
      </c>
      <c r="C12" s="103">
        <v>1510045.5869999998</v>
      </c>
      <c r="D12" s="126">
        <f t="shared" si="0"/>
        <v>4.8122258135081752E-2</v>
      </c>
      <c r="E12" s="99">
        <v>1813228.0249999999</v>
      </c>
      <c r="F12" s="99">
        <v>1849669.5469999991</v>
      </c>
      <c r="G12" s="123">
        <f t="shared" si="1"/>
        <v>2.0097594730259738E-2</v>
      </c>
      <c r="H12" s="100">
        <f t="shared" si="5"/>
        <v>0.79455815933575158</v>
      </c>
      <c r="I12" s="101">
        <f t="shared" si="2"/>
        <v>0.816386683474981</v>
      </c>
      <c r="J12" s="126">
        <f t="shared" si="6"/>
        <v>2.747253159854024E-2</v>
      </c>
      <c r="K12" s="101">
        <f t="shared" si="3"/>
        <v>0.17512812385292481</v>
      </c>
      <c r="L12" s="101">
        <f t="shared" si="3"/>
        <v>0.17370369083195433</v>
      </c>
      <c r="M12" s="130">
        <f t="shared" si="7"/>
        <v>-8.1336623132371999E-3</v>
      </c>
      <c r="N12" s="50"/>
      <c r="O12" s="122"/>
      <c r="P12" s="77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55" t="s">
        <v>45</v>
      </c>
      <c r="B13" s="102">
        <v>970668.85700000008</v>
      </c>
      <c r="C13" s="103">
        <v>1094069.858</v>
      </c>
      <c r="D13" s="127">
        <f t="shared" ref="D13:D17" si="8">IF(ISERROR(C13/B13),"",C13/B13-1)</f>
        <v>0.12712986525743641</v>
      </c>
      <c r="E13" s="103">
        <v>1147533.693</v>
      </c>
      <c r="F13" s="103">
        <v>1255676.865</v>
      </c>
      <c r="G13" s="124">
        <f t="shared" ref="G13:G17" si="9">IF(ISERROR(F13/E13),"",F13/E13-1)</f>
        <v>9.4239648613088756E-2</v>
      </c>
      <c r="H13" s="100">
        <f t="shared" si="5"/>
        <v>0.8458739494283416</v>
      </c>
      <c r="I13" s="101">
        <f t="shared" si="2"/>
        <v>0.87129888946389089</v>
      </c>
      <c r="J13" s="126">
        <f t="shared" si="6"/>
        <v>3.0057599069851948E-2</v>
      </c>
      <c r="K13" s="101">
        <f t="shared" si="3"/>
        <v>0.1179909985069713</v>
      </c>
      <c r="L13" s="101">
        <f t="shared" si="3"/>
        <v>0.12585313582495983</v>
      </c>
      <c r="M13" s="130">
        <f t="shared" si="7"/>
        <v>6.6633365404768607E-2</v>
      </c>
      <c r="N13" s="44"/>
      <c r="O13" s="122"/>
      <c r="P13" s="18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55" t="s">
        <v>46</v>
      </c>
      <c r="B14" s="102">
        <v>38349.591999999997</v>
      </c>
      <c r="C14" s="103">
        <v>27897.258000000009</v>
      </c>
      <c r="D14" s="127">
        <f t="shared" si="8"/>
        <v>-0.27255398179985824</v>
      </c>
      <c r="E14" s="103">
        <v>56928.506000000001</v>
      </c>
      <c r="F14" s="103">
        <v>42346.659999999989</v>
      </c>
      <c r="G14" s="124">
        <f t="shared" si="9"/>
        <v>-0.25614313504029096</v>
      </c>
      <c r="H14" s="100">
        <f t="shared" si="5"/>
        <v>0.67364479932074794</v>
      </c>
      <c r="I14" s="101">
        <f t="shared" si="2"/>
        <v>0.65878295950613386</v>
      </c>
      <c r="J14" s="126">
        <f t="shared" si="6"/>
        <v>-2.2061834114357692E-2</v>
      </c>
      <c r="K14" s="101">
        <f t="shared" si="3"/>
        <v>4.661637817864963E-3</v>
      </c>
      <c r="L14" s="101">
        <f t="shared" si="3"/>
        <v>3.2090797260753601E-3</v>
      </c>
      <c r="M14" s="130">
        <f t="shared" si="7"/>
        <v>-0.31159822975155038</v>
      </c>
      <c r="N14" s="44"/>
      <c r="O14" s="122"/>
      <c r="P14" s="77"/>
      <c r="Q14" s="86"/>
      <c r="R14" s="18"/>
      <c r="S14" s="18"/>
      <c r="T14" s="18"/>
      <c r="U14" s="18"/>
      <c r="V14" s="18"/>
    </row>
    <row r="15" spans="1:22" s="1" customFormat="1" ht="15" customHeight="1" x14ac:dyDescent="0.2">
      <c r="A15" s="55" t="s">
        <v>47</v>
      </c>
      <c r="B15" s="102">
        <v>4784.2139999999999</v>
      </c>
      <c r="C15" s="103">
        <v>6143.1479999999983</v>
      </c>
      <c r="D15" s="127">
        <f t="shared" si="8"/>
        <v>0.28404540432346836</v>
      </c>
      <c r="E15" s="103">
        <v>8376.5959999999995</v>
      </c>
      <c r="F15" s="103">
        <v>8946.2520000000022</v>
      </c>
      <c r="G15" s="124">
        <f t="shared" ref="G15" si="10">IF(ISERROR(F15/E15),"",F15/E15-1)</f>
        <v>6.8005667218522081E-2</v>
      </c>
      <c r="H15" s="100">
        <f t="shared" si="5"/>
        <v>0.57114059219281921</v>
      </c>
      <c r="I15" s="101">
        <f t="shared" si="2"/>
        <v>0.68667281002144775</v>
      </c>
      <c r="J15" s="126">
        <f t="shared" si="6"/>
        <v>0.20228332464526422</v>
      </c>
      <c r="K15" s="101">
        <f t="shared" si="3"/>
        <v>5.8155176490949385E-4</v>
      </c>
      <c r="L15" s="101">
        <f t="shared" si="3"/>
        <v>7.066591168594557E-4</v>
      </c>
      <c r="M15" s="130">
        <f t="shared" si="7"/>
        <v>0.21512676858513569</v>
      </c>
      <c r="N15" s="44"/>
      <c r="O15" s="122"/>
      <c r="P15" s="77"/>
      <c r="Q15" s="86"/>
      <c r="R15" s="18"/>
      <c r="S15" s="18"/>
      <c r="T15" s="18"/>
      <c r="U15" s="18"/>
      <c r="V15" s="18"/>
    </row>
    <row r="16" spans="1:22" s="1" customFormat="1" ht="15" customHeight="1" thickBot="1" x14ac:dyDescent="0.25">
      <c r="A16" s="55" t="s">
        <v>48</v>
      </c>
      <c r="B16" s="102">
        <v>2913.7939999999999</v>
      </c>
      <c r="C16" s="103">
        <v>2931.3090000000002</v>
      </c>
      <c r="D16" s="127">
        <f>IF(ISERROR(C16/B16),"",C16/B16-1)</f>
        <v>6.0110632391996432E-3</v>
      </c>
      <c r="E16" s="103">
        <v>3508.4160000000002</v>
      </c>
      <c r="F16" s="103">
        <v>3355.8720000000003</v>
      </c>
      <c r="G16" s="124">
        <f t="shared" si="9"/>
        <v>-4.3479450555464316E-2</v>
      </c>
      <c r="H16" s="100">
        <f t="shared" si="5"/>
        <v>0.8305155374961235</v>
      </c>
      <c r="I16" s="101">
        <f t="shared" si="2"/>
        <v>0.87348653345538807</v>
      </c>
      <c r="J16" s="126">
        <f t="shared" si="6"/>
        <v>5.1740146955968402E-2</v>
      </c>
      <c r="K16" s="101">
        <f t="shared" si="3"/>
        <v>3.5419026893084086E-4</v>
      </c>
      <c r="L16" s="101">
        <f t="shared" si="3"/>
        <v>3.3719458316520701E-4</v>
      </c>
      <c r="M16" s="130">
        <f t="shared" si="7"/>
        <v>-4.7984620856290183E-2</v>
      </c>
      <c r="N16" s="44"/>
      <c r="O16" s="122"/>
      <c r="P16" s="18"/>
      <c r="Q16" s="18"/>
      <c r="R16" s="18"/>
      <c r="S16" s="18"/>
      <c r="T16" s="18"/>
      <c r="U16" s="18"/>
      <c r="V16" s="18"/>
    </row>
    <row r="17" spans="1:22" s="1" customFormat="1" ht="15" customHeight="1" thickBot="1" x14ac:dyDescent="0.25">
      <c r="A17" s="79" t="s">
        <v>22</v>
      </c>
      <c r="B17" s="104">
        <f>SUM(B10:B16)</f>
        <v>8226634.8219999997</v>
      </c>
      <c r="C17" s="105">
        <f>SUM(C10:C16)</f>
        <v>8693226.8379999995</v>
      </c>
      <c r="D17" s="128">
        <f t="shared" si="8"/>
        <v>5.671723932028927E-2</v>
      </c>
      <c r="E17" s="106">
        <f>SUM(E10:E16)</f>
        <v>10120647.241</v>
      </c>
      <c r="F17" s="107">
        <f>SUM(F10:F16)</f>
        <v>10448105.048999995</v>
      </c>
      <c r="G17" s="125">
        <f t="shared" si="9"/>
        <v>3.2355421565670506E-2</v>
      </c>
      <c r="H17" s="108">
        <f>IF(ISERROR(B17/E17),"",B17/E17)</f>
        <v>0.81285659168841284</v>
      </c>
      <c r="I17" s="109">
        <f t="shared" ref="I17" si="11">IF(ISERROR(C17/F17),"",C17/F17)</f>
        <v>0.83203861343565289</v>
      </c>
      <c r="J17" s="129">
        <f t="shared" ref="J17" si="12">IF(ISERROR(I17/H17),"",I17/H17-1)</f>
        <v>2.3598285285964637E-2</v>
      </c>
      <c r="K17" s="110">
        <f>SUM(K10:K16)</f>
        <v>0.99999999999999989</v>
      </c>
      <c r="L17" s="110">
        <f>SUM(L10:L16)</f>
        <v>0.99999999999999978</v>
      </c>
      <c r="M17" s="131">
        <f t="shared" ref="M17" si="13">IF(ISERROR(L17/K17),"",L17/K17-1)</f>
        <v>-1.1102230246251565E-16</v>
      </c>
      <c r="N17" s="18"/>
      <c r="O17" s="18"/>
      <c r="P17" s="18"/>
      <c r="Q17" s="18"/>
      <c r="R17" s="18"/>
      <c r="S17" s="18"/>
      <c r="T17" s="18"/>
      <c r="U17" s="18"/>
      <c r="V17" s="18"/>
    </row>
    <row r="18" spans="1:22" s="1" customFormat="1" ht="15" customHeight="1" x14ac:dyDescent="0.2">
      <c r="A18" s="46"/>
      <c r="B18" s="47"/>
      <c r="C18" s="47"/>
      <c r="D18" s="47"/>
      <c r="E18" s="47"/>
      <c r="F18" s="61"/>
      <c r="G18" s="47"/>
      <c r="H18" s="47"/>
      <c r="I18" s="47"/>
      <c r="J18" s="47"/>
      <c r="K18" s="88"/>
      <c r="L18" s="88"/>
      <c r="M18" s="88"/>
      <c r="N18" s="88"/>
      <c r="O18" s="18"/>
      <c r="P18" s="18"/>
      <c r="Q18" s="18"/>
      <c r="R18" s="18"/>
      <c r="S18" s="18"/>
      <c r="T18" s="18"/>
      <c r="U18" s="18"/>
      <c r="V18" s="18"/>
    </row>
    <row r="19" spans="1:22" s="1" customFormat="1" ht="15" customHeight="1" x14ac:dyDescent="0.2">
      <c r="A19" s="46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18"/>
      <c r="O19" s="18"/>
      <c r="P19" s="18"/>
      <c r="Q19" s="18"/>
      <c r="R19" s="18"/>
      <c r="S19" s="18"/>
      <c r="T19" s="18"/>
      <c r="U19" s="18"/>
      <c r="V19" s="18"/>
    </row>
    <row r="20" spans="1:22" ht="15" customHeight="1" thickBot="1" x14ac:dyDescent="0.25">
      <c r="A20" s="195" t="str">
        <f>"ACUMULADO NO ANO: JANEIRO A "&amp;UPPER(TEXT($P$1,"mmmmmmmmmm"))</f>
        <v>ACUMULADO NO ANO: JANEIRO A DEZEMBRO</v>
      </c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</row>
    <row r="21" spans="1:22" ht="15" customHeight="1" thickBot="1" x14ac:dyDescent="0.25">
      <c r="A21" s="197" t="s">
        <v>0</v>
      </c>
      <c r="B21" s="200" t="s">
        <v>30</v>
      </c>
      <c r="C21" s="201"/>
      <c r="D21" s="202"/>
      <c r="E21" s="203" t="s">
        <v>31</v>
      </c>
      <c r="F21" s="204"/>
      <c r="G21" s="205"/>
      <c r="H21" s="206" t="s">
        <v>41</v>
      </c>
      <c r="I21" s="207"/>
      <c r="J21" s="208"/>
      <c r="K21" s="209" t="s">
        <v>27</v>
      </c>
      <c r="L21" s="210"/>
      <c r="M21" s="210"/>
    </row>
    <row r="22" spans="1:22" ht="15" customHeight="1" thickBot="1" x14ac:dyDescent="0.25">
      <c r="A22" s="198"/>
      <c r="B22" s="111">
        <f>YEAR($P$1)-1</f>
        <v>2016</v>
      </c>
      <c r="C22" s="112">
        <f>YEAR($P$1)</f>
        <v>2017</v>
      </c>
      <c r="D22" s="113" t="s">
        <v>26</v>
      </c>
      <c r="E22" s="118">
        <f>YEAR($P$1)-1</f>
        <v>2016</v>
      </c>
      <c r="F22" s="114">
        <f>YEAR($P$1)</f>
        <v>2017</v>
      </c>
      <c r="G22" s="119" t="s">
        <v>26</v>
      </c>
      <c r="H22" s="120">
        <f>YEAR($P$1)-1</f>
        <v>2016</v>
      </c>
      <c r="I22" s="115">
        <f>YEAR($P$1)</f>
        <v>2017</v>
      </c>
      <c r="J22" s="121" t="s">
        <v>26</v>
      </c>
      <c r="K22" s="116">
        <f>YEAR($P$1)-1</f>
        <v>2016</v>
      </c>
      <c r="L22" s="116">
        <f>YEAR($P$1)</f>
        <v>2017</v>
      </c>
      <c r="M22" s="117" t="s">
        <v>26</v>
      </c>
    </row>
    <row r="23" spans="1:22" ht="15" customHeight="1" x14ac:dyDescent="0.2">
      <c r="A23" s="54" t="s">
        <v>42</v>
      </c>
      <c r="B23" s="98">
        <v>32030819.551999994</v>
      </c>
      <c r="C23" s="99">
        <v>33250611.644999996</v>
      </c>
      <c r="D23" s="126">
        <f t="shared" ref="D23:D32" si="14">IF(ISERROR(C23/B23),"",C23/B23-1)</f>
        <v>3.8081825880844189E-2</v>
      </c>
      <c r="E23" s="99">
        <v>41103778.338</v>
      </c>
      <c r="F23" s="99">
        <v>41463868.358999982</v>
      </c>
      <c r="G23" s="123">
        <f t="shared" ref="G23:G33" si="15">IF(ISERROR(F23/E23),"",F23/E23-1)</f>
        <v>8.7605090227698135E-3</v>
      </c>
      <c r="H23" s="100">
        <f>IF(ISERROR(B23/E23),"",B23/E23)</f>
        <v>0.77926703692803456</v>
      </c>
      <c r="I23" s="101">
        <f t="shared" ref="I23:I33" si="16">IF(ISERROR(C23/F23),"",C23/F23)</f>
        <v>0.80191774093800272</v>
      </c>
      <c r="J23" s="126">
        <f>IF(ISERROR(I23/H23),"",I23/H23-1)</f>
        <v>2.9066677963512921E-2</v>
      </c>
      <c r="K23" s="101">
        <f>B23/B$33</f>
        <v>0.35978975323815704</v>
      </c>
      <c r="L23" s="101">
        <f>C23/C$33</f>
        <v>0.36175509100892939</v>
      </c>
      <c r="M23" s="130">
        <f t="shared" ref="M23:M33" si="17">IF(ISERROR(L23/K23),"",L23/K23-1)</f>
        <v>5.4624617657508256E-3</v>
      </c>
    </row>
    <row r="24" spans="1:22" ht="15" customHeight="1" x14ac:dyDescent="0.2">
      <c r="A24" s="72" t="s">
        <v>43</v>
      </c>
      <c r="B24" s="98">
        <v>30931167.943999995</v>
      </c>
      <c r="C24" s="99">
        <v>29943897.493000001</v>
      </c>
      <c r="D24" s="126">
        <f t="shared" si="14"/>
        <v>-3.1918304953353793E-2</v>
      </c>
      <c r="E24" s="99">
        <v>37611950.162999995</v>
      </c>
      <c r="F24" s="99">
        <v>36282799.224999949</v>
      </c>
      <c r="G24" s="123">
        <f t="shared" si="15"/>
        <v>-3.5338527575408007E-2</v>
      </c>
      <c r="H24" s="100">
        <f t="shared" ref="H24:H32" si="18">IF(ISERROR(B24/E24),"",B24/E24)</f>
        <v>0.82237607488983422</v>
      </c>
      <c r="I24" s="101">
        <f t="shared" ref="I24:I32" si="19">IF(ISERROR(C24/F24),"",C24/F24)</f>
        <v>0.82529182236765641</v>
      </c>
      <c r="J24" s="126">
        <f t="shared" ref="J24:J32" si="20">IF(ISERROR(I24/H24),"",I24/H24-1)</f>
        <v>3.5455159346808873E-3</v>
      </c>
      <c r="K24" s="101">
        <f t="shared" ref="K24:K32" si="21">B24/B$33</f>
        <v>0.34743779389949697</v>
      </c>
      <c r="L24" s="101">
        <f t="shared" ref="L24:L32" si="22">C24/C$33</f>
        <v>0.32577919102342784</v>
      </c>
      <c r="M24" s="130">
        <f t="shared" ref="M24:M32" si="23">IF(ISERROR(L24/K24),"",L24/K24-1)</f>
        <v>-6.2338073912403091E-2</v>
      </c>
    </row>
    <row r="25" spans="1:22" ht="15" customHeight="1" x14ac:dyDescent="0.2">
      <c r="A25" s="72" t="s">
        <v>44</v>
      </c>
      <c r="B25" s="98">
        <v>15192110.932999998</v>
      </c>
      <c r="C25" s="99">
        <v>16389493.505000003</v>
      </c>
      <c r="D25" s="126">
        <f t="shared" si="14"/>
        <v>7.881607613850905E-2</v>
      </c>
      <c r="E25" s="99">
        <v>19375664.403000001</v>
      </c>
      <c r="F25" s="99">
        <v>20415871.158000004</v>
      </c>
      <c r="G25" s="123">
        <f t="shared" si="15"/>
        <v>5.3686249584243617E-2</v>
      </c>
      <c r="H25" s="100">
        <f t="shared" si="18"/>
        <v>0.78408206382062184</v>
      </c>
      <c r="I25" s="101">
        <f t="shared" si="19"/>
        <v>0.80278198163382042</v>
      </c>
      <c r="J25" s="126">
        <f t="shared" si="20"/>
        <v>2.3849439588094823E-2</v>
      </c>
      <c r="K25" s="101">
        <f t="shared" si="21"/>
        <v>0.17064708053682892</v>
      </c>
      <c r="L25" s="101">
        <f t="shared" si="22"/>
        <v>0.17831198949938995</v>
      </c>
      <c r="M25" s="130">
        <f t="shared" si="23"/>
        <v>4.4916730707893926E-2</v>
      </c>
    </row>
    <row r="26" spans="1:22" ht="15" customHeight="1" x14ac:dyDescent="0.2">
      <c r="A26" s="72" t="s">
        <v>45</v>
      </c>
      <c r="B26" s="98">
        <v>10203689.061999999</v>
      </c>
      <c r="C26" s="99">
        <v>11878944.195</v>
      </c>
      <c r="D26" s="126">
        <f t="shared" si="14"/>
        <v>0.16418131940524261</v>
      </c>
      <c r="E26" s="99">
        <v>12160739.817000004</v>
      </c>
      <c r="F26" s="99">
        <v>13938180.540999996</v>
      </c>
      <c r="G26" s="123">
        <f t="shared" si="15"/>
        <v>0.1461622196303578</v>
      </c>
      <c r="H26" s="100">
        <f t="shared" si="18"/>
        <v>0.83906811719923802</v>
      </c>
      <c r="I26" s="101">
        <f t="shared" si="19"/>
        <v>0.85225931462556193</v>
      </c>
      <c r="J26" s="126">
        <f t="shared" si="20"/>
        <v>1.5721247364701929E-2</v>
      </c>
      <c r="K26" s="101">
        <f t="shared" si="21"/>
        <v>0.11461407547739859</v>
      </c>
      <c r="L26" s="101">
        <f t="shared" si="22"/>
        <v>0.12923878165707103</v>
      </c>
      <c r="M26" s="130">
        <f t="shared" si="23"/>
        <v>0.12759956505129577</v>
      </c>
    </row>
    <row r="27" spans="1:22" ht="15" customHeight="1" x14ac:dyDescent="0.2">
      <c r="A27" s="55" t="s">
        <v>46</v>
      </c>
      <c r="B27" s="102">
        <v>566072.81699999981</v>
      </c>
      <c r="C27" s="103">
        <v>351818.79999999993</v>
      </c>
      <c r="D27" s="126">
        <f t="shared" si="14"/>
        <v>-0.3784919723499105</v>
      </c>
      <c r="E27" s="99">
        <v>821029.11800000013</v>
      </c>
      <c r="F27" s="99">
        <v>564031.09800000023</v>
      </c>
      <c r="G27" s="123">
        <f t="shared" si="15"/>
        <v>-0.31301937332751195</v>
      </c>
      <c r="H27" s="100">
        <f t="shared" si="18"/>
        <v>0.68946740692819097</v>
      </c>
      <c r="I27" s="101">
        <f t="shared" si="19"/>
        <v>0.62375780563787242</v>
      </c>
      <c r="J27" s="126">
        <f t="shared" si="20"/>
        <v>-9.530486957037887E-2</v>
      </c>
      <c r="K27" s="101">
        <f t="shared" si="21"/>
        <v>6.3584760549950225E-3</v>
      </c>
      <c r="L27" s="101">
        <f t="shared" si="22"/>
        <v>3.8276661906696276E-3</v>
      </c>
      <c r="M27" s="130">
        <f t="shared" si="23"/>
        <v>-0.39802145080616746</v>
      </c>
    </row>
    <row r="28" spans="1:22" ht="15" customHeight="1" x14ac:dyDescent="0.2">
      <c r="A28" s="55" t="s">
        <v>47</v>
      </c>
      <c r="B28" s="102">
        <v>52395.601999999984</v>
      </c>
      <c r="C28" s="103">
        <v>66192.732999999978</v>
      </c>
      <c r="D28" s="126">
        <f t="shared" si="14"/>
        <v>0.26332612802120292</v>
      </c>
      <c r="E28" s="103">
        <v>108951.174</v>
      </c>
      <c r="F28" s="103">
        <v>108345.64600000002</v>
      </c>
      <c r="G28" s="123">
        <f t="shared" si="15"/>
        <v>-5.5577923373270055E-3</v>
      </c>
      <c r="H28" s="100">
        <f t="shared" si="18"/>
        <v>0.48090901709787898</v>
      </c>
      <c r="I28" s="101">
        <f t="shared" si="19"/>
        <v>0.61094040641005509</v>
      </c>
      <c r="J28" s="126">
        <f t="shared" si="20"/>
        <v>0.27038667333973265</v>
      </c>
      <c r="K28" s="101">
        <f t="shared" si="21"/>
        <v>5.8853944351129183E-4</v>
      </c>
      <c r="L28" s="101">
        <f t="shared" si="22"/>
        <v>7.2015391494747213E-4</v>
      </c>
      <c r="M28" s="130">
        <f t="shared" si="23"/>
        <v>0.22362897319328967</v>
      </c>
    </row>
    <row r="29" spans="1:22" ht="15" customHeight="1" x14ac:dyDescent="0.2">
      <c r="A29" s="55" t="s">
        <v>48</v>
      </c>
      <c r="B29" s="102">
        <v>39836.316999999995</v>
      </c>
      <c r="C29" s="103">
        <v>33560.982000000004</v>
      </c>
      <c r="D29" s="126">
        <f t="shared" si="14"/>
        <v>-0.15752799135522477</v>
      </c>
      <c r="E29" s="103">
        <v>49136.29</v>
      </c>
      <c r="F29" s="103">
        <v>39919.151999999995</v>
      </c>
      <c r="G29" s="123">
        <f t="shared" si="15"/>
        <v>-0.18758310812639711</v>
      </c>
      <c r="H29" s="100">
        <f t="shared" si="18"/>
        <v>0.81073107066080885</v>
      </c>
      <c r="I29" s="101">
        <f t="shared" si="19"/>
        <v>0.84072382098697906</v>
      </c>
      <c r="J29" s="126">
        <f t="shared" si="20"/>
        <v>3.6994697022927348E-2</v>
      </c>
      <c r="K29" s="101">
        <f t="shared" si="21"/>
        <v>4.4746587392429271E-4</v>
      </c>
      <c r="L29" s="101">
        <f t="shared" si="22"/>
        <v>3.6513181253267871E-4</v>
      </c>
      <c r="M29" s="130">
        <f t="shared" si="23"/>
        <v>-0.18400076115199837</v>
      </c>
    </row>
    <row r="30" spans="1:22" ht="15" customHeight="1" x14ac:dyDescent="0.2">
      <c r="A30" s="55" t="s">
        <v>49</v>
      </c>
      <c r="B30" s="102">
        <v>10286.697</v>
      </c>
      <c r="C30" s="103"/>
      <c r="D30" s="126">
        <f t="shared" si="14"/>
        <v>-1</v>
      </c>
      <c r="E30" s="103">
        <v>24591.928000000004</v>
      </c>
      <c r="F30" s="103"/>
      <c r="G30" s="123">
        <f t="shared" si="15"/>
        <v>-1</v>
      </c>
      <c r="H30" s="100">
        <f t="shared" si="18"/>
        <v>0.41829567002635981</v>
      </c>
      <c r="I30" s="101" t="str">
        <f t="shared" si="19"/>
        <v/>
      </c>
      <c r="J30" s="126" t="str">
        <f t="shared" si="20"/>
        <v/>
      </c>
      <c r="K30" s="101">
        <f t="shared" si="21"/>
        <v>1.1554647139943687E-4</v>
      </c>
      <c r="L30" s="101">
        <f t="shared" si="22"/>
        <v>0</v>
      </c>
      <c r="M30" s="130">
        <f t="shared" si="23"/>
        <v>-1</v>
      </c>
    </row>
    <row r="31" spans="1:22" ht="15" customHeight="1" x14ac:dyDescent="0.2">
      <c r="A31" s="55" t="s">
        <v>50</v>
      </c>
      <c r="B31" s="102">
        <v>80.188000000000002</v>
      </c>
      <c r="C31" s="103"/>
      <c r="D31" s="126">
        <f t="shared" si="14"/>
        <v>-1</v>
      </c>
      <c r="E31" s="103">
        <v>127.68</v>
      </c>
      <c r="F31" s="103"/>
      <c r="G31" s="123">
        <f t="shared" si="15"/>
        <v>-1</v>
      </c>
      <c r="H31" s="100">
        <f t="shared" si="18"/>
        <v>0.62803884711779445</v>
      </c>
      <c r="I31" s="101" t="str">
        <f t="shared" si="19"/>
        <v/>
      </c>
      <c r="J31" s="126" t="str">
        <f t="shared" si="20"/>
        <v/>
      </c>
      <c r="K31" s="101">
        <f t="shared" si="21"/>
        <v>9.0072065392594378E-7</v>
      </c>
      <c r="L31" s="101">
        <f t="shared" si="22"/>
        <v>0</v>
      </c>
      <c r="M31" s="130">
        <f t="shared" si="23"/>
        <v>-1</v>
      </c>
    </row>
    <row r="32" spans="1:22" ht="15" customHeight="1" thickBot="1" x14ac:dyDescent="0.25">
      <c r="A32" s="55" t="s">
        <v>51</v>
      </c>
      <c r="B32" s="102">
        <v>32.786999999999999</v>
      </c>
      <c r="C32" s="103">
        <v>183.35999999999999</v>
      </c>
      <c r="D32" s="126">
        <f t="shared" si="14"/>
        <v>4.5924604263885076</v>
      </c>
      <c r="E32" s="103">
        <v>102.19999999999999</v>
      </c>
      <c r="F32" s="103">
        <v>257.93599999999998</v>
      </c>
      <c r="G32" s="123">
        <f t="shared" si="15"/>
        <v>1.5238356164383564</v>
      </c>
      <c r="H32" s="100">
        <f t="shared" si="18"/>
        <v>0.32081213307240708</v>
      </c>
      <c r="I32" s="101">
        <f t="shared" si="19"/>
        <v>0.71087401525959926</v>
      </c>
      <c r="J32" s="126">
        <f t="shared" si="20"/>
        <v>1.2158576374639654</v>
      </c>
      <c r="K32" s="101">
        <f t="shared" si="21"/>
        <v>3.6828363446238736E-7</v>
      </c>
      <c r="L32" s="101">
        <f t="shared" si="22"/>
        <v>1.9948930322119881E-6</v>
      </c>
      <c r="M32" s="130">
        <f t="shared" si="23"/>
        <v>4.4167300567783592</v>
      </c>
    </row>
    <row r="33" spans="1:13" ht="15" customHeight="1" thickBot="1" x14ac:dyDescent="0.25">
      <c r="A33" s="79" t="s">
        <v>22</v>
      </c>
      <c r="B33" s="104">
        <f>SUM(B23:B32)</f>
        <v>89026491.898999989</v>
      </c>
      <c r="C33" s="105">
        <f>SUM(C23:C32)</f>
        <v>91914702.712999985</v>
      </c>
      <c r="D33" s="128">
        <f t="shared" ref="D33" si="24">IF(ISERROR(C33/B33),"",C33/B33-1)</f>
        <v>3.2442150110516099E-2</v>
      </c>
      <c r="E33" s="106">
        <f>SUM(E23:E32)</f>
        <v>111256071.111</v>
      </c>
      <c r="F33" s="107">
        <f>SUM(F23:F32)</f>
        <v>112813273.11499994</v>
      </c>
      <c r="G33" s="125">
        <f t="shared" si="15"/>
        <v>1.3996557567149015E-2</v>
      </c>
      <c r="H33" s="108">
        <f>IF(ISERROR(B33/E33),"",B33/E33)</f>
        <v>0.80019446138969264</v>
      </c>
      <c r="I33" s="109">
        <f t="shared" si="16"/>
        <v>0.81475078397294343</v>
      </c>
      <c r="J33" s="129">
        <f t="shared" ref="J33" si="25">IF(ISERROR(I33/H33),"",I33/H33-1)</f>
        <v>1.8190981424653918E-2</v>
      </c>
      <c r="K33" s="110">
        <f>SUM(K23:K32)</f>
        <v>1</v>
      </c>
      <c r="L33" s="110">
        <f>SUM(L23:L32)</f>
        <v>1.0000000000000004</v>
      </c>
      <c r="M33" s="131">
        <f t="shared" si="17"/>
        <v>4.4408920985006262E-16</v>
      </c>
    </row>
    <row r="34" spans="1:13" ht="15" customHeight="1" x14ac:dyDescent="0.2">
      <c r="A34" s="46" t="s">
        <v>32</v>
      </c>
      <c r="B34" s="76"/>
      <c r="C34" s="76"/>
      <c r="D34" s="76"/>
      <c r="E34" s="76"/>
      <c r="F34" s="76"/>
      <c r="G34" s="76"/>
      <c r="H34" s="76"/>
      <c r="I34" s="76"/>
      <c r="J34" s="76"/>
      <c r="K34" s="88"/>
      <c r="L34" s="88"/>
    </row>
    <row r="35" spans="1:13" ht="15" customHeight="1" x14ac:dyDescent="0.2">
      <c r="G35" s="12"/>
    </row>
    <row r="36" spans="1:13" ht="15" customHeight="1" x14ac:dyDescent="0.2">
      <c r="G36" s="12"/>
    </row>
    <row r="37" spans="1:13" ht="15" customHeight="1" x14ac:dyDescent="0.2">
      <c r="A37" s="212"/>
      <c r="B37" s="213"/>
      <c r="C37" s="213"/>
      <c r="D37" s="213"/>
      <c r="E37" s="213"/>
      <c r="F37" s="213"/>
      <c r="G37" s="213"/>
      <c r="H37" s="213"/>
      <c r="I37" s="213"/>
      <c r="J37" s="213"/>
      <c r="K37" s="213"/>
      <c r="L37" s="213"/>
      <c r="M37" s="213"/>
    </row>
    <row r="38" spans="1:13" ht="15" customHeight="1" x14ac:dyDescent="0.2">
      <c r="A38" s="211"/>
      <c r="B38" s="211"/>
      <c r="C38" s="211"/>
      <c r="D38" s="211"/>
      <c r="E38" s="211"/>
      <c r="F38" s="211"/>
      <c r="G38" s="211"/>
      <c r="H38" s="211"/>
      <c r="I38" s="211"/>
      <c r="J38" s="211"/>
      <c r="K38" s="211"/>
      <c r="L38" s="211"/>
      <c r="M38" s="211"/>
    </row>
    <row r="39" spans="1:13" ht="15" customHeight="1" x14ac:dyDescent="0.2">
      <c r="A39" s="211"/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  <c r="M39" s="211"/>
    </row>
    <row r="40" spans="1:13" ht="15" customHeight="1" x14ac:dyDescent="0.2">
      <c r="A40" s="199"/>
      <c r="B40" s="199"/>
      <c r="C40" s="199"/>
      <c r="D40" s="199"/>
      <c r="E40" s="199"/>
      <c r="F40" s="199"/>
      <c r="G40" s="199"/>
      <c r="H40" s="199"/>
      <c r="I40" s="199"/>
      <c r="J40" s="199"/>
      <c r="K40" s="199"/>
      <c r="L40" s="199"/>
      <c r="M40" s="199"/>
    </row>
    <row r="41" spans="1:13" ht="15" customHeight="1" x14ac:dyDescent="0.2">
      <c r="A41" s="199"/>
      <c r="B41" s="199"/>
      <c r="C41" s="199"/>
      <c r="D41" s="199"/>
      <c r="E41" s="199"/>
      <c r="F41" s="199"/>
      <c r="G41" s="199"/>
      <c r="H41" s="199"/>
      <c r="I41" s="199"/>
      <c r="J41" s="199"/>
      <c r="K41" s="199"/>
      <c r="L41" s="199"/>
      <c r="M41" s="199"/>
    </row>
    <row r="42" spans="1:13" ht="15" customHeight="1" x14ac:dyDescent="0.2">
      <c r="A42" s="199"/>
      <c r="B42" s="199"/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</row>
    <row r="43" spans="1:13" ht="15" customHeight="1" x14ac:dyDescent="0.2">
      <c r="A43" s="196"/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</row>
    <row r="44" spans="1:13" ht="15" customHeight="1" x14ac:dyDescent="0.2">
      <c r="A44" s="196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</row>
    <row r="45" spans="1:13" ht="15" customHeight="1" x14ac:dyDescent="0.2">
      <c r="A45" s="196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</row>
  </sheetData>
  <mergeCells count="20">
    <mergeCell ref="A43:M45"/>
    <mergeCell ref="A8:A9"/>
    <mergeCell ref="A40:M42"/>
    <mergeCell ref="B8:D8"/>
    <mergeCell ref="E8:G8"/>
    <mergeCell ref="H8:J8"/>
    <mergeCell ref="K8:M8"/>
    <mergeCell ref="A38:M39"/>
    <mergeCell ref="A37:M37"/>
    <mergeCell ref="A20:M20"/>
    <mergeCell ref="A21:A22"/>
    <mergeCell ref="B21:D21"/>
    <mergeCell ref="E21:G21"/>
    <mergeCell ref="H21:J21"/>
    <mergeCell ref="K21:M21"/>
    <mergeCell ref="A1:M1"/>
    <mergeCell ref="A2:M2"/>
    <mergeCell ref="A3:M3"/>
    <mergeCell ref="A4:M4"/>
    <mergeCell ref="A7:M7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-0.249977111117893"/>
  </sheetPr>
  <dimension ref="A1:AF30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194" t="str">
        <f>"DEMANDA E OFERTA - "&amp;UPPER(TEXT($P$1,"mmmmmmmmmm"))&amp;"/"&amp;TEXT($P$1,"aaaa")&amp;" - MERCADO INTERNACIONAL"</f>
        <v>DEMANDA E OFERTA - DEZEMBRO/2017 - MERCADO INTERNACIONAL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5"/>
      <c r="O1" s="19"/>
      <c r="P1" s="68">
        <f>'ASK e RPK_doméstico'!$P$1</f>
        <v>43070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194" t="s">
        <v>23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194" t="s">
        <v>16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15"/>
      <c r="O4" s="19"/>
      <c r="P4" s="65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195" t="str">
        <f>"MÊS DE REFERÊNCIA - "&amp;UPPER(TEXT($P$1,"mmmmmmmmmm"))</f>
        <v>MÊS DE REFERÊNCIA - DEZEMBRO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7" t="s">
        <v>0</v>
      </c>
      <c r="B8" s="200" t="s">
        <v>30</v>
      </c>
      <c r="C8" s="201"/>
      <c r="D8" s="202"/>
      <c r="E8" s="203" t="s">
        <v>31</v>
      </c>
      <c r="F8" s="204"/>
      <c r="G8" s="205"/>
      <c r="H8" s="206" t="s">
        <v>41</v>
      </c>
      <c r="I8" s="207"/>
      <c r="J8" s="208"/>
      <c r="K8" s="209" t="s">
        <v>27</v>
      </c>
      <c r="L8" s="210"/>
      <c r="M8" s="210"/>
      <c r="N8" s="15"/>
      <c r="O8" s="19"/>
      <c r="P8" s="75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198"/>
      <c r="B9" s="156">
        <f>YEAR($P$1)-1</f>
        <v>2016</v>
      </c>
      <c r="C9" s="157">
        <f>YEAR($P$1)</f>
        <v>2017</v>
      </c>
      <c r="D9" s="158" t="s">
        <v>26</v>
      </c>
      <c r="E9" s="162">
        <f>YEAR($P$1)-1</f>
        <v>2016</v>
      </c>
      <c r="F9" s="163">
        <f>YEAR($P$1)</f>
        <v>2017</v>
      </c>
      <c r="G9" s="164" t="s">
        <v>26</v>
      </c>
      <c r="H9" s="165">
        <f>YEAR($P$1)-1</f>
        <v>2016</v>
      </c>
      <c r="I9" s="166">
        <f>YEAR($P$1)</f>
        <v>2017</v>
      </c>
      <c r="J9" s="167" t="s">
        <v>26</v>
      </c>
      <c r="K9" s="171">
        <f>YEAR($P$1)-1</f>
        <v>2016</v>
      </c>
      <c r="L9" s="172">
        <f>YEAR($P$1)</f>
        <v>2017</v>
      </c>
      <c r="M9" s="173" t="s">
        <v>26</v>
      </c>
      <c r="N9" s="15"/>
      <c r="O9" s="19"/>
      <c r="P9" s="75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72" t="s">
        <v>43</v>
      </c>
      <c r="B10" s="81">
        <v>2407352.9980000001</v>
      </c>
      <c r="C10" s="73">
        <v>2268206.7090000003</v>
      </c>
      <c r="D10" s="133">
        <f>IF(ISERROR(C10/B10),"",C10/B10-1)</f>
        <v>-5.7800534078550569E-2</v>
      </c>
      <c r="E10" s="73">
        <v>2851474.077</v>
      </c>
      <c r="F10" s="73">
        <v>2713058.2380000004</v>
      </c>
      <c r="G10" s="136">
        <f>IF(ISERROR(F10/E10),"",F10/E10-1)</f>
        <v>-4.8541854234784187E-2</v>
      </c>
      <c r="H10" s="84">
        <f>IF(ISERROR(B10/E10),"",B10/E10)</f>
        <v>0.84424860019514747</v>
      </c>
      <c r="I10" s="74">
        <f t="shared" ref="I10:I14" si="0">IF(ISERROR(C10/F10),"",C10/F10)</f>
        <v>0.83603318101717794</v>
      </c>
      <c r="J10" s="133">
        <f>IF(ISERROR(I10/H10),"",I10/H10-1)</f>
        <v>-9.7310427000655286E-3</v>
      </c>
      <c r="K10" s="74">
        <f>B10/B$14</f>
        <v>0.78563290262566599</v>
      </c>
      <c r="L10" s="74">
        <f>C10/C$14</f>
        <v>0.66969990014541847</v>
      </c>
      <c r="M10" s="138">
        <f>IF(ISERROR(L10/K10),"",L10/K10-1)</f>
        <v>-0.14756637876645373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72" t="s">
        <v>44</v>
      </c>
      <c r="B11" s="81">
        <v>334763.52600000001</v>
      </c>
      <c r="C11" s="73">
        <v>539431.2309999998</v>
      </c>
      <c r="D11" s="133">
        <f t="shared" ref="D11:D13" si="1">IF(ISERROR(C11/B11),"",C11/B11-1)</f>
        <v>0.61137994167261756</v>
      </c>
      <c r="E11" s="73">
        <v>367853.78399999999</v>
      </c>
      <c r="F11" s="73">
        <v>617507.58900000015</v>
      </c>
      <c r="G11" s="136">
        <f t="shared" ref="G11:G13" si="2">IF(ISERROR(F11/E11),"",F11/E11-1)</f>
        <v>0.67867673477568524</v>
      </c>
      <c r="H11" s="84">
        <f t="shared" ref="H11:H13" si="3">IF(ISERROR(B11/E11),"",B11/E11)</f>
        <v>0.91004507921549616</v>
      </c>
      <c r="I11" s="74">
        <f t="shared" ref="I11:I13" si="4">IF(ISERROR(C11/F11),"",C11/F11)</f>
        <v>0.87356210775249221</v>
      </c>
      <c r="J11" s="133">
        <f t="shared" ref="J11:J13" si="5">IF(ISERROR(I11/H11),"",I11/H11-1)</f>
        <v>-4.0089191509561362E-2</v>
      </c>
      <c r="K11" s="74">
        <f t="shared" ref="K11:K13" si="6">B11/B$14</f>
        <v>0.10924913830380541</v>
      </c>
      <c r="L11" s="74">
        <f t="shared" ref="L11:L13" si="7">C11/C$14</f>
        <v>0.15926989374583495</v>
      </c>
      <c r="M11" s="138">
        <f t="shared" ref="M11:M13" si="8">IF(ISERROR(L11/K11),"",L11/K11-1)</f>
        <v>0.45785949636444134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4.25" customHeight="1" x14ac:dyDescent="0.2">
      <c r="A12" s="72" t="s">
        <v>42</v>
      </c>
      <c r="B12" s="81">
        <v>318476.91499999998</v>
      </c>
      <c r="C12" s="73">
        <v>380719.63099999994</v>
      </c>
      <c r="D12" s="133">
        <f t="shared" si="1"/>
        <v>0.1954387055024065</v>
      </c>
      <c r="E12" s="73">
        <v>429821.33999999997</v>
      </c>
      <c r="F12" s="73">
        <v>491947.62</v>
      </c>
      <c r="G12" s="136">
        <f t="shared" si="2"/>
        <v>0.14453977552626873</v>
      </c>
      <c r="H12" s="84">
        <f t="shared" si="3"/>
        <v>0.74095184524807445</v>
      </c>
      <c r="I12" s="74">
        <f t="shared" si="4"/>
        <v>0.77390278054399353</v>
      </c>
      <c r="J12" s="133">
        <f t="shared" si="5"/>
        <v>4.4471088785650981E-2</v>
      </c>
      <c r="K12" s="74">
        <f t="shared" si="6"/>
        <v>0.10393404845844609</v>
      </c>
      <c r="L12" s="74">
        <f t="shared" si="7"/>
        <v>0.11240946332290409</v>
      </c>
      <c r="M12" s="138">
        <f t="shared" si="8"/>
        <v>8.1546086101385473E-2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5" customHeight="1" thickBot="1" x14ac:dyDescent="0.25">
      <c r="A13" s="55" t="s">
        <v>45</v>
      </c>
      <c r="B13" s="82">
        <v>3627.7640000000001</v>
      </c>
      <c r="C13" s="53">
        <v>198542.60399999999</v>
      </c>
      <c r="D13" s="133">
        <f t="shared" si="1"/>
        <v>53.728643869887897</v>
      </c>
      <c r="E13" s="53">
        <v>4831.5959999999995</v>
      </c>
      <c r="F13" s="53">
        <v>260673.84399999998</v>
      </c>
      <c r="G13" s="136">
        <f t="shared" si="2"/>
        <v>52.951912370156776</v>
      </c>
      <c r="H13" s="84">
        <f t="shared" si="3"/>
        <v>0.75084175084175098</v>
      </c>
      <c r="I13" s="74">
        <f t="shared" si="4"/>
        <v>0.76165142215035586</v>
      </c>
      <c r="J13" s="133">
        <f t="shared" si="5"/>
        <v>1.4396737124016346E-2</v>
      </c>
      <c r="K13" s="74">
        <f t="shared" si="6"/>
        <v>1.1839106120825312E-3</v>
      </c>
      <c r="L13" s="74">
        <f t="shared" si="7"/>
        <v>5.8620742785842513E-2</v>
      </c>
      <c r="M13" s="138">
        <f t="shared" si="8"/>
        <v>48.514500662112503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5" customHeight="1" thickBot="1" x14ac:dyDescent="0.25">
      <c r="A14" s="79" t="s">
        <v>22</v>
      </c>
      <c r="B14" s="153">
        <f>SUM(B10:B13)</f>
        <v>3064221.2030000002</v>
      </c>
      <c r="C14" s="154">
        <f>SUM(C10:C13)</f>
        <v>3386900.1749999998</v>
      </c>
      <c r="D14" s="155">
        <f t="shared" ref="D14" si="9">IF(ISERROR(C14/B14),"",C14/B14-1)</f>
        <v>0.10530537798122519</v>
      </c>
      <c r="E14" s="159">
        <f>SUM(E10:E13)</f>
        <v>3653980.7969999998</v>
      </c>
      <c r="F14" s="160">
        <f>SUM(F10:F13)</f>
        <v>4083187.2910000007</v>
      </c>
      <c r="G14" s="161">
        <f t="shared" ref="G14" si="10">IF(ISERROR(F14/E14),"",F14/E14-1)</f>
        <v>0.11746271199684166</v>
      </c>
      <c r="H14" s="168">
        <f>IF(ISERROR(B14/E14),"",B14/E14)</f>
        <v>0.83859805872975424</v>
      </c>
      <c r="I14" s="169">
        <f t="shared" si="0"/>
        <v>0.829474607365004</v>
      </c>
      <c r="J14" s="170">
        <f t="shared" ref="J14" si="11">IF(ISERROR(I14/H14),"",I14/H14-1)</f>
        <v>-1.0879409115935434E-2</v>
      </c>
      <c r="K14" s="174">
        <f>SUM(K10:K13)</f>
        <v>1</v>
      </c>
      <c r="L14" s="175">
        <f>SUM(L10:L13)</f>
        <v>1.0000000000000002</v>
      </c>
      <c r="M14" s="176">
        <f t="shared" ref="M14" si="12">IF(ISERROR(L14/K14),"",L14/K14-1)</f>
        <v>2.2204460492503131E-16</v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x14ac:dyDescent="0.2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6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13" ht="15" customHeight="1" thickBot="1" x14ac:dyDescent="0.25">
      <c r="A17" s="195" t="str">
        <f>'ASK e RPK_doméstico'!A20:M20</f>
        <v>ACUMULADO NO ANO: JANEIRO A DEZEMBRO</v>
      </c>
      <c r="B17" s="195"/>
      <c r="C17" s="195"/>
      <c r="D17" s="195"/>
      <c r="E17" s="195"/>
      <c r="F17" s="195"/>
      <c r="G17" s="195"/>
      <c r="H17" s="195"/>
      <c r="I17" s="195"/>
      <c r="J17" s="195"/>
      <c r="K17" s="195"/>
      <c r="L17" s="195"/>
      <c r="M17" s="195"/>
    </row>
    <row r="18" spans="1:13" ht="15" customHeight="1" thickBot="1" x14ac:dyDescent="0.25">
      <c r="A18" s="197" t="s">
        <v>0</v>
      </c>
      <c r="B18" s="214" t="s">
        <v>30</v>
      </c>
      <c r="C18" s="215"/>
      <c r="D18" s="216"/>
      <c r="E18" s="217" t="s">
        <v>31</v>
      </c>
      <c r="F18" s="218"/>
      <c r="G18" s="219"/>
      <c r="H18" s="220" t="s">
        <v>41</v>
      </c>
      <c r="I18" s="221"/>
      <c r="J18" s="222"/>
      <c r="K18" s="223" t="s">
        <v>27</v>
      </c>
      <c r="L18" s="224"/>
      <c r="M18" s="224"/>
    </row>
    <row r="19" spans="1:13" ht="15" customHeight="1" thickBot="1" x14ac:dyDescent="0.25">
      <c r="A19" s="198"/>
      <c r="B19" s="156">
        <f>YEAR($P$1)-1</f>
        <v>2016</v>
      </c>
      <c r="C19" s="157">
        <f>YEAR($P$1)</f>
        <v>2017</v>
      </c>
      <c r="D19" s="158" t="s">
        <v>26</v>
      </c>
      <c r="E19" s="162">
        <f>YEAR($P$1)-1</f>
        <v>2016</v>
      </c>
      <c r="F19" s="163">
        <f>YEAR($P$1)</f>
        <v>2017</v>
      </c>
      <c r="G19" s="164" t="s">
        <v>26</v>
      </c>
      <c r="H19" s="165">
        <f>YEAR($P$1)-1</f>
        <v>2016</v>
      </c>
      <c r="I19" s="166">
        <f>YEAR($P$1)</f>
        <v>2017</v>
      </c>
      <c r="J19" s="167" t="s">
        <v>26</v>
      </c>
      <c r="K19" s="171">
        <f>YEAR($P$1)-1</f>
        <v>2016</v>
      </c>
      <c r="L19" s="172">
        <f>YEAR($P$1)</f>
        <v>2017</v>
      </c>
      <c r="M19" s="173" t="s">
        <v>26</v>
      </c>
    </row>
    <row r="20" spans="1:13" ht="15" customHeight="1" x14ac:dyDescent="0.2">
      <c r="A20" s="72" t="s">
        <v>43</v>
      </c>
      <c r="B20" s="81">
        <v>26075805.863999996</v>
      </c>
      <c r="C20" s="73">
        <v>27722570.79700001</v>
      </c>
      <c r="D20" s="133">
        <f>IF(ISERROR(C20/B20),"",C20/B20-1)</f>
        <v>6.3152983328255363E-2</v>
      </c>
      <c r="E20" s="73">
        <v>30701609.209999993</v>
      </c>
      <c r="F20" s="73">
        <v>32313233.120999984</v>
      </c>
      <c r="G20" s="136">
        <f>IF(ISERROR(F20/E20),"",F20/E20-1)</f>
        <v>5.2493141319610803E-2</v>
      </c>
      <c r="H20" s="84">
        <f>IF(ISERROR(B20/E20),"",B20/E20)</f>
        <v>0.84933026427509539</v>
      </c>
      <c r="I20" s="74">
        <f t="shared" ref="I20:I24" si="13">IF(ISERROR(C20/F20),"",C20/F20)</f>
        <v>0.85793243570490763</v>
      </c>
      <c r="J20" s="133">
        <f>IF(ISERROR(I20/H20),"",I20/H20-1)</f>
        <v>1.0128181923617419E-2</v>
      </c>
      <c r="K20" s="74">
        <f>B20/B$24</f>
        <v>0.78899442009751219</v>
      </c>
      <c r="L20" s="74">
        <f>C20/C$24</f>
        <v>0.74879951215682816</v>
      </c>
      <c r="M20" s="138">
        <f>IF(ISERROR(L20/K20),"",L20/K20-1)</f>
        <v>-5.0944476813557626E-2</v>
      </c>
    </row>
    <row r="21" spans="1:13" ht="15" customHeight="1" x14ac:dyDescent="0.2">
      <c r="A21" s="72" t="s">
        <v>42</v>
      </c>
      <c r="B21" s="81">
        <v>3896994.4080000008</v>
      </c>
      <c r="C21" s="73">
        <v>3980928.0530000008</v>
      </c>
      <c r="D21" s="133">
        <f t="shared" ref="D21:D23" si="14">IF(ISERROR(C21/B21),"",C21/B21-1)</f>
        <v>2.1538046045869619E-2</v>
      </c>
      <c r="E21" s="73">
        <v>5225824.4970000004</v>
      </c>
      <c r="F21" s="73">
        <v>5232806.8949999977</v>
      </c>
      <c r="G21" s="136">
        <f t="shared" ref="G21:G23" si="15">IF(ISERROR(F21/E21),"",F21/E21-1)</f>
        <v>1.3361332750470023E-3</v>
      </c>
      <c r="H21" s="84">
        <f t="shared" ref="H21:H23" si="16">IF(ISERROR(B21/E21),"",B21/E21)</f>
        <v>0.74571857708523437</v>
      </c>
      <c r="I21" s="74">
        <f t="shared" ref="I21:I23" si="17">IF(ISERROR(C21/F21),"",C21/F21)</f>
        <v>0.76076341682010462</v>
      </c>
      <c r="J21" s="133">
        <f t="shared" ref="J21:J23" si="18">IF(ISERROR(I21/H21),"",I21/H21-1)</f>
        <v>2.0174956340333505E-2</v>
      </c>
      <c r="K21" s="74">
        <f t="shared" ref="K21:K23" si="19">B21/B$24</f>
        <v>0.11791416376926317</v>
      </c>
      <c r="L21" s="74">
        <f t="shared" ref="L21:L23" si="20">C21/C$24</f>
        <v>0.10752671553607905</v>
      </c>
      <c r="M21" s="138">
        <f t="shared" ref="M21:M23" si="21">IF(ISERROR(L21/K21),"",L21/K21-1)</f>
        <v>-8.8093303646799237E-2</v>
      </c>
    </row>
    <row r="22" spans="1:13" ht="15" customHeight="1" x14ac:dyDescent="0.2">
      <c r="A22" s="72" t="s">
        <v>44</v>
      </c>
      <c r="B22" s="81">
        <v>3043273.6220000004</v>
      </c>
      <c r="C22" s="73">
        <v>4370485.8999999994</v>
      </c>
      <c r="D22" s="133">
        <f t="shared" si="14"/>
        <v>0.43611335780177796</v>
      </c>
      <c r="E22" s="73">
        <v>3493408.4390000002</v>
      </c>
      <c r="F22" s="73">
        <v>4884503.1940000001</v>
      </c>
      <c r="G22" s="136">
        <f t="shared" si="15"/>
        <v>0.39820558611755263</v>
      </c>
      <c r="H22" s="84">
        <f t="shared" si="16"/>
        <v>0.8711473837485626</v>
      </c>
      <c r="I22" s="74">
        <f t="shared" si="17"/>
        <v>0.8947656960013034</v>
      </c>
      <c r="J22" s="133">
        <f t="shared" si="18"/>
        <v>2.7111729534342155E-2</v>
      </c>
      <c r="K22" s="74">
        <f t="shared" si="19"/>
        <v>9.2082519677864183E-2</v>
      </c>
      <c r="L22" s="74">
        <f t="shared" si="20"/>
        <v>0.11804885390219443</v>
      </c>
      <c r="M22" s="138">
        <f t="shared" si="21"/>
        <v>0.28198983167673153</v>
      </c>
    </row>
    <row r="23" spans="1:13" ht="15" customHeight="1" thickBot="1" x14ac:dyDescent="0.25">
      <c r="A23" s="55" t="s">
        <v>45</v>
      </c>
      <c r="B23" s="82">
        <v>33343.440000000002</v>
      </c>
      <c r="C23" s="53">
        <v>948703.36200000031</v>
      </c>
      <c r="D23" s="133">
        <f t="shared" si="14"/>
        <v>27.452474069862024</v>
      </c>
      <c r="E23" s="53">
        <v>55290.971999999994</v>
      </c>
      <c r="F23" s="53">
        <v>1239545.902</v>
      </c>
      <c r="G23" s="136">
        <f t="shared" si="15"/>
        <v>21.41859488380852</v>
      </c>
      <c r="H23" s="84">
        <f t="shared" si="16"/>
        <v>0.6030539669297188</v>
      </c>
      <c r="I23" s="74">
        <f t="shared" si="17"/>
        <v>0.76536363878842484</v>
      </c>
      <c r="J23" s="133">
        <f t="shared" si="18"/>
        <v>0.26914618054012718</v>
      </c>
      <c r="K23" s="74">
        <f t="shared" si="19"/>
        <v>1.0088964553604256E-3</v>
      </c>
      <c r="L23" s="74">
        <f t="shared" si="20"/>
        <v>2.5624918404898347E-2</v>
      </c>
      <c r="M23" s="138">
        <f t="shared" si="21"/>
        <v>24.398957711417385</v>
      </c>
    </row>
    <row r="24" spans="1:13" ht="15" customHeight="1" thickBot="1" x14ac:dyDescent="0.25">
      <c r="A24" s="79" t="s">
        <v>22</v>
      </c>
      <c r="B24" s="153">
        <f>SUM(B20:B23)</f>
        <v>33049417.333999999</v>
      </c>
      <c r="C24" s="154">
        <f>SUM(C20:C23)</f>
        <v>37022688.112000011</v>
      </c>
      <c r="D24" s="155">
        <f t="shared" ref="D24" si="22">IF(ISERROR(C24/B24),"",C24/B24-1)</f>
        <v>0.12022211277874661</v>
      </c>
      <c r="E24" s="159">
        <f>SUM(E20:E23)</f>
        <v>39476133.118000001</v>
      </c>
      <c r="F24" s="160">
        <f>SUM(F20:F23)</f>
        <v>43670089.111999981</v>
      </c>
      <c r="G24" s="161">
        <f t="shared" ref="G24" si="23">IF(ISERROR(F24/E24),"",F24/E24-1)</f>
        <v>0.10624029414085778</v>
      </c>
      <c r="H24" s="168">
        <f>IF(ISERROR(B24/E24),"",B24/E24)</f>
        <v>0.8371999667548593</v>
      </c>
      <c r="I24" s="169">
        <f t="shared" si="13"/>
        <v>0.84778137312814983</v>
      </c>
      <c r="J24" s="170">
        <f t="shared" ref="J24" si="24">IF(ISERROR(I24/H24),"",I24/H24-1)</f>
        <v>1.2639042992686589E-2</v>
      </c>
      <c r="K24" s="174">
        <f>SUM(K20:K23)</f>
        <v>1</v>
      </c>
      <c r="L24" s="175">
        <f>SUM(L20:L23)</f>
        <v>1</v>
      </c>
      <c r="M24" s="176">
        <f t="shared" ref="M24" si="25">IF(ISERROR(L24/K24),"",L24/K24-1)</f>
        <v>0</v>
      </c>
    </row>
    <row r="25" spans="1:13" ht="15" customHeight="1" x14ac:dyDescent="0.2">
      <c r="A25" s="46" t="s">
        <v>32</v>
      </c>
    </row>
    <row r="26" spans="1:13" ht="15" customHeight="1" x14ac:dyDescent="0.2">
      <c r="A26" s="212"/>
      <c r="B26" s="213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</row>
    <row r="27" spans="1:13" ht="15" customHeight="1" x14ac:dyDescent="0.2">
      <c r="A27" s="211"/>
      <c r="B27" s="211"/>
      <c r="C27" s="211"/>
      <c r="D27" s="211"/>
      <c r="E27" s="211"/>
      <c r="F27" s="211"/>
      <c r="G27" s="211"/>
      <c r="H27" s="211"/>
      <c r="I27" s="211"/>
      <c r="J27" s="211"/>
      <c r="K27" s="211"/>
      <c r="L27" s="211"/>
      <c r="M27" s="211"/>
    </row>
    <row r="28" spans="1:13" ht="15" customHeight="1" x14ac:dyDescent="0.2">
      <c r="A28" s="211"/>
      <c r="B28" s="211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</row>
    <row r="29" spans="1:13" ht="15" customHeight="1" x14ac:dyDescent="0.2">
      <c r="A29" s="87"/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</row>
    <row r="30" spans="1:13" ht="15" customHeight="1" x14ac:dyDescent="0.2">
      <c r="A30" s="87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</row>
  </sheetData>
  <mergeCells count="17">
    <mergeCell ref="K18:M18"/>
    <mergeCell ref="A27:M28"/>
    <mergeCell ref="B8:D8"/>
    <mergeCell ref="E8:G8"/>
    <mergeCell ref="A1:M1"/>
    <mergeCell ref="A2:M2"/>
    <mergeCell ref="A3:M3"/>
    <mergeCell ref="A26:M26"/>
    <mergeCell ref="A7:M7"/>
    <mergeCell ref="H8:J8"/>
    <mergeCell ref="K8:M8"/>
    <mergeCell ref="A8:A9"/>
    <mergeCell ref="A17:M17"/>
    <mergeCell ref="A18:A19"/>
    <mergeCell ref="B18:D18"/>
    <mergeCell ref="E18:G18"/>
    <mergeCell ref="H18:J1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8" tint="-0.249977111117893"/>
  </sheetPr>
  <dimension ref="A1:V53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194" t="str">
        <f>"DEMANDA E OFERTA - "&amp;UPPER(TEXT($P$1,"mmmmmmmmmm"))&amp;"/"&amp;TEXT($P$1,"aaaa")&amp;" - MERCADO DOMÉSTICO"</f>
        <v>DEMANDA E OFERTA - DEZEMBRO/2017 - MERCADO DOMÉSTICO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8"/>
      <c r="O1" s="18"/>
      <c r="P1" s="66">
        <f>'ASK e RPK_doméstico'!$P$1</f>
        <v>43070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194" t="s">
        <v>23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194" t="s">
        <v>33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194" t="s">
        <v>37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195" t="str">
        <f>"MÊS DE REFERÊNCIA - "&amp;UPPER(TEXT($P$1,"mmmmmmmmmm"))</f>
        <v>MÊS DE REFERÊNCIA - DEZEMBRO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7" t="s">
        <v>0</v>
      </c>
      <c r="B8" s="234" t="s">
        <v>28</v>
      </c>
      <c r="C8" s="235"/>
      <c r="D8" s="236"/>
      <c r="E8" s="203" t="s">
        <v>34</v>
      </c>
      <c r="F8" s="204"/>
      <c r="G8" s="205"/>
      <c r="H8" s="237" t="s">
        <v>29</v>
      </c>
      <c r="I8" s="238"/>
      <c r="J8" s="239"/>
      <c r="K8" s="240" t="s">
        <v>38</v>
      </c>
      <c r="L8" s="241"/>
      <c r="M8" s="241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198"/>
      <c r="B9" s="177">
        <f>YEAR($P$1)-1</f>
        <v>2016</v>
      </c>
      <c r="C9" s="178">
        <f>YEAR($P$1)</f>
        <v>2017</v>
      </c>
      <c r="D9" s="158" t="s">
        <v>26</v>
      </c>
      <c r="E9" s="179">
        <f>YEAR($P$1)-1</f>
        <v>2016</v>
      </c>
      <c r="F9" s="180">
        <f>YEAR($P$1)</f>
        <v>2017</v>
      </c>
      <c r="G9" s="164" t="s">
        <v>26</v>
      </c>
      <c r="H9" s="181">
        <f>YEAR($P$1)-1</f>
        <v>2016</v>
      </c>
      <c r="I9" s="182">
        <f>YEAR($P$1)</f>
        <v>2017</v>
      </c>
      <c r="J9" s="183" t="s">
        <v>26</v>
      </c>
      <c r="K9" s="184">
        <f>YEAR($P$1)-1</f>
        <v>2016</v>
      </c>
      <c r="L9" s="185">
        <f>YEAR($P$1)</f>
        <v>2017</v>
      </c>
      <c r="M9" s="186" t="s">
        <v>26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54" t="s">
        <v>42</v>
      </c>
      <c r="B10" s="80">
        <v>2758882</v>
      </c>
      <c r="C10" s="52">
        <v>2921059</v>
      </c>
      <c r="D10" s="132">
        <f t="shared" ref="D10:D20" si="0">IF(ISERROR(C10/B10),"",C10/B10-1)</f>
        <v>5.8783594224037117E-2</v>
      </c>
      <c r="E10" s="52">
        <v>9310.58</v>
      </c>
      <c r="F10" s="52">
        <v>9957.4719999999925</v>
      </c>
      <c r="G10" s="135">
        <f t="shared" ref="G10:G21" si="1">IF(ISERROR(F10/E10),"",F10/E10-1)</f>
        <v>6.9479237598516264E-2</v>
      </c>
      <c r="H10" s="83">
        <f t="shared" ref="H10:H20" si="2">B10/B$21</f>
        <v>0.34563802195891302</v>
      </c>
      <c r="I10" s="56">
        <f t="shared" ref="I10:I20" si="3">C10/C$21</f>
        <v>0.35060543330223437</v>
      </c>
      <c r="J10" s="132">
        <f t="shared" ref="J10:J21" si="4">IF(ISERROR(I10/H10),"",I10/H10-1)</f>
        <v>1.4371715574485799E-2</v>
      </c>
      <c r="K10" s="56">
        <f t="shared" ref="K10:K20" si="5">E10/E$21</f>
        <v>0.23619225785656264</v>
      </c>
      <c r="L10" s="56">
        <f t="shared" ref="L10:L20" si="6">F10/F$21</f>
        <v>0.23415500434684142</v>
      </c>
      <c r="M10" s="152">
        <f t="shared" ref="M10:M21" si="7">IF(ISERROR(L10/K10),"",L10/K10-1)</f>
        <v>-8.6254034243511413E-3</v>
      </c>
      <c r="N10" s="45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72" t="s">
        <v>43</v>
      </c>
      <c r="B11" s="81">
        <v>2497663</v>
      </c>
      <c r="C11" s="73">
        <v>2565806</v>
      </c>
      <c r="D11" s="133">
        <f t="shared" si="0"/>
        <v>2.728270387157905E-2</v>
      </c>
      <c r="E11" s="73">
        <v>10785.826000000001</v>
      </c>
      <c r="F11" s="73">
        <v>12089.478999999994</v>
      </c>
      <c r="G11" s="136">
        <f t="shared" si="1"/>
        <v>0.12086723816979728</v>
      </c>
      <c r="H11" s="84">
        <f t="shared" si="2"/>
        <v>0.31291200523979085</v>
      </c>
      <c r="I11" s="74">
        <f t="shared" si="3"/>
        <v>0.30796554413980437</v>
      </c>
      <c r="J11" s="133">
        <f t="shared" si="4"/>
        <v>-1.5807834206283955E-2</v>
      </c>
      <c r="K11" s="74">
        <f t="shared" si="5"/>
        <v>0.27361653041894468</v>
      </c>
      <c r="L11" s="74">
        <f t="shared" si="6"/>
        <v>0.28429023027090095</v>
      </c>
      <c r="M11" s="138">
        <f t="shared" si="7"/>
        <v>3.9009703966399023E-2</v>
      </c>
      <c r="N11" s="45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72" t="s">
        <v>44</v>
      </c>
      <c r="B12" s="81">
        <v>1794351</v>
      </c>
      <c r="C12" s="73">
        <v>1781065</v>
      </c>
      <c r="D12" s="133">
        <f t="shared" si="0"/>
        <v>-7.4043484245835955E-3</v>
      </c>
      <c r="E12" s="73">
        <v>2233.1959999999999</v>
      </c>
      <c r="F12" s="73">
        <v>4601.7589999999973</v>
      </c>
      <c r="G12" s="136">
        <f t="shared" si="1"/>
        <v>1.0606158169726245</v>
      </c>
      <c r="H12" s="84">
        <f t="shared" si="2"/>
        <v>0.22479973059376862</v>
      </c>
      <c r="I12" s="74">
        <f t="shared" si="3"/>
        <v>0.21377557456540389</v>
      </c>
      <c r="J12" s="133">
        <f t="shared" si="4"/>
        <v>-4.9039898754533073E-2</v>
      </c>
      <c r="K12" s="74">
        <f t="shared" si="5"/>
        <v>5.6652067376709532E-2</v>
      </c>
      <c r="L12" s="74">
        <f t="shared" si="6"/>
        <v>0.10821269682185566</v>
      </c>
      <c r="M12" s="138">
        <f t="shared" si="7"/>
        <v>0.91012794117983842</v>
      </c>
      <c r="N12" s="45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55" t="s">
        <v>45</v>
      </c>
      <c r="B13" s="82">
        <v>851813</v>
      </c>
      <c r="C13" s="53">
        <v>998508</v>
      </c>
      <c r="D13" s="133">
        <f t="shared" si="0"/>
        <v>0.17221502841586123</v>
      </c>
      <c r="E13" s="53">
        <v>5531.558</v>
      </c>
      <c r="F13" s="53">
        <v>5763.6599999999989</v>
      </c>
      <c r="G13" s="136">
        <f t="shared" si="1"/>
        <v>4.195960704018642E-2</v>
      </c>
      <c r="H13" s="84">
        <f t="shared" si="2"/>
        <v>0.10671676439908905</v>
      </c>
      <c r="I13" s="74">
        <f t="shared" si="3"/>
        <v>0.11984774357373386</v>
      </c>
      <c r="J13" s="133">
        <f t="shared" si="4"/>
        <v>0.12304513961404262</v>
      </c>
      <c r="K13" s="74">
        <f t="shared" si="5"/>
        <v>0.14032543337628073</v>
      </c>
      <c r="L13" s="74">
        <f t="shared" si="6"/>
        <v>0.13553538813402807</v>
      </c>
      <c r="M13" s="138">
        <f t="shared" si="7"/>
        <v>-3.4135260636667497E-2</v>
      </c>
      <c r="N13" s="62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55" t="s">
        <v>46</v>
      </c>
      <c r="B14" s="82">
        <v>65856</v>
      </c>
      <c r="C14" s="53">
        <v>49763</v>
      </c>
      <c r="D14" s="133">
        <f t="shared" si="0"/>
        <v>-0.2443664965986394</v>
      </c>
      <c r="E14" s="53">
        <v>1.538</v>
      </c>
      <c r="F14" s="53">
        <v>0.92400000000000015</v>
      </c>
      <c r="G14" s="136">
        <f t="shared" si="1"/>
        <v>-0.39921976592977881</v>
      </c>
      <c r="H14" s="84">
        <f t="shared" si="2"/>
        <v>8.2505658357719461E-3</v>
      </c>
      <c r="I14" s="74">
        <f t="shared" si="3"/>
        <v>5.9728948225349398E-3</v>
      </c>
      <c r="J14" s="133">
        <f t="shared" si="4"/>
        <v>-0.27606240087943024</v>
      </c>
      <c r="K14" s="74">
        <f t="shared" si="5"/>
        <v>3.9016225904658289E-5</v>
      </c>
      <c r="L14" s="74">
        <f t="shared" si="6"/>
        <v>2.1728328637678485E-5</v>
      </c>
      <c r="M14" s="138">
        <f t="shared" si="7"/>
        <v>-0.4430950679141864</v>
      </c>
      <c r="N14" s="62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55" t="s">
        <v>47</v>
      </c>
      <c r="B15" s="82">
        <v>7138</v>
      </c>
      <c r="C15" s="53">
        <v>9685</v>
      </c>
      <c r="D15" s="133">
        <f t="shared" si="0"/>
        <v>0.35682263939478842</v>
      </c>
      <c r="E15" s="53">
        <v>0</v>
      </c>
      <c r="F15" s="53">
        <v>2.3E-2</v>
      </c>
      <c r="G15" s="136" t="str">
        <f t="shared" si="1"/>
        <v/>
      </c>
      <c r="H15" s="84">
        <f t="shared" si="2"/>
        <v>8.9426231377156445E-4</v>
      </c>
      <c r="I15" s="74">
        <f t="shared" si="3"/>
        <v>1.1624597865130899E-3</v>
      </c>
      <c r="J15" s="133">
        <f t="shared" si="4"/>
        <v>0.29990917498289593</v>
      </c>
      <c r="K15" s="74">
        <f t="shared" si="5"/>
        <v>0</v>
      </c>
      <c r="L15" s="74">
        <f t="shared" si="6"/>
        <v>5.4085666522359861E-7</v>
      </c>
      <c r="M15" s="138" t="str">
        <f t="shared" si="7"/>
        <v/>
      </c>
      <c r="N15" s="62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55" t="s">
        <v>48</v>
      </c>
      <c r="B16" s="82">
        <v>6295</v>
      </c>
      <c r="C16" s="53">
        <v>5585</v>
      </c>
      <c r="D16" s="133">
        <f t="shared" si="0"/>
        <v>-0.11278792692613182</v>
      </c>
      <c r="E16" s="53">
        <v>1885.0609999999999</v>
      </c>
      <c r="F16" s="53">
        <v>1641.4849999999999</v>
      </c>
      <c r="G16" s="136">
        <f t="shared" si="1"/>
        <v>-0.12921385567894095</v>
      </c>
      <c r="H16" s="84">
        <f t="shared" si="2"/>
        <v>7.886496588949283E-4</v>
      </c>
      <c r="I16" s="74">
        <f t="shared" si="3"/>
        <v>6.7034980977548862E-4</v>
      </c>
      <c r="J16" s="133">
        <f t="shared" si="4"/>
        <v>-0.15000304353799354</v>
      </c>
      <c r="K16" s="74">
        <f t="shared" si="5"/>
        <v>4.7820523940221751E-2</v>
      </c>
      <c r="L16" s="74">
        <f t="shared" si="6"/>
        <v>3.8600352309328637E-2</v>
      </c>
      <c r="M16" s="138">
        <f t="shared" si="7"/>
        <v>-0.19280783377486266</v>
      </c>
      <c r="N16" s="46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55" t="s">
        <v>52</v>
      </c>
      <c r="B17" s="82">
        <v>0</v>
      </c>
      <c r="C17" s="53">
        <v>0</v>
      </c>
      <c r="D17" s="133" t="str">
        <f t="shared" si="0"/>
        <v/>
      </c>
      <c r="E17" s="53">
        <v>4283.3280000000004</v>
      </c>
      <c r="F17" s="53">
        <v>4960.0079999999998</v>
      </c>
      <c r="G17" s="136">
        <f t="shared" si="1"/>
        <v>0.15797996324353392</v>
      </c>
      <c r="H17" s="84">
        <f t="shared" si="2"/>
        <v>0</v>
      </c>
      <c r="I17" s="74">
        <f t="shared" si="3"/>
        <v>0</v>
      </c>
      <c r="J17" s="133" t="str">
        <f t="shared" si="4"/>
        <v/>
      </c>
      <c r="K17" s="74">
        <f t="shared" si="5"/>
        <v>0.10866013840815877</v>
      </c>
      <c r="L17" s="74">
        <f t="shared" si="6"/>
        <v>0.11663710375488569</v>
      </c>
      <c r="M17" s="138">
        <f t="shared" si="7"/>
        <v>7.341206686819346E-2</v>
      </c>
      <c r="N17" s="46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55" t="s">
        <v>53</v>
      </c>
      <c r="B18" s="82">
        <v>0</v>
      </c>
      <c r="C18" s="53"/>
      <c r="D18" s="133" t="str">
        <f t="shared" si="0"/>
        <v/>
      </c>
      <c r="E18" s="53">
        <v>1293.809</v>
      </c>
      <c r="F18" s="53"/>
      <c r="G18" s="136">
        <f t="shared" si="1"/>
        <v>-1</v>
      </c>
      <c r="H18" s="84">
        <f t="shared" si="2"/>
        <v>0</v>
      </c>
      <c r="I18" s="74">
        <f t="shared" si="3"/>
        <v>0</v>
      </c>
      <c r="J18" s="133" t="str">
        <f t="shared" si="4"/>
        <v/>
      </c>
      <c r="K18" s="74">
        <f t="shared" si="5"/>
        <v>3.2821550209024726E-2</v>
      </c>
      <c r="L18" s="74">
        <f t="shared" si="6"/>
        <v>0</v>
      </c>
      <c r="M18" s="138">
        <f t="shared" si="7"/>
        <v>-1</v>
      </c>
      <c r="N18" s="46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55" t="s">
        <v>54</v>
      </c>
      <c r="B19" s="82"/>
      <c r="C19" s="53">
        <v>0</v>
      </c>
      <c r="D19" s="133" t="str">
        <f t="shared" si="0"/>
        <v/>
      </c>
      <c r="E19" s="53"/>
      <c r="F19" s="53">
        <v>220.64</v>
      </c>
      <c r="G19" s="136" t="str">
        <f t="shared" si="1"/>
        <v/>
      </c>
      <c r="H19" s="84">
        <f t="shared" si="2"/>
        <v>0</v>
      </c>
      <c r="I19" s="74">
        <f t="shared" si="3"/>
        <v>0</v>
      </c>
      <c r="J19" s="133" t="str">
        <f t="shared" si="4"/>
        <v/>
      </c>
      <c r="K19" s="74">
        <f t="shared" si="5"/>
        <v>0</v>
      </c>
      <c r="L19" s="74">
        <f t="shared" si="6"/>
        <v>5.1884615049971649E-3</v>
      </c>
      <c r="M19" s="138" t="str">
        <f t="shared" si="7"/>
        <v/>
      </c>
      <c r="N19" s="46"/>
      <c r="O19" s="18"/>
      <c r="P19" s="18"/>
      <c r="Q19" s="18"/>
      <c r="R19" s="18"/>
      <c r="S19" s="18"/>
      <c r="T19" s="18"/>
    </row>
    <row r="20" spans="1:22" s="1" customFormat="1" ht="15" customHeight="1" thickBot="1" x14ac:dyDescent="0.25">
      <c r="A20" s="55" t="s">
        <v>55</v>
      </c>
      <c r="B20" s="82">
        <v>0</v>
      </c>
      <c r="C20" s="53">
        <v>0</v>
      </c>
      <c r="D20" s="133" t="str">
        <f t="shared" si="0"/>
        <v/>
      </c>
      <c r="E20" s="53">
        <v>4094.6010000000001</v>
      </c>
      <c r="F20" s="53">
        <v>3289.6799999999989</v>
      </c>
      <c r="G20" s="136">
        <f t="shared" si="1"/>
        <v>-0.19658105881378951</v>
      </c>
      <c r="H20" s="84">
        <f t="shared" si="2"/>
        <v>0</v>
      </c>
      <c r="I20" s="74">
        <f t="shared" si="3"/>
        <v>0</v>
      </c>
      <c r="J20" s="133" t="str">
        <f t="shared" si="4"/>
        <v/>
      </c>
      <c r="K20" s="74">
        <f t="shared" si="5"/>
        <v>0.10387248218819228</v>
      </c>
      <c r="L20" s="74">
        <f t="shared" si="6"/>
        <v>7.7358493671859443E-2</v>
      </c>
      <c r="M20" s="138">
        <f t="shared" si="7"/>
        <v>-0.25525517401515241</v>
      </c>
      <c r="N20" s="46"/>
      <c r="O20" s="18"/>
      <c r="P20" s="18"/>
      <c r="Q20" s="18"/>
      <c r="R20" s="18"/>
      <c r="S20" s="18"/>
      <c r="T20" s="18"/>
    </row>
    <row r="21" spans="1:22" s="1" customFormat="1" ht="15" customHeight="1" thickBot="1" x14ac:dyDescent="0.25">
      <c r="A21" s="79" t="s">
        <v>22</v>
      </c>
      <c r="B21" s="153">
        <f>SUM(B10:B20)</f>
        <v>7981998</v>
      </c>
      <c r="C21" s="154">
        <f>SUM(C10:C20)</f>
        <v>8331471</v>
      </c>
      <c r="D21" s="155">
        <f>IF(ISERROR(C21/B21),"",C21/B21-1)</f>
        <v>4.3782646901189493E-2</v>
      </c>
      <c r="E21" s="159">
        <f>SUM(E10:E20)</f>
        <v>39419.49700000001</v>
      </c>
      <c r="F21" s="160">
        <f>SUM(F10:F20)</f>
        <v>42525.129999999983</v>
      </c>
      <c r="G21" s="161">
        <f t="shared" si="1"/>
        <v>7.8784186414148527E-2</v>
      </c>
      <c r="H21" s="187">
        <f>SUM(H10:H20)</f>
        <v>1</v>
      </c>
      <c r="I21" s="188">
        <f>SUM(I10:I20)</f>
        <v>1</v>
      </c>
      <c r="J21" s="189">
        <f t="shared" si="4"/>
        <v>0</v>
      </c>
      <c r="K21" s="190">
        <f>SUM(K10:K20)</f>
        <v>1</v>
      </c>
      <c r="L21" s="191">
        <f>SUM(L10:L20)</f>
        <v>1</v>
      </c>
      <c r="M21" s="192">
        <f t="shared" si="7"/>
        <v>0</v>
      </c>
      <c r="N21" s="18"/>
      <c r="O21" s="18"/>
      <c r="P21" s="18"/>
      <c r="Q21" s="18"/>
      <c r="R21" s="18"/>
      <c r="S21" s="18"/>
      <c r="T21" s="18"/>
    </row>
    <row r="22" spans="1:22" s="1" customFormat="1" ht="15" customHeight="1" x14ac:dyDescent="0.2">
      <c r="A22" s="51"/>
      <c r="B22" s="51"/>
      <c r="C22" s="70"/>
      <c r="D22" s="51"/>
      <c r="E22" s="58"/>
      <c r="F22" s="71"/>
      <c r="G22" s="51"/>
      <c r="H22" s="51"/>
      <c r="I22" s="51"/>
      <c r="J22" s="51"/>
      <c r="K22" s="51"/>
      <c r="L22" s="51"/>
      <c r="M22" s="51"/>
      <c r="N22" s="18"/>
      <c r="O22" s="18"/>
      <c r="P22" s="18"/>
      <c r="Q22" s="18"/>
      <c r="R22" s="18"/>
      <c r="S22" s="18"/>
      <c r="T22" s="18"/>
    </row>
    <row r="23" spans="1:22" s="11" customFormat="1" ht="15" customHeight="1" x14ac:dyDescent="0.2">
      <c r="A23"/>
      <c r="B23"/>
      <c r="C23"/>
      <c r="D23"/>
      <c r="E23"/>
      <c r="F23"/>
      <c r="G23" s="12"/>
      <c r="H23"/>
      <c r="I23"/>
      <c r="J23"/>
      <c r="K23"/>
      <c r="L23"/>
      <c r="M23"/>
    </row>
    <row r="24" spans="1:22" s="1" customFormat="1" ht="15" customHeight="1" thickBot="1" x14ac:dyDescent="0.25">
      <c r="A24" s="195" t="str">
        <f>'ASK e RPK_internacional'!A17:M17</f>
        <v>ACUMULADO NO ANO: JANEIRO A DEZEMBRO</v>
      </c>
      <c r="B24" s="195"/>
      <c r="C24" s="195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8"/>
      <c r="O24" s="18"/>
      <c r="P24" s="18"/>
      <c r="Q24" s="18"/>
      <c r="R24" s="18"/>
      <c r="S24" s="18"/>
      <c r="T24" s="18"/>
      <c r="U24" s="18"/>
      <c r="V24" s="18"/>
    </row>
    <row r="25" spans="1:22" s="1" customFormat="1" ht="15" customHeight="1" thickBot="1" x14ac:dyDescent="0.25">
      <c r="A25" s="197" t="s">
        <v>0</v>
      </c>
      <c r="B25" s="225" t="s">
        <v>28</v>
      </c>
      <c r="C25" s="226"/>
      <c r="D25" s="227"/>
      <c r="E25" s="217" t="s">
        <v>34</v>
      </c>
      <c r="F25" s="218"/>
      <c r="G25" s="219"/>
      <c r="H25" s="228" t="s">
        <v>29</v>
      </c>
      <c r="I25" s="229"/>
      <c r="J25" s="230"/>
      <c r="K25" s="231" t="s">
        <v>38</v>
      </c>
      <c r="L25" s="232"/>
      <c r="M25" s="232"/>
      <c r="N25" s="18"/>
      <c r="O25" s="18"/>
      <c r="P25" s="18"/>
      <c r="Q25" s="18"/>
      <c r="R25" s="18"/>
      <c r="S25" s="18"/>
      <c r="T25" s="18"/>
    </row>
    <row r="26" spans="1:22" s="1" customFormat="1" ht="15" customHeight="1" thickBot="1" x14ac:dyDescent="0.25">
      <c r="A26" s="198"/>
      <c r="B26" s="177">
        <f>YEAR($P$1)-1</f>
        <v>2016</v>
      </c>
      <c r="C26" s="178">
        <f>YEAR($P$1)</f>
        <v>2017</v>
      </c>
      <c r="D26" s="158" t="s">
        <v>26</v>
      </c>
      <c r="E26" s="179">
        <f>YEAR($P$1)-1</f>
        <v>2016</v>
      </c>
      <c r="F26" s="180">
        <f>YEAR($P$1)</f>
        <v>2017</v>
      </c>
      <c r="G26" s="164" t="s">
        <v>26</v>
      </c>
      <c r="H26" s="181">
        <f>YEAR($P$1)-1</f>
        <v>2016</v>
      </c>
      <c r="I26" s="182">
        <f>YEAR($P$1)</f>
        <v>2017</v>
      </c>
      <c r="J26" s="183" t="s">
        <v>26</v>
      </c>
      <c r="K26" s="184">
        <f>YEAR($P$1)-1</f>
        <v>2016</v>
      </c>
      <c r="L26" s="185">
        <f>YEAR($P$1)</f>
        <v>2017</v>
      </c>
      <c r="M26" s="186" t="s">
        <v>26</v>
      </c>
      <c r="N26" s="18"/>
      <c r="O26" s="18"/>
      <c r="P26" s="18"/>
      <c r="Q26" s="18"/>
      <c r="R26" s="18"/>
      <c r="S26" s="18"/>
      <c r="T26" s="18"/>
    </row>
    <row r="27" spans="1:22" s="1" customFormat="1" ht="15" customHeight="1" x14ac:dyDescent="0.2">
      <c r="A27" s="54" t="s">
        <v>42</v>
      </c>
      <c r="B27" s="80">
        <v>30249703</v>
      </c>
      <c r="C27" s="52">
        <v>30411554</v>
      </c>
      <c r="D27" s="132">
        <f t="shared" ref="D27:D42" si="8">IF(ISERROR(C27/B27),"",C27/B27-1)</f>
        <v>5.3504988131618525E-3</v>
      </c>
      <c r="E27" s="52">
        <v>90575.328000000009</v>
      </c>
      <c r="F27" s="52">
        <v>97899.711000000025</v>
      </c>
      <c r="G27" s="135">
        <f t="shared" ref="G27:G42" si="9">IF(ISERROR(F27/E27),"",F27/E27-1)</f>
        <v>8.0865100482992558E-2</v>
      </c>
      <c r="H27" s="83">
        <f>B27/B$43</f>
        <v>0.34112012024145588</v>
      </c>
      <c r="I27" s="56">
        <f t="shared" ref="I27:I28" si="10">C27/C$43</f>
        <v>0.33556892914965913</v>
      </c>
      <c r="J27" s="132">
        <f t="shared" ref="J27:J42" si="11">IF(ISERROR(I27/H27),"",I27/H27-1)</f>
        <v>-1.627342030680401E-2</v>
      </c>
      <c r="K27" s="56">
        <f>E27/E$43</f>
        <v>0.21640262862144399</v>
      </c>
      <c r="L27" s="56">
        <f t="shared" ref="L27:L28" si="12">F27/F$43</f>
        <v>0.22977627800681558</v>
      </c>
      <c r="M27" s="152">
        <f t="shared" ref="M27:M42" si="13">IF(ISERROR(L27/K27),"",L27/K27-1)</f>
        <v>6.1799847213345416E-2</v>
      </c>
      <c r="N27" s="45"/>
      <c r="O27" s="18"/>
      <c r="P27" s="18"/>
      <c r="Q27" s="18"/>
      <c r="R27" s="18"/>
      <c r="S27" s="18"/>
      <c r="T27" s="18"/>
    </row>
    <row r="28" spans="1:22" s="1" customFormat="1" ht="15" customHeight="1" x14ac:dyDescent="0.2">
      <c r="A28" s="72" t="s">
        <v>43</v>
      </c>
      <c r="B28" s="81">
        <v>28672019</v>
      </c>
      <c r="C28" s="73">
        <v>28090818</v>
      </c>
      <c r="D28" s="133">
        <f t="shared" si="8"/>
        <v>-2.0270668765949185E-2</v>
      </c>
      <c r="E28" s="73">
        <v>112418.82099999998</v>
      </c>
      <c r="F28" s="73">
        <v>117743.43000000005</v>
      </c>
      <c r="G28" s="136">
        <f t="shared" si="9"/>
        <v>4.7364035244597202E-2</v>
      </c>
      <c r="H28" s="84">
        <f t="shared" ref="H28" si="14">B28/B$43</f>
        <v>0.32332887925694037</v>
      </c>
      <c r="I28" s="74">
        <f t="shared" si="10"/>
        <v>0.30996132967088658</v>
      </c>
      <c r="J28" s="133">
        <f t="shared" si="11"/>
        <v>-4.1343506391308127E-2</v>
      </c>
      <c r="K28" s="74">
        <f t="shared" ref="K28" si="15">E28/E$43</f>
        <v>0.26859111535233504</v>
      </c>
      <c r="L28" s="74">
        <f t="shared" si="12"/>
        <v>0.2763506329978444</v>
      </c>
      <c r="M28" s="138">
        <f t="shared" si="13"/>
        <v>2.8889703351991036E-2</v>
      </c>
      <c r="N28" s="45"/>
      <c r="O28" s="18"/>
      <c r="P28" s="18"/>
      <c r="Q28" s="18"/>
      <c r="R28" s="18"/>
      <c r="S28" s="18"/>
      <c r="T28" s="18"/>
    </row>
    <row r="29" spans="1:22" s="1" customFormat="1" ht="15" customHeight="1" x14ac:dyDescent="0.2">
      <c r="A29" s="72" t="s">
        <v>44</v>
      </c>
      <c r="B29" s="81">
        <v>19414422</v>
      </c>
      <c r="C29" s="73">
        <v>20682080</v>
      </c>
      <c r="D29" s="133">
        <f t="shared" si="8"/>
        <v>6.5294655694617232E-2</v>
      </c>
      <c r="E29" s="73">
        <v>32138.727999999999</v>
      </c>
      <c r="F29" s="73">
        <v>40447.307000000001</v>
      </c>
      <c r="G29" s="136">
        <f t="shared" si="9"/>
        <v>0.25852233479806674</v>
      </c>
      <c r="H29" s="84">
        <f t="shared" ref="H29:H42" si="16">B29/B$43</f>
        <v>0.21893272694473617</v>
      </c>
      <c r="I29" s="74">
        <f t="shared" ref="I29:I42" si="17">C29/C$43</f>
        <v>0.22821140406661175</v>
      </c>
      <c r="J29" s="133">
        <f t="shared" si="11"/>
        <v>4.2381407528065518E-2</v>
      </c>
      <c r="K29" s="74">
        <f t="shared" ref="K29:K42" si="18">E29/E$43</f>
        <v>7.6785868440350583E-2</v>
      </c>
      <c r="L29" s="74">
        <f t="shared" ref="L29:L42" si="19">F29/F$43</f>
        <v>9.4932166427529246E-2</v>
      </c>
      <c r="M29" s="138">
        <f t="shared" si="13"/>
        <v>0.23632340632150584</v>
      </c>
      <c r="N29" s="45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72" t="s">
        <v>45</v>
      </c>
      <c r="B30" s="81">
        <v>9203011</v>
      </c>
      <c r="C30" s="73">
        <v>10647510</v>
      </c>
      <c r="D30" s="133">
        <f t="shared" si="8"/>
        <v>0.15695939079068788</v>
      </c>
      <c r="E30" s="73">
        <v>49236.423000000017</v>
      </c>
      <c r="F30" s="73">
        <v>54372.166000000005</v>
      </c>
      <c r="G30" s="136">
        <f t="shared" si="9"/>
        <v>0.10430780075148816</v>
      </c>
      <c r="H30" s="84">
        <f t="shared" si="16"/>
        <v>0.10378059642117614</v>
      </c>
      <c r="I30" s="74">
        <f t="shared" si="17"/>
        <v>0.11748737104359373</v>
      </c>
      <c r="J30" s="133">
        <f t="shared" si="11"/>
        <v>0.13207454085916948</v>
      </c>
      <c r="K30" s="74">
        <f t="shared" si="18"/>
        <v>0.11763569170974822</v>
      </c>
      <c r="L30" s="74">
        <f t="shared" si="19"/>
        <v>0.12761461502831936</v>
      </c>
      <c r="M30" s="138">
        <f t="shared" si="13"/>
        <v>8.4829044429754585E-2</v>
      </c>
      <c r="N30" s="45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72" t="s">
        <v>46</v>
      </c>
      <c r="B31" s="81">
        <v>936885</v>
      </c>
      <c r="C31" s="73">
        <v>625626</v>
      </c>
      <c r="D31" s="133">
        <f t="shared" si="8"/>
        <v>-0.33222754126707121</v>
      </c>
      <c r="E31" s="73">
        <v>94.84899999999999</v>
      </c>
      <c r="F31" s="73">
        <v>16.280999999999999</v>
      </c>
      <c r="G31" s="136">
        <f t="shared" si="9"/>
        <v>-0.82834821663907898</v>
      </c>
      <c r="H31" s="84">
        <f t="shared" si="16"/>
        <v>1.0565073113359705E-2</v>
      </c>
      <c r="I31" s="74">
        <f t="shared" si="17"/>
        <v>6.9033186159505253E-3</v>
      </c>
      <c r="J31" s="133">
        <f t="shared" si="11"/>
        <v>-0.34659054964596814</v>
      </c>
      <c r="K31" s="74">
        <f t="shared" si="18"/>
        <v>2.2661328835723717E-4</v>
      </c>
      <c r="L31" s="74">
        <f t="shared" si="19"/>
        <v>3.8212447657061654E-5</v>
      </c>
      <c r="M31" s="138">
        <f t="shared" si="13"/>
        <v>-0.83137596239800871</v>
      </c>
      <c r="N31" s="45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72" t="s">
        <v>47</v>
      </c>
      <c r="B32" s="81">
        <v>88112</v>
      </c>
      <c r="C32" s="73">
        <v>102523</v>
      </c>
      <c r="D32" s="133">
        <f t="shared" si="8"/>
        <v>0.16355320501180315</v>
      </c>
      <c r="E32" s="73">
        <v>0.255</v>
      </c>
      <c r="F32" s="73">
        <v>0.27900000000000003</v>
      </c>
      <c r="G32" s="136">
        <f t="shared" si="9"/>
        <v>9.4117647058823639E-2</v>
      </c>
      <c r="H32" s="84">
        <f t="shared" si="16"/>
        <v>9.9362218646296008E-4</v>
      </c>
      <c r="I32" s="74">
        <f t="shared" si="17"/>
        <v>1.1312652198967046E-3</v>
      </c>
      <c r="J32" s="133">
        <f t="shared" si="11"/>
        <v>0.13852652981081115</v>
      </c>
      <c r="K32" s="74">
        <f t="shared" si="18"/>
        <v>6.092461547416998E-7</v>
      </c>
      <c r="L32" s="74">
        <f t="shared" si="19"/>
        <v>6.5482911960691618E-7</v>
      </c>
      <c r="M32" s="138">
        <f t="shared" si="13"/>
        <v>7.481863366793351E-2</v>
      </c>
      <c r="N32" s="45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55" t="s">
        <v>48</v>
      </c>
      <c r="B33" s="82">
        <v>83241</v>
      </c>
      <c r="C33" s="53">
        <v>66332</v>
      </c>
      <c r="D33" s="133">
        <f t="shared" si="8"/>
        <v>-0.20313307144315906</v>
      </c>
      <c r="E33" s="53">
        <v>17706.430999999997</v>
      </c>
      <c r="F33" s="53">
        <v>18040.700999999997</v>
      </c>
      <c r="G33" s="136">
        <f t="shared" si="9"/>
        <v>1.8878451563728582E-2</v>
      </c>
      <c r="H33" s="84">
        <f t="shared" si="16"/>
        <v>9.3869285027423338E-4</v>
      </c>
      <c r="I33" s="74">
        <f t="shared" si="17"/>
        <v>7.3192439322091829E-4</v>
      </c>
      <c r="J33" s="133">
        <f t="shared" si="11"/>
        <v>-0.22027275161721849</v>
      </c>
      <c r="K33" s="74">
        <f t="shared" si="18"/>
        <v>4.2304215689996975E-2</v>
      </c>
      <c r="L33" s="74">
        <f t="shared" si="19"/>
        <v>4.2342567573195738E-2</v>
      </c>
      <c r="M33" s="138">
        <f t="shared" si="13"/>
        <v>9.0657355474466073E-4</v>
      </c>
      <c r="N33" s="62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55" t="s">
        <v>49</v>
      </c>
      <c r="B34" s="82">
        <v>29935</v>
      </c>
      <c r="C34" s="53"/>
      <c r="D34" s="133">
        <f t="shared" si="8"/>
        <v>-1</v>
      </c>
      <c r="E34" s="53">
        <v>1.9970000000000001</v>
      </c>
      <c r="F34" s="53"/>
      <c r="G34" s="136">
        <f t="shared" si="9"/>
        <v>-1</v>
      </c>
      <c r="H34" s="84">
        <f t="shared" si="16"/>
        <v>3.3757127464781989E-4</v>
      </c>
      <c r="I34" s="74">
        <f t="shared" si="17"/>
        <v>0</v>
      </c>
      <c r="J34" s="133">
        <f t="shared" si="11"/>
        <v>-1</v>
      </c>
      <c r="K34" s="74">
        <f t="shared" si="18"/>
        <v>4.7712336118399003E-6</v>
      </c>
      <c r="L34" s="74">
        <f t="shared" si="19"/>
        <v>0</v>
      </c>
      <c r="M34" s="138">
        <f t="shared" si="13"/>
        <v>-1</v>
      </c>
      <c r="N34" s="62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55" t="s">
        <v>51</v>
      </c>
      <c r="B35" s="82">
        <v>149</v>
      </c>
      <c r="C35" s="53">
        <v>404</v>
      </c>
      <c r="D35" s="133">
        <f t="shared" si="8"/>
        <v>1.7114093959731544</v>
      </c>
      <c r="E35" s="53">
        <v>0</v>
      </c>
      <c r="F35" s="53">
        <v>0</v>
      </c>
      <c r="G35" s="136" t="str">
        <f t="shared" si="9"/>
        <v/>
      </c>
      <c r="H35" s="84">
        <f t="shared" si="16"/>
        <v>1.6802445272264963E-6</v>
      </c>
      <c r="I35" s="74">
        <f t="shared" si="17"/>
        <v>4.4578401806255046E-6</v>
      </c>
      <c r="J35" s="133">
        <f t="shared" si="11"/>
        <v>1.6530901356267829</v>
      </c>
      <c r="K35" s="74">
        <f t="shared" si="18"/>
        <v>0</v>
      </c>
      <c r="L35" s="74">
        <f t="shared" si="19"/>
        <v>0</v>
      </c>
      <c r="M35" s="138" t="str">
        <f t="shared" si="13"/>
        <v/>
      </c>
      <c r="N35" s="62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55" t="s">
        <v>50</v>
      </c>
      <c r="B36" s="82">
        <v>92</v>
      </c>
      <c r="C36" s="53"/>
      <c r="D36" s="133">
        <f t="shared" si="8"/>
        <v>-1</v>
      </c>
      <c r="E36" s="53">
        <v>0</v>
      </c>
      <c r="F36" s="53"/>
      <c r="G36" s="136" t="str">
        <f t="shared" si="9"/>
        <v/>
      </c>
      <c r="H36" s="84">
        <f t="shared" si="16"/>
        <v>1.0374664194955548E-6</v>
      </c>
      <c r="I36" s="74">
        <f t="shared" si="17"/>
        <v>0</v>
      </c>
      <c r="J36" s="133">
        <f t="shared" si="11"/>
        <v>-1</v>
      </c>
      <c r="K36" s="74">
        <f t="shared" si="18"/>
        <v>0</v>
      </c>
      <c r="L36" s="74">
        <f t="shared" si="19"/>
        <v>0</v>
      </c>
      <c r="M36" s="138" t="str">
        <f t="shared" si="13"/>
        <v/>
      </c>
      <c r="N36" s="46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55" t="s">
        <v>53</v>
      </c>
      <c r="B37" s="82">
        <v>0</v>
      </c>
      <c r="C37" s="53">
        <v>0</v>
      </c>
      <c r="D37" s="133" t="str">
        <f t="shared" si="8"/>
        <v/>
      </c>
      <c r="E37" s="53">
        <v>14934.856999999998</v>
      </c>
      <c r="F37" s="53">
        <v>601.61699999999996</v>
      </c>
      <c r="G37" s="136">
        <f t="shared" si="9"/>
        <v>-0.95971725742000746</v>
      </c>
      <c r="H37" s="84">
        <f t="shared" si="16"/>
        <v>0</v>
      </c>
      <c r="I37" s="74">
        <f t="shared" si="17"/>
        <v>0</v>
      </c>
      <c r="J37" s="133" t="str">
        <f t="shared" si="11"/>
        <v/>
      </c>
      <c r="K37" s="74">
        <f t="shared" si="18"/>
        <v>3.5682369407322188E-2</v>
      </c>
      <c r="L37" s="74">
        <f t="shared" si="19"/>
        <v>1.4120298582457134E-3</v>
      </c>
      <c r="M37" s="138">
        <f t="shared" si="13"/>
        <v>-0.96042780001162265</v>
      </c>
      <c r="N37" s="46"/>
      <c r="O37" s="18"/>
      <c r="P37" s="18"/>
      <c r="Q37" s="18"/>
      <c r="R37" s="18"/>
      <c r="S37" s="18"/>
      <c r="T37" s="18"/>
    </row>
    <row r="38" spans="1:20" s="1" customFormat="1" ht="15" customHeight="1" x14ac:dyDescent="0.2">
      <c r="A38" s="55" t="s">
        <v>56</v>
      </c>
      <c r="B38" s="82">
        <v>0</v>
      </c>
      <c r="C38" s="53"/>
      <c r="D38" s="133" t="str">
        <f t="shared" si="8"/>
        <v/>
      </c>
      <c r="E38" s="53">
        <v>15573.154</v>
      </c>
      <c r="F38" s="53"/>
      <c r="G38" s="136">
        <f t="shared" si="9"/>
        <v>-1</v>
      </c>
      <c r="H38" s="84">
        <f t="shared" si="16"/>
        <v>0</v>
      </c>
      <c r="I38" s="74">
        <f t="shared" si="17"/>
        <v>0</v>
      </c>
      <c r="J38" s="133" t="str">
        <f t="shared" si="11"/>
        <v/>
      </c>
      <c r="K38" s="74">
        <f t="shared" si="18"/>
        <v>3.7207388987060087E-2</v>
      </c>
      <c r="L38" s="74">
        <f t="shared" si="19"/>
        <v>0</v>
      </c>
      <c r="M38" s="138">
        <f t="shared" si="13"/>
        <v>-1</v>
      </c>
      <c r="N38" s="46"/>
      <c r="O38" s="18"/>
      <c r="P38" s="18"/>
      <c r="Q38" s="18"/>
      <c r="R38" s="18"/>
      <c r="S38" s="18"/>
      <c r="T38" s="18"/>
    </row>
    <row r="39" spans="1:20" s="1" customFormat="1" ht="15" customHeight="1" x14ac:dyDescent="0.2">
      <c r="A39" s="55" t="s">
        <v>57</v>
      </c>
      <c r="B39" s="82">
        <v>0</v>
      </c>
      <c r="C39" s="53"/>
      <c r="D39" s="133" t="str">
        <f t="shared" si="8"/>
        <v/>
      </c>
      <c r="E39" s="53">
        <v>2356.2759999999998</v>
      </c>
      <c r="F39" s="53"/>
      <c r="G39" s="136">
        <f t="shared" si="9"/>
        <v>-1</v>
      </c>
      <c r="H39" s="84">
        <f t="shared" si="16"/>
        <v>0</v>
      </c>
      <c r="I39" s="74">
        <f t="shared" si="17"/>
        <v>0</v>
      </c>
      <c r="J39" s="133" t="str">
        <f t="shared" si="11"/>
        <v/>
      </c>
      <c r="K39" s="74">
        <f t="shared" si="18"/>
        <v>5.6296160490594245E-3</v>
      </c>
      <c r="L39" s="74">
        <f t="shared" si="19"/>
        <v>0</v>
      </c>
      <c r="M39" s="138">
        <f t="shared" si="13"/>
        <v>-1</v>
      </c>
      <c r="N39" s="46"/>
      <c r="O39" s="18"/>
      <c r="P39" s="18"/>
      <c r="Q39" s="18"/>
      <c r="R39" s="18"/>
      <c r="S39" s="18"/>
      <c r="T39" s="18"/>
    </row>
    <row r="40" spans="1:20" s="1" customFormat="1" ht="15" customHeight="1" x14ac:dyDescent="0.2">
      <c r="A40" s="55" t="s">
        <v>52</v>
      </c>
      <c r="B40" s="82">
        <v>0</v>
      </c>
      <c r="C40" s="53">
        <v>0</v>
      </c>
      <c r="D40" s="133" t="str">
        <f t="shared" si="8"/>
        <v/>
      </c>
      <c r="E40" s="53">
        <v>38079.631000000001</v>
      </c>
      <c r="F40" s="53">
        <v>56986.874000000003</v>
      </c>
      <c r="G40" s="136">
        <f t="shared" si="9"/>
        <v>0.4965185455709904</v>
      </c>
      <c r="H40" s="84">
        <f t="shared" si="16"/>
        <v>0</v>
      </c>
      <c r="I40" s="74">
        <f t="shared" si="17"/>
        <v>0</v>
      </c>
      <c r="J40" s="133" t="str">
        <f t="shared" si="11"/>
        <v/>
      </c>
      <c r="K40" s="74">
        <f t="shared" si="18"/>
        <v>9.0979877493069919E-2</v>
      </c>
      <c r="L40" s="74">
        <f t="shared" si="19"/>
        <v>0.13375148577265328</v>
      </c>
      <c r="M40" s="138">
        <f t="shared" si="13"/>
        <v>0.47012162972896232</v>
      </c>
      <c r="N40" s="46"/>
      <c r="O40" s="18"/>
      <c r="P40" s="18"/>
      <c r="Q40" s="18"/>
      <c r="R40" s="18"/>
      <c r="S40" s="18"/>
      <c r="T40" s="18"/>
    </row>
    <row r="41" spans="1:20" s="1" customFormat="1" ht="15" customHeight="1" x14ac:dyDescent="0.2">
      <c r="A41" s="55" t="s">
        <v>55</v>
      </c>
      <c r="B41" s="82">
        <v>0</v>
      </c>
      <c r="C41" s="53">
        <v>0</v>
      </c>
      <c r="D41" s="133" t="str">
        <f t="shared" si="8"/>
        <v/>
      </c>
      <c r="E41" s="53">
        <v>45433.286000000007</v>
      </c>
      <c r="F41" s="53">
        <v>39304.224999999999</v>
      </c>
      <c r="G41" s="136">
        <f t="shared" si="9"/>
        <v>-0.13490243694898074</v>
      </c>
      <c r="H41" s="84">
        <f t="shared" si="16"/>
        <v>0</v>
      </c>
      <c r="I41" s="74">
        <f t="shared" si="17"/>
        <v>0</v>
      </c>
      <c r="J41" s="133" t="str">
        <f t="shared" si="11"/>
        <v/>
      </c>
      <c r="K41" s="74">
        <f t="shared" si="18"/>
        <v>0.10854923448148983</v>
      </c>
      <c r="L41" s="74">
        <f t="shared" si="19"/>
        <v>9.224928693040195E-2</v>
      </c>
      <c r="M41" s="138">
        <f t="shared" si="13"/>
        <v>-0.15016179182606215</v>
      </c>
      <c r="N41" s="46"/>
      <c r="O41" s="18"/>
      <c r="P41" s="18"/>
      <c r="Q41" s="18"/>
      <c r="R41" s="18"/>
      <c r="S41" s="18"/>
      <c r="T41" s="18"/>
    </row>
    <row r="42" spans="1:20" s="1" customFormat="1" ht="15" customHeight="1" thickBot="1" x14ac:dyDescent="0.25">
      <c r="A42" s="55" t="s">
        <v>54</v>
      </c>
      <c r="B42" s="82"/>
      <c r="C42" s="53">
        <v>0</v>
      </c>
      <c r="D42" s="133" t="str">
        <f t="shared" si="8"/>
        <v/>
      </c>
      <c r="E42" s="53"/>
      <c r="F42" s="53">
        <v>652.76199999999994</v>
      </c>
      <c r="G42" s="136" t="str">
        <f t="shared" si="9"/>
        <v/>
      </c>
      <c r="H42" s="84">
        <f t="shared" si="16"/>
        <v>0</v>
      </c>
      <c r="I42" s="74">
        <f t="shared" si="17"/>
        <v>0</v>
      </c>
      <c r="J42" s="133" t="str">
        <f t="shared" si="11"/>
        <v/>
      </c>
      <c r="K42" s="74">
        <f t="shared" si="18"/>
        <v>0</v>
      </c>
      <c r="L42" s="74">
        <f t="shared" si="19"/>
        <v>1.5320701282180995E-3</v>
      </c>
      <c r="M42" s="138" t="str">
        <f t="shared" si="13"/>
        <v/>
      </c>
      <c r="N42" s="46"/>
      <c r="O42" s="18"/>
      <c r="P42" s="18"/>
      <c r="Q42" s="18"/>
      <c r="R42" s="18"/>
      <c r="S42" s="18"/>
      <c r="T42" s="18"/>
    </row>
    <row r="43" spans="1:20" s="1" customFormat="1" ht="15" customHeight="1" thickBot="1" x14ac:dyDescent="0.25">
      <c r="A43" s="79" t="s">
        <v>22</v>
      </c>
      <c r="B43" s="153">
        <f>SUM(B27:B42)</f>
        <v>88677569</v>
      </c>
      <c r="C43" s="154">
        <f>SUM(C27:C42)</f>
        <v>90626847</v>
      </c>
      <c r="D43" s="155">
        <f>IF(ISERROR(C43/B43),"",C43/B43-1)</f>
        <v>2.1981635513711462E-2</v>
      </c>
      <c r="E43" s="159">
        <f>SUM(E27:E42)</f>
        <v>418550.03599999996</v>
      </c>
      <c r="F43" s="160">
        <f>SUM(F27:F42)</f>
        <v>426065.35300000006</v>
      </c>
      <c r="G43" s="161">
        <f t="shared" ref="G43" si="20">IF(ISERROR(F43/E43),"",F43/E43-1)</f>
        <v>1.7955599936921418E-2</v>
      </c>
      <c r="H43" s="187">
        <f>SUM(H27:H42)</f>
        <v>0.99999999999999989</v>
      </c>
      <c r="I43" s="188">
        <f>SUM(I27:I42)</f>
        <v>1</v>
      </c>
      <c r="J43" s="189">
        <f t="shared" ref="J43" si="21">IF(ISERROR(I43/H43),"",I43/H43-1)</f>
        <v>2.2204460492503131E-16</v>
      </c>
      <c r="K43" s="190">
        <f>SUM(K27:K42)</f>
        <v>1.0000000000000002</v>
      </c>
      <c r="L43" s="191">
        <f>SUM(L27:L42)</f>
        <v>1.0000000000000002</v>
      </c>
      <c r="M43" s="192">
        <f t="shared" ref="M43" si="22">IF(ISERROR(L43/K43),"",L43/K43-1)</f>
        <v>0</v>
      </c>
      <c r="N43" s="18"/>
      <c r="O43" s="18"/>
      <c r="P43" s="18"/>
      <c r="Q43" s="18"/>
      <c r="R43" s="18"/>
      <c r="S43" s="18"/>
      <c r="T43" s="18"/>
    </row>
    <row r="44" spans="1:20" s="1" customFormat="1" ht="15" customHeight="1" x14ac:dyDescent="0.2">
      <c r="A44" s="46" t="s">
        <v>32</v>
      </c>
      <c r="B44" s="76"/>
      <c r="C44" s="70"/>
      <c r="D44" s="76"/>
      <c r="E44" s="58"/>
      <c r="F44" s="70"/>
      <c r="G44" s="76"/>
      <c r="H44" s="76"/>
      <c r="I44" s="76"/>
      <c r="J44" s="76"/>
      <c r="K44" s="76"/>
      <c r="L44" s="76"/>
      <c r="M44" s="76"/>
      <c r="N44" s="18"/>
      <c r="O44" s="18"/>
      <c r="P44" s="18"/>
      <c r="Q44" s="18"/>
      <c r="R44" s="18"/>
      <c r="S44" s="18"/>
      <c r="T44" s="18"/>
    </row>
    <row r="45" spans="1:20" s="1" customFormat="1" ht="15" customHeight="1" x14ac:dyDescent="0.2">
      <c r="A45" s="46"/>
      <c r="B45" s="76"/>
      <c r="C45" s="70"/>
      <c r="D45" s="76"/>
      <c r="E45" s="58"/>
      <c r="F45" s="70"/>
      <c r="G45" s="76"/>
      <c r="H45" s="76"/>
      <c r="I45" s="76"/>
      <c r="J45" s="76"/>
      <c r="K45" s="76"/>
      <c r="L45" s="76"/>
      <c r="M45" s="76"/>
      <c r="N45" s="18"/>
      <c r="O45" s="18"/>
      <c r="P45" s="18"/>
      <c r="Q45" s="18"/>
      <c r="R45" s="18"/>
      <c r="S45" s="18"/>
      <c r="T45" s="18"/>
    </row>
    <row r="46" spans="1:20" s="11" customFormat="1" ht="15" customHeight="1" x14ac:dyDescent="0.2">
      <c r="A46" s="212" t="s">
        <v>58</v>
      </c>
      <c r="B46" s="213"/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213"/>
    </row>
    <row r="47" spans="1:20" s="11" customFormat="1" ht="15" customHeight="1" x14ac:dyDescent="0.2">
      <c r="A47" s="211" t="s">
        <v>59</v>
      </c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</row>
    <row r="48" spans="1:20" s="11" customFormat="1" ht="15" customHeight="1" x14ac:dyDescent="0.2">
      <c r="A48" s="211"/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</row>
    <row r="49" spans="1:13" s="11" customFormat="1" ht="15" customHeight="1" x14ac:dyDescent="0.2">
      <c r="A49" s="199"/>
      <c r="B49" s="199"/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199"/>
    </row>
    <row r="50" spans="1:13" s="11" customFormat="1" ht="15" customHeight="1" x14ac:dyDescent="0.2">
      <c r="A50" s="199"/>
      <c r="B50" s="199"/>
      <c r="C50" s="199"/>
      <c r="D50" s="199"/>
      <c r="E50" s="199"/>
      <c r="F50" s="199"/>
      <c r="G50" s="199"/>
      <c r="H50" s="199"/>
      <c r="I50" s="199"/>
      <c r="J50" s="199"/>
      <c r="K50" s="199"/>
      <c r="L50" s="199"/>
      <c r="M50" s="199"/>
    </row>
    <row r="51" spans="1:13" ht="15" customHeight="1" x14ac:dyDescent="0.2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</row>
    <row r="52" spans="1:13" ht="15" customHeight="1" x14ac:dyDescent="0.2">
      <c r="A52" s="233"/>
      <c r="B52" s="233"/>
      <c r="C52" s="233"/>
      <c r="D52" s="233"/>
      <c r="E52" s="233"/>
      <c r="F52" s="233"/>
      <c r="G52" s="233"/>
      <c r="H52" s="233"/>
      <c r="I52" s="233"/>
      <c r="J52" s="233"/>
      <c r="K52" s="233"/>
      <c r="L52" s="233"/>
      <c r="M52" s="233"/>
    </row>
    <row r="53" spans="1:13" ht="15" customHeight="1" x14ac:dyDescent="0.2">
      <c r="A53" s="233"/>
      <c r="B53" s="233"/>
      <c r="C53" s="233"/>
      <c r="D53" s="233"/>
      <c r="E53" s="233"/>
      <c r="F53" s="233"/>
      <c r="G53" s="233"/>
      <c r="H53" s="233"/>
      <c r="I53" s="233"/>
      <c r="J53" s="233"/>
      <c r="K53" s="233"/>
      <c r="L53" s="233"/>
      <c r="M53" s="233"/>
    </row>
  </sheetData>
  <mergeCells count="20">
    <mergeCell ref="A24:M24"/>
    <mergeCell ref="A25:A26"/>
    <mergeCell ref="A8:A9"/>
    <mergeCell ref="B8:D8"/>
    <mergeCell ref="E8:G8"/>
    <mergeCell ref="H8:J8"/>
    <mergeCell ref="K8:M8"/>
    <mergeCell ref="A1:M1"/>
    <mergeCell ref="A2:M2"/>
    <mergeCell ref="A3:M3"/>
    <mergeCell ref="A4:M4"/>
    <mergeCell ref="A7:M7"/>
    <mergeCell ref="B25:D25"/>
    <mergeCell ref="E25:G25"/>
    <mergeCell ref="H25:J25"/>
    <mergeCell ref="K25:M25"/>
    <mergeCell ref="A52:M53"/>
    <mergeCell ref="A46:M46"/>
    <mergeCell ref="A47:M48"/>
    <mergeCell ref="A49:M50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theme="8" tint="-0.249977111117893"/>
  </sheetPr>
  <dimension ref="A1:AF35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194" t="str">
        <f>"DEMANDA E OFERTA - "&amp;UPPER(TEXT($P$1,"mmmmmmmmmm"))&amp;"/"&amp;TEXT($P$1,"aaaa")&amp;" - MERCADO INTERNACIONAL"</f>
        <v>DEMANDA E OFERTA - DEZEMBRO/2017 - MERCADO INTERNACIONAL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5"/>
      <c r="O1" s="19"/>
      <c r="P1" s="68">
        <f>'ASK e RPK_doméstico'!$P$1</f>
        <v>43070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194" t="s">
        <v>23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194" t="s">
        <v>33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194" t="s">
        <v>37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195" t="str">
        <f>"MÊS DE REFERÊNCIA - "&amp;UPPER(TEXT($P$1,"mmmmmmmmmm"))</f>
        <v>MÊS DE REFERÊNCIA - DEZEMBRO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7" t="s">
        <v>0</v>
      </c>
      <c r="B8" s="225" t="s">
        <v>28</v>
      </c>
      <c r="C8" s="226"/>
      <c r="D8" s="227"/>
      <c r="E8" s="217" t="s">
        <v>34</v>
      </c>
      <c r="F8" s="218"/>
      <c r="G8" s="219"/>
      <c r="H8" s="228" t="s">
        <v>29</v>
      </c>
      <c r="I8" s="229"/>
      <c r="J8" s="230"/>
      <c r="K8" s="231" t="s">
        <v>38</v>
      </c>
      <c r="L8" s="232"/>
      <c r="M8" s="232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198"/>
      <c r="B9" s="177">
        <f>YEAR($P$1)-1</f>
        <v>2016</v>
      </c>
      <c r="C9" s="178">
        <f>YEAR($P$1)</f>
        <v>2017</v>
      </c>
      <c r="D9" s="158" t="s">
        <v>26</v>
      </c>
      <c r="E9" s="179">
        <f>YEAR($P$1)-1</f>
        <v>2016</v>
      </c>
      <c r="F9" s="180">
        <f>YEAR($P$1)</f>
        <v>2017</v>
      </c>
      <c r="G9" s="164" t="s">
        <v>26</v>
      </c>
      <c r="H9" s="181">
        <f>YEAR($P$1)-1</f>
        <v>2016</v>
      </c>
      <c r="I9" s="182">
        <f>YEAR($P$1)</f>
        <v>2017</v>
      </c>
      <c r="J9" s="183" t="s">
        <v>26</v>
      </c>
      <c r="K9" s="184">
        <f>YEAR($P$1)-1</f>
        <v>2016</v>
      </c>
      <c r="L9" s="185">
        <f>YEAR($P$1)</f>
        <v>2017</v>
      </c>
      <c r="M9" s="186" t="s">
        <v>26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55" t="s">
        <v>43</v>
      </c>
      <c r="B10" s="82">
        <v>466198</v>
      </c>
      <c r="C10" s="53">
        <v>450482</v>
      </c>
      <c r="D10" s="134">
        <f t="shared" ref="D10:D15" si="0">IF(ISERROR(C10/B10),"",C10/B10-1)</f>
        <v>-3.3710998331181186E-2</v>
      </c>
      <c r="E10" s="53">
        <v>11324.42</v>
      </c>
      <c r="F10" s="53">
        <v>11239.531999999997</v>
      </c>
      <c r="G10" s="137">
        <f t="shared" ref="G10:G15" si="1">IF(ISERROR(F10/E10),"",F10/E10-1)</f>
        <v>-7.4960130408446846E-3</v>
      </c>
      <c r="H10" s="85">
        <f t="shared" ref="H10:I11" si="2">B10/B$15</f>
        <v>0.68818521738745353</v>
      </c>
      <c r="I10" s="57">
        <f t="shared" si="2"/>
        <v>0.58055844092243536</v>
      </c>
      <c r="J10" s="134">
        <f t="shared" ref="J10:J14" si="3">IF(ISERROR(I10/H10),"",I10/H10-1)</f>
        <v>-0.15639216557658697</v>
      </c>
      <c r="K10" s="57">
        <f t="shared" ref="K10:L11" si="4">E10/E$15</f>
        <v>0.59187261099225141</v>
      </c>
      <c r="L10" s="57">
        <f t="shared" si="4"/>
        <v>0.48379065936956001</v>
      </c>
      <c r="M10" s="139">
        <f t="shared" ref="M10:M11" si="5">IF(ISERROR(L10/K10),"",L10/K10-1)</f>
        <v>-0.18261015903658084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55" t="s">
        <v>42</v>
      </c>
      <c r="B11" s="82">
        <v>155007</v>
      </c>
      <c r="C11" s="53">
        <v>180302</v>
      </c>
      <c r="D11" s="134">
        <f t="shared" si="0"/>
        <v>0.16318617868870433</v>
      </c>
      <c r="E11" s="53">
        <v>248.94900000000001</v>
      </c>
      <c r="F11" s="53">
        <v>251.37500000000003</v>
      </c>
      <c r="G11" s="137">
        <f t="shared" si="1"/>
        <v>9.7449678448195964E-3</v>
      </c>
      <c r="H11" s="85">
        <f t="shared" si="2"/>
        <v>0.22881592368816897</v>
      </c>
      <c r="I11" s="57">
        <f t="shared" si="2"/>
        <v>0.23236410781162606</v>
      </c>
      <c r="J11" s="134">
        <f t="shared" si="3"/>
        <v>1.5506718528438546E-2</v>
      </c>
      <c r="K11" s="57">
        <f t="shared" si="4"/>
        <v>1.3011359048314174E-2</v>
      </c>
      <c r="L11" s="57">
        <f t="shared" si="4"/>
        <v>1.0820101495242257E-2</v>
      </c>
      <c r="M11" s="139">
        <f t="shared" si="5"/>
        <v>-0.16841112023235028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.75" customHeight="1" x14ac:dyDescent="0.2">
      <c r="A12" s="55" t="s">
        <v>44</v>
      </c>
      <c r="B12" s="82">
        <v>55334</v>
      </c>
      <c r="C12" s="53">
        <v>102772</v>
      </c>
      <c r="D12" s="134">
        <f t="shared" si="0"/>
        <v>0.85730292406115582</v>
      </c>
      <c r="E12" s="53">
        <v>1188.4550000000002</v>
      </c>
      <c r="F12" s="53">
        <v>2381.0849999999996</v>
      </c>
      <c r="G12" s="137">
        <f t="shared" si="1"/>
        <v>1.0035129643108061</v>
      </c>
      <c r="H12" s="85">
        <f t="shared" ref="H12:H14" si="6">B12/B$15</f>
        <v>8.1682119654990698E-2</v>
      </c>
      <c r="I12" s="57">
        <f t="shared" ref="I12:I14" si="7">C12/C$15</f>
        <v>0.13244736102770038</v>
      </c>
      <c r="J12" s="134">
        <f t="shared" si="3"/>
        <v>0.6214976005413686</v>
      </c>
      <c r="K12" s="57">
        <f t="shared" ref="K12:K14" si="8">E12/E$15</f>
        <v>6.21147894458874E-2</v>
      </c>
      <c r="L12" s="57">
        <f t="shared" ref="L12:L14" si="9">F12/F$15</f>
        <v>0.10249062702654958</v>
      </c>
      <c r="M12" s="139">
        <f t="shared" ref="M12:M14" si="10">IF(ISERROR(L12/K12),"",L12/K12-1)</f>
        <v>0.6500197125490772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.75" customHeight="1" x14ac:dyDescent="0.2">
      <c r="A13" s="55" t="s">
        <v>45</v>
      </c>
      <c r="B13" s="82">
        <v>892</v>
      </c>
      <c r="C13" s="53">
        <v>42390</v>
      </c>
      <c r="D13" s="134">
        <f t="shared" si="0"/>
        <v>46.522421524663677</v>
      </c>
      <c r="E13" s="53">
        <v>1189.287</v>
      </c>
      <c r="F13" s="53">
        <v>1798.3929999999998</v>
      </c>
      <c r="G13" s="137">
        <f t="shared" si="1"/>
        <v>0.51216064751401458</v>
      </c>
      <c r="H13" s="85">
        <f t="shared" si="6"/>
        <v>1.3167392693868452E-3</v>
      </c>
      <c r="I13" s="57">
        <f t="shared" si="7"/>
        <v>5.4630090238238227E-2</v>
      </c>
      <c r="J13" s="134">
        <f t="shared" si="3"/>
        <v>40.488920022623276</v>
      </c>
      <c r="K13" s="57">
        <f t="shared" si="8"/>
        <v>6.2158274058109968E-2</v>
      </c>
      <c r="L13" s="57">
        <f t="shared" si="9"/>
        <v>7.7409427303165398E-2</v>
      </c>
      <c r="M13" s="139">
        <f t="shared" si="10"/>
        <v>0.24535998587730368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" customHeight="1" thickBot="1" x14ac:dyDescent="0.25">
      <c r="A14" s="55" t="s">
        <v>55</v>
      </c>
      <c r="B14" s="82">
        <v>0</v>
      </c>
      <c r="C14" s="53">
        <v>0</v>
      </c>
      <c r="D14" s="134" t="str">
        <f t="shared" si="0"/>
        <v/>
      </c>
      <c r="E14" s="53">
        <v>5182.0940000000001</v>
      </c>
      <c r="F14" s="53">
        <v>7561.8370000000014</v>
      </c>
      <c r="G14" s="137">
        <f t="shared" si="1"/>
        <v>0.45922420550457033</v>
      </c>
      <c r="H14" s="85">
        <f t="shared" si="6"/>
        <v>0</v>
      </c>
      <c r="I14" s="57">
        <f t="shared" si="7"/>
        <v>0</v>
      </c>
      <c r="J14" s="134" t="str">
        <f t="shared" si="3"/>
        <v/>
      </c>
      <c r="K14" s="57">
        <f t="shared" si="8"/>
        <v>0.27084296645543698</v>
      </c>
      <c r="L14" s="57">
        <f t="shared" si="9"/>
        <v>0.32548918480548272</v>
      </c>
      <c r="M14" s="139">
        <f t="shared" si="10"/>
        <v>0.20176347595512301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" customHeight="1" thickBot="1" x14ac:dyDescent="0.25">
      <c r="A15" s="79" t="s">
        <v>22</v>
      </c>
      <c r="B15" s="153">
        <f>SUM(B10:B14)</f>
        <v>677431</v>
      </c>
      <c r="C15" s="154">
        <f>SUM(C10:C14)</f>
        <v>775946</v>
      </c>
      <c r="D15" s="155">
        <f t="shared" si="0"/>
        <v>0.14542440484713581</v>
      </c>
      <c r="E15" s="159">
        <f>SUM(E10:E14)</f>
        <v>19133.205000000002</v>
      </c>
      <c r="F15" s="160">
        <f>SUM(F10:F14)</f>
        <v>23232.221999999998</v>
      </c>
      <c r="G15" s="161">
        <f t="shared" si="1"/>
        <v>0.21423577492636481</v>
      </c>
      <c r="H15" s="187">
        <f>SUM(H10:H14)</f>
        <v>1</v>
      </c>
      <c r="I15" s="188">
        <f>SUM(I10:I14)</f>
        <v>1</v>
      </c>
      <c r="J15" s="189">
        <f t="shared" ref="J15" si="11">IF(ISERROR(I15/H15),"",I15/H15-1)</f>
        <v>0</v>
      </c>
      <c r="K15" s="190">
        <f>SUM(K10:K14)</f>
        <v>1</v>
      </c>
      <c r="L15" s="191">
        <f>SUM(L10:L14)</f>
        <v>0.99999999999999989</v>
      </c>
      <c r="M15" s="192">
        <f t="shared" ref="M15" si="12">IF(ISERROR(L15/K15),"",L15/K15-1)</f>
        <v>-1.1102230246251565E-16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x14ac:dyDescent="0.2">
      <c r="A16" s="46"/>
      <c r="B16" s="51"/>
      <c r="C16" s="51"/>
      <c r="D16" s="51"/>
      <c r="E16" s="58"/>
      <c r="F16" s="59"/>
      <c r="G16" s="51"/>
      <c r="H16" s="51"/>
      <c r="I16" s="51"/>
      <c r="J16" s="51"/>
      <c r="K16" s="51"/>
      <c r="L16" s="51"/>
      <c r="M16" s="51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x14ac:dyDescent="0.2">
      <c r="A17" s="46"/>
      <c r="B17" s="76"/>
      <c r="C17" s="76"/>
      <c r="D17" s="76"/>
      <c r="E17" s="58"/>
      <c r="F17" s="59"/>
      <c r="G17" s="76"/>
      <c r="H17" s="76"/>
      <c r="I17" s="76"/>
      <c r="J17" s="76"/>
      <c r="K17" s="76"/>
      <c r="L17" s="76"/>
      <c r="M17" s="76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ht="15" customHeight="1" thickBot="1" x14ac:dyDescent="0.25">
      <c r="A18" s="195" t="str">
        <f>'ASK e RPK_doméstico'!A20:M20</f>
        <v>ACUMULADO NO ANO: JANEIRO A DEZEMBRO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</row>
    <row r="19" spans="1:30" ht="15" customHeight="1" thickBot="1" x14ac:dyDescent="0.25">
      <c r="A19" s="197" t="s">
        <v>0</v>
      </c>
      <c r="B19" s="225" t="s">
        <v>28</v>
      </c>
      <c r="C19" s="226"/>
      <c r="D19" s="227"/>
      <c r="E19" s="217" t="s">
        <v>34</v>
      </c>
      <c r="F19" s="218"/>
      <c r="G19" s="219"/>
      <c r="H19" s="228" t="s">
        <v>29</v>
      </c>
      <c r="I19" s="229"/>
      <c r="J19" s="230"/>
      <c r="K19" s="231" t="s">
        <v>38</v>
      </c>
      <c r="L19" s="232"/>
      <c r="M19" s="232"/>
    </row>
    <row r="20" spans="1:30" ht="15" customHeight="1" thickBot="1" x14ac:dyDescent="0.25">
      <c r="A20" s="198"/>
      <c r="B20" s="177">
        <f>YEAR($P$1)-1</f>
        <v>2016</v>
      </c>
      <c r="C20" s="178">
        <f>YEAR($P$1)</f>
        <v>2017</v>
      </c>
      <c r="D20" s="158" t="s">
        <v>26</v>
      </c>
      <c r="E20" s="179">
        <f>YEAR($P$1)-1</f>
        <v>2016</v>
      </c>
      <c r="F20" s="180">
        <f>YEAR($P$1)</f>
        <v>2017</v>
      </c>
      <c r="G20" s="164" t="s">
        <v>26</v>
      </c>
      <c r="H20" s="181">
        <f>YEAR($P$1)-1</f>
        <v>2016</v>
      </c>
      <c r="I20" s="182">
        <f>YEAR($P$1)</f>
        <v>2017</v>
      </c>
      <c r="J20" s="183" t="s">
        <v>26</v>
      </c>
      <c r="K20" s="184">
        <f>YEAR($P$1)-1</f>
        <v>2016</v>
      </c>
      <c r="L20" s="185">
        <f>YEAR($P$1)</f>
        <v>2017</v>
      </c>
      <c r="M20" s="186" t="s">
        <v>26</v>
      </c>
    </row>
    <row r="21" spans="1:30" ht="15" customHeight="1" x14ac:dyDescent="0.2">
      <c r="A21" s="55" t="s">
        <v>43</v>
      </c>
      <c r="B21" s="82">
        <v>5117864</v>
      </c>
      <c r="C21" s="53">
        <v>5457142</v>
      </c>
      <c r="D21" s="134">
        <f t="shared" ref="D21:D26" si="13">IF(ISERROR(C21/B21),"",C21/B21-1)</f>
        <v>6.629289094043922E-2</v>
      </c>
      <c r="E21" s="53">
        <v>99796.258999999991</v>
      </c>
      <c r="F21" s="53">
        <v>117718.81600000002</v>
      </c>
      <c r="G21" s="137">
        <f t="shared" ref="G21:G26" si="14">IF(ISERROR(F21/E21),"",F21/E21-1)</f>
        <v>0.17959147145986742</v>
      </c>
      <c r="H21" s="85">
        <f>B21/B$26</f>
        <v>0.68374543740096083</v>
      </c>
      <c r="I21" s="57">
        <f>C21/C$26</f>
        <v>0.65293032097444292</v>
      </c>
      <c r="J21" s="134">
        <f t="shared" ref="J21:J26" si="15">IF(ISERROR(I21/H21),"",I21/H21-1)</f>
        <v>-4.5068112693595008E-2</v>
      </c>
      <c r="K21" s="57">
        <f>E21/E$26</f>
        <v>0.54333247346022173</v>
      </c>
      <c r="L21" s="57">
        <f>F21/F$26</f>
        <v>0.51928856609742235</v>
      </c>
      <c r="M21" s="139">
        <f t="shared" ref="M21:M26" si="16">IF(ISERROR(L21/K21),"",L21/K21-1)</f>
        <v>-4.425266027203445E-2</v>
      </c>
    </row>
    <row r="22" spans="1:30" ht="15" customHeight="1" x14ac:dyDescent="0.2">
      <c r="A22" s="55" t="s">
        <v>42</v>
      </c>
      <c r="B22" s="82">
        <v>1874615</v>
      </c>
      <c r="C22" s="53">
        <v>1888859</v>
      </c>
      <c r="D22" s="134">
        <f t="shared" si="13"/>
        <v>7.5983601966269632E-3</v>
      </c>
      <c r="E22" s="53">
        <v>2641.3959999999993</v>
      </c>
      <c r="F22" s="53">
        <v>2502.9150000000004</v>
      </c>
      <c r="G22" s="137">
        <f t="shared" si="14"/>
        <v>-5.2427201373818622E-2</v>
      </c>
      <c r="H22" s="85">
        <f t="shared" ref="H22" si="17">B22/B$26</f>
        <v>0.25044812701810798</v>
      </c>
      <c r="I22" s="57">
        <f t="shared" ref="I22" si="18">C22/C$26</f>
        <v>0.22599619235590082</v>
      </c>
      <c r="J22" s="134">
        <f t="shared" ref="J22:J25" si="19">IF(ISERROR(I22/H22),"",I22/H22-1)</f>
        <v>-9.7632731190036903E-2</v>
      </c>
      <c r="K22" s="57">
        <f t="shared" ref="K22" si="20">E22/E$26</f>
        <v>1.4380861932589433E-2</v>
      </c>
      <c r="L22" s="57">
        <f t="shared" ref="L22" si="21">F22/F$26</f>
        <v>1.104101438986381E-2</v>
      </c>
      <c r="M22" s="139">
        <f t="shared" ref="M22:M25" si="22">IF(ISERROR(L22/K22),"",L22/K22-1)</f>
        <v>-0.23224251497450032</v>
      </c>
    </row>
    <row r="23" spans="1:30" ht="15" customHeight="1" x14ac:dyDescent="0.2">
      <c r="A23" s="55" t="s">
        <v>44</v>
      </c>
      <c r="B23" s="82">
        <v>484365</v>
      </c>
      <c r="C23" s="53">
        <v>794658</v>
      </c>
      <c r="D23" s="134">
        <f t="shared" si="13"/>
        <v>0.64061812889040293</v>
      </c>
      <c r="E23" s="53">
        <v>9311.607</v>
      </c>
      <c r="F23" s="53">
        <v>15615.681000000002</v>
      </c>
      <c r="G23" s="137">
        <f t="shared" si="14"/>
        <v>0.67701246412139193</v>
      </c>
      <c r="H23" s="85">
        <f>B23/B$26</f>
        <v>6.4711051092158051E-2</v>
      </c>
      <c r="I23" s="57">
        <f>C23/C$26</f>
        <v>9.5078395065568908E-2</v>
      </c>
      <c r="J23" s="134">
        <f t="shared" si="19"/>
        <v>0.46927601176131861</v>
      </c>
      <c r="K23" s="57">
        <f>E23/E$26</f>
        <v>5.0696273727049379E-2</v>
      </c>
      <c r="L23" s="57">
        <f>F23/F$26</f>
        <v>6.8884863700334559E-2</v>
      </c>
      <c r="M23" s="139">
        <f t="shared" si="22"/>
        <v>0.3587756778972202</v>
      </c>
    </row>
    <row r="24" spans="1:30" ht="15" customHeight="1" x14ac:dyDescent="0.2">
      <c r="A24" s="55" t="s">
        <v>45</v>
      </c>
      <c r="B24" s="82">
        <v>8199</v>
      </c>
      <c r="C24" s="53">
        <v>217265</v>
      </c>
      <c r="D24" s="134">
        <f t="shared" si="13"/>
        <v>25.498963288205879</v>
      </c>
      <c r="E24" s="53">
        <v>12733.683999999999</v>
      </c>
      <c r="F24" s="53">
        <v>16964.032000000003</v>
      </c>
      <c r="G24" s="137">
        <f t="shared" si="14"/>
        <v>0.33221713370616102</v>
      </c>
      <c r="H24" s="85">
        <f t="shared" ref="H24" si="23">B24/B$26</f>
        <v>1.0953844887731439E-3</v>
      </c>
      <c r="I24" s="57">
        <f t="shared" ref="I24" si="24">C24/C$26</f>
        <v>2.599509160408733E-2</v>
      </c>
      <c r="J24" s="134">
        <f t="shared" si="19"/>
        <v>22.731476819799081</v>
      </c>
      <c r="K24" s="57">
        <f t="shared" ref="K24" si="25">E24/E$26</f>
        <v>6.9327488758680333E-2</v>
      </c>
      <c r="L24" s="57">
        <f t="shared" ref="L24" si="26">F24/F$26</f>
        <v>7.4832793531586228E-2</v>
      </c>
      <c r="M24" s="139">
        <f t="shared" si="22"/>
        <v>7.9410128240316347E-2</v>
      </c>
    </row>
    <row r="25" spans="1:30" ht="15" customHeight="1" thickBot="1" x14ac:dyDescent="0.25">
      <c r="A25" s="55" t="s">
        <v>55</v>
      </c>
      <c r="B25" s="82">
        <v>0</v>
      </c>
      <c r="C25" s="53">
        <v>0</v>
      </c>
      <c r="D25" s="134" t="str">
        <f t="shared" si="13"/>
        <v/>
      </c>
      <c r="E25" s="53">
        <v>59191.440999999992</v>
      </c>
      <c r="F25" s="53">
        <v>73891.042000000016</v>
      </c>
      <c r="G25" s="137">
        <f t="shared" si="14"/>
        <v>0.24833997536907448</v>
      </c>
      <c r="H25" s="85">
        <f>B25/B$26</f>
        <v>0</v>
      </c>
      <c r="I25" s="57">
        <f>C25/C$26</f>
        <v>0</v>
      </c>
      <c r="J25" s="134" t="str">
        <f t="shared" si="19"/>
        <v/>
      </c>
      <c r="K25" s="57">
        <f>E25/E$26</f>
        <v>0.32226290212145908</v>
      </c>
      <c r="L25" s="57">
        <f>F25/F$26</f>
        <v>0.32595276228079306</v>
      </c>
      <c r="M25" s="139">
        <f t="shared" si="22"/>
        <v>1.1449844630094352E-2</v>
      </c>
    </row>
    <row r="26" spans="1:30" s="9" customFormat="1" ht="15" customHeight="1" thickBot="1" x14ac:dyDescent="0.25">
      <c r="A26" s="79" t="s">
        <v>22</v>
      </c>
      <c r="B26" s="153">
        <f>SUM(B21:B25)</f>
        <v>7485043</v>
      </c>
      <c r="C26" s="154">
        <f>SUM(C21:C25)</f>
        <v>8357924</v>
      </c>
      <c r="D26" s="155">
        <f t="shared" si="13"/>
        <v>0.116616698127185</v>
      </c>
      <c r="E26" s="159">
        <f>SUM(E21:E25)</f>
        <v>183674.38699999999</v>
      </c>
      <c r="F26" s="160">
        <f>SUM(F21:F25)</f>
        <v>226692.48600000003</v>
      </c>
      <c r="G26" s="161">
        <f t="shared" si="14"/>
        <v>0.23420848003156824</v>
      </c>
      <c r="H26" s="187">
        <f>SUM(H21:H25)</f>
        <v>1</v>
      </c>
      <c r="I26" s="188">
        <f>SUM(I21:I25)</f>
        <v>1</v>
      </c>
      <c r="J26" s="189">
        <f t="shared" si="15"/>
        <v>0</v>
      </c>
      <c r="K26" s="190">
        <f>SUM(K21:K25)</f>
        <v>1</v>
      </c>
      <c r="L26" s="191">
        <f>SUM(L21:L25)</f>
        <v>1</v>
      </c>
      <c r="M26" s="192">
        <f t="shared" si="16"/>
        <v>0</v>
      </c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ht="15" customHeight="1" x14ac:dyDescent="0.2">
      <c r="A27" s="46" t="s">
        <v>32</v>
      </c>
      <c r="B27" s="76"/>
      <c r="C27" s="76"/>
      <c r="D27" s="76"/>
      <c r="E27" s="58"/>
      <c r="F27" s="59"/>
      <c r="G27" s="76"/>
      <c r="H27" s="76"/>
      <c r="I27" s="76"/>
      <c r="J27" s="76"/>
      <c r="K27" s="76"/>
      <c r="L27" s="76"/>
      <c r="M27" s="76"/>
    </row>
    <row r="29" spans="1:30" ht="15" customHeight="1" x14ac:dyDescent="0.2">
      <c r="A29" s="212" t="s">
        <v>58</v>
      </c>
      <c r="B29" s="213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</row>
    <row r="30" spans="1:30" ht="15" customHeight="1" x14ac:dyDescent="0.2">
      <c r="A30" s="211" t="s">
        <v>59</v>
      </c>
      <c r="B30" s="211"/>
      <c r="C30" s="211"/>
      <c r="D30" s="211"/>
      <c r="E30" s="211"/>
      <c r="F30" s="211"/>
      <c r="G30" s="211"/>
      <c r="H30" s="211"/>
      <c r="I30" s="211"/>
      <c r="J30" s="211"/>
      <c r="K30" s="211"/>
      <c r="L30" s="211"/>
      <c r="M30" s="211"/>
    </row>
    <row r="31" spans="1:30" ht="15" customHeight="1" x14ac:dyDescent="0.2">
      <c r="A31" s="211"/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1"/>
    </row>
    <row r="32" spans="1:30" ht="15" customHeight="1" x14ac:dyDescent="0.2">
      <c r="A32" s="199"/>
      <c r="B32" s="199"/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</row>
    <row r="33" spans="1:13" ht="15" customHeight="1" x14ac:dyDescent="0.2">
      <c r="A33" s="199"/>
      <c r="B33" s="199"/>
      <c r="C33" s="199"/>
      <c r="D33" s="199"/>
      <c r="E33" s="199"/>
      <c r="F33" s="199"/>
      <c r="G33" s="199"/>
      <c r="H33" s="199"/>
      <c r="I33" s="199"/>
      <c r="J33" s="199"/>
      <c r="K33" s="199"/>
      <c r="L33" s="199"/>
      <c r="M33" s="199"/>
    </row>
    <row r="34" spans="1:13" ht="15" customHeight="1" x14ac:dyDescent="0.2">
      <c r="A34" s="199"/>
      <c r="B34" s="199"/>
      <c r="C34" s="199"/>
      <c r="D34" s="199"/>
      <c r="E34" s="199"/>
      <c r="F34" s="199"/>
      <c r="G34" s="199"/>
      <c r="H34" s="199"/>
      <c r="I34" s="199"/>
      <c r="J34" s="199"/>
      <c r="K34" s="199"/>
      <c r="L34" s="199"/>
      <c r="M34" s="199"/>
    </row>
    <row r="35" spans="1:13" ht="15" customHeight="1" x14ac:dyDescent="0.2">
      <c r="A35" s="60"/>
    </row>
  </sheetData>
  <mergeCells count="19">
    <mergeCell ref="A30:M31"/>
    <mergeCell ref="A32:M34"/>
    <mergeCell ref="A29:M29"/>
    <mergeCell ref="A18:M18"/>
    <mergeCell ref="A19:A20"/>
    <mergeCell ref="B19:D19"/>
    <mergeCell ref="E19:G19"/>
    <mergeCell ref="H19:J19"/>
    <mergeCell ref="K19:M19"/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theme="8" tint="-0.249977111117893"/>
  </sheetPr>
  <dimension ref="A1:AF160"/>
  <sheetViews>
    <sheetView showGridLines="0" zoomScale="80" zoomScaleNormal="80" workbookViewId="0">
      <selection activeCell="K1" sqref="K1"/>
    </sheetView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69" t="str">
        <f>"DEMANDA E OFERTA - "&amp;UPPER(TEXT($P$1,"mmmmmmmmmm"))&amp;"/"&amp;TEXT($P$1,"aaaa")</f>
        <v>DEMANDA E OFERTA - DEZEMBRO/2017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P1" s="67">
        <f>'ASK e RPK_doméstico'!$P$1</f>
        <v>43070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18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26" t="s">
        <v>4</v>
      </c>
      <c r="R7" s="26" t="s">
        <v>5</v>
      </c>
      <c r="S7" s="26" t="s">
        <v>6</v>
      </c>
      <c r="T7" s="26" t="s">
        <v>7</v>
      </c>
      <c r="U7" s="26" t="s">
        <v>8</v>
      </c>
      <c r="V7" s="26" t="s">
        <v>9</v>
      </c>
      <c r="W7" s="26" t="s">
        <v>10</v>
      </c>
      <c r="X7" s="26" t="s">
        <v>11</v>
      </c>
      <c r="Y7" s="26" t="s">
        <v>12</v>
      </c>
      <c r="Z7" s="26" t="s">
        <v>13</v>
      </c>
      <c r="AA7" s="26" t="s">
        <v>14</v>
      </c>
      <c r="AB7" s="26" t="s">
        <v>15</v>
      </c>
      <c r="AC7" s="26" t="s">
        <v>3</v>
      </c>
    </row>
    <row r="8" spans="1:29" x14ac:dyDescent="0.2">
      <c r="A8" s="7">
        <v>2000</v>
      </c>
      <c r="B8" s="43">
        <v>2455526.0549999997</v>
      </c>
      <c r="C8" s="43">
        <v>1932668.9079999998</v>
      </c>
      <c r="D8" s="43">
        <v>2060732.6359999997</v>
      </c>
      <c r="E8" s="43">
        <v>1994793.0910000002</v>
      </c>
      <c r="F8" s="43">
        <v>1935631.4469999999</v>
      </c>
      <c r="G8" s="43">
        <v>1958181.801</v>
      </c>
      <c r="H8" s="43">
        <v>2504348.2159999991</v>
      </c>
      <c r="I8" s="43">
        <v>2112492.1560000004</v>
      </c>
      <c r="J8" s="43">
        <v>1998227.4769999997</v>
      </c>
      <c r="K8" s="43">
        <v>2166751.5530000003</v>
      </c>
      <c r="L8" s="43">
        <v>2055358.7459999998</v>
      </c>
      <c r="M8" s="43">
        <v>2326482.2439999999</v>
      </c>
      <c r="N8" s="27">
        <f>SUM(B8:M8)</f>
        <v>25501194.329999994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3">
        <v>2557182.9429999995</v>
      </c>
      <c r="C9" s="43">
        <v>2063608.666</v>
      </c>
      <c r="D9" s="43">
        <v>2165691.5520000006</v>
      </c>
      <c r="E9" s="43">
        <v>2063343.4720000001</v>
      </c>
      <c r="F9" s="43">
        <v>2020210.0020000003</v>
      </c>
      <c r="G9" s="43">
        <v>2167101.2689999999</v>
      </c>
      <c r="H9" s="43">
        <v>2857617.6750000003</v>
      </c>
      <c r="I9" s="43">
        <v>2481101.1210000003</v>
      </c>
      <c r="J9" s="43">
        <v>2266398.3499999996</v>
      </c>
      <c r="K9" s="43">
        <v>2359571.5969999996</v>
      </c>
      <c r="L9" s="43">
        <v>2149470.0630000001</v>
      </c>
      <c r="M9" s="43">
        <v>2453053.5919999992</v>
      </c>
      <c r="N9" s="27">
        <f t="shared" ref="N9:N16" si="0">SUM(B9:M9)</f>
        <v>27604350.302000005</v>
      </c>
      <c r="P9" s="28">
        <v>2001</v>
      </c>
      <c r="Q9" s="141">
        <f>IF(B9&lt;&gt;"",IF(B8&lt;&gt;"",(B9/B8-1)*100,"-"),"-")</f>
        <v>4.1399230031790468</v>
      </c>
      <c r="R9" s="141">
        <f t="shared" ref="R9:AB21" si="1">IF(C9&lt;&gt;"",IF(C8&lt;&gt;"",(C9/C8-1)*100,"-"),"-")</f>
        <v>6.7750744816142072</v>
      </c>
      <c r="S9" s="141">
        <f t="shared" si="1"/>
        <v>5.0932815915281537</v>
      </c>
      <c r="T9" s="141">
        <f t="shared" si="1"/>
        <v>3.4364657321745096</v>
      </c>
      <c r="U9" s="141">
        <f t="shared" si="1"/>
        <v>4.3695588398859231</v>
      </c>
      <c r="V9" s="141">
        <f t="shared" si="1"/>
        <v>10.66905370549911</v>
      </c>
      <c r="W9" s="141">
        <f t="shared" si="1"/>
        <v>14.106243562416854</v>
      </c>
      <c r="X9" s="141">
        <f t="shared" si="1"/>
        <v>17.449009879305777</v>
      </c>
      <c r="Y9" s="141">
        <f t="shared" si="1"/>
        <v>13.420437667217611</v>
      </c>
      <c r="Z9" s="141">
        <f t="shared" si="1"/>
        <v>8.8990379969050117</v>
      </c>
      <c r="AA9" s="141">
        <f t="shared" si="1"/>
        <v>4.5788267952323825</v>
      </c>
      <c r="AB9" s="141">
        <f t="shared" si="1"/>
        <v>5.4404605204457113</v>
      </c>
      <c r="AC9" s="142">
        <f>IF(COUNTIF(Q9:AB9,"-")=0,IF(N9&lt;&gt;"",IF(N8&lt;&gt;"",(N9/N8-1)*100,"-"),"-"),"-")</f>
        <v>8.2472842047473183</v>
      </c>
    </row>
    <row r="10" spans="1:29" x14ac:dyDescent="0.2">
      <c r="A10" s="7">
        <v>2002</v>
      </c>
      <c r="B10" s="43">
        <v>2655362.7249999996</v>
      </c>
      <c r="C10" s="43">
        <v>2077394.5080000001</v>
      </c>
      <c r="D10" s="43">
        <v>2196208.3250000002</v>
      </c>
      <c r="E10" s="43">
        <v>2150449.08</v>
      </c>
      <c r="F10" s="43">
        <v>2285801.4269999992</v>
      </c>
      <c r="G10" s="43">
        <v>2376829.7179999994</v>
      </c>
      <c r="H10" s="43">
        <v>2891053.2760000005</v>
      </c>
      <c r="I10" s="43">
        <v>2354474.2870000005</v>
      </c>
      <c r="J10" s="43">
        <v>2170940.6550000003</v>
      </c>
      <c r="K10" s="43">
        <v>2125087.0380000002</v>
      </c>
      <c r="L10" s="43">
        <v>2125180.3590000002</v>
      </c>
      <c r="M10" s="43">
        <v>2272093.679</v>
      </c>
      <c r="N10" s="27">
        <f>SUM(B10:M10)</f>
        <v>27680875.077000003</v>
      </c>
      <c r="P10" s="28">
        <v>2002</v>
      </c>
      <c r="Q10" s="141">
        <f t="shared" ref="Q10:Q23" si="2">IF(B10&lt;&gt;"",IF(B9&lt;&gt;"",(B10/B9-1)*100,"-"),"-")</f>
        <v>3.8393726295084196</v>
      </c>
      <c r="R10" s="141">
        <f t="shared" si="1"/>
        <v>0.66804536282172311</v>
      </c>
      <c r="S10" s="141">
        <f t="shared" si="1"/>
        <v>1.4091006160049657</v>
      </c>
      <c r="T10" s="141">
        <f t="shared" si="1"/>
        <v>4.2215757668096154</v>
      </c>
      <c r="U10" s="141">
        <f t="shared" si="1"/>
        <v>13.146723594926479</v>
      </c>
      <c r="V10" s="141">
        <f t="shared" si="1"/>
        <v>9.6778333343313427</v>
      </c>
      <c r="W10" s="141">
        <f t="shared" si="1"/>
        <v>1.1700515885141982</v>
      </c>
      <c r="X10" s="141">
        <f t="shared" si="1"/>
        <v>-5.1036547010612443</v>
      </c>
      <c r="Y10" s="141">
        <f t="shared" si="1"/>
        <v>-4.2118674768713671</v>
      </c>
      <c r="Z10" s="141">
        <f t="shared" si="1"/>
        <v>-9.9375903362342264</v>
      </c>
      <c r="AA10" s="141">
        <f t="shared" si="1"/>
        <v>-1.1300322073850566</v>
      </c>
      <c r="AB10" s="141">
        <f t="shared" si="1"/>
        <v>-7.3769245641494896</v>
      </c>
      <c r="AC10" s="142">
        <f t="shared" ref="AC10:AC25" si="3">IF(COUNTIF(Q10:AB10,"-")=0,IF(N10&lt;&gt;"",IF(N9&lt;&gt;"",(N10/N9-1)*100,"-"),"-"),"-")</f>
        <v>0.27721998222307587</v>
      </c>
    </row>
    <row r="11" spans="1:29" x14ac:dyDescent="0.2">
      <c r="A11" s="7">
        <v>2003</v>
      </c>
      <c r="B11" s="43">
        <v>2395848.7709999997</v>
      </c>
      <c r="C11" s="43">
        <v>1945537.6919999996</v>
      </c>
      <c r="D11" s="43">
        <v>2128379.142</v>
      </c>
      <c r="E11" s="43">
        <v>2162279.5380000002</v>
      </c>
      <c r="F11" s="43">
        <v>1958065.4330000002</v>
      </c>
      <c r="G11" s="43">
        <v>1964019.621</v>
      </c>
      <c r="H11" s="43">
        <v>2461525.4550000001</v>
      </c>
      <c r="I11" s="43">
        <v>2178409.2189999996</v>
      </c>
      <c r="J11" s="43">
        <v>2067717.3390000004</v>
      </c>
      <c r="K11" s="43">
        <v>2219271.1210000003</v>
      </c>
      <c r="L11" s="43">
        <v>2175404.5559999999</v>
      </c>
      <c r="M11" s="43">
        <v>2370101.7109999997</v>
      </c>
      <c r="N11" s="27">
        <f t="shared" si="0"/>
        <v>26026559.598000001</v>
      </c>
      <c r="P11" s="28">
        <v>2003</v>
      </c>
      <c r="Q11" s="141">
        <f t="shared" si="2"/>
        <v>-9.7732016630609273</v>
      </c>
      <c r="R11" s="141">
        <f t="shared" si="1"/>
        <v>-6.3472207850854945</v>
      </c>
      <c r="S11" s="141">
        <f t="shared" si="1"/>
        <v>-3.088467620666191</v>
      </c>
      <c r="T11" s="141">
        <f t="shared" si="1"/>
        <v>0.55013895051168049</v>
      </c>
      <c r="U11" s="141">
        <f t="shared" si="1"/>
        <v>-14.337903114801021</v>
      </c>
      <c r="V11" s="141">
        <f t="shared" si="1"/>
        <v>-17.368097254664139</v>
      </c>
      <c r="W11" s="141">
        <f t="shared" si="1"/>
        <v>-14.857139595652347</v>
      </c>
      <c r="X11" s="141">
        <f t="shared" si="1"/>
        <v>-7.477893004486269</v>
      </c>
      <c r="Y11" s="141">
        <f t="shared" si="1"/>
        <v>-4.7547737319424748</v>
      </c>
      <c r="Z11" s="141">
        <f t="shared" si="1"/>
        <v>4.4320106101931822</v>
      </c>
      <c r="AA11" s="141">
        <f t="shared" si="1"/>
        <v>2.3632910396194529</v>
      </c>
      <c r="AB11" s="141">
        <f t="shared" si="1"/>
        <v>4.3135559464755557</v>
      </c>
      <c r="AC11" s="142">
        <f t="shared" si="3"/>
        <v>-5.9763843245496666</v>
      </c>
    </row>
    <row r="12" spans="1:29" x14ac:dyDescent="0.2">
      <c r="A12" s="7">
        <v>2004</v>
      </c>
      <c r="B12" s="43">
        <v>2607276.3120000004</v>
      </c>
      <c r="C12" s="43">
        <v>2180306.0440000002</v>
      </c>
      <c r="D12" s="43">
        <v>2143915.3000000003</v>
      </c>
      <c r="E12" s="43">
        <v>2212440.5630000001</v>
      </c>
      <c r="F12" s="43">
        <v>2333792.5140000004</v>
      </c>
      <c r="G12" s="43">
        <v>2306266.6749999998</v>
      </c>
      <c r="H12" s="43">
        <v>2830447.9290000005</v>
      </c>
      <c r="I12" s="43">
        <v>2559479.8930000002</v>
      </c>
      <c r="J12" s="43">
        <v>2348111.128</v>
      </c>
      <c r="K12" s="43">
        <v>2548643.8579999991</v>
      </c>
      <c r="L12" s="43">
        <v>2449399.9350000001</v>
      </c>
      <c r="M12" s="43">
        <v>2627911.2820000006</v>
      </c>
      <c r="N12" s="27">
        <f t="shared" si="0"/>
        <v>29147991.432999998</v>
      </c>
      <c r="P12" s="28">
        <v>2004</v>
      </c>
      <c r="Q12" s="141">
        <f t="shared" si="2"/>
        <v>8.824744848638888</v>
      </c>
      <c r="R12" s="141">
        <f t="shared" si="1"/>
        <v>12.067016381402528</v>
      </c>
      <c r="S12" s="141">
        <f t="shared" si="1"/>
        <v>0.72995255842440709</v>
      </c>
      <c r="T12" s="141">
        <f t="shared" si="1"/>
        <v>2.3198214716676491</v>
      </c>
      <c r="U12" s="141">
        <f t="shared" si="1"/>
        <v>19.188688726522262</v>
      </c>
      <c r="V12" s="141">
        <f t="shared" si="1"/>
        <v>17.425846989539817</v>
      </c>
      <c r="W12" s="141">
        <f t="shared" si="1"/>
        <v>14.987554699083972</v>
      </c>
      <c r="X12" s="141">
        <f t="shared" si="1"/>
        <v>17.493071121638536</v>
      </c>
      <c r="Y12" s="141">
        <f t="shared" si="1"/>
        <v>13.56054735874126</v>
      </c>
      <c r="Z12" s="141">
        <f t="shared" si="1"/>
        <v>14.841482587831978</v>
      </c>
      <c r="AA12" s="141">
        <f t="shared" si="1"/>
        <v>12.595145957761812</v>
      </c>
      <c r="AB12" s="141">
        <f t="shared" si="1"/>
        <v>10.877574148124868</v>
      </c>
      <c r="AC12" s="142">
        <f t="shared" si="3"/>
        <v>11.993255671179304</v>
      </c>
    </row>
    <row r="13" spans="1:29" x14ac:dyDescent="0.2">
      <c r="A13" s="7">
        <v>2005</v>
      </c>
      <c r="B13" s="43">
        <v>3066586.3370000008</v>
      </c>
      <c r="C13" s="43">
        <v>2443138.9240000001</v>
      </c>
      <c r="D13" s="43">
        <v>2651696.196</v>
      </c>
      <c r="E13" s="43">
        <v>2596637.8149999999</v>
      </c>
      <c r="F13" s="43">
        <v>2716029.3730000006</v>
      </c>
      <c r="G13" s="43">
        <v>2656514.9119999995</v>
      </c>
      <c r="H13" s="43">
        <v>3573131.6340000001</v>
      </c>
      <c r="I13" s="43">
        <v>3001721.202</v>
      </c>
      <c r="J13" s="43">
        <v>3065219.4880000004</v>
      </c>
      <c r="K13" s="43">
        <v>3282652.32</v>
      </c>
      <c r="L13" s="43">
        <v>3010898.3899999997</v>
      </c>
      <c r="M13" s="43">
        <v>3484528.3869999996</v>
      </c>
      <c r="N13" s="27">
        <f t="shared" si="0"/>
        <v>35548754.978</v>
      </c>
      <c r="P13" s="28">
        <v>2005</v>
      </c>
      <c r="Q13" s="141">
        <f t="shared" si="2"/>
        <v>17.616469067203354</v>
      </c>
      <c r="R13" s="141">
        <f t="shared" si="1"/>
        <v>12.054861780679449</v>
      </c>
      <c r="S13" s="141">
        <f t="shared" si="1"/>
        <v>23.684746127797098</v>
      </c>
      <c r="T13" s="141">
        <f t="shared" si="1"/>
        <v>17.365314052958801</v>
      </c>
      <c r="U13" s="141">
        <f t="shared" si="1"/>
        <v>16.378356546566586</v>
      </c>
      <c r="V13" s="141">
        <f t="shared" si="1"/>
        <v>15.186805619519239</v>
      </c>
      <c r="W13" s="141">
        <f t="shared" si="1"/>
        <v>26.239087368139312</v>
      </c>
      <c r="X13" s="141">
        <f t="shared" si="1"/>
        <v>17.278561562819817</v>
      </c>
      <c r="Y13" s="141">
        <f t="shared" si="1"/>
        <v>30.539796496377768</v>
      </c>
      <c r="Z13" s="141">
        <f t="shared" si="1"/>
        <v>28.799961975699517</v>
      </c>
      <c r="AA13" s="141">
        <f t="shared" si="1"/>
        <v>22.923918914858611</v>
      </c>
      <c r="AB13" s="141">
        <f t="shared" si="1"/>
        <v>32.59688068114923</v>
      </c>
      <c r="AC13" s="142">
        <f t="shared" si="3"/>
        <v>21.95953556426997</v>
      </c>
    </row>
    <row r="14" spans="1:29" x14ac:dyDescent="0.2">
      <c r="A14" s="7">
        <v>2006</v>
      </c>
      <c r="B14" s="43">
        <v>3832576.2380000004</v>
      </c>
      <c r="C14" s="43">
        <v>2932410.1359999999</v>
      </c>
      <c r="D14" s="43">
        <v>3244157.7109999992</v>
      </c>
      <c r="E14" s="43">
        <v>3209521.8119999999</v>
      </c>
      <c r="F14" s="43">
        <v>3275332.6580000003</v>
      </c>
      <c r="G14" s="43">
        <v>3317103.8729999997</v>
      </c>
      <c r="H14" s="43">
        <v>3708833.0070000002</v>
      </c>
      <c r="I14" s="43">
        <v>3305190.9029999999</v>
      </c>
      <c r="J14" s="43">
        <v>3319708.6670000004</v>
      </c>
      <c r="K14" s="43">
        <v>3443057.9109999994</v>
      </c>
      <c r="L14" s="43">
        <v>3210389.693</v>
      </c>
      <c r="M14" s="43">
        <v>3767909.4429999995</v>
      </c>
      <c r="N14" s="27">
        <f t="shared" si="0"/>
        <v>40566192.051999994</v>
      </c>
      <c r="P14" s="28">
        <v>2006</v>
      </c>
      <c r="Q14" s="141">
        <f t="shared" si="2"/>
        <v>24.97858585482895</v>
      </c>
      <c r="R14" s="141">
        <f t="shared" si="1"/>
        <v>20.026336087304706</v>
      </c>
      <c r="S14" s="141">
        <f t="shared" si="1"/>
        <v>22.342737297496917</v>
      </c>
      <c r="T14" s="141">
        <f t="shared" si="1"/>
        <v>23.602983575897738</v>
      </c>
      <c r="U14" s="141">
        <f t="shared" si="1"/>
        <v>20.592681749322139</v>
      </c>
      <c r="V14" s="141">
        <f t="shared" si="1"/>
        <v>24.866751472615121</v>
      </c>
      <c r="W14" s="141">
        <f t="shared" si="1"/>
        <v>3.797827421434441</v>
      </c>
      <c r="X14" s="141">
        <f t="shared" si="1"/>
        <v>10.109856331687395</v>
      </c>
      <c r="Y14" s="141">
        <f t="shared" si="1"/>
        <v>8.3024781747701013</v>
      </c>
      <c r="Z14" s="141">
        <f t="shared" si="1"/>
        <v>4.8864629989203268</v>
      </c>
      <c r="AA14" s="141">
        <f t="shared" si="1"/>
        <v>6.6256404952941717</v>
      </c>
      <c r="AB14" s="141">
        <f t="shared" si="1"/>
        <v>8.1325512243559661</v>
      </c>
      <c r="AC14" s="142">
        <f t="shared" si="3"/>
        <v>14.114241348551104</v>
      </c>
    </row>
    <row r="15" spans="1:29" x14ac:dyDescent="0.2">
      <c r="A15" s="7">
        <v>2007</v>
      </c>
      <c r="B15" s="43">
        <v>4248217.2380000008</v>
      </c>
      <c r="C15" s="43">
        <v>3394627.6980000003</v>
      </c>
      <c r="D15" s="43">
        <v>3513635.2720000003</v>
      </c>
      <c r="E15" s="43">
        <v>3833445.7030000002</v>
      </c>
      <c r="F15" s="43">
        <v>3735217.8060000003</v>
      </c>
      <c r="G15" s="43">
        <v>3744487.2580000004</v>
      </c>
      <c r="H15" s="43">
        <v>4119706.8359999997</v>
      </c>
      <c r="I15" s="43">
        <v>3276748.0190000003</v>
      </c>
      <c r="J15" s="43">
        <v>3545060.1249999995</v>
      </c>
      <c r="K15" s="43">
        <v>4018142.7870000005</v>
      </c>
      <c r="L15" s="43">
        <v>3946806.8250000002</v>
      </c>
      <c r="M15" s="43">
        <v>4373473.0270000007</v>
      </c>
      <c r="N15" s="27">
        <f t="shared" si="0"/>
        <v>45749568.594000004</v>
      </c>
      <c r="P15" s="28">
        <v>2007</v>
      </c>
      <c r="Q15" s="141">
        <f t="shared" si="2"/>
        <v>10.844950607346536</v>
      </c>
      <c r="R15" s="141">
        <f t="shared" si="1"/>
        <v>15.762377722186427</v>
      </c>
      <c r="S15" s="141">
        <f t="shared" si="1"/>
        <v>8.3065493421075267</v>
      </c>
      <c r="T15" s="141">
        <f t="shared" si="1"/>
        <v>19.439777248661372</v>
      </c>
      <c r="U15" s="141">
        <f t="shared" si="1"/>
        <v>14.040868394748562</v>
      </c>
      <c r="V15" s="141">
        <f t="shared" si="1"/>
        <v>12.884232793514361</v>
      </c>
      <c r="W15" s="141">
        <f t="shared" si="1"/>
        <v>11.078250981495309</v>
      </c>
      <c r="X15" s="141">
        <f t="shared" si="1"/>
        <v>-0.86055192679439507</v>
      </c>
      <c r="Y15" s="141">
        <f t="shared" si="1"/>
        <v>6.7882901966710207</v>
      </c>
      <c r="Z15" s="141">
        <f t="shared" si="1"/>
        <v>16.702736081281124</v>
      </c>
      <c r="AA15" s="141">
        <f t="shared" si="1"/>
        <v>22.938558942102858</v>
      </c>
      <c r="AB15" s="141">
        <f t="shared" si="1"/>
        <v>16.071606633885892</v>
      </c>
      <c r="AC15" s="142">
        <f t="shared" si="3"/>
        <v>12.777577287401476</v>
      </c>
    </row>
    <row r="16" spans="1:29" x14ac:dyDescent="0.2">
      <c r="A16" s="7">
        <v>2008</v>
      </c>
      <c r="B16" s="43">
        <v>4588123.0310000004</v>
      </c>
      <c r="C16" s="43">
        <v>3844812.0869999998</v>
      </c>
      <c r="D16" s="43">
        <v>3985554.4339999999</v>
      </c>
      <c r="E16" s="43">
        <v>4063860.0010000002</v>
      </c>
      <c r="F16" s="43">
        <v>4420563.3380000014</v>
      </c>
      <c r="G16" s="43">
        <v>4067068.6079999995</v>
      </c>
      <c r="H16" s="43">
        <v>4384867.7570000002</v>
      </c>
      <c r="I16" s="43">
        <v>4474214.754999999</v>
      </c>
      <c r="J16" s="43">
        <v>3710021.6</v>
      </c>
      <c r="K16" s="43">
        <v>3870494.3680000007</v>
      </c>
      <c r="L16" s="43">
        <v>3884076.0690000006</v>
      </c>
      <c r="M16" s="43">
        <v>4420736.1129999999</v>
      </c>
      <c r="N16" s="27">
        <f t="shared" si="0"/>
        <v>49714392.160999998</v>
      </c>
      <c r="P16" s="28">
        <v>2008</v>
      </c>
      <c r="Q16" s="141">
        <f t="shared" si="2"/>
        <v>8.001139630044495</v>
      </c>
      <c r="R16" s="141">
        <f t="shared" si="1"/>
        <v>13.261671943148068</v>
      </c>
      <c r="S16" s="141">
        <f t="shared" si="1"/>
        <v>13.431079934810031</v>
      </c>
      <c r="T16" s="141">
        <f t="shared" si="1"/>
        <v>6.0106315793042597</v>
      </c>
      <c r="U16" s="141">
        <f t="shared" si="1"/>
        <v>18.348207992024147</v>
      </c>
      <c r="V16" s="141">
        <f t="shared" si="1"/>
        <v>8.6148336948086204</v>
      </c>
      <c r="W16" s="141">
        <f t="shared" si="1"/>
        <v>6.4364026751344339</v>
      </c>
      <c r="X16" s="141">
        <f t="shared" si="1"/>
        <v>36.544364383729523</v>
      </c>
      <c r="Y16" s="141">
        <f t="shared" si="1"/>
        <v>4.6532772134577183</v>
      </c>
      <c r="Z16" s="141">
        <f t="shared" si="1"/>
        <v>-3.6745438583638768</v>
      </c>
      <c r="AA16" s="141">
        <f t="shared" si="1"/>
        <v>-1.589405278278333</v>
      </c>
      <c r="AB16" s="141">
        <f t="shared" si="1"/>
        <v>1.0806762888033505</v>
      </c>
      <c r="AC16" s="142">
        <f t="shared" si="3"/>
        <v>8.6663627414400821</v>
      </c>
    </row>
    <row r="17" spans="1:29" x14ac:dyDescent="0.2">
      <c r="A17" s="7">
        <v>2009</v>
      </c>
      <c r="B17" s="43">
        <v>4997875.3949999996</v>
      </c>
      <c r="C17" s="43">
        <v>3790984.9819999998</v>
      </c>
      <c r="D17" s="43">
        <v>4096412.0339999995</v>
      </c>
      <c r="E17" s="43">
        <v>4180027.9189999993</v>
      </c>
      <c r="F17" s="43">
        <v>4132322.1509999996</v>
      </c>
      <c r="G17" s="43">
        <v>4447092.1160000004</v>
      </c>
      <c r="H17" s="43">
        <v>5423446.1030000001</v>
      </c>
      <c r="I17" s="43">
        <v>4597998.3569999998</v>
      </c>
      <c r="J17" s="43">
        <v>4763107.7570000002</v>
      </c>
      <c r="K17" s="43">
        <v>5421769.5300000012</v>
      </c>
      <c r="L17" s="43">
        <v>5127431.7169999983</v>
      </c>
      <c r="M17" s="43">
        <v>5884401.273</v>
      </c>
      <c r="N17" s="27">
        <f t="shared" ref="N17:N25" si="4">SUM(B17:M17)</f>
        <v>56862869.333999999</v>
      </c>
      <c r="P17" s="28">
        <v>2009</v>
      </c>
      <c r="Q17" s="141">
        <f t="shared" si="2"/>
        <v>8.9307187543027133</v>
      </c>
      <c r="R17" s="141">
        <f t="shared" si="1"/>
        <v>-1.3999931279346289</v>
      </c>
      <c r="S17" s="141">
        <f t="shared" si="1"/>
        <v>2.7814850313997663</v>
      </c>
      <c r="T17" s="141">
        <f t="shared" si="1"/>
        <v>2.8585610225601688</v>
      </c>
      <c r="U17" s="141">
        <f t="shared" si="1"/>
        <v>-6.5204627772715291</v>
      </c>
      <c r="V17" s="141">
        <f t="shared" si="1"/>
        <v>9.3439168262981163</v>
      </c>
      <c r="W17" s="141">
        <f t="shared" si="1"/>
        <v>23.685511252694312</v>
      </c>
      <c r="X17" s="141">
        <f t="shared" si="1"/>
        <v>2.7665994767388069</v>
      </c>
      <c r="Y17" s="141">
        <f t="shared" si="1"/>
        <v>28.384906357418505</v>
      </c>
      <c r="Z17" s="141">
        <f t="shared" si="1"/>
        <v>40.079509605425166</v>
      </c>
      <c r="AA17" s="141">
        <f t="shared" si="1"/>
        <v>32.011619389321424</v>
      </c>
      <c r="AB17" s="141">
        <f t="shared" si="1"/>
        <v>33.109082347073816</v>
      </c>
      <c r="AC17" s="142">
        <f t="shared" si="3"/>
        <v>14.379089962217906</v>
      </c>
    </row>
    <row r="18" spans="1:29" x14ac:dyDescent="0.2">
      <c r="A18" s="7">
        <v>2010</v>
      </c>
      <c r="B18" s="43">
        <v>6580733.1269999994</v>
      </c>
      <c r="C18" s="43">
        <v>5337011.023000001</v>
      </c>
      <c r="D18" s="43">
        <v>5325356.2899999991</v>
      </c>
      <c r="E18" s="43">
        <v>5091371.8570000008</v>
      </c>
      <c r="F18" s="43">
        <v>4931306.9540000008</v>
      </c>
      <c r="G18" s="43">
        <v>5200875.7989999987</v>
      </c>
      <c r="H18" s="43">
        <v>6393455.3509999998</v>
      </c>
      <c r="I18" s="43">
        <v>6090115.5380000006</v>
      </c>
      <c r="J18" s="43">
        <v>6165132.5279999999</v>
      </c>
      <c r="K18" s="43">
        <v>6285241.6709999992</v>
      </c>
      <c r="L18" s="43">
        <v>6051499.0879999986</v>
      </c>
      <c r="M18" s="43">
        <v>6827364.0549999997</v>
      </c>
      <c r="N18" s="27">
        <f t="shared" si="4"/>
        <v>70279463.280999988</v>
      </c>
      <c r="P18" s="28">
        <v>2010</v>
      </c>
      <c r="Q18" s="141">
        <f t="shared" si="2"/>
        <v>31.670612148184631</v>
      </c>
      <c r="R18" s="141">
        <f t="shared" si="1"/>
        <v>40.781645095949926</v>
      </c>
      <c r="S18" s="141">
        <f t="shared" si="1"/>
        <v>30.00050399715235</v>
      </c>
      <c r="T18" s="141">
        <f t="shared" si="1"/>
        <v>21.802340933120501</v>
      </c>
      <c r="U18" s="141">
        <f t="shared" si="1"/>
        <v>19.335007625353008</v>
      </c>
      <c r="V18" s="141">
        <f t="shared" si="1"/>
        <v>16.950035289082344</v>
      </c>
      <c r="W18" s="141">
        <f t="shared" si="1"/>
        <v>17.885477786225913</v>
      </c>
      <c r="X18" s="141">
        <f t="shared" si="1"/>
        <v>32.451450939046111</v>
      </c>
      <c r="Y18" s="141">
        <f t="shared" si="1"/>
        <v>29.435084036038095</v>
      </c>
      <c r="Z18" s="141">
        <f t="shared" si="1"/>
        <v>15.926020761712412</v>
      </c>
      <c r="AA18" s="141">
        <f t="shared" si="1"/>
        <v>18.022031730549525</v>
      </c>
      <c r="AB18" s="141">
        <f t="shared" si="1"/>
        <v>16.024787200130142</v>
      </c>
      <c r="AC18" s="142">
        <f t="shared" si="3"/>
        <v>23.594648149381747</v>
      </c>
    </row>
    <row r="19" spans="1:29" x14ac:dyDescent="0.2">
      <c r="A19" s="7">
        <v>2011</v>
      </c>
      <c r="B19" s="43">
        <v>7618766.2219999991</v>
      </c>
      <c r="C19" s="43">
        <v>5822114.2059999993</v>
      </c>
      <c r="D19" s="43">
        <v>6663132.5630000001</v>
      </c>
      <c r="E19" s="43">
        <v>6673789.0370000005</v>
      </c>
      <c r="F19" s="43">
        <v>6329341.6629999997</v>
      </c>
      <c r="G19" s="43">
        <v>6206199.2889999999</v>
      </c>
      <c r="H19" s="43">
        <v>7645686.0039999988</v>
      </c>
      <c r="I19" s="43">
        <v>6850493.1379999993</v>
      </c>
      <c r="J19" s="43">
        <v>6724206.6220000004</v>
      </c>
      <c r="K19" s="43">
        <v>6835096.9529999997</v>
      </c>
      <c r="L19" s="43">
        <v>6641549.4230000004</v>
      </c>
      <c r="M19" s="43">
        <v>7451614.4249999998</v>
      </c>
      <c r="N19" s="27">
        <f t="shared" si="4"/>
        <v>81461989.545000002</v>
      </c>
      <c r="P19" s="28">
        <v>2011</v>
      </c>
      <c r="Q19" s="141">
        <f t="shared" si="2"/>
        <v>15.773821471973504</v>
      </c>
      <c r="R19" s="141">
        <f t="shared" si="1"/>
        <v>9.0894169209962747</v>
      </c>
      <c r="S19" s="141">
        <f t="shared" si="1"/>
        <v>25.120878306529249</v>
      </c>
      <c r="T19" s="141">
        <f t="shared" si="1"/>
        <v>31.080369386580429</v>
      </c>
      <c r="U19" s="141">
        <f t="shared" si="1"/>
        <v>28.350186310466661</v>
      </c>
      <c r="V19" s="141">
        <f t="shared" si="1"/>
        <v>19.32988844289072</v>
      </c>
      <c r="W19" s="141">
        <f t="shared" si="1"/>
        <v>19.586132760028384</v>
      </c>
      <c r="X19" s="141">
        <f t="shared" si="1"/>
        <v>12.48543800615165</v>
      </c>
      <c r="Y19" s="141">
        <f t="shared" si="1"/>
        <v>9.0683223995732476</v>
      </c>
      <c r="Z19" s="141">
        <f t="shared" si="1"/>
        <v>8.748355445694699</v>
      </c>
      <c r="AA19" s="141">
        <f t="shared" si="1"/>
        <v>9.7504820940989667</v>
      </c>
      <c r="AB19" s="141">
        <f t="shared" si="1"/>
        <v>9.1433584758503059</v>
      </c>
      <c r="AC19" s="142">
        <f t="shared" si="3"/>
        <v>15.911513466300487</v>
      </c>
    </row>
    <row r="20" spans="1:29" x14ac:dyDescent="0.2">
      <c r="A20" s="7">
        <v>2012</v>
      </c>
      <c r="B20" s="43">
        <v>8218481.7530000005</v>
      </c>
      <c r="C20" s="43">
        <v>6598282.608</v>
      </c>
      <c r="D20" s="43">
        <v>6747823.1959999995</v>
      </c>
      <c r="E20" s="43">
        <v>7008546.2489999989</v>
      </c>
      <c r="F20" s="43">
        <v>6689562.2259999989</v>
      </c>
      <c r="G20" s="43">
        <v>6905390.9309999999</v>
      </c>
      <c r="H20" s="43">
        <v>8275242.7470000004</v>
      </c>
      <c r="I20" s="43">
        <v>7313839.5139999995</v>
      </c>
      <c r="J20" s="43">
        <v>7239240.1860000007</v>
      </c>
      <c r="K20" s="43">
        <v>7293508.368999999</v>
      </c>
      <c r="L20" s="43">
        <v>7121869.0460000001</v>
      </c>
      <c r="M20" s="43">
        <v>7635549.0029999996</v>
      </c>
      <c r="N20" s="27">
        <f t="shared" si="4"/>
        <v>87047335.828000009</v>
      </c>
      <c r="P20" s="28">
        <v>2012</v>
      </c>
      <c r="Q20" s="141">
        <f t="shared" si="2"/>
        <v>7.8715570674456226</v>
      </c>
      <c r="R20" s="141">
        <f t="shared" si="1"/>
        <v>13.331384004802205</v>
      </c>
      <c r="S20" s="141">
        <f t="shared" si="1"/>
        <v>1.2710332895113252</v>
      </c>
      <c r="T20" s="141">
        <f t="shared" si="1"/>
        <v>5.0159993092990796</v>
      </c>
      <c r="U20" s="141">
        <f t="shared" si="1"/>
        <v>5.6912801074679331</v>
      </c>
      <c r="V20" s="141">
        <f t="shared" si="1"/>
        <v>11.266019820524642</v>
      </c>
      <c r="W20" s="141">
        <f t="shared" si="1"/>
        <v>8.2341433152059338</v>
      </c>
      <c r="X20" s="141">
        <f>IF(I20&lt;&gt;"",IF(I19&lt;&gt;"",(I20/I19-1)*100,"-"),"-")</f>
        <v>6.7636937468019243</v>
      </c>
      <c r="Y20" s="141">
        <f t="shared" si="1"/>
        <v>7.6593952707362245</v>
      </c>
      <c r="Z20" s="141">
        <f t="shared" si="1"/>
        <v>6.7067288021247062</v>
      </c>
      <c r="AA20" s="141">
        <f t="shared" si="1"/>
        <v>7.2320416879927185</v>
      </c>
      <c r="AB20" s="141">
        <f t="shared" si="1"/>
        <v>2.4683856075926824</v>
      </c>
      <c r="AC20" s="142">
        <f t="shared" si="3"/>
        <v>6.8563833441787514</v>
      </c>
    </row>
    <row r="21" spans="1:29" x14ac:dyDescent="0.2">
      <c r="A21" s="7">
        <v>2013</v>
      </c>
      <c r="B21" s="43">
        <v>8158934.4480000008</v>
      </c>
      <c r="C21" s="43">
        <v>6337497.6219999995</v>
      </c>
      <c r="D21" s="43">
        <v>6830505.0249999985</v>
      </c>
      <c r="E21" s="43">
        <v>6783612.716</v>
      </c>
      <c r="F21" s="43">
        <v>7046306.4220000003</v>
      </c>
      <c r="G21" s="43">
        <v>7106740.6330000004</v>
      </c>
      <c r="H21" s="43">
        <v>8192596.3949999996</v>
      </c>
      <c r="I21" s="43">
        <v>7284259.7760000005</v>
      </c>
      <c r="J21" s="43">
        <v>7201732.3020000001</v>
      </c>
      <c r="K21" s="43">
        <v>7598910.743999999</v>
      </c>
      <c r="L21" s="43">
        <v>7449857.402999999</v>
      </c>
      <c r="M21" s="43">
        <v>8252900.9050000003</v>
      </c>
      <c r="N21" s="32">
        <f t="shared" si="4"/>
        <v>88243854.390999988</v>
      </c>
      <c r="P21" s="28">
        <v>2013</v>
      </c>
      <c r="Q21" s="141">
        <f t="shared" si="2"/>
        <v>-0.72455359505133599</v>
      </c>
      <c r="R21" s="141">
        <f t="shared" ref="R21" si="5">IF(C21&lt;&gt;"",IF(C20&lt;&gt;"",(C21/C20-1)*100,"-"),"-")</f>
        <v>-3.9523161024327069</v>
      </c>
      <c r="S21" s="141">
        <f t="shared" si="1"/>
        <v>1.2253111351377965</v>
      </c>
      <c r="T21" s="141">
        <f t="shared" si="1"/>
        <v>-3.209417830867467</v>
      </c>
      <c r="U21" s="141">
        <f t="shared" si="1"/>
        <v>5.3328481587847643</v>
      </c>
      <c r="V21" s="141">
        <f t="shared" si="1"/>
        <v>2.9158334989564771</v>
      </c>
      <c r="W21" s="141">
        <f t="shared" si="1"/>
        <v>-0.99871815881126258</v>
      </c>
      <c r="X21" s="141">
        <f>IF(I21&lt;&gt;"",IF(I20&lt;&gt;"",(I21/I20-1)*100,"-"),"-")</f>
        <v>-0.40443515260867313</v>
      </c>
      <c r="Y21" s="141">
        <f t="shared" si="1"/>
        <v>-0.51811907101158017</v>
      </c>
      <c r="Z21" s="141">
        <f t="shared" si="1"/>
        <v>4.1873178112479925</v>
      </c>
      <c r="AA21" s="141">
        <f t="shared" si="1"/>
        <v>4.605369108608004</v>
      </c>
      <c r="AB21" s="141">
        <f t="shared" si="1"/>
        <v>8.0852326631319258</v>
      </c>
      <c r="AC21" s="142">
        <f t="shared" si="3"/>
        <v>1.3745608083448158</v>
      </c>
    </row>
    <row r="22" spans="1:29" x14ac:dyDescent="0.2">
      <c r="A22" s="7">
        <v>2014</v>
      </c>
      <c r="B22" s="43">
        <v>8780142.754999999</v>
      </c>
      <c r="C22" s="43">
        <v>7044267.5709999986</v>
      </c>
      <c r="D22" s="43">
        <v>7388654.7699999996</v>
      </c>
      <c r="E22" s="43">
        <v>7332551.8490000004</v>
      </c>
      <c r="F22" s="43">
        <v>7339602.7369999997</v>
      </c>
      <c r="G22" s="43">
        <v>7137264.1050000004</v>
      </c>
      <c r="H22" s="43">
        <v>8239733.7070000013</v>
      </c>
      <c r="I22" s="43">
        <v>7725481.8580000009</v>
      </c>
      <c r="J22" s="43">
        <v>7431100.8699999992</v>
      </c>
      <c r="K22" s="43">
        <v>8091870.4289999995</v>
      </c>
      <c r="L22" s="43">
        <v>7954140.040000001</v>
      </c>
      <c r="M22" s="43">
        <v>8867941.0449999999</v>
      </c>
      <c r="N22" s="32">
        <f t="shared" si="4"/>
        <v>93332751.736000016</v>
      </c>
      <c r="P22" s="28">
        <v>2014</v>
      </c>
      <c r="Q22" s="141">
        <f t="shared" si="2"/>
        <v>7.6138411327998146</v>
      </c>
      <c r="R22" s="141">
        <f t="shared" ref="R22" si="6">IF(C22&lt;&gt;"",IF(C21&lt;&gt;"",(C22/C21-1)*100,"-"),"-")</f>
        <v>11.152192728980559</v>
      </c>
      <c r="S22" s="141">
        <f t="shared" ref="S22" si="7">IF(D22&lt;&gt;"",IF(D21&lt;&gt;"",(D22/D21-1)*100,"-"),"-")</f>
        <v>8.171427192530345</v>
      </c>
      <c r="T22" s="141">
        <f t="shared" ref="T22" si="8">IF(E22&lt;&gt;"",IF(E21&lt;&gt;"",(E22/E21-1)*100,"-"),"-")</f>
        <v>8.0921355033322975</v>
      </c>
      <c r="U22" s="141">
        <f t="shared" ref="U22" si="9">IF(F22&lt;&gt;"",IF(F21&lt;&gt;"",(F22/F21-1)*100,"-"),"-")</f>
        <v>4.1624121551720794</v>
      </c>
      <c r="V22" s="141">
        <f t="shared" ref="V22" si="10">IF(G22&lt;&gt;"",IF(G21&lt;&gt;"",(G22/G21-1)*100,"-"),"-")</f>
        <v>0.42950029523047828</v>
      </c>
      <c r="W22" s="141">
        <f t="shared" ref="W22" si="11">IF(H22&lt;&gt;"",IF(H21&lt;&gt;"",(H22/H21-1)*100,"-"),"-")</f>
        <v>0.57536475284891697</v>
      </c>
      <c r="X22" s="141">
        <f>IF(I22&lt;&gt;"",IF(I21&lt;&gt;"",(I22/I21-1)*100,"-"),"-")</f>
        <v>6.0571986113637566</v>
      </c>
      <c r="Y22" s="143">
        <f t="shared" ref="Y22" si="12">IF(J22&lt;&gt;"",IF(J21&lt;&gt;"",(J22/J21-1)*100,"-"),"-")</f>
        <v>3.1849082745869506</v>
      </c>
      <c r="Z22" s="143">
        <f t="shared" ref="Z22" si="13">IF(K22&lt;&gt;"",IF(K21&lt;&gt;"",(K22/K21-1)*100,"-"),"-")</f>
        <v>6.4872414166627035</v>
      </c>
      <c r="AA22" s="143">
        <f t="shared" ref="AA22" si="14">IF(L22&lt;&gt;"",IF(L21&lt;&gt;"",(L22/L21-1)*100,"-"),"-")</f>
        <v>6.7690240191299766</v>
      </c>
      <c r="AB22" s="143">
        <f t="shared" ref="AB22" si="15">IF(M22&lt;&gt;"",IF(M21&lt;&gt;"",(M22/M21-1)*100,"-"),"-")</f>
        <v>7.4524115469189578</v>
      </c>
      <c r="AC22" s="142">
        <f t="shared" si="3"/>
        <v>5.7668575110642939</v>
      </c>
    </row>
    <row r="23" spans="1:29" x14ac:dyDescent="0.2">
      <c r="A23" s="7">
        <v>2015</v>
      </c>
      <c r="B23" s="43">
        <v>9579995.824000001</v>
      </c>
      <c r="C23" s="43">
        <v>7338354.7860000003</v>
      </c>
      <c r="D23" s="43">
        <v>7613081.892</v>
      </c>
      <c r="E23" s="43">
        <v>7571100.1739999987</v>
      </c>
      <c r="F23" s="43">
        <v>7433905.6160000004</v>
      </c>
      <c r="G23" s="43">
        <v>7296431.9979999997</v>
      </c>
      <c r="H23" s="43">
        <v>8955845.1400000006</v>
      </c>
      <c r="I23" s="43">
        <v>7701823.0669999998</v>
      </c>
      <c r="J23" s="43">
        <v>7399009.188000001</v>
      </c>
      <c r="K23" s="43">
        <v>7666885.807</v>
      </c>
      <c r="L23" s="43">
        <v>7354202.364000001</v>
      </c>
      <c r="M23" s="43">
        <v>8463936.7119999994</v>
      </c>
      <c r="N23" s="32">
        <f t="shared" si="4"/>
        <v>94374572.568000004</v>
      </c>
      <c r="P23" s="28">
        <v>2015</v>
      </c>
      <c r="Q23" s="141">
        <f t="shared" si="2"/>
        <v>9.1097957210833691</v>
      </c>
      <c r="R23" s="141">
        <f t="shared" ref="R23" si="16">IF(C23&lt;&gt;"",IF(C22&lt;&gt;"",(C23/C22-1)*100,"-"),"-")</f>
        <v>4.1748444680140606</v>
      </c>
      <c r="S23" s="141">
        <f t="shared" ref="S23" si="17">IF(D23&lt;&gt;"",IF(D22&lt;&gt;"",(D23/D22-1)*100,"-"),"-")</f>
        <v>3.0374557884506492</v>
      </c>
      <c r="T23" s="141">
        <f t="shared" ref="T23" si="18">IF(E23&lt;&gt;"",IF(E22&lt;&gt;"",(E23/E22-1)*100,"-"),"-")</f>
        <v>3.2532783935586007</v>
      </c>
      <c r="U23" s="141">
        <f t="shared" ref="U23" si="19">IF(F23&lt;&gt;"",IF(F22&lt;&gt;"",(F23/F22-1)*100,"-"),"-")</f>
        <v>1.2848499078104814</v>
      </c>
      <c r="V23" s="141">
        <f t="shared" ref="V23" si="20">IF(G23&lt;&gt;"",IF(G22&lt;&gt;"",(G23/G22-1)*100,"-"),"-")</f>
        <v>2.2300967241564607</v>
      </c>
      <c r="W23" s="141">
        <f t="shared" ref="W23" si="21">IF(H23&lt;&gt;"",IF(H22&lt;&gt;"",(H23/H22-1)*100,"-"),"-")</f>
        <v>8.6909535971002594</v>
      </c>
      <c r="X23" s="141">
        <f>IF(I23&lt;&gt;"",IF(I22&lt;&gt;"",(I23/I22-1)*100,"-"),"-")</f>
        <v>-0.30624356428332611</v>
      </c>
      <c r="Y23" s="143">
        <f t="shared" ref="Y23" si="22">IF(J23&lt;&gt;"",IF(J22&lt;&gt;"",(J23/J22-1)*100,"-"),"-")</f>
        <v>-0.43185636369915681</v>
      </c>
      <c r="Z23" s="143">
        <f t="shared" ref="Z23:Z25" si="23">IF(K23&lt;&gt;"",IF(K22&lt;&gt;"",(K23/K22-1)*100,"-"),"-")</f>
        <v>-5.2519948969637635</v>
      </c>
      <c r="AA23" s="143">
        <f t="shared" ref="AA23:AB25" si="24">IF(L23&lt;&gt;"",IF(L22&lt;&gt;"",(L23/L22-1)*100,"-"),"-")</f>
        <v>-7.542458053076972</v>
      </c>
      <c r="AB23" s="143">
        <f t="shared" ref="AB23" si="25">IF(M23&lt;&gt;"",IF(M22&lt;&gt;"",(M23/M22-1)*100,"-"),"-")</f>
        <v>-4.5557850570938303</v>
      </c>
      <c r="AC23" s="142">
        <f t="shared" si="3"/>
        <v>1.1162435614743949</v>
      </c>
    </row>
    <row r="24" spans="1:29" x14ac:dyDescent="0.2">
      <c r="A24" s="7">
        <v>2016</v>
      </c>
      <c r="B24" s="43">
        <v>9211226.8139999993</v>
      </c>
      <c r="C24" s="43">
        <v>7129615.0639999993</v>
      </c>
      <c r="D24" s="43">
        <v>7068413.0300000003</v>
      </c>
      <c r="E24" s="43">
        <v>6646937.7949999999</v>
      </c>
      <c r="F24" s="43">
        <v>6854452.4960000003</v>
      </c>
      <c r="G24" s="43">
        <v>6836093.5009999992</v>
      </c>
      <c r="H24" s="43">
        <v>8344050.1299999999</v>
      </c>
      <c r="I24" s="43">
        <v>7234007.1090000011</v>
      </c>
      <c r="J24" s="43">
        <v>7038127.8480000012</v>
      </c>
      <c r="K24" s="43">
        <v>7236289.5430000015</v>
      </c>
      <c r="L24" s="43">
        <v>7200643.7470000004</v>
      </c>
      <c r="M24" s="43">
        <v>8226634.8219999988</v>
      </c>
      <c r="N24" s="32">
        <f t="shared" si="4"/>
        <v>89026491.899000004</v>
      </c>
      <c r="P24" s="28">
        <v>2016</v>
      </c>
      <c r="Q24" s="141">
        <f t="shared" ref="Q24:R25" si="26">IF(B24&lt;&gt;"",IF(B23&lt;&gt;"",(B24/B23-1)*100,"-"),"-")</f>
        <v>-3.8493650391386858</v>
      </c>
      <c r="R24" s="141">
        <f t="shared" ref="R24" si="27">IF(C24&lt;&gt;"",IF(C23&lt;&gt;"",(C24/C23-1)*100,"-"),"-")</f>
        <v>-2.8445029994765503</v>
      </c>
      <c r="S24" s="141">
        <f t="shared" ref="S24:S25" si="28">IF(D24&lt;&gt;"",IF(D23&lt;&gt;"",(D24/D23-1)*100,"-"),"-")</f>
        <v>-7.154380705826247</v>
      </c>
      <c r="T24" s="141">
        <f t="shared" ref="T24:T25" si="29">IF(E24&lt;&gt;"",IF(E23&lt;&gt;"",(E24/E23-1)*100,"-"),"-")</f>
        <v>-12.206447646455343</v>
      </c>
      <c r="U24" s="141">
        <f t="shared" ref="U24:U25" si="30">IF(F24&lt;&gt;"",IF(F23&lt;&gt;"",(F24/F23-1)*100,"-"),"-")</f>
        <v>-7.7947333465311015</v>
      </c>
      <c r="V24" s="141">
        <f t="shared" ref="V24:V25" si="31">IF(G24&lt;&gt;"",IF(G23&lt;&gt;"",(G24/G23-1)*100,"-"),"-")</f>
        <v>-6.3090904859550818</v>
      </c>
      <c r="W24" s="141">
        <f t="shared" ref="W24:W25" si="32">IF(H24&lt;&gt;"",IF(H23&lt;&gt;"",(H24/H23-1)*100,"-"),"-")</f>
        <v>-6.8312370349896456</v>
      </c>
      <c r="X24" s="141">
        <f>IF(I24&lt;&gt;"",IF(I23&lt;&gt;"",(I24/I23-1)*100,"-"),"-")</f>
        <v>-6.0740938077953217</v>
      </c>
      <c r="Y24" s="141">
        <f>IF(J24&lt;&gt;"",IF(J23&lt;&gt;"",(J24/J23-1)*100,"-"),"-")</f>
        <v>-4.8774279208260936</v>
      </c>
      <c r="Z24" s="141">
        <f t="shared" si="23"/>
        <v>-5.6163124747059197</v>
      </c>
      <c r="AA24" s="141">
        <f t="shared" si="24"/>
        <v>-2.0880390476021526</v>
      </c>
      <c r="AB24" s="141">
        <f t="shared" si="24"/>
        <v>-2.803682235283711</v>
      </c>
      <c r="AC24" s="142">
        <f t="shared" si="3"/>
        <v>-5.6668661096679784</v>
      </c>
    </row>
    <row r="25" spans="1:29" x14ac:dyDescent="0.2">
      <c r="A25" s="7">
        <v>2017</v>
      </c>
      <c r="B25" s="43">
        <v>9048987.4100000001</v>
      </c>
      <c r="C25" s="43">
        <v>6755040.5259999987</v>
      </c>
      <c r="D25" s="43">
        <v>7453369.148</v>
      </c>
      <c r="E25" s="43">
        <v>6833682.2149999999</v>
      </c>
      <c r="F25" s="43">
        <v>7006123.6010000007</v>
      </c>
      <c r="G25" s="43">
        <v>6947795.8480000002</v>
      </c>
      <c r="H25" s="43">
        <v>8649658.9710000008</v>
      </c>
      <c r="I25" s="43">
        <v>7626335.7490000008</v>
      </c>
      <c r="J25" s="43">
        <v>7491077.8399999999</v>
      </c>
      <c r="K25" s="43">
        <v>7799259.1439999985</v>
      </c>
      <c r="L25" s="43">
        <v>7610145.4229999986</v>
      </c>
      <c r="M25" s="43">
        <v>8693226.8379999958</v>
      </c>
      <c r="N25" s="32">
        <f t="shared" si="4"/>
        <v>91914702.712999985</v>
      </c>
      <c r="P25" s="28">
        <v>2017</v>
      </c>
      <c r="Q25" s="141">
        <f t="shared" si="26"/>
        <v>-1.7613224305085384</v>
      </c>
      <c r="R25" s="141">
        <f t="shared" si="26"/>
        <v>-5.2537834741087641</v>
      </c>
      <c r="S25" s="141">
        <f t="shared" si="28"/>
        <v>5.4461463466573878</v>
      </c>
      <c r="T25" s="141">
        <f t="shared" si="29"/>
        <v>2.8094804819818631</v>
      </c>
      <c r="U25" s="141">
        <f t="shared" si="30"/>
        <v>2.2127384366367631</v>
      </c>
      <c r="V25" s="141">
        <f t="shared" si="31"/>
        <v>1.6340084725824822</v>
      </c>
      <c r="W25" s="141">
        <f t="shared" si="32"/>
        <v>3.662595936489188</v>
      </c>
      <c r="X25" s="141">
        <f t="shared" ref="X25" si="33">IF(I25&lt;&gt;"",IF(I24&lt;&gt;"",(I25/I24-1)*100,"-"),"-")</f>
        <v>5.4233930667816788</v>
      </c>
      <c r="Y25" s="141">
        <f t="shared" ref="Y25" si="34">IF(J25&lt;&gt;"",IF(J24&lt;&gt;"",(J25/J24-1)*100,"-"),"-")</f>
        <v>6.4356601895021237</v>
      </c>
      <c r="Z25" s="141">
        <f t="shared" si="23"/>
        <v>7.7798103248174044</v>
      </c>
      <c r="AA25" s="141">
        <f t="shared" si="24"/>
        <v>5.6870148057332814</v>
      </c>
      <c r="AB25" s="141">
        <f t="shared" si="24"/>
        <v>5.6717239320289048</v>
      </c>
      <c r="AC25" s="142">
        <f t="shared" si="3"/>
        <v>3.2442150110515877</v>
      </c>
    </row>
    <row r="26" spans="1:2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29" ht="15.75" x14ac:dyDescent="0.2">
      <c r="A27" s="6" t="s">
        <v>1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P27" s="22" t="s">
        <v>19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ht="15" x14ac:dyDescent="0.2">
      <c r="A29" s="33"/>
      <c r="B29" s="5" t="s">
        <v>4</v>
      </c>
      <c r="C29" s="5" t="s">
        <v>5</v>
      </c>
      <c r="D29" s="5" t="s">
        <v>6</v>
      </c>
      <c r="E29" s="5" t="s">
        <v>7</v>
      </c>
      <c r="F29" s="5" t="s">
        <v>8</v>
      </c>
      <c r="G29" s="5" t="s">
        <v>9</v>
      </c>
      <c r="H29" s="5" t="s">
        <v>10</v>
      </c>
      <c r="I29" s="5" t="s">
        <v>11</v>
      </c>
      <c r="J29" s="5" t="s">
        <v>12</v>
      </c>
      <c r="K29" s="5" t="s">
        <v>13</v>
      </c>
      <c r="L29" s="5" t="s">
        <v>14</v>
      </c>
      <c r="M29" s="5" t="s">
        <v>15</v>
      </c>
      <c r="N29" s="5" t="s">
        <v>3</v>
      </c>
      <c r="P29" s="25"/>
      <c r="Q29" s="26" t="s">
        <v>4</v>
      </c>
      <c r="R29" s="26" t="s">
        <v>5</v>
      </c>
      <c r="S29" s="26" t="s">
        <v>6</v>
      </c>
      <c r="T29" s="26" t="s">
        <v>7</v>
      </c>
      <c r="U29" s="26" t="s">
        <v>8</v>
      </c>
      <c r="V29" s="26" t="s">
        <v>9</v>
      </c>
      <c r="W29" s="26" t="s">
        <v>10</v>
      </c>
      <c r="X29" s="26" t="s">
        <v>11</v>
      </c>
      <c r="Y29" s="26" t="s">
        <v>12</v>
      </c>
      <c r="Z29" s="26" t="s">
        <v>13</v>
      </c>
      <c r="AA29" s="26" t="s">
        <v>14</v>
      </c>
      <c r="AB29" s="26" t="s">
        <v>15</v>
      </c>
      <c r="AC29" s="26" t="s">
        <v>3</v>
      </c>
    </row>
    <row r="30" spans="1:29" x14ac:dyDescent="0.2">
      <c r="A30" s="7">
        <v>2000</v>
      </c>
      <c r="B30" s="43">
        <v>3936822.0060000005</v>
      </c>
      <c r="C30" s="43">
        <v>3591270.0420000004</v>
      </c>
      <c r="D30" s="43">
        <v>3696668.2099999986</v>
      </c>
      <c r="E30" s="43">
        <v>3490653.6259999992</v>
      </c>
      <c r="F30" s="43">
        <v>3526351.4679999985</v>
      </c>
      <c r="G30" s="43">
        <v>3313965.9090000005</v>
      </c>
      <c r="H30" s="43">
        <v>3633827.29</v>
      </c>
      <c r="I30" s="43">
        <v>3615626.3050000011</v>
      </c>
      <c r="J30" s="43">
        <v>3526071.9209999996</v>
      </c>
      <c r="K30" s="43">
        <v>3678102.6830000007</v>
      </c>
      <c r="L30" s="43">
        <v>3522738.7290000003</v>
      </c>
      <c r="M30" s="43">
        <v>3950256.9220000003</v>
      </c>
      <c r="N30" s="32">
        <f t="shared" ref="N30:N40" si="35">SUM(B30:M30)</f>
        <v>43482355.111000001</v>
      </c>
      <c r="P30" s="28">
        <v>2000</v>
      </c>
      <c r="Q30" s="29"/>
      <c r="R30" s="34"/>
      <c r="S30" s="34"/>
      <c r="T30" s="34"/>
      <c r="U30" s="34"/>
      <c r="V30" s="34"/>
      <c r="W30" s="34"/>
      <c r="X30" s="34"/>
      <c r="Y30" s="34"/>
      <c r="Z30" s="34"/>
      <c r="AA30" s="35"/>
      <c r="AB30" s="34"/>
      <c r="AC30" s="34"/>
    </row>
    <row r="31" spans="1:29" x14ac:dyDescent="0.2">
      <c r="A31" s="7">
        <v>2001</v>
      </c>
      <c r="B31" s="43">
        <v>4189994.3290000008</v>
      </c>
      <c r="C31" s="43">
        <v>3685736.6890000007</v>
      </c>
      <c r="D31" s="43">
        <v>4014177.5009999997</v>
      </c>
      <c r="E31" s="43">
        <v>3692972.1420000005</v>
      </c>
      <c r="F31" s="43">
        <v>3938056.6550000003</v>
      </c>
      <c r="G31" s="43">
        <v>3834726.0179999997</v>
      </c>
      <c r="H31" s="43">
        <v>4259112.7489999989</v>
      </c>
      <c r="I31" s="43">
        <v>4119692.1910000001</v>
      </c>
      <c r="J31" s="43">
        <v>3935312.9020000007</v>
      </c>
      <c r="K31" s="43">
        <v>4072776.6029999997</v>
      </c>
      <c r="L31" s="43">
        <v>3709935.8760000006</v>
      </c>
      <c r="M31" s="43">
        <v>4044157.983</v>
      </c>
      <c r="N31" s="32">
        <f t="shared" si="35"/>
        <v>47496651.638000004</v>
      </c>
      <c r="P31" s="28">
        <v>2001</v>
      </c>
      <c r="Q31" s="141">
        <f>IF(B31&lt;&gt;"",IF(B30&lt;&gt;"",(B31/B30-1)*100,"-"),"-")</f>
        <v>6.4308806091346593</v>
      </c>
      <c r="R31" s="141">
        <f t="shared" ref="R31:AB43" si="36">IF(C31&lt;&gt;"",IF(C30&lt;&gt;"",(C31/C30-1)*100,"-"),"-")</f>
        <v>2.6304523440234373</v>
      </c>
      <c r="S31" s="141">
        <f t="shared" si="36"/>
        <v>8.5890665042941841</v>
      </c>
      <c r="T31" s="141">
        <f t="shared" si="36"/>
        <v>5.7960066416512745</v>
      </c>
      <c r="U31" s="141">
        <f t="shared" si="36"/>
        <v>11.675103594636971</v>
      </c>
      <c r="V31" s="141">
        <f t="shared" si="36"/>
        <v>15.714105796493861</v>
      </c>
      <c r="W31" s="141">
        <f t="shared" si="36"/>
        <v>17.207352168902858</v>
      </c>
      <c r="X31" s="141">
        <f t="shared" si="36"/>
        <v>13.941315929219034</v>
      </c>
      <c r="Y31" s="141">
        <f t="shared" si="36"/>
        <v>11.606143895214128</v>
      </c>
      <c r="Z31" s="141">
        <f t="shared" si="36"/>
        <v>10.730367094539295</v>
      </c>
      <c r="AA31" s="141">
        <f t="shared" si="36"/>
        <v>5.3139662461751724</v>
      </c>
      <c r="AB31" s="141">
        <f t="shared" si="36"/>
        <v>2.3770874364409167</v>
      </c>
      <c r="AC31" s="142">
        <f>IF(COUNTIF(Q31:AB31,"-")=0,IF(N31&lt;&gt;"",IF(N30&lt;&gt;"",(N31/N30-1)*100,"-"),"-"),"-")</f>
        <v>9.2320126560589308</v>
      </c>
    </row>
    <row r="32" spans="1:29" x14ac:dyDescent="0.2">
      <c r="A32" s="7">
        <v>2002</v>
      </c>
      <c r="B32" s="43">
        <v>4156061.9319999996</v>
      </c>
      <c r="C32" s="43">
        <v>3577059.7199999993</v>
      </c>
      <c r="D32" s="43">
        <v>3986445.1649999996</v>
      </c>
      <c r="E32" s="43">
        <v>4033482.9209999992</v>
      </c>
      <c r="F32" s="43">
        <v>4117643.7340000002</v>
      </c>
      <c r="G32" s="43">
        <v>4081035.0579999997</v>
      </c>
      <c r="H32" s="43">
        <v>4493134.7619999992</v>
      </c>
      <c r="I32" s="43">
        <v>4344796.9919999996</v>
      </c>
      <c r="J32" s="43">
        <v>4043332.8260000008</v>
      </c>
      <c r="K32" s="43">
        <v>4016020.7109999997</v>
      </c>
      <c r="L32" s="43">
        <v>3882063.9540000004</v>
      </c>
      <c r="M32" s="43">
        <v>4140819.068</v>
      </c>
      <c r="N32" s="32">
        <f t="shared" si="35"/>
        <v>48871896.842999995</v>
      </c>
      <c r="P32" s="28">
        <v>2002</v>
      </c>
      <c r="Q32" s="141">
        <f t="shared" ref="Q32:Q45" si="37">IF(B32&lt;&gt;"",IF(B31&lt;&gt;"",(B32/B31-1)*100,"-"),"-")</f>
        <v>-0.80984350659252247</v>
      </c>
      <c r="R32" s="141">
        <f t="shared" si="36"/>
        <v>-2.948582011415668</v>
      </c>
      <c r="S32" s="141">
        <f t="shared" si="36"/>
        <v>-0.69085973385809574</v>
      </c>
      <c r="T32" s="141">
        <f t="shared" si="36"/>
        <v>9.2205076536425956</v>
      </c>
      <c r="U32" s="141">
        <f t="shared" si="36"/>
        <v>4.5602969873982158</v>
      </c>
      <c r="V32" s="141">
        <f t="shared" si="36"/>
        <v>6.4231196399387791</v>
      </c>
      <c r="W32" s="141">
        <f t="shared" si="36"/>
        <v>5.4946188746692881</v>
      </c>
      <c r="X32" s="141">
        <f t="shared" si="36"/>
        <v>5.4641169913560494</v>
      </c>
      <c r="Y32" s="141">
        <f t="shared" si="36"/>
        <v>2.744887806636731</v>
      </c>
      <c r="Z32" s="141">
        <f t="shared" si="36"/>
        <v>-1.3935429691428136</v>
      </c>
      <c r="AA32" s="141">
        <f t="shared" si="36"/>
        <v>4.6396510277580738</v>
      </c>
      <c r="AB32" s="141">
        <f t="shared" si="36"/>
        <v>2.3901411716931831</v>
      </c>
      <c r="AC32" s="142">
        <f t="shared" ref="AC32:AC47" si="38">IF(COUNTIF(Q32:AB32,"-")=0,IF(N32&lt;&gt;"",IF(N31&lt;&gt;"",(N32/N31-1)*100,"-"),"-"),"-")</f>
        <v>2.8954571692370035</v>
      </c>
    </row>
    <row r="33" spans="1:32" x14ac:dyDescent="0.2">
      <c r="A33" s="7">
        <v>2003</v>
      </c>
      <c r="B33" s="43">
        <v>4264662.8080000002</v>
      </c>
      <c r="C33" s="43">
        <v>3524960.1609999998</v>
      </c>
      <c r="D33" s="43">
        <v>3733388.4809999992</v>
      </c>
      <c r="E33" s="43">
        <v>3580331.5610000002</v>
      </c>
      <c r="F33" s="43">
        <v>3523452.489000001</v>
      </c>
      <c r="G33" s="43">
        <v>3344776.4249999998</v>
      </c>
      <c r="H33" s="43">
        <v>3642552.7740000002</v>
      </c>
      <c r="I33" s="43">
        <v>3544085.5849999995</v>
      </c>
      <c r="J33" s="43">
        <v>3415442.9750000001</v>
      </c>
      <c r="K33" s="43">
        <v>3597232.7659999998</v>
      </c>
      <c r="L33" s="43">
        <v>3451897.6360000013</v>
      </c>
      <c r="M33" s="43">
        <v>3722344.3700000006</v>
      </c>
      <c r="N33" s="32">
        <f t="shared" si="35"/>
        <v>43345128.031000003</v>
      </c>
      <c r="P33" s="28">
        <v>2003</v>
      </c>
      <c r="Q33" s="141">
        <f t="shared" si="37"/>
        <v>2.6130716475569749</v>
      </c>
      <c r="R33" s="141">
        <f t="shared" si="36"/>
        <v>-1.456491170910601</v>
      </c>
      <c r="S33" s="141">
        <f t="shared" si="36"/>
        <v>-6.3479283804472093</v>
      </c>
      <c r="T33" s="141">
        <f t="shared" si="36"/>
        <v>-11.234741013546968</v>
      </c>
      <c r="U33" s="141">
        <f t="shared" si="36"/>
        <v>-14.430370459048536</v>
      </c>
      <c r="V33" s="141">
        <f t="shared" si="36"/>
        <v>-18.04097790232705</v>
      </c>
      <c r="W33" s="141">
        <f t="shared" si="36"/>
        <v>-18.930702795599775</v>
      </c>
      <c r="X33" s="141">
        <f t="shared" si="36"/>
        <v>-18.429201835536535</v>
      </c>
      <c r="Y33" s="141">
        <f t="shared" si="36"/>
        <v>-15.529017224663178</v>
      </c>
      <c r="Z33" s="141">
        <f t="shared" si="36"/>
        <v>-10.427932900169745</v>
      </c>
      <c r="AA33" s="141">
        <f t="shared" si="36"/>
        <v>-11.08086634061668</v>
      </c>
      <c r="AB33" s="141">
        <f t="shared" si="36"/>
        <v>-10.106085079494209</v>
      </c>
      <c r="AC33" s="142">
        <f t="shared" si="38"/>
        <v>-11.308684886438169</v>
      </c>
    </row>
    <row r="34" spans="1:32" x14ac:dyDescent="0.2">
      <c r="A34" s="7">
        <v>2004</v>
      </c>
      <c r="B34" s="43">
        <v>3935085.3720000004</v>
      </c>
      <c r="C34" s="43">
        <v>3486949.7739999997</v>
      </c>
      <c r="D34" s="43">
        <v>3749516.6940000001</v>
      </c>
      <c r="E34" s="43">
        <v>3596848.6730000009</v>
      </c>
      <c r="F34" s="43">
        <v>3768417.895</v>
      </c>
      <c r="G34" s="43">
        <v>3607780.0169999995</v>
      </c>
      <c r="H34" s="43">
        <v>3972371.5750000002</v>
      </c>
      <c r="I34" s="43">
        <v>3947042.504999999</v>
      </c>
      <c r="J34" s="43">
        <v>3687097.0499999993</v>
      </c>
      <c r="K34" s="43">
        <v>3780388.1929999986</v>
      </c>
      <c r="L34" s="43">
        <v>3551365.7209999999</v>
      </c>
      <c r="M34" s="43">
        <v>3817184.0350000006</v>
      </c>
      <c r="N34" s="32">
        <f t="shared" si="35"/>
        <v>44900047.504000001</v>
      </c>
      <c r="P34" s="28">
        <v>2004</v>
      </c>
      <c r="Q34" s="141">
        <f t="shared" si="37"/>
        <v>-7.7281006925506883</v>
      </c>
      <c r="R34" s="141">
        <f t="shared" si="36"/>
        <v>-1.0783210380799546</v>
      </c>
      <c r="S34" s="141">
        <f t="shared" si="36"/>
        <v>0.43199932399429208</v>
      </c>
      <c r="T34" s="141">
        <f t="shared" si="36"/>
        <v>0.46132911766940676</v>
      </c>
      <c r="U34" s="141">
        <f t="shared" si="36"/>
        <v>6.9524254056146928</v>
      </c>
      <c r="V34" s="141">
        <f t="shared" si="36"/>
        <v>7.8631142588252212</v>
      </c>
      <c r="W34" s="141">
        <f t="shared" si="36"/>
        <v>9.0546059717843352</v>
      </c>
      <c r="X34" s="141">
        <f t="shared" si="36"/>
        <v>11.369841679486402</v>
      </c>
      <c r="Y34" s="141">
        <f t="shared" si="36"/>
        <v>7.9536996222283385</v>
      </c>
      <c r="Z34" s="141">
        <f t="shared" si="36"/>
        <v>5.0915645140100718</v>
      </c>
      <c r="AA34" s="141">
        <f t="shared" si="36"/>
        <v>2.8815479335957406</v>
      </c>
      <c r="AB34" s="141">
        <f t="shared" si="36"/>
        <v>2.547847688794036</v>
      </c>
      <c r="AC34" s="142">
        <f t="shared" si="38"/>
        <v>3.5872992966774264</v>
      </c>
    </row>
    <row r="35" spans="1:32" x14ac:dyDescent="0.2">
      <c r="A35" s="7">
        <v>2005</v>
      </c>
      <c r="B35" s="43">
        <v>4294097.5989999995</v>
      </c>
      <c r="C35" s="43">
        <v>3645592.1609999994</v>
      </c>
      <c r="D35" s="43">
        <v>3961460.5999999992</v>
      </c>
      <c r="E35" s="43">
        <v>3834918.1420000009</v>
      </c>
      <c r="F35" s="43">
        <v>4119265.0010000006</v>
      </c>
      <c r="G35" s="43">
        <v>3991210.5170000005</v>
      </c>
      <c r="H35" s="43">
        <v>4580201.727</v>
      </c>
      <c r="I35" s="43">
        <v>4445022.517</v>
      </c>
      <c r="J35" s="43">
        <v>4440859.0780000007</v>
      </c>
      <c r="K35" s="43">
        <v>4651543.8629999999</v>
      </c>
      <c r="L35" s="43">
        <v>4406092.1389999995</v>
      </c>
      <c r="M35" s="43">
        <v>4843500.3540000003</v>
      </c>
      <c r="N35" s="32">
        <f t="shared" si="35"/>
        <v>51213763.697999999</v>
      </c>
      <c r="P35" s="28">
        <v>2005</v>
      </c>
      <c r="Q35" s="141">
        <f t="shared" si="37"/>
        <v>9.1233656467669455</v>
      </c>
      <c r="R35" s="141">
        <f t="shared" si="36"/>
        <v>4.5496034437575439</v>
      </c>
      <c r="S35" s="141">
        <f t="shared" si="36"/>
        <v>5.6525660050841475</v>
      </c>
      <c r="T35" s="141">
        <f t="shared" si="36"/>
        <v>6.6188347257165825</v>
      </c>
      <c r="U35" s="141">
        <f t="shared" si="36"/>
        <v>9.3101963682294944</v>
      </c>
      <c r="V35" s="141">
        <f t="shared" si="36"/>
        <v>10.627879144328677</v>
      </c>
      <c r="W35" s="141">
        <f t="shared" si="36"/>
        <v>15.301442489050121</v>
      </c>
      <c r="X35" s="141">
        <f t="shared" si="36"/>
        <v>12.616535326619216</v>
      </c>
      <c r="Y35" s="141">
        <f t="shared" si="36"/>
        <v>20.443238075330882</v>
      </c>
      <c r="Z35" s="141">
        <f t="shared" si="36"/>
        <v>23.044079748558289</v>
      </c>
      <c r="AA35" s="141">
        <f t="shared" si="36"/>
        <v>24.067541479769773</v>
      </c>
      <c r="AB35" s="141">
        <f t="shared" si="36"/>
        <v>26.886739271401126</v>
      </c>
      <c r="AC35" s="142">
        <f t="shared" si="38"/>
        <v>14.06171383991861</v>
      </c>
    </row>
    <row r="36" spans="1:32" x14ac:dyDescent="0.2">
      <c r="A36" s="7">
        <v>2006</v>
      </c>
      <c r="B36" s="43">
        <v>5163424.8920000009</v>
      </c>
      <c r="C36" s="43">
        <v>4440348.7360000005</v>
      </c>
      <c r="D36" s="43">
        <v>4898388.108</v>
      </c>
      <c r="E36" s="43">
        <v>4470460.8929999992</v>
      </c>
      <c r="F36" s="43">
        <v>4644587.1919999998</v>
      </c>
      <c r="G36" s="43">
        <v>4433261.6519999998</v>
      </c>
      <c r="H36" s="43">
        <v>4681987.199000001</v>
      </c>
      <c r="I36" s="43">
        <v>4601891.0270000007</v>
      </c>
      <c r="J36" s="43">
        <v>4646194.8069999991</v>
      </c>
      <c r="K36" s="43">
        <v>4955826.1619999986</v>
      </c>
      <c r="L36" s="43">
        <v>4832028.3160000006</v>
      </c>
      <c r="M36" s="43">
        <v>5479935.3849999998</v>
      </c>
      <c r="N36" s="32">
        <f t="shared" si="35"/>
        <v>57248334.368999995</v>
      </c>
      <c r="P36" s="28">
        <v>2006</v>
      </c>
      <c r="Q36" s="141">
        <f t="shared" si="37"/>
        <v>20.244702710121175</v>
      </c>
      <c r="R36" s="141">
        <f t="shared" si="36"/>
        <v>21.800479590179833</v>
      </c>
      <c r="S36" s="141">
        <f t="shared" si="36"/>
        <v>23.65106213602126</v>
      </c>
      <c r="T36" s="141">
        <f t="shared" si="36"/>
        <v>16.572524561594616</v>
      </c>
      <c r="U36" s="141">
        <f t="shared" si="36"/>
        <v>12.752813690609145</v>
      </c>
      <c r="V36" s="141">
        <f t="shared" si="36"/>
        <v>11.075615608776946</v>
      </c>
      <c r="W36" s="141">
        <f t="shared" si="36"/>
        <v>2.2222923370379455</v>
      </c>
      <c r="X36" s="141">
        <f t="shared" si="36"/>
        <v>3.5290824602137949</v>
      </c>
      <c r="Y36" s="141">
        <f t="shared" si="36"/>
        <v>4.6237839434543293</v>
      </c>
      <c r="Z36" s="141">
        <f t="shared" si="36"/>
        <v>6.5415334770970501</v>
      </c>
      <c r="AA36" s="141">
        <f t="shared" si="36"/>
        <v>9.6669829763630588</v>
      </c>
      <c r="AB36" s="141">
        <f t="shared" si="36"/>
        <v>13.139981098058563</v>
      </c>
      <c r="AC36" s="142">
        <f t="shared" si="38"/>
        <v>11.783103281736862</v>
      </c>
    </row>
    <row r="37" spans="1:32" x14ac:dyDescent="0.2">
      <c r="A37" s="7">
        <v>2007</v>
      </c>
      <c r="B37" s="43">
        <v>5840187.9750000006</v>
      </c>
      <c r="C37" s="43">
        <v>5071807.4299999988</v>
      </c>
      <c r="D37" s="43">
        <v>5535291.8590000011</v>
      </c>
      <c r="E37" s="43">
        <v>5361546.5820000004</v>
      </c>
      <c r="F37" s="43">
        <v>5595851.5869999994</v>
      </c>
      <c r="G37" s="43">
        <v>5373209.8049999997</v>
      </c>
      <c r="H37" s="43">
        <v>5823467.1380000003</v>
      </c>
      <c r="I37" s="43">
        <v>5613384.5380000016</v>
      </c>
      <c r="J37" s="43">
        <v>5559555.9510000004</v>
      </c>
      <c r="K37" s="43">
        <v>5862638.3789999997</v>
      </c>
      <c r="L37" s="43">
        <v>5675530.7929999996</v>
      </c>
      <c r="M37" s="43">
        <v>6166916.1349999988</v>
      </c>
      <c r="N37" s="32">
        <f t="shared" si="35"/>
        <v>67479388.172000006</v>
      </c>
      <c r="P37" s="28">
        <v>2007</v>
      </c>
      <c r="Q37" s="141">
        <f t="shared" si="37"/>
        <v>13.106864090316272</v>
      </c>
      <c r="R37" s="141">
        <f t="shared" si="36"/>
        <v>14.220925687220575</v>
      </c>
      <c r="S37" s="141">
        <f t="shared" si="36"/>
        <v>13.002312943717476</v>
      </c>
      <c r="T37" s="141">
        <f t="shared" si="36"/>
        <v>19.932747659090211</v>
      </c>
      <c r="U37" s="141">
        <f t="shared" si="36"/>
        <v>20.48113978005388</v>
      </c>
      <c r="V37" s="141">
        <f t="shared" si="36"/>
        <v>21.202180849757802</v>
      </c>
      <c r="W37" s="141">
        <f t="shared" si="36"/>
        <v>24.380244765380855</v>
      </c>
      <c r="X37" s="141">
        <f t="shared" si="36"/>
        <v>21.979953568335574</v>
      </c>
      <c r="Y37" s="141">
        <f t="shared" si="36"/>
        <v>19.658261909808928</v>
      </c>
      <c r="Z37" s="141">
        <f t="shared" si="36"/>
        <v>18.297902052198765</v>
      </c>
      <c r="AA37" s="141">
        <f t="shared" si="36"/>
        <v>17.456488700758666</v>
      </c>
      <c r="AB37" s="141">
        <f t="shared" si="36"/>
        <v>12.536292889154188</v>
      </c>
      <c r="AC37" s="142">
        <f t="shared" si="38"/>
        <v>17.871356286201625</v>
      </c>
    </row>
    <row r="38" spans="1:32" x14ac:dyDescent="0.2">
      <c r="A38" s="7">
        <v>2008</v>
      </c>
      <c r="B38" s="43">
        <v>6472004.2309999997</v>
      </c>
      <c r="C38" s="43">
        <v>5868031.6199999992</v>
      </c>
      <c r="D38" s="43">
        <v>6296692.2759999996</v>
      </c>
      <c r="E38" s="43">
        <v>6220371.1350000007</v>
      </c>
      <c r="F38" s="43">
        <v>6332291.3479999993</v>
      </c>
      <c r="G38" s="43">
        <v>6148632.6980000017</v>
      </c>
      <c r="H38" s="43">
        <v>6585126.818</v>
      </c>
      <c r="I38" s="43">
        <v>6214358.6270000003</v>
      </c>
      <c r="J38" s="43">
        <v>6027933.5410000002</v>
      </c>
      <c r="K38" s="43">
        <v>6298766.7949999999</v>
      </c>
      <c r="L38" s="43">
        <v>6247122.5659999996</v>
      </c>
      <c r="M38" s="43">
        <v>6665470.1670000004</v>
      </c>
      <c r="N38" s="32">
        <f t="shared" si="35"/>
        <v>75376801.821999997</v>
      </c>
      <c r="P38" s="28">
        <v>2008</v>
      </c>
      <c r="Q38" s="141">
        <f t="shared" si="37"/>
        <v>10.818423288849699</v>
      </c>
      <c r="R38" s="141">
        <f t="shared" si="36"/>
        <v>15.699022508037142</v>
      </c>
      <c r="S38" s="141">
        <f t="shared" si="36"/>
        <v>13.755379777527255</v>
      </c>
      <c r="T38" s="141">
        <f t="shared" si="36"/>
        <v>16.018224216931753</v>
      </c>
      <c r="U38" s="141">
        <f t="shared" si="36"/>
        <v>13.16045912852406</v>
      </c>
      <c r="V38" s="141">
        <f t="shared" si="36"/>
        <v>14.431278902946199</v>
      </c>
      <c r="W38" s="141">
        <f t="shared" si="36"/>
        <v>13.079144467561687</v>
      </c>
      <c r="X38" s="141">
        <f t="shared" si="36"/>
        <v>10.706091573304555</v>
      </c>
      <c r="Y38" s="141">
        <f t="shared" si="36"/>
        <v>8.4247302145732164</v>
      </c>
      <c r="Z38" s="141">
        <f t="shared" si="36"/>
        <v>7.4391150844680176</v>
      </c>
      <c r="AA38" s="141">
        <f t="shared" si="36"/>
        <v>10.071159753110347</v>
      </c>
      <c r="AB38" s="141">
        <f t="shared" si="36"/>
        <v>8.0843329321520265</v>
      </c>
      <c r="AC38" s="142">
        <f t="shared" si="38"/>
        <v>11.703445843151483</v>
      </c>
    </row>
    <row r="39" spans="1:32" x14ac:dyDescent="0.2">
      <c r="A39" s="7">
        <v>2009</v>
      </c>
      <c r="B39" s="43">
        <v>7051853.6100000003</v>
      </c>
      <c r="C39" s="43">
        <v>6313639.9859999986</v>
      </c>
      <c r="D39" s="43">
        <v>7027150.8120000018</v>
      </c>
      <c r="E39" s="43">
        <v>6674449.8640000001</v>
      </c>
      <c r="F39" s="43">
        <v>7049609.7420000006</v>
      </c>
      <c r="G39" s="43">
        <v>6920006.0250000004</v>
      </c>
      <c r="H39" s="43">
        <v>7547718.6550000012</v>
      </c>
      <c r="I39" s="43">
        <v>7385896.1649999991</v>
      </c>
      <c r="J39" s="43">
        <v>7251486.2309999997</v>
      </c>
      <c r="K39" s="43">
        <v>7512228.2220000001</v>
      </c>
      <c r="L39" s="43">
        <v>7423651.5810000002</v>
      </c>
      <c r="M39" s="43">
        <v>8167008.5190000003</v>
      </c>
      <c r="N39" s="32">
        <f t="shared" si="35"/>
        <v>86324699.411999986</v>
      </c>
      <c r="P39" s="28">
        <v>2009</v>
      </c>
      <c r="Q39" s="141">
        <f t="shared" si="37"/>
        <v>8.9593479593632388</v>
      </c>
      <c r="R39" s="141">
        <f t="shared" si="36"/>
        <v>7.5938303481738911</v>
      </c>
      <c r="S39" s="141">
        <f t="shared" si="36"/>
        <v>11.600670701094341</v>
      </c>
      <c r="T39" s="141">
        <f t="shared" si="36"/>
        <v>7.2998655409007185</v>
      </c>
      <c r="U39" s="141">
        <f t="shared" si="36"/>
        <v>11.327943623859959</v>
      </c>
      <c r="V39" s="141">
        <f t="shared" si="36"/>
        <v>12.545444896243474</v>
      </c>
      <c r="W39" s="141">
        <f t="shared" si="36"/>
        <v>14.617665894737542</v>
      </c>
      <c r="X39" s="141">
        <f t="shared" si="36"/>
        <v>18.852107004412801</v>
      </c>
      <c r="Y39" s="141">
        <f t="shared" si="36"/>
        <v>20.298045452522008</v>
      </c>
      <c r="Z39" s="141">
        <f t="shared" si="36"/>
        <v>19.26506356709783</v>
      </c>
      <c r="AA39" s="141">
        <f t="shared" si="36"/>
        <v>18.833134816391571</v>
      </c>
      <c r="AB39" s="141">
        <f t="shared" si="36"/>
        <v>22.527118333436547</v>
      </c>
      <c r="AC39" s="142">
        <f t="shared" si="38"/>
        <v>14.524226718789567</v>
      </c>
    </row>
    <row r="40" spans="1:32" x14ac:dyDescent="0.2">
      <c r="A40" s="7">
        <v>2010</v>
      </c>
      <c r="B40" s="43">
        <v>8628407.9269999992</v>
      </c>
      <c r="C40" s="43">
        <v>7590090.5370000005</v>
      </c>
      <c r="D40" s="43">
        <v>8248862.666000003</v>
      </c>
      <c r="E40" s="43">
        <v>7948201.7509999992</v>
      </c>
      <c r="F40" s="43">
        <v>8256538.2309999997</v>
      </c>
      <c r="G40" s="43">
        <v>8177125.1900000032</v>
      </c>
      <c r="H40" s="43">
        <v>9084563.8779999986</v>
      </c>
      <c r="I40" s="43">
        <v>8809309.9810000025</v>
      </c>
      <c r="J40" s="43">
        <v>8509573.5320000015</v>
      </c>
      <c r="K40" s="43">
        <v>8966719.4710000008</v>
      </c>
      <c r="L40" s="43">
        <v>8973314.368999999</v>
      </c>
      <c r="M40" s="43">
        <v>9538722.0749999993</v>
      </c>
      <c r="N40" s="32">
        <f t="shared" si="35"/>
        <v>102731429.60800003</v>
      </c>
      <c r="P40" s="28">
        <v>2010</v>
      </c>
      <c r="Q40" s="141">
        <f t="shared" si="37"/>
        <v>22.356594509624237</v>
      </c>
      <c r="R40" s="141">
        <f t="shared" si="36"/>
        <v>20.21734773966255</v>
      </c>
      <c r="S40" s="141">
        <f t="shared" si="36"/>
        <v>17.385593203916017</v>
      </c>
      <c r="T40" s="141">
        <f t="shared" si="36"/>
        <v>19.083998126500855</v>
      </c>
      <c r="U40" s="141">
        <f t="shared" si="36"/>
        <v>17.120500753529512</v>
      </c>
      <c r="V40" s="141">
        <f t="shared" si="36"/>
        <v>18.166446105081292</v>
      </c>
      <c r="W40" s="141">
        <f t="shared" si="36"/>
        <v>20.361718464186684</v>
      </c>
      <c r="X40" s="141">
        <f t="shared" si="36"/>
        <v>19.272052899216519</v>
      </c>
      <c r="Y40" s="141">
        <f t="shared" si="36"/>
        <v>17.349371713921169</v>
      </c>
      <c r="Z40" s="141">
        <f t="shared" si="36"/>
        <v>19.361648847946846</v>
      </c>
      <c r="AA40" s="141">
        <f t="shared" si="36"/>
        <v>20.874670249425307</v>
      </c>
      <c r="AB40" s="141">
        <f t="shared" si="36"/>
        <v>16.795789459614241</v>
      </c>
      <c r="AC40" s="142">
        <f t="shared" si="38"/>
        <v>19.005835302936891</v>
      </c>
    </row>
    <row r="41" spans="1:32" x14ac:dyDescent="0.2">
      <c r="A41" s="7">
        <v>2011</v>
      </c>
      <c r="B41" s="43">
        <v>9801621.2660000008</v>
      </c>
      <c r="C41" s="43">
        <v>8580561.6559999976</v>
      </c>
      <c r="D41" s="43">
        <v>9510924.9329999965</v>
      </c>
      <c r="E41" s="43">
        <v>9105651.227</v>
      </c>
      <c r="F41" s="43">
        <v>9433986.3800000008</v>
      </c>
      <c r="G41" s="43">
        <v>9119851.4810000025</v>
      </c>
      <c r="H41" s="43">
        <v>10170245.475</v>
      </c>
      <c r="I41" s="43">
        <v>9978946.2740000002</v>
      </c>
      <c r="J41" s="43">
        <v>9785600.0410000011</v>
      </c>
      <c r="K41" s="43">
        <v>10109554.625</v>
      </c>
      <c r="L41" s="43">
        <v>9900845.709999999</v>
      </c>
      <c r="M41" s="43">
        <v>10597779.477</v>
      </c>
      <c r="N41" s="32">
        <f t="shared" ref="N41:N44" si="39">SUM(B41:M41)</f>
        <v>116095568.545</v>
      </c>
      <c r="P41" s="28">
        <v>2011</v>
      </c>
      <c r="Q41" s="141">
        <f t="shared" si="37"/>
        <v>13.597100982311972</v>
      </c>
      <c r="R41" s="141">
        <f t="shared" si="36"/>
        <v>13.049529701545337</v>
      </c>
      <c r="S41" s="141">
        <f t="shared" si="36"/>
        <v>15.299833663153795</v>
      </c>
      <c r="T41" s="141">
        <f t="shared" si="36"/>
        <v>14.562406846987464</v>
      </c>
      <c r="U41" s="141">
        <f t="shared" si="36"/>
        <v>14.260796910976016</v>
      </c>
      <c r="V41" s="141">
        <f t="shared" si="36"/>
        <v>11.528823016588774</v>
      </c>
      <c r="W41" s="141">
        <f t="shared" si="36"/>
        <v>11.950838934923279</v>
      </c>
      <c r="X41" s="141">
        <f t="shared" si="36"/>
        <v>13.277274786818483</v>
      </c>
      <c r="Y41" s="141">
        <f t="shared" si="36"/>
        <v>14.995187528511721</v>
      </c>
      <c r="Z41" s="141">
        <f t="shared" si="36"/>
        <v>12.745298408142869</v>
      </c>
      <c r="AA41" s="141">
        <f t="shared" si="36"/>
        <v>10.336552391436671</v>
      </c>
      <c r="AB41" s="141">
        <f t="shared" si="36"/>
        <v>11.102717886871671</v>
      </c>
      <c r="AC41" s="142">
        <f t="shared" si="38"/>
        <v>13.008812383897039</v>
      </c>
    </row>
    <row r="42" spans="1:32" x14ac:dyDescent="0.2">
      <c r="A42" s="7">
        <v>2012</v>
      </c>
      <c r="B42" s="43">
        <v>11008898.326000001</v>
      </c>
      <c r="C42" s="43">
        <v>9874348.3720000014</v>
      </c>
      <c r="D42" s="43">
        <v>10176162.130000001</v>
      </c>
      <c r="E42" s="43">
        <v>9760546.7129999995</v>
      </c>
      <c r="F42" s="43">
        <v>9904544.4519999977</v>
      </c>
      <c r="G42" s="43">
        <v>9510355.0610000007</v>
      </c>
      <c r="H42" s="43">
        <v>10421712.158</v>
      </c>
      <c r="I42" s="43">
        <v>10043634.660000002</v>
      </c>
      <c r="J42" s="43">
        <v>9579369.0319999997</v>
      </c>
      <c r="K42" s="43">
        <v>9897177.6250000019</v>
      </c>
      <c r="L42" s="43">
        <v>9339595.1530000009</v>
      </c>
      <c r="M42" s="43">
        <v>9821865.8909999989</v>
      </c>
      <c r="N42" s="32">
        <f t="shared" si="39"/>
        <v>119338209.57300001</v>
      </c>
      <c r="P42" s="28">
        <v>2012</v>
      </c>
      <c r="Q42" s="141">
        <f t="shared" si="37"/>
        <v>12.317115987615445</v>
      </c>
      <c r="R42" s="141">
        <f t="shared" si="36"/>
        <v>15.078112224685402</v>
      </c>
      <c r="S42" s="141">
        <f t="shared" si="36"/>
        <v>6.9944532386312375</v>
      </c>
      <c r="T42" s="141">
        <f t="shared" si="36"/>
        <v>7.1921872436548906</v>
      </c>
      <c r="U42" s="141">
        <f t="shared" si="36"/>
        <v>4.9879028127237657</v>
      </c>
      <c r="V42" s="141">
        <f t="shared" si="36"/>
        <v>4.2819072307653361</v>
      </c>
      <c r="W42" s="141">
        <f t="shared" si="36"/>
        <v>2.4725724036665842</v>
      </c>
      <c r="X42" s="141">
        <f t="shared" si="36"/>
        <v>0.64824866497725786</v>
      </c>
      <c r="Y42" s="141">
        <f t="shared" si="36"/>
        <v>-2.1074947692111712</v>
      </c>
      <c r="Z42" s="141">
        <f t="shared" si="36"/>
        <v>-2.1007552545866837</v>
      </c>
      <c r="AA42" s="141">
        <f t="shared" si="36"/>
        <v>-5.6687132941898755</v>
      </c>
      <c r="AB42" s="141">
        <f t="shared" si="36"/>
        <v>-7.3214732169502135</v>
      </c>
      <c r="AC42" s="142">
        <f t="shared" si="38"/>
        <v>2.7930790715264164</v>
      </c>
    </row>
    <row r="43" spans="1:32" x14ac:dyDescent="0.2">
      <c r="A43" s="7">
        <v>2013</v>
      </c>
      <c r="B43" s="43">
        <v>10282807.044</v>
      </c>
      <c r="C43" s="43">
        <v>8798615.834999999</v>
      </c>
      <c r="D43" s="43">
        <v>9573864.3010000009</v>
      </c>
      <c r="E43" s="43">
        <v>9376591.1550000031</v>
      </c>
      <c r="F43" s="43">
        <v>9513417.5910000019</v>
      </c>
      <c r="G43" s="43">
        <v>9246358.4389999993</v>
      </c>
      <c r="H43" s="43">
        <v>10409128.957000002</v>
      </c>
      <c r="I43" s="43">
        <v>9817902.5700000003</v>
      </c>
      <c r="J43" s="43">
        <v>9304048.3989999965</v>
      </c>
      <c r="K43" s="43">
        <v>9752292.0989999995</v>
      </c>
      <c r="L43" s="43">
        <v>9397235.3730000015</v>
      </c>
      <c r="M43" s="43">
        <v>10434668.764</v>
      </c>
      <c r="N43" s="32">
        <f t="shared" si="39"/>
        <v>115906930.52699998</v>
      </c>
      <c r="P43" s="28">
        <v>2013</v>
      </c>
      <c r="Q43" s="141">
        <f t="shared" si="37"/>
        <v>-6.5954944854488602</v>
      </c>
      <c r="R43" s="141">
        <f t="shared" ref="R43" si="40">IF(C43&lt;&gt;"",IF(C42&lt;&gt;"",(C43/C42-1)*100,"-"),"-")</f>
        <v>-10.894212929031166</v>
      </c>
      <c r="S43" s="141">
        <f t="shared" si="36"/>
        <v>-5.9187129814332051</v>
      </c>
      <c r="T43" s="141">
        <f t="shared" si="36"/>
        <v>-3.9337505294514741</v>
      </c>
      <c r="U43" s="141">
        <f t="shared" si="36"/>
        <v>-3.9489636590102517</v>
      </c>
      <c r="V43" s="141">
        <f t="shared" si="36"/>
        <v>-2.7758860768784199</v>
      </c>
      <c r="W43" s="141">
        <f t="shared" si="36"/>
        <v>-0.12074024698848218</v>
      </c>
      <c r="X43" s="141">
        <f t="shared" si="36"/>
        <v>-2.2475139492977303</v>
      </c>
      <c r="Y43" s="141">
        <f t="shared" si="36"/>
        <v>-2.8740998710905852</v>
      </c>
      <c r="Z43" s="141">
        <f t="shared" si="36"/>
        <v>-1.4639075046407712</v>
      </c>
      <c r="AA43" s="141">
        <f t="shared" si="36"/>
        <v>0.61715972754434745</v>
      </c>
      <c r="AB43" s="141">
        <f t="shared" ref="AB43" si="41">IF(M43&lt;&gt;"",IF(M42&lt;&gt;"",(M43/M42-1)*100,"-"),"-")</f>
        <v>6.2391696221542503</v>
      </c>
      <c r="AC43" s="142">
        <f t="shared" si="38"/>
        <v>-2.8752560125356097</v>
      </c>
    </row>
    <row r="44" spans="1:32" x14ac:dyDescent="0.2">
      <c r="A44" s="7">
        <v>2014</v>
      </c>
      <c r="B44" s="43">
        <v>10900613.596999999</v>
      </c>
      <c r="C44" s="43">
        <v>8760976.131000001</v>
      </c>
      <c r="D44" s="43">
        <v>9534429.0700000003</v>
      </c>
      <c r="E44" s="43">
        <v>9239555.3310000002</v>
      </c>
      <c r="F44" s="43">
        <v>9361133.3129999992</v>
      </c>
      <c r="G44" s="43">
        <v>9115224.501000002</v>
      </c>
      <c r="H44" s="43">
        <v>10107455.477</v>
      </c>
      <c r="I44" s="43">
        <v>9756651.375</v>
      </c>
      <c r="J44" s="43">
        <v>9462285.4399999995</v>
      </c>
      <c r="K44" s="43">
        <v>10032857.822000001</v>
      </c>
      <c r="L44" s="43">
        <v>9805695.8210000005</v>
      </c>
      <c r="M44" s="43">
        <v>10976021.106000002</v>
      </c>
      <c r="N44" s="32">
        <f t="shared" si="39"/>
        <v>117052898.984</v>
      </c>
      <c r="P44" s="28">
        <v>2014</v>
      </c>
      <c r="Q44" s="141">
        <f t="shared" si="37"/>
        <v>6.0081507934206302</v>
      </c>
      <c r="R44" s="141">
        <f t="shared" ref="R44" si="42">IF(C44&lt;&gt;"",IF(C43&lt;&gt;"",(C44/C43-1)*100,"-"),"-")</f>
        <v>-0.42779119700022683</v>
      </c>
      <c r="S44" s="141">
        <f t="shared" ref="S44" si="43">IF(D44&lt;&gt;"",IF(D43&lt;&gt;"",(D44/D43-1)*100,"-"),"-")</f>
        <v>-0.41190505484688389</v>
      </c>
      <c r="T44" s="141">
        <f t="shared" ref="T44" si="44">IF(E44&lt;&gt;"",IF(E43&lt;&gt;"",(E44/E43-1)*100,"-"),"-")</f>
        <v>-1.4614674110743242</v>
      </c>
      <c r="U44" s="141">
        <f t="shared" ref="U44" si="45">IF(F44&lt;&gt;"",IF(F43&lt;&gt;"",(F44/F43-1)*100,"-"),"-")</f>
        <v>-1.6007315619580131</v>
      </c>
      <c r="V44" s="141">
        <f t="shared" ref="V44" si="46">IF(G44&lt;&gt;"",IF(G43&lt;&gt;"",(G44/G43-1)*100,"-"),"-")</f>
        <v>-1.4182225236574308</v>
      </c>
      <c r="W44" s="141">
        <f t="shared" ref="W44" si="47">IF(H44&lt;&gt;"",IF(H43&lt;&gt;"",(H44/H43-1)*100,"-"),"-")</f>
        <v>-2.8981625767747876</v>
      </c>
      <c r="X44" s="141">
        <f t="shared" ref="X44" si="48">IF(I44&lt;&gt;"",IF(I43&lt;&gt;"",(I44/I43-1)*100,"-"),"-")</f>
        <v>-0.62387250803610517</v>
      </c>
      <c r="Y44" s="143">
        <f t="shared" ref="Y44" si="49">IF(J44&lt;&gt;"",IF(J43&lt;&gt;"",(J44/J43-1)*100,"-"),"-")</f>
        <v>1.7007332100401618</v>
      </c>
      <c r="Z44" s="143">
        <f t="shared" ref="Z44" si="50">IF(K44&lt;&gt;"",IF(K43&lt;&gt;"",(K44/K43-1)*100,"-"),"-")</f>
        <v>2.8769208320654327</v>
      </c>
      <c r="AA44" s="143">
        <f t="shared" ref="AA44" si="51">IF(L44&lt;&gt;"",IF(L43&lt;&gt;"",(L44/L43-1)*100,"-"),"-")</f>
        <v>4.3466022908565272</v>
      </c>
      <c r="AB44" s="143">
        <f t="shared" ref="AB44" si="52">IF(M44&lt;&gt;"",IF(M43&lt;&gt;"",(M44/M43-1)*100,"-"),"-")</f>
        <v>5.1880165460324701</v>
      </c>
      <c r="AC44" s="142">
        <f t="shared" si="38"/>
        <v>0.98869709670472705</v>
      </c>
    </row>
    <row r="45" spans="1:32" x14ac:dyDescent="0.2">
      <c r="A45" s="7">
        <v>2015</v>
      </c>
      <c r="B45" s="43">
        <v>11339560.551000001</v>
      </c>
      <c r="C45" s="43">
        <v>9178137.4270000011</v>
      </c>
      <c r="D45" s="43">
        <v>9848726.8910000008</v>
      </c>
      <c r="E45" s="43">
        <v>9360607.4560000002</v>
      </c>
      <c r="F45" s="43">
        <v>9529355.254999999</v>
      </c>
      <c r="G45" s="43">
        <v>9393161.811999999</v>
      </c>
      <c r="H45" s="43">
        <v>10743967.240999999</v>
      </c>
      <c r="I45" s="43">
        <v>9795962.2550000008</v>
      </c>
      <c r="J45" s="43">
        <v>9307636.3110000007</v>
      </c>
      <c r="K45" s="43">
        <v>9676727.8209999986</v>
      </c>
      <c r="L45" s="43">
        <v>9443926.9210000001</v>
      </c>
      <c r="M45" s="43">
        <v>10604310.630999999</v>
      </c>
      <c r="N45" s="32">
        <f t="shared" ref="N45:N47" si="53">SUM(B45:M45)</f>
        <v>118222080.572</v>
      </c>
      <c r="P45" s="28">
        <v>2015</v>
      </c>
      <c r="Q45" s="141">
        <f t="shared" si="37"/>
        <v>4.0268095928178482</v>
      </c>
      <c r="R45" s="141">
        <f t="shared" ref="R45" si="54">IF(C45&lt;&gt;"",IF(C44&lt;&gt;"",(C45/C44-1)*100,"-"),"-")</f>
        <v>4.7615846654793348</v>
      </c>
      <c r="S45" s="141">
        <f t="shared" ref="S45" si="55">IF(D45&lt;&gt;"",IF(D44&lt;&gt;"",(D45/D44-1)*100,"-"),"-")</f>
        <v>3.2964514046146309</v>
      </c>
      <c r="T45" s="141">
        <f t="shared" ref="T45" si="56">IF(E45&lt;&gt;"",IF(E44&lt;&gt;"",(E45/E44-1)*100,"-"),"-")</f>
        <v>1.3101509830657498</v>
      </c>
      <c r="U45" s="141">
        <f t="shared" ref="U45" si="57">IF(F45&lt;&gt;"",IF(F44&lt;&gt;"",(F45/F44-1)*100,"-"),"-")</f>
        <v>1.7970253854454388</v>
      </c>
      <c r="V45" s="141">
        <f t="shared" ref="V45" si="58">IF(G45&lt;&gt;"",IF(G44&lt;&gt;"",(G45/G44-1)*100,"-"),"-")</f>
        <v>3.0491548614025366</v>
      </c>
      <c r="W45" s="141">
        <f t="shared" ref="W45" si="59">IF(H45&lt;&gt;"",IF(H44&lt;&gt;"",(H45/H44-1)*100,"-"),"-")</f>
        <v>6.2974481109356439</v>
      </c>
      <c r="X45" s="141">
        <f t="shared" ref="X45" si="60">IF(I45&lt;&gt;"",IF(I44&lt;&gt;"",(I45/I44-1)*100,"-"),"-")</f>
        <v>0.40291364822904185</v>
      </c>
      <c r="Y45" s="143">
        <f t="shared" ref="Y45" si="61">IF(J45&lt;&gt;"",IF(J44&lt;&gt;"",(J45/J44-1)*100,"-"),"-")</f>
        <v>-1.6343739573343341</v>
      </c>
      <c r="Z45" s="143">
        <f t="shared" ref="Z45:Z47" si="62">IF(K45&lt;&gt;"",IF(K44&lt;&gt;"",(K45/K44-1)*100,"-"),"-")</f>
        <v>-3.5496366769902976</v>
      </c>
      <c r="AA45" s="143">
        <f t="shared" ref="AA45:AB47" si="63">IF(L45&lt;&gt;"",IF(L44&lt;&gt;"",(L45/L44-1)*100,"-"),"-")</f>
        <v>-3.689375099982517</v>
      </c>
      <c r="AB45" s="143">
        <f t="shared" ref="AB45" si="64">IF(M45&lt;&gt;"",IF(M44&lt;&gt;"",(M45/M44-1)*100,"-"),"-")</f>
        <v>-3.3865685152227765</v>
      </c>
      <c r="AC45" s="142">
        <f t="shared" si="38"/>
        <v>0.99884889494263884</v>
      </c>
      <c r="AD45" s="36"/>
      <c r="AE45" s="36"/>
      <c r="AF45" s="36"/>
    </row>
    <row r="46" spans="1:32" x14ac:dyDescent="0.2">
      <c r="A46" s="7">
        <v>2016</v>
      </c>
      <c r="B46" s="43">
        <v>11087621.272999998</v>
      </c>
      <c r="C46" s="43">
        <v>9101579.8629999999</v>
      </c>
      <c r="D46" s="43">
        <v>9119362.1660000011</v>
      </c>
      <c r="E46" s="43">
        <v>8399173.8790000007</v>
      </c>
      <c r="F46" s="43">
        <v>8750993.4550000001</v>
      </c>
      <c r="G46" s="43">
        <v>8757270.8509999979</v>
      </c>
      <c r="H46" s="43">
        <v>9874910.7690000013</v>
      </c>
      <c r="I46" s="43">
        <v>9182961.8899999969</v>
      </c>
      <c r="J46" s="43">
        <v>8799281.5669999998</v>
      </c>
      <c r="K46" s="43">
        <v>9138082.084999999</v>
      </c>
      <c r="L46" s="43">
        <v>8924186.0720000006</v>
      </c>
      <c r="M46" s="43">
        <v>10120647.241</v>
      </c>
      <c r="N46" s="32">
        <f t="shared" si="53"/>
        <v>111256071.11099999</v>
      </c>
      <c r="P46" s="28">
        <v>2016</v>
      </c>
      <c r="Q46" s="141">
        <f t="shared" ref="Q46:R47" si="65">IF(B46&lt;&gt;"",IF(B45&lt;&gt;"",(B46/B45-1)*100,"-"),"-")</f>
        <v>-2.2217728532503367</v>
      </c>
      <c r="R46" s="141">
        <f t="shared" ref="R46" si="66">IF(C46&lt;&gt;"",IF(C45&lt;&gt;"",(C46/C45-1)*100,"-"),"-")</f>
        <v>-0.83412963260700579</v>
      </c>
      <c r="S46" s="141">
        <f t="shared" ref="S46:S47" si="67">IF(D46&lt;&gt;"",IF(D45&lt;&gt;"",(D46/D45-1)*100,"-"),"-")</f>
        <v>-7.4056752011928628</v>
      </c>
      <c r="T46" s="141">
        <f t="shared" ref="T46:T47" si="68">IF(E46&lt;&gt;"",IF(E45&lt;&gt;"",(E46/E45-1)*100,"-"),"-")</f>
        <v>-10.271059667006288</v>
      </c>
      <c r="U46" s="141">
        <f t="shared" ref="U46:U47" si="69">IF(F46&lt;&gt;"",IF(F45&lt;&gt;"",(F46/F45-1)*100,"-"),"-")</f>
        <v>-8.1680426342757748</v>
      </c>
      <c r="V46" s="141">
        <f t="shared" ref="V46:V47" si="70">IF(G46&lt;&gt;"",IF(G45&lt;&gt;"",(G46/G45-1)*100,"-"),"-")</f>
        <v>-6.7697222056542721</v>
      </c>
      <c r="W46" s="141">
        <f t="shared" ref="W46:W47" si="71">IF(H46&lt;&gt;"",IF(H45&lt;&gt;"",(H46/H45-1)*100,"-"),"-")</f>
        <v>-8.0887855715307424</v>
      </c>
      <c r="X46" s="141">
        <f t="shared" ref="X46:X47" si="72">IF(I46&lt;&gt;"",IF(I45&lt;&gt;"",(I46/I45-1)*100,"-"),"-")</f>
        <v>-6.2576840237121178</v>
      </c>
      <c r="Y46" s="141">
        <f>IF(J46&lt;&gt;"",IF(J45&lt;&gt;"",(J46/J45-1)*100,"-"),"-")</f>
        <v>-5.4616953973503968</v>
      </c>
      <c r="Z46" s="141">
        <f t="shared" si="62"/>
        <v>-5.5664037055072946</v>
      </c>
      <c r="AA46" s="141">
        <f t="shared" si="63"/>
        <v>-5.5034399709751769</v>
      </c>
      <c r="AB46" s="141">
        <f t="shared" si="63"/>
        <v>-4.5610073754920659</v>
      </c>
      <c r="AC46" s="142">
        <f t="shared" si="38"/>
        <v>-5.8923082957904382</v>
      </c>
    </row>
    <row r="47" spans="1:32" x14ac:dyDescent="0.2">
      <c r="A47" s="7">
        <v>2017</v>
      </c>
      <c r="B47" s="43">
        <v>10741804.806</v>
      </c>
      <c r="C47" s="43">
        <v>8539177.4680000003</v>
      </c>
      <c r="D47" s="43">
        <v>9440447.4959999993</v>
      </c>
      <c r="E47" s="43">
        <v>8532141.4459999986</v>
      </c>
      <c r="F47" s="43">
        <v>9006885.8609999977</v>
      </c>
      <c r="G47" s="43">
        <v>8670161.8209999986</v>
      </c>
      <c r="H47" s="43">
        <v>10310870.314999999</v>
      </c>
      <c r="I47" s="43">
        <v>9504812.8090000004</v>
      </c>
      <c r="J47" s="43">
        <v>9038307.7349999994</v>
      </c>
      <c r="K47" s="43">
        <v>9364368.3880000003</v>
      </c>
      <c r="L47" s="43">
        <v>9216189.9210000001</v>
      </c>
      <c r="M47" s="43">
        <v>10448105.048999999</v>
      </c>
      <c r="N47" s="32">
        <f t="shared" si="53"/>
        <v>112813273.11499998</v>
      </c>
      <c r="P47" s="28">
        <v>2017</v>
      </c>
      <c r="Q47" s="141">
        <f t="shared" si="65"/>
        <v>-3.1189419126545492</v>
      </c>
      <c r="R47" s="141">
        <f t="shared" si="65"/>
        <v>-6.1791733244718756</v>
      </c>
      <c r="S47" s="141">
        <f t="shared" si="67"/>
        <v>3.5209187238676609</v>
      </c>
      <c r="T47" s="141">
        <f t="shared" si="68"/>
        <v>1.5831029207818759</v>
      </c>
      <c r="U47" s="141">
        <f t="shared" si="69"/>
        <v>2.9241526383931848</v>
      </c>
      <c r="V47" s="141">
        <f t="shared" si="70"/>
        <v>-0.99470521675200096</v>
      </c>
      <c r="W47" s="141">
        <f t="shared" si="71"/>
        <v>4.4148201051962044</v>
      </c>
      <c r="X47" s="141">
        <f t="shared" si="72"/>
        <v>3.5048704639675243</v>
      </c>
      <c r="Y47" s="141">
        <f t="shared" ref="Y47" si="73">IF(J47&lt;&gt;"",IF(J46&lt;&gt;"",(J47/J46-1)*100,"-"),"-")</f>
        <v>2.7164282240543569</v>
      </c>
      <c r="Z47" s="141">
        <f t="shared" si="62"/>
        <v>2.4762997409647491</v>
      </c>
      <c r="AA47" s="141">
        <f t="shared" si="63"/>
        <v>3.2720502087711267</v>
      </c>
      <c r="AB47" s="141">
        <f t="shared" si="63"/>
        <v>3.2355421565670728</v>
      </c>
      <c r="AC47" s="142">
        <f t="shared" si="38"/>
        <v>1.3996557567149459</v>
      </c>
    </row>
    <row r="48" spans="1:32" x14ac:dyDescent="0.2">
      <c r="A48" s="21"/>
      <c r="B48" s="21"/>
      <c r="C48" s="21"/>
      <c r="D48" s="21"/>
      <c r="E48" s="78"/>
      <c r="F48" s="21"/>
      <c r="G48" s="21"/>
      <c r="H48" s="21"/>
      <c r="I48" s="21"/>
      <c r="J48" s="21"/>
      <c r="K48" s="21"/>
      <c r="L48" s="21"/>
      <c r="M48" s="21"/>
    </row>
    <row r="49" spans="1:29" ht="15.75" x14ac:dyDescent="0.2">
      <c r="A49" s="6" t="s">
        <v>39</v>
      </c>
      <c r="B49" s="3"/>
      <c r="C49" s="21"/>
      <c r="D49" s="21"/>
      <c r="E49" s="78"/>
      <c r="F49" s="21"/>
      <c r="G49" s="21"/>
      <c r="H49" s="21"/>
      <c r="I49" s="21"/>
      <c r="J49" s="21"/>
      <c r="K49" s="21"/>
      <c r="L49" s="21"/>
      <c r="M49" s="21"/>
      <c r="P49" s="22" t="s">
        <v>40</v>
      </c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</row>
    <row r="50" spans="1:29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</row>
    <row r="51" spans="1:29" ht="15" x14ac:dyDescent="0.2">
      <c r="A51" s="33"/>
      <c r="B51" s="5" t="s">
        <v>4</v>
      </c>
      <c r="C51" s="5" t="s">
        <v>5</v>
      </c>
      <c r="D51" s="5" t="s">
        <v>6</v>
      </c>
      <c r="E51" s="5" t="s">
        <v>7</v>
      </c>
      <c r="F51" s="5" t="s">
        <v>8</v>
      </c>
      <c r="G51" s="5" t="s">
        <v>9</v>
      </c>
      <c r="H51" s="5" t="s">
        <v>10</v>
      </c>
      <c r="I51" s="5" t="s">
        <v>11</v>
      </c>
      <c r="J51" s="5" t="s">
        <v>12</v>
      </c>
      <c r="K51" s="5" t="s">
        <v>13</v>
      </c>
      <c r="L51" s="5" t="s">
        <v>14</v>
      </c>
      <c r="M51" s="8" t="s">
        <v>15</v>
      </c>
      <c r="N51" s="8" t="s">
        <v>3</v>
      </c>
      <c r="P51" s="25"/>
      <c r="Q51" s="26" t="s">
        <v>4</v>
      </c>
      <c r="R51" s="26" t="s">
        <v>5</v>
      </c>
      <c r="S51" s="26" t="s">
        <v>6</v>
      </c>
      <c r="T51" s="26" t="s">
        <v>7</v>
      </c>
      <c r="U51" s="26" t="s">
        <v>8</v>
      </c>
      <c r="V51" s="26" t="s">
        <v>9</v>
      </c>
      <c r="W51" s="26" t="s">
        <v>10</v>
      </c>
      <c r="X51" s="26" t="s">
        <v>11</v>
      </c>
      <c r="Y51" s="26" t="s">
        <v>12</v>
      </c>
      <c r="Z51" s="26" t="s">
        <v>13</v>
      </c>
      <c r="AA51" s="26" t="s">
        <v>14</v>
      </c>
      <c r="AB51" s="26" t="s">
        <v>15</v>
      </c>
      <c r="AC51" s="26" t="s">
        <v>3</v>
      </c>
    </row>
    <row r="52" spans="1:29" x14ac:dyDescent="0.2">
      <c r="A52" s="7">
        <v>2000</v>
      </c>
      <c r="B52" s="140">
        <f>IFERROR(B8/B30*100,"")</f>
        <v>62.373306470488153</v>
      </c>
      <c r="C52" s="140">
        <f t="shared" ref="C52:N52" si="74">IFERROR(C8/C30*100,"")</f>
        <v>53.815750010369165</v>
      </c>
      <c r="D52" s="140">
        <f t="shared" si="74"/>
        <v>55.745674724754387</v>
      </c>
      <c r="E52" s="140">
        <f t="shared" si="74"/>
        <v>57.146692417198331</v>
      </c>
      <c r="F52" s="140">
        <f t="shared" si="74"/>
        <v>54.890485663864084</v>
      </c>
      <c r="G52" s="140">
        <f t="shared" si="74"/>
        <v>59.088773233363987</v>
      </c>
      <c r="H52" s="140">
        <f t="shared" si="74"/>
        <v>68.917645670496327</v>
      </c>
      <c r="I52" s="140">
        <f t="shared" si="74"/>
        <v>58.426728256696869</v>
      </c>
      <c r="J52" s="140">
        <f t="shared" si="74"/>
        <v>56.670071449742274</v>
      </c>
      <c r="K52" s="140">
        <f t="shared" si="74"/>
        <v>58.90949056464936</v>
      </c>
      <c r="L52" s="140">
        <f t="shared" si="74"/>
        <v>58.345477882870256</v>
      </c>
      <c r="M52" s="140">
        <f t="shared" si="74"/>
        <v>58.894453954202831</v>
      </c>
      <c r="N52" s="140">
        <f t="shared" si="74"/>
        <v>58.64722429339804</v>
      </c>
      <c r="P52" s="28">
        <v>2000</v>
      </c>
      <c r="Q52" s="29"/>
      <c r="R52" s="34"/>
      <c r="S52" s="34"/>
      <c r="T52" s="34"/>
      <c r="U52" s="34"/>
      <c r="V52" s="34"/>
      <c r="W52" s="34"/>
      <c r="X52" s="34"/>
      <c r="Y52" s="34"/>
      <c r="Z52" s="34"/>
      <c r="AA52" s="35"/>
      <c r="AB52" s="34"/>
      <c r="AC52" s="34"/>
    </row>
    <row r="53" spans="1:29" x14ac:dyDescent="0.2">
      <c r="A53" s="7">
        <v>2001</v>
      </c>
      <c r="B53" s="140">
        <f t="shared" ref="B53:N53" si="75">IFERROR(B9/B31*100,"")</f>
        <v>61.030701767329262</v>
      </c>
      <c r="C53" s="140">
        <f t="shared" si="75"/>
        <v>55.989042086451647</v>
      </c>
      <c r="D53" s="140">
        <f t="shared" si="75"/>
        <v>53.951065977039882</v>
      </c>
      <c r="E53" s="140">
        <f t="shared" si="75"/>
        <v>55.87216455097753</v>
      </c>
      <c r="F53" s="140">
        <f t="shared" si="75"/>
        <v>51.299668313177179</v>
      </c>
      <c r="G53" s="140">
        <f t="shared" si="75"/>
        <v>56.51254506391701</v>
      </c>
      <c r="H53" s="140">
        <f t="shared" si="75"/>
        <v>67.094201149545597</v>
      </c>
      <c r="I53" s="140">
        <f t="shared" si="75"/>
        <v>60.225400490363967</v>
      </c>
      <c r="J53" s="140">
        <f t="shared" si="75"/>
        <v>57.591312468397945</v>
      </c>
      <c r="K53" s="140">
        <f t="shared" si="75"/>
        <v>57.935208016613124</v>
      </c>
      <c r="L53" s="140">
        <f t="shared" si="75"/>
        <v>57.938199873080499</v>
      </c>
      <c r="M53" s="140">
        <f t="shared" si="75"/>
        <v>60.656720195196179</v>
      </c>
      <c r="N53" s="140">
        <f t="shared" si="75"/>
        <v>58.118518569243662</v>
      </c>
      <c r="P53" s="28">
        <v>2001</v>
      </c>
      <c r="Q53" s="141">
        <f>IF(B53&lt;&gt;"",IF(B52&lt;&gt;"",(B53/B52-1)*100,"-"),"-")</f>
        <v>-2.1525309128739956</v>
      </c>
      <c r="R53" s="141">
        <f t="shared" ref="R53:AB65" si="76">IF(C53&lt;&gt;"",IF(C52&lt;&gt;"",(C53/C52-1)*100,"-"),"-")</f>
        <v>4.038394105189913</v>
      </c>
      <c r="S53" s="141">
        <f t="shared" si="76"/>
        <v>-3.2192789065258021</v>
      </c>
      <c r="T53" s="141">
        <f t="shared" si="76"/>
        <v>-2.2302740759099993</v>
      </c>
      <c r="U53" s="141">
        <f t="shared" si="76"/>
        <v>-6.5417846230696348</v>
      </c>
      <c r="V53" s="141">
        <f t="shared" si="76"/>
        <v>-4.3599283391321686</v>
      </c>
      <c r="W53" s="141">
        <f t="shared" si="76"/>
        <v>-2.6458311267173018</v>
      </c>
      <c r="X53" s="141">
        <f t="shared" si="76"/>
        <v>3.0785092496787847</v>
      </c>
      <c r="Y53" s="141">
        <f t="shared" si="76"/>
        <v>1.6256217701660525</v>
      </c>
      <c r="Z53" s="141">
        <f t="shared" si="76"/>
        <v>-1.6538634754734827</v>
      </c>
      <c r="AA53" s="141">
        <f t="shared" si="76"/>
        <v>-0.69804554623303927</v>
      </c>
      <c r="AB53" s="141">
        <f t="shared" si="76"/>
        <v>2.9922448085921927</v>
      </c>
      <c r="AC53" s="142">
        <f t="shared" ref="AC53:AC69" si="77">IF(COUNTIF(Q53:AB53,"-")=0,IF(N53&lt;&gt;"",IF(N52&lt;&gt;"",(N53/N52-1)*100,"-"),"-"),"-")</f>
        <v>-0.90150170024994036</v>
      </c>
    </row>
    <row r="54" spans="1:29" x14ac:dyDescent="0.2">
      <c r="A54" s="7">
        <v>2002</v>
      </c>
      <c r="B54" s="140">
        <f t="shared" ref="B54:N54" si="78">IFERROR(B10/B32*100,"")</f>
        <v>63.891317512734311</v>
      </c>
      <c r="C54" s="140">
        <f t="shared" si="78"/>
        <v>58.075477364409245</v>
      </c>
      <c r="D54" s="140">
        <f t="shared" si="78"/>
        <v>55.091898523580987</v>
      </c>
      <c r="E54" s="140">
        <f t="shared" si="78"/>
        <v>53.314942002205157</v>
      </c>
      <c r="F54" s="140">
        <f t="shared" si="78"/>
        <v>55.512365193855771</v>
      </c>
      <c r="G54" s="140">
        <f t="shared" si="78"/>
        <v>58.24085518061726</v>
      </c>
      <c r="H54" s="140">
        <f t="shared" si="78"/>
        <v>64.343791787654396</v>
      </c>
      <c r="I54" s="140">
        <f t="shared" si="78"/>
        <v>54.190662793572486</v>
      </c>
      <c r="J54" s="140">
        <f t="shared" si="78"/>
        <v>53.691861353587214</v>
      </c>
      <c r="K54" s="140">
        <f t="shared" si="78"/>
        <v>52.915241004094526</v>
      </c>
      <c r="L54" s="140">
        <f t="shared" si="78"/>
        <v>54.743568992732769</v>
      </c>
      <c r="M54" s="140">
        <f t="shared" si="78"/>
        <v>54.870634086830862</v>
      </c>
      <c r="N54" s="140">
        <f t="shared" si="78"/>
        <v>56.639657686961222</v>
      </c>
      <c r="P54" s="28">
        <v>2002</v>
      </c>
      <c r="Q54" s="141">
        <f t="shared" ref="Q54:Q67" si="79">IF(B54&lt;&gt;"",IF(B53&lt;&gt;"",(B54/B53-1)*100,"-"),"-")</f>
        <v>4.6871749178155175</v>
      </c>
      <c r="R54" s="141">
        <f t="shared" si="76"/>
        <v>3.7265064737774356</v>
      </c>
      <c r="S54" s="141">
        <f t="shared" si="76"/>
        <v>2.1145690560157027</v>
      </c>
      <c r="T54" s="141">
        <f t="shared" si="76"/>
        <v>-4.5769169126053333</v>
      </c>
      <c r="U54" s="141">
        <f t="shared" si="76"/>
        <v>8.2119378530104203</v>
      </c>
      <c r="V54" s="141">
        <f t="shared" si="76"/>
        <v>3.0582769095702345</v>
      </c>
      <c r="W54" s="141">
        <f t="shared" si="76"/>
        <v>-4.0993250009204836</v>
      </c>
      <c r="X54" s="141">
        <f t="shared" si="76"/>
        <v>-10.020253327758333</v>
      </c>
      <c r="Y54" s="141">
        <f t="shared" si="76"/>
        <v>-6.7709016302597291</v>
      </c>
      <c r="Z54" s="141">
        <f t="shared" si="76"/>
        <v>-8.6647950087261343</v>
      </c>
      <c r="AA54" s="141">
        <f t="shared" si="76"/>
        <v>-5.5138594007854813</v>
      </c>
      <c r="AB54" s="141">
        <f t="shared" si="76"/>
        <v>-9.5390685314758592</v>
      </c>
      <c r="AC54" s="142">
        <f t="shared" si="77"/>
        <v>-2.5445605268146876</v>
      </c>
    </row>
    <row r="55" spans="1:29" x14ac:dyDescent="0.2">
      <c r="A55" s="7">
        <v>2003</v>
      </c>
      <c r="B55" s="140">
        <f t="shared" ref="B55:N55" si="80">IFERROR(B11/B33*100,"")</f>
        <v>56.179090325867556</v>
      </c>
      <c r="C55" s="140">
        <f t="shared" si="80"/>
        <v>55.193182423033903</v>
      </c>
      <c r="D55" s="140">
        <f t="shared" si="80"/>
        <v>57.009313465013619</v>
      </c>
      <c r="E55" s="140">
        <f t="shared" si="80"/>
        <v>60.39327646504524</v>
      </c>
      <c r="F55" s="140">
        <f t="shared" si="80"/>
        <v>55.572352376339914</v>
      </c>
      <c r="G55" s="140">
        <f t="shared" si="80"/>
        <v>58.71901052399938</v>
      </c>
      <c r="H55" s="140">
        <f t="shared" si="80"/>
        <v>67.576933203823501</v>
      </c>
      <c r="I55" s="140">
        <f t="shared" si="80"/>
        <v>61.466044392943175</v>
      </c>
      <c r="J55" s="140">
        <f t="shared" si="80"/>
        <v>60.540238971490965</v>
      </c>
      <c r="K55" s="140">
        <f t="shared" si="80"/>
        <v>61.693842610795357</v>
      </c>
      <c r="L55" s="140">
        <f t="shared" si="80"/>
        <v>63.020540740044098</v>
      </c>
      <c r="M55" s="140">
        <f t="shared" si="80"/>
        <v>63.672284867076911</v>
      </c>
      <c r="N55" s="140">
        <f t="shared" si="80"/>
        <v>60.044948025960529</v>
      </c>
      <c r="P55" s="28">
        <v>2003</v>
      </c>
      <c r="Q55" s="141">
        <f t="shared" si="79"/>
        <v>-12.070853266298066</v>
      </c>
      <c r="R55" s="141">
        <f t="shared" si="76"/>
        <v>-4.9630154966952</v>
      </c>
      <c r="S55" s="141">
        <f t="shared" si="76"/>
        <v>3.4803936564500981</v>
      </c>
      <c r="T55" s="141">
        <f t="shared" si="76"/>
        <v>13.27645533694346</v>
      </c>
      <c r="U55" s="141">
        <f t="shared" si="76"/>
        <v>0.1080609379093378</v>
      </c>
      <c r="V55" s="141">
        <f t="shared" si="76"/>
        <v>0.82099643265756139</v>
      </c>
      <c r="W55" s="141">
        <f t="shared" si="76"/>
        <v>5.024791555398278</v>
      </c>
      <c r="X55" s="141">
        <f t="shared" si="76"/>
        <v>13.425526141070954</v>
      </c>
      <c r="Y55" s="141">
        <f t="shared" si="76"/>
        <v>12.754964058339912</v>
      </c>
      <c r="Z55" s="141">
        <f t="shared" si="76"/>
        <v>16.589930311423039</v>
      </c>
      <c r="AA55" s="141">
        <f t="shared" si="76"/>
        <v>15.119532576347193</v>
      </c>
      <c r="AB55" s="141">
        <f t="shared" si="76"/>
        <v>16.04073094237939</v>
      </c>
      <c r="AC55" s="142">
        <f t="shared" si="77"/>
        <v>6.012201482254409</v>
      </c>
    </row>
    <row r="56" spans="1:29" x14ac:dyDescent="0.2">
      <c r="A56" s="7">
        <v>2004</v>
      </c>
      <c r="B56" s="140">
        <f t="shared" ref="B56:N56" si="81">IFERROR(B12/B34*100,"")</f>
        <v>66.257172730025331</v>
      </c>
      <c r="C56" s="140">
        <f t="shared" si="81"/>
        <v>62.527601064322077</v>
      </c>
      <c r="D56" s="140">
        <f t="shared" si="81"/>
        <v>57.178443916004071</v>
      </c>
      <c r="E56" s="140">
        <f t="shared" si="81"/>
        <v>61.510526689872769</v>
      </c>
      <c r="F56" s="140">
        <f t="shared" si="81"/>
        <v>61.930300169111163</v>
      </c>
      <c r="G56" s="140">
        <f t="shared" si="81"/>
        <v>63.924814266190886</v>
      </c>
      <c r="H56" s="140">
        <f t="shared" si="81"/>
        <v>71.253352702786884</v>
      </c>
      <c r="I56" s="140">
        <f t="shared" si="81"/>
        <v>64.845511284910799</v>
      </c>
      <c r="J56" s="140">
        <f t="shared" si="81"/>
        <v>63.684549013972948</v>
      </c>
      <c r="K56" s="140">
        <f t="shared" si="81"/>
        <v>67.417517140679522</v>
      </c>
      <c r="L56" s="140">
        <f t="shared" si="81"/>
        <v>68.970647560068628</v>
      </c>
      <c r="M56" s="140">
        <f t="shared" si="81"/>
        <v>68.844238525167157</v>
      </c>
      <c r="N56" s="140">
        <f t="shared" si="81"/>
        <v>64.917506892177116</v>
      </c>
      <c r="P56" s="28">
        <v>2004</v>
      </c>
      <c r="Q56" s="141">
        <f t="shared" si="79"/>
        <v>17.939205397772962</v>
      </c>
      <c r="R56" s="141">
        <f t="shared" si="76"/>
        <v>13.288631528931894</v>
      </c>
      <c r="S56" s="141">
        <f t="shared" si="76"/>
        <v>0.29667161505855244</v>
      </c>
      <c r="T56" s="141">
        <f t="shared" si="76"/>
        <v>1.8499579592675008</v>
      </c>
      <c r="U56" s="141">
        <f t="shared" si="76"/>
        <v>11.440846969577212</v>
      </c>
      <c r="V56" s="141">
        <f t="shared" si="76"/>
        <v>8.8656189805238927</v>
      </c>
      <c r="W56" s="141">
        <f t="shared" si="76"/>
        <v>5.4403467642940795</v>
      </c>
      <c r="X56" s="141">
        <f t="shared" si="76"/>
        <v>5.49810375036206</v>
      </c>
      <c r="Y56" s="141">
        <f t="shared" si="76"/>
        <v>5.1937522809625269</v>
      </c>
      <c r="Z56" s="141">
        <f t="shared" si="76"/>
        <v>9.2775458419615866</v>
      </c>
      <c r="AA56" s="141">
        <f t="shared" si="76"/>
        <v>9.4415356487789648</v>
      </c>
      <c r="AB56" s="141">
        <f t="shared" si="76"/>
        <v>8.1227706354299656</v>
      </c>
      <c r="AC56" s="142">
        <f t="shared" si="77"/>
        <v>8.1148523338048903</v>
      </c>
    </row>
    <row r="57" spans="1:29" x14ac:dyDescent="0.2">
      <c r="A57" s="7">
        <v>2005</v>
      </c>
      <c r="B57" s="140">
        <f t="shared" ref="B57:N57" si="82">IFERROR(B13/B35*100,"")</f>
        <v>71.413987835631431</v>
      </c>
      <c r="C57" s="140">
        <f t="shared" si="82"/>
        <v>67.016243619797507</v>
      </c>
      <c r="D57" s="140">
        <f t="shared" si="82"/>
        <v>66.937336092652302</v>
      </c>
      <c r="E57" s="140">
        <f t="shared" si="82"/>
        <v>67.710384390259549</v>
      </c>
      <c r="F57" s="140">
        <f t="shared" si="82"/>
        <v>65.934805659277856</v>
      </c>
      <c r="G57" s="140">
        <f t="shared" si="82"/>
        <v>66.559127880750651</v>
      </c>
      <c r="H57" s="140">
        <f t="shared" si="82"/>
        <v>78.01253846389811</v>
      </c>
      <c r="I57" s="140">
        <f t="shared" si="82"/>
        <v>67.529943673398947</v>
      </c>
      <c r="J57" s="140">
        <f t="shared" si="82"/>
        <v>69.02311994508193</v>
      </c>
      <c r="K57" s="140">
        <f t="shared" si="82"/>
        <v>70.57124293960463</v>
      </c>
      <c r="L57" s="140">
        <f t="shared" si="82"/>
        <v>68.334893938086111</v>
      </c>
      <c r="M57" s="140">
        <f t="shared" si="82"/>
        <v>71.942358466481892</v>
      </c>
      <c r="N57" s="140">
        <f t="shared" si="82"/>
        <v>69.412502442948266</v>
      </c>
      <c r="P57" s="28">
        <v>2005</v>
      </c>
      <c r="Q57" s="141">
        <f t="shared" si="79"/>
        <v>7.7830292074464236</v>
      </c>
      <c r="R57" s="141">
        <f t="shared" si="76"/>
        <v>7.1786578711982907</v>
      </c>
      <c r="S57" s="141">
        <f t="shared" si="76"/>
        <v>17.067432249440341</v>
      </c>
      <c r="T57" s="141">
        <f t="shared" si="76"/>
        <v>10.079344193629769</v>
      </c>
      <c r="U57" s="141">
        <f t="shared" si="76"/>
        <v>6.4661490082103867</v>
      </c>
      <c r="V57" s="141">
        <f t="shared" si="76"/>
        <v>4.1209562277180201</v>
      </c>
      <c r="W57" s="141">
        <f t="shared" si="76"/>
        <v>9.4861301324377756</v>
      </c>
      <c r="X57" s="141">
        <f t="shared" si="76"/>
        <v>4.1397350954541778</v>
      </c>
      <c r="Y57" s="141">
        <f t="shared" si="76"/>
        <v>8.3828354188983276</v>
      </c>
      <c r="Z57" s="141">
        <f t="shared" si="76"/>
        <v>4.6779026174224914</v>
      </c>
      <c r="AA57" s="141">
        <f t="shared" si="76"/>
        <v>-0.92177418144264722</v>
      </c>
      <c r="AB57" s="141">
        <f t="shared" si="76"/>
        <v>4.5001876811843422</v>
      </c>
      <c r="AC57" s="142">
        <f t="shared" si="77"/>
        <v>6.9241654000006259</v>
      </c>
    </row>
    <row r="58" spans="1:29" x14ac:dyDescent="0.2">
      <c r="A58" s="7">
        <v>2006</v>
      </c>
      <c r="B58" s="140">
        <f t="shared" ref="B58:N58" si="83">IFERROR(B14/B36*100,"")</f>
        <v>74.225466975186123</v>
      </c>
      <c r="C58" s="140">
        <f t="shared" si="83"/>
        <v>66.040086271277943</v>
      </c>
      <c r="D58" s="140">
        <f t="shared" si="83"/>
        <v>66.229086782684135</v>
      </c>
      <c r="E58" s="140">
        <f t="shared" si="83"/>
        <v>71.79398028121841</v>
      </c>
      <c r="F58" s="140">
        <f t="shared" si="83"/>
        <v>70.519349139177507</v>
      </c>
      <c r="G58" s="140">
        <f t="shared" si="83"/>
        <v>74.823101666095837</v>
      </c>
      <c r="H58" s="140">
        <f t="shared" si="83"/>
        <v>79.214932663467096</v>
      </c>
      <c r="I58" s="140">
        <f t="shared" si="83"/>
        <v>71.822450458038617</v>
      </c>
      <c r="J58" s="140">
        <f t="shared" si="83"/>
        <v>71.450053321020832</v>
      </c>
      <c r="K58" s="140">
        <f t="shared" si="83"/>
        <v>69.474953286305379</v>
      </c>
      <c r="L58" s="140">
        <f t="shared" si="83"/>
        <v>66.439794700077243</v>
      </c>
      <c r="M58" s="140">
        <f t="shared" si="83"/>
        <v>68.75828232051316</v>
      </c>
      <c r="N58" s="140">
        <f t="shared" si="83"/>
        <v>70.860038984761459</v>
      </c>
      <c r="P58" s="28">
        <v>2006</v>
      </c>
      <c r="Q58" s="141">
        <f t="shared" si="79"/>
        <v>3.9368745882468748</v>
      </c>
      <c r="R58" s="141">
        <f t="shared" si="76"/>
        <v>-1.4565981257582683</v>
      </c>
      <c r="S58" s="141">
        <f t="shared" si="76"/>
        <v>-1.0580781239752812</v>
      </c>
      <c r="T58" s="141">
        <f t="shared" si="76"/>
        <v>6.0309743146965689</v>
      </c>
      <c r="U58" s="141">
        <f t="shared" si="76"/>
        <v>6.9531462693475765</v>
      </c>
      <c r="V58" s="141">
        <f t="shared" si="76"/>
        <v>12.415988683251932</v>
      </c>
      <c r="W58" s="141">
        <f t="shared" si="76"/>
        <v>1.5412832645170571</v>
      </c>
      <c r="X58" s="141">
        <f t="shared" si="76"/>
        <v>6.3564495261537735</v>
      </c>
      <c r="Y58" s="141">
        <f t="shared" si="76"/>
        <v>3.5161165966851149</v>
      </c>
      <c r="Z58" s="141">
        <f t="shared" si="76"/>
        <v>-1.5534509633583493</v>
      </c>
      <c r="AA58" s="141">
        <f t="shared" si="76"/>
        <v>-2.7732526221902032</v>
      </c>
      <c r="AB58" s="141">
        <f t="shared" si="76"/>
        <v>-4.4258712305799701</v>
      </c>
      <c r="AC58" s="142">
        <f t="shared" si="77"/>
        <v>2.0854118362941376</v>
      </c>
    </row>
    <row r="59" spans="1:29" x14ac:dyDescent="0.2">
      <c r="A59" s="7">
        <v>2007</v>
      </c>
      <c r="B59" s="140">
        <f t="shared" ref="B59:N59" si="84">IFERROR(B15/B37*100,"")</f>
        <v>72.741104501863248</v>
      </c>
      <c r="C59" s="140">
        <f t="shared" si="84"/>
        <v>66.931320734312678</v>
      </c>
      <c r="D59" s="140">
        <f t="shared" si="84"/>
        <v>63.476964928002353</v>
      </c>
      <c r="E59" s="140">
        <f t="shared" si="84"/>
        <v>71.498878996403732</v>
      </c>
      <c r="F59" s="140">
        <f t="shared" si="84"/>
        <v>66.74976539187476</v>
      </c>
      <c r="G59" s="140">
        <f t="shared" si="84"/>
        <v>69.688089501280899</v>
      </c>
      <c r="H59" s="140">
        <f t="shared" si="84"/>
        <v>70.743197108773643</v>
      </c>
      <c r="I59" s="140">
        <f t="shared" si="84"/>
        <v>58.373838400308067</v>
      </c>
      <c r="J59" s="140">
        <f t="shared" si="84"/>
        <v>63.76516679110582</v>
      </c>
      <c r="K59" s="140">
        <f t="shared" si="84"/>
        <v>68.538131251502875</v>
      </c>
      <c r="L59" s="140">
        <f t="shared" si="84"/>
        <v>69.540752556005032</v>
      </c>
      <c r="M59" s="140">
        <f t="shared" si="84"/>
        <v>70.918315269095217</v>
      </c>
      <c r="N59" s="140">
        <f t="shared" si="84"/>
        <v>67.797841434761835</v>
      </c>
      <c r="P59" s="28">
        <v>2007</v>
      </c>
      <c r="Q59" s="141">
        <f t="shared" si="79"/>
        <v>-1.9998021350530637</v>
      </c>
      <c r="R59" s="141">
        <f t="shared" si="76"/>
        <v>1.3495355826364852</v>
      </c>
      <c r="S59" s="141">
        <f t="shared" si="76"/>
        <v>-4.1554579541648433</v>
      </c>
      <c r="T59" s="141">
        <f t="shared" si="76"/>
        <v>-0.41103903650244744</v>
      </c>
      <c r="U59" s="141">
        <f t="shared" si="76"/>
        <v>-5.3454602081806968</v>
      </c>
      <c r="V59" s="141">
        <f t="shared" si="76"/>
        <v>-6.8628699565681517</v>
      </c>
      <c r="W59" s="141">
        <f t="shared" si="76"/>
        <v>-10.694619397941507</v>
      </c>
      <c r="X59" s="141">
        <f t="shared" si="76"/>
        <v>-18.724802581871991</v>
      </c>
      <c r="Y59" s="141">
        <f t="shared" si="76"/>
        <v>-10.755606430952923</v>
      </c>
      <c r="Z59" s="141">
        <f t="shared" si="76"/>
        <v>-1.3484313273905646</v>
      </c>
      <c r="AA59" s="141">
        <f t="shared" si="76"/>
        <v>4.6673200450515262</v>
      </c>
      <c r="AB59" s="141">
        <f t="shared" si="76"/>
        <v>3.1414876516449031</v>
      </c>
      <c r="AC59" s="142">
        <f t="shared" si="77"/>
        <v>-4.321473137572152</v>
      </c>
    </row>
    <row r="60" spans="1:29" x14ac:dyDescent="0.2">
      <c r="A60" s="7">
        <v>2008</v>
      </c>
      <c r="B60" s="140">
        <f t="shared" ref="B60:N60" si="85">IFERROR(B16/B38*100,"")</f>
        <v>70.891842267709421</v>
      </c>
      <c r="C60" s="140">
        <f t="shared" si="85"/>
        <v>65.521325309422934</v>
      </c>
      <c r="D60" s="140">
        <f t="shared" si="85"/>
        <v>63.296001444933879</v>
      </c>
      <c r="E60" s="140">
        <f t="shared" si="85"/>
        <v>65.331471592329677</v>
      </c>
      <c r="F60" s="140">
        <f t="shared" si="85"/>
        <v>69.809853891138459</v>
      </c>
      <c r="G60" s="140">
        <f t="shared" si="85"/>
        <v>66.145902800844098</v>
      </c>
      <c r="H60" s="140">
        <f t="shared" si="85"/>
        <v>66.587445894196904</v>
      </c>
      <c r="I60" s="140">
        <f t="shared" si="85"/>
        <v>71.998013367952979</v>
      </c>
      <c r="J60" s="140">
        <f t="shared" si="85"/>
        <v>61.547155003711737</v>
      </c>
      <c r="K60" s="140">
        <f t="shared" si="85"/>
        <v>61.448446878084503</v>
      </c>
      <c r="L60" s="140">
        <f t="shared" si="85"/>
        <v>62.173841283971385</v>
      </c>
      <c r="M60" s="140">
        <f t="shared" si="85"/>
        <v>66.322945002238114</v>
      </c>
      <c r="N60" s="140">
        <f t="shared" si="85"/>
        <v>65.95449920838908</v>
      </c>
      <c r="P60" s="28">
        <v>2008</v>
      </c>
      <c r="Q60" s="141">
        <f t="shared" si="79"/>
        <v>-2.5422520689199257</v>
      </c>
      <c r="R60" s="141">
        <f t="shared" si="76"/>
        <v>-2.1066302135091419</v>
      </c>
      <c r="S60" s="141">
        <f t="shared" si="76"/>
        <v>-0.28508527979201892</v>
      </c>
      <c r="T60" s="141">
        <f t="shared" si="76"/>
        <v>-8.6258798608356724</v>
      </c>
      <c r="U60" s="141">
        <f t="shared" si="76"/>
        <v>4.5844183590736609</v>
      </c>
      <c r="V60" s="141">
        <f t="shared" si="76"/>
        <v>-5.0829154964446177</v>
      </c>
      <c r="W60" s="141">
        <f t="shared" si="76"/>
        <v>-5.8744181552706998</v>
      </c>
      <c r="X60" s="141">
        <f t="shared" si="76"/>
        <v>23.339522191799222</v>
      </c>
      <c r="Y60" s="141">
        <f t="shared" si="76"/>
        <v>-3.4784066270229785</v>
      </c>
      <c r="Z60" s="141">
        <f t="shared" si="76"/>
        <v>-10.344146016182654</v>
      </c>
      <c r="AA60" s="141">
        <f t="shared" si="76"/>
        <v>-10.593660553357775</v>
      </c>
      <c r="AB60" s="141">
        <f t="shared" si="76"/>
        <v>-6.4798074367957703</v>
      </c>
      <c r="AC60" s="142">
        <f t="shared" si="77"/>
        <v>-2.7188804058703053</v>
      </c>
    </row>
    <row r="61" spans="1:29" x14ac:dyDescent="0.2">
      <c r="A61" s="7">
        <v>2009</v>
      </c>
      <c r="B61" s="140">
        <f t="shared" ref="B61:N61" si="86">IFERROR(B17/B39*100,"")</f>
        <v>70.873215347418423</v>
      </c>
      <c r="C61" s="140">
        <f t="shared" si="86"/>
        <v>60.044364113351598</v>
      </c>
      <c r="D61" s="140">
        <f t="shared" si="86"/>
        <v>58.294067447715946</v>
      </c>
      <c r="E61" s="140">
        <f t="shared" si="86"/>
        <v>62.62730268671023</v>
      </c>
      <c r="F61" s="140">
        <f t="shared" si="86"/>
        <v>58.617743424583445</v>
      </c>
      <c r="G61" s="140">
        <f t="shared" si="86"/>
        <v>64.264280983772707</v>
      </c>
      <c r="H61" s="140">
        <f t="shared" si="86"/>
        <v>71.855435409045455</v>
      </c>
      <c r="I61" s="140">
        <f t="shared" si="86"/>
        <v>62.253763853177603</v>
      </c>
      <c r="J61" s="140">
        <f t="shared" si="86"/>
        <v>65.68457286228832</v>
      </c>
      <c r="K61" s="140">
        <f t="shared" si="86"/>
        <v>72.172588076092154</v>
      </c>
      <c r="L61" s="140">
        <f t="shared" si="86"/>
        <v>69.068862689125694</v>
      </c>
      <c r="M61" s="140">
        <f t="shared" si="86"/>
        <v>72.050877127290036</v>
      </c>
      <c r="N61" s="140">
        <f t="shared" si="86"/>
        <v>65.870914954029374</v>
      </c>
      <c r="P61" s="28">
        <v>2009</v>
      </c>
      <c r="Q61" s="141">
        <f t="shared" si="79"/>
        <v>-2.6275125169772373E-2</v>
      </c>
      <c r="R61" s="141">
        <f t="shared" si="76"/>
        <v>-8.3590513015518457</v>
      </c>
      <c r="S61" s="141">
        <f t="shared" si="76"/>
        <v>-7.9024486271372147</v>
      </c>
      <c r="T61" s="141">
        <f t="shared" si="76"/>
        <v>-4.1391519886365691</v>
      </c>
      <c r="U61" s="141">
        <f t="shared" si="76"/>
        <v>-16.032278887172581</v>
      </c>
      <c r="V61" s="141">
        <f t="shared" si="76"/>
        <v>-2.8446536178313053</v>
      </c>
      <c r="W61" s="141">
        <f t="shared" si="76"/>
        <v>7.9113854632884451</v>
      </c>
      <c r="X61" s="141">
        <f t="shared" si="76"/>
        <v>-13.534053314744154</v>
      </c>
      <c r="Y61" s="141">
        <f t="shared" si="76"/>
        <v>6.7223543611838243</v>
      </c>
      <c r="Z61" s="141">
        <f t="shared" si="76"/>
        <v>17.4522575310726</v>
      </c>
      <c r="AA61" s="141">
        <f t="shared" si="76"/>
        <v>11.089907367412199</v>
      </c>
      <c r="AB61" s="141">
        <f t="shared" si="76"/>
        <v>8.6364260888273758</v>
      </c>
      <c r="AC61" s="142">
        <f t="shared" si="77"/>
        <v>-0.12673017817270704</v>
      </c>
    </row>
    <row r="62" spans="1:29" x14ac:dyDescent="0.2">
      <c r="A62" s="7">
        <v>2010</v>
      </c>
      <c r="B62" s="140">
        <f t="shared" ref="B62:N62" si="87">IFERROR(B18/B40*100,"")</f>
        <v>76.268219846300738</v>
      </c>
      <c r="C62" s="140">
        <f t="shared" si="87"/>
        <v>70.315512008496611</v>
      </c>
      <c r="D62" s="140">
        <f t="shared" si="87"/>
        <v>64.558673184728192</v>
      </c>
      <c r="E62" s="140">
        <f t="shared" si="87"/>
        <v>64.056902636617551</v>
      </c>
      <c r="F62" s="140">
        <f t="shared" si="87"/>
        <v>59.726083935333996</v>
      </c>
      <c r="G62" s="140">
        <f t="shared" si="87"/>
        <v>63.602741527795992</v>
      </c>
      <c r="H62" s="140">
        <f t="shared" si="87"/>
        <v>70.37713022727452</v>
      </c>
      <c r="I62" s="140">
        <f t="shared" si="87"/>
        <v>69.132719261045594</v>
      </c>
      <c r="J62" s="140">
        <f t="shared" si="87"/>
        <v>72.449371344124359</v>
      </c>
      <c r="K62" s="140">
        <f t="shared" si="87"/>
        <v>70.095219230707642</v>
      </c>
      <c r="L62" s="140">
        <f t="shared" si="87"/>
        <v>67.438839643309947</v>
      </c>
      <c r="M62" s="140">
        <f t="shared" si="87"/>
        <v>71.575248773562777</v>
      </c>
      <c r="N62" s="140">
        <f t="shared" si="87"/>
        <v>68.410868562007337</v>
      </c>
      <c r="P62" s="28">
        <v>2010</v>
      </c>
      <c r="Q62" s="141">
        <f t="shared" si="79"/>
        <v>7.6121909700811008</v>
      </c>
      <c r="R62" s="141">
        <f>IF(C62&lt;&gt;"",IF(C61&lt;&gt;"",(C62/C61-1)*100,"-"),"-")</f>
        <v>17.105931667050655</v>
      </c>
      <c r="S62" s="141">
        <f t="shared" si="76"/>
        <v>10.746557945422119</v>
      </c>
      <c r="T62" s="141">
        <f t="shared" si="76"/>
        <v>2.2827103971870155</v>
      </c>
      <c r="U62" s="141">
        <f t="shared" si="76"/>
        <v>1.8907935481626392</v>
      </c>
      <c r="V62" s="141">
        <f t="shared" si="76"/>
        <v>-1.0294045865754886</v>
      </c>
      <c r="W62" s="141">
        <f t="shared" si="76"/>
        <v>-2.0573324388830305</v>
      </c>
      <c r="X62" s="141">
        <f t="shared" si="76"/>
        <v>11.049862662266751</v>
      </c>
      <c r="Y62" s="141">
        <f t="shared" si="76"/>
        <v>10.298915235421946</v>
      </c>
      <c r="Z62" s="141">
        <f t="shared" si="76"/>
        <v>-2.8783349755925669</v>
      </c>
      <c r="AA62" s="141">
        <f t="shared" si="76"/>
        <v>-2.3599969397966936</v>
      </c>
      <c r="AB62" s="141">
        <f t="shared" si="76"/>
        <v>-0.66012847128422703</v>
      </c>
      <c r="AC62" s="142">
        <f t="shared" si="77"/>
        <v>3.8559561678330523</v>
      </c>
    </row>
    <row r="63" spans="1:29" x14ac:dyDescent="0.2">
      <c r="A63" s="7">
        <v>2011</v>
      </c>
      <c r="B63" s="140">
        <f t="shared" ref="B63:N63" si="88">IFERROR(B19/B41*100,"")</f>
        <v>77.729653240409121</v>
      </c>
      <c r="C63" s="140">
        <f t="shared" si="88"/>
        <v>67.852367239024019</v>
      </c>
      <c r="D63" s="140">
        <f t="shared" si="88"/>
        <v>70.057671676925665</v>
      </c>
      <c r="E63" s="140">
        <f t="shared" si="88"/>
        <v>73.292825198607844</v>
      </c>
      <c r="F63" s="140">
        <f t="shared" si="88"/>
        <v>67.090850124801634</v>
      </c>
      <c r="G63" s="140">
        <f t="shared" si="88"/>
        <v>68.051539018259135</v>
      </c>
      <c r="H63" s="140">
        <f t="shared" si="88"/>
        <v>75.177005538305352</v>
      </c>
      <c r="I63" s="140">
        <f t="shared" si="88"/>
        <v>68.649464080680147</v>
      </c>
      <c r="J63" s="140">
        <f t="shared" si="88"/>
        <v>68.715322451630129</v>
      </c>
      <c r="K63" s="140">
        <f t="shared" si="88"/>
        <v>67.610267776756785</v>
      </c>
      <c r="L63" s="140">
        <f t="shared" si="88"/>
        <v>67.080627428543181</v>
      </c>
      <c r="M63" s="140">
        <f t="shared" si="88"/>
        <v>70.312978687393752</v>
      </c>
      <c r="N63" s="140">
        <f t="shared" si="88"/>
        <v>70.168043936512859</v>
      </c>
      <c r="P63" s="28">
        <v>2011</v>
      </c>
      <c r="Q63" s="141">
        <f t="shared" si="79"/>
        <v>1.9161760915011872</v>
      </c>
      <c r="R63" s="141">
        <f t="shared" si="76"/>
        <v>-3.5029891685563697</v>
      </c>
      <c r="S63" s="141">
        <f t="shared" si="76"/>
        <v>8.5178307126335007</v>
      </c>
      <c r="T63" s="141">
        <f t="shared" si="76"/>
        <v>14.418309630710535</v>
      </c>
      <c r="U63" s="141">
        <f t="shared" si="76"/>
        <v>12.330904194960347</v>
      </c>
      <c r="V63" s="141">
        <f t="shared" si="76"/>
        <v>6.9946630972171242</v>
      </c>
      <c r="W63" s="141">
        <f t="shared" si="76"/>
        <v>6.8202202839618531</v>
      </c>
      <c r="X63" s="141">
        <f t="shared" si="76"/>
        <v>-0.69902527418409521</v>
      </c>
      <c r="Y63" s="141">
        <f t="shared" si="76"/>
        <v>-5.1540114471911984</v>
      </c>
      <c r="Z63" s="141">
        <f t="shared" si="76"/>
        <v>-3.5451083272484252</v>
      </c>
      <c r="AA63" s="141">
        <f t="shared" si="76"/>
        <v>-0.53116604120323485</v>
      </c>
      <c r="AB63" s="141">
        <f t="shared" si="76"/>
        <v>-1.7635566872598263</v>
      </c>
      <c r="AC63" s="142">
        <f t="shared" si="77"/>
        <v>2.5685617087478185</v>
      </c>
    </row>
    <row r="64" spans="1:29" x14ac:dyDescent="0.2">
      <c r="A64" s="7">
        <v>2012</v>
      </c>
      <c r="B64" s="140">
        <f t="shared" ref="B64:N64" si="89">IFERROR(B20/B42*100,"")</f>
        <v>74.653080713718637</v>
      </c>
      <c r="C64" s="140">
        <f t="shared" si="89"/>
        <v>66.822461183466928</v>
      </c>
      <c r="D64" s="140">
        <f t="shared" si="89"/>
        <v>66.310099129680424</v>
      </c>
      <c r="E64" s="140">
        <f t="shared" si="89"/>
        <v>71.804853304634747</v>
      </c>
      <c r="F64" s="140">
        <f t="shared" si="89"/>
        <v>67.540332202246759</v>
      </c>
      <c r="G64" s="140">
        <f t="shared" si="89"/>
        <v>72.60918111583004</v>
      </c>
      <c r="H64" s="140">
        <f t="shared" si="89"/>
        <v>79.403869743684012</v>
      </c>
      <c r="I64" s="140">
        <f t="shared" si="89"/>
        <v>72.820644732611157</v>
      </c>
      <c r="J64" s="140">
        <f t="shared" si="89"/>
        <v>75.571158829117351</v>
      </c>
      <c r="K64" s="140">
        <f t="shared" si="89"/>
        <v>73.692810671365493</v>
      </c>
      <c r="L64" s="140">
        <f t="shared" si="89"/>
        <v>76.254579875578031</v>
      </c>
      <c r="M64" s="140">
        <f t="shared" si="89"/>
        <v>77.740310117618577</v>
      </c>
      <c r="N64" s="140">
        <f t="shared" si="89"/>
        <v>72.941714258543939</v>
      </c>
      <c r="P64" s="28">
        <v>2012</v>
      </c>
      <c r="Q64" s="141">
        <f t="shared" si="79"/>
        <v>-3.9580422637098267</v>
      </c>
      <c r="R64" s="141">
        <f t="shared" si="76"/>
        <v>-1.5178631158571543</v>
      </c>
      <c r="S64" s="141">
        <f t="shared" si="76"/>
        <v>-5.3492679067716598</v>
      </c>
      <c r="T64" s="141">
        <f t="shared" si="76"/>
        <v>-2.0301740176354444</v>
      </c>
      <c r="U64" s="141">
        <f t="shared" si="76"/>
        <v>0.66996032485653334</v>
      </c>
      <c r="V64" s="141">
        <f t="shared" si="76"/>
        <v>6.6973387572440091</v>
      </c>
      <c r="W64" s="141">
        <f t="shared" si="76"/>
        <v>5.6225493089438361</v>
      </c>
      <c r="X64" s="141">
        <f t="shared" si="76"/>
        <v>6.0760571226438742</v>
      </c>
      <c r="Y64" s="141">
        <f t="shared" si="76"/>
        <v>9.9771581255594821</v>
      </c>
      <c r="Z64" s="141">
        <f t="shared" si="76"/>
        <v>8.996478041904421</v>
      </c>
      <c r="AA64" s="141">
        <f t="shared" si="76"/>
        <v>13.67600870580301</v>
      </c>
      <c r="AB64" s="141">
        <f t="shared" si="76"/>
        <v>10.563243897326814</v>
      </c>
      <c r="AC64" s="142">
        <f t="shared" si="77"/>
        <v>3.9528967410587423</v>
      </c>
    </row>
    <row r="65" spans="1:29" x14ac:dyDescent="0.2">
      <c r="A65" s="7">
        <v>2013</v>
      </c>
      <c r="B65" s="140">
        <f t="shared" ref="B65:N65" si="90">IFERROR(B21/B43*100,"")</f>
        <v>79.345400658478027</v>
      </c>
      <c r="C65" s="140">
        <f t="shared" si="90"/>
        <v>72.028347877061279</v>
      </c>
      <c r="D65" s="140">
        <f t="shared" si="90"/>
        <v>71.345329432824158</v>
      </c>
      <c r="E65" s="140">
        <f t="shared" si="90"/>
        <v>72.346256799121349</v>
      </c>
      <c r="F65" s="140">
        <f t="shared" si="90"/>
        <v>74.067035895344617</v>
      </c>
      <c r="G65" s="140">
        <f t="shared" si="90"/>
        <v>76.859886839608606</v>
      </c>
      <c r="H65" s="140">
        <f t="shared" si="90"/>
        <v>78.705878549910608</v>
      </c>
      <c r="I65" s="140">
        <f t="shared" si="90"/>
        <v>74.193644967083841</v>
      </c>
      <c r="J65" s="140">
        <f t="shared" si="90"/>
        <v>77.404286748702262</v>
      </c>
      <c r="K65" s="140">
        <f t="shared" si="90"/>
        <v>77.919228288693205</v>
      </c>
      <c r="L65" s="140">
        <f t="shared" si="90"/>
        <v>79.277118293799688</v>
      </c>
      <c r="M65" s="140">
        <f t="shared" si="90"/>
        <v>79.091163233401502</v>
      </c>
      <c r="N65" s="140">
        <f t="shared" si="90"/>
        <v>76.133371826669148</v>
      </c>
      <c r="P65" s="28">
        <v>2013</v>
      </c>
      <c r="Q65" s="141">
        <f t="shared" si="79"/>
        <v>6.2855007454462708</v>
      </c>
      <c r="R65" s="141">
        <f t="shared" ref="R65" si="91">IF(C65&lt;&gt;"",IF(C64&lt;&gt;"",(C65/C64-1)*100,"-"),"-")</f>
        <v>7.790623992883372</v>
      </c>
      <c r="S65" s="141">
        <f t="shared" si="76"/>
        <v>7.5934591702185639</v>
      </c>
      <c r="T65" s="141">
        <f t="shared" si="76"/>
        <v>0.75399289820936577</v>
      </c>
      <c r="U65" s="141">
        <f t="shared" si="76"/>
        <v>9.6634166286803325</v>
      </c>
      <c r="V65" s="141">
        <f t="shared" si="76"/>
        <v>5.8542262265671496</v>
      </c>
      <c r="W65" s="141">
        <f t="shared" si="76"/>
        <v>-0.87903926600368942</v>
      </c>
      <c r="X65" s="141">
        <f t="shared" si="76"/>
        <v>1.8854546530234328</v>
      </c>
      <c r="Y65" s="141">
        <f t="shared" si="76"/>
        <v>2.4256977767536991</v>
      </c>
      <c r="Z65" s="141">
        <f t="shared" si="76"/>
        <v>5.7351830915711721</v>
      </c>
      <c r="AA65" s="141">
        <f t="shared" si="76"/>
        <v>3.9637467325286391</v>
      </c>
      <c r="AB65" s="141">
        <f t="shared" ref="AB65" si="92">IF(M65&lt;&gt;"",IF(M64&lt;&gt;"",(M65/M64-1)*100,"-"),"-")</f>
        <v>1.7376482210311739</v>
      </c>
      <c r="AC65" s="142">
        <f t="shared" si="77"/>
        <v>4.3756273081439812</v>
      </c>
    </row>
    <row r="66" spans="1:29" x14ac:dyDescent="0.2">
      <c r="A66" s="7">
        <v>2014</v>
      </c>
      <c r="B66" s="140">
        <f t="shared" ref="B66:N66" si="93">IFERROR(B22/B44*100,"")</f>
        <v>80.547234124658971</v>
      </c>
      <c r="C66" s="140">
        <f t="shared" si="93"/>
        <v>80.405053793885259</v>
      </c>
      <c r="D66" s="140">
        <f t="shared" si="93"/>
        <v>77.494464700024238</v>
      </c>
      <c r="E66" s="140">
        <f t="shared" si="93"/>
        <v>79.360440912110391</v>
      </c>
      <c r="F66" s="140">
        <f t="shared" si="93"/>
        <v>78.405065835429795</v>
      </c>
      <c r="G66" s="140">
        <f t="shared" si="93"/>
        <v>78.300475256720162</v>
      </c>
      <c r="H66" s="140">
        <f t="shared" si="93"/>
        <v>81.521345562687969</v>
      </c>
      <c r="I66" s="140">
        <f t="shared" si="93"/>
        <v>79.181694221394693</v>
      </c>
      <c r="J66" s="140">
        <f t="shared" si="93"/>
        <v>78.533890328296835</v>
      </c>
      <c r="K66" s="140">
        <f t="shared" si="93"/>
        <v>80.653693818486957</v>
      </c>
      <c r="L66" s="140">
        <f t="shared" si="93"/>
        <v>81.117548261749221</v>
      </c>
      <c r="M66" s="140">
        <f t="shared" si="93"/>
        <v>80.793768154767605</v>
      </c>
      <c r="N66" s="140">
        <f t="shared" si="93"/>
        <v>79.735532008274063</v>
      </c>
      <c r="P66" s="28">
        <v>2014</v>
      </c>
      <c r="Q66" s="141">
        <f t="shared" si="79"/>
        <v>1.5146857362960731</v>
      </c>
      <c r="R66" s="141">
        <f t="shared" ref="R66" si="94">IF(C66&lt;&gt;"",IF(C65&lt;&gt;"",(C66/C65-1)*100,"-"),"-")</f>
        <v>11.629734908152312</v>
      </c>
      <c r="S66" s="141">
        <f t="shared" ref="S66" si="95">IF(D66&lt;&gt;"",IF(D65&lt;&gt;"",(D66/D65-1)*100,"-"),"-")</f>
        <v>8.6188336588870271</v>
      </c>
      <c r="T66" s="141">
        <f t="shared" ref="T66" si="96">IF(E66&lt;&gt;"",IF(E65&lt;&gt;"",(E66/E65-1)*100,"-"),"-")</f>
        <v>9.6952965133563431</v>
      </c>
      <c r="U66" s="141">
        <f t="shared" ref="U66" si="97">IF(F66&lt;&gt;"",IF(F65&lt;&gt;"",(F66/F65-1)*100,"-"),"-")</f>
        <v>5.8568969145933458</v>
      </c>
      <c r="V66" s="141">
        <f t="shared" ref="V66" si="98">IF(G66&lt;&gt;"",IF(G65&lt;&gt;"",(G66/G65-1)*100,"-"),"-")</f>
        <v>1.8743046293026477</v>
      </c>
      <c r="W66" s="141">
        <f t="shared" ref="W66" si="99">IF(H66&lt;&gt;"",IF(H65&lt;&gt;"",(H66/H65-1)*100,"-"),"-")</f>
        <v>3.577200413298165</v>
      </c>
      <c r="X66" s="141">
        <f t="shared" ref="X66" si="100">IF(I66&lt;&gt;"",IF(I65&lt;&gt;"",(I66/I65-1)*100,"-"),"-")</f>
        <v>6.7230141564332158</v>
      </c>
      <c r="Y66" s="141">
        <f t="shared" ref="Y66" si="101">IF(J66&lt;&gt;"",IF(J65&lt;&gt;"",(J66/J65-1)*100,"-"),"-")</f>
        <v>1.4593553239007351</v>
      </c>
      <c r="Z66" s="141">
        <f t="shared" ref="Z66" si="102">IF(K66&lt;&gt;"",IF(K65&lt;&gt;"",(K66/K65-1)*100,"-"),"-")</f>
        <v>3.5093591015332937</v>
      </c>
      <c r="AA66" s="141">
        <f t="shared" ref="AA66" si="103">IF(L66&lt;&gt;"",IF(L65&lt;&gt;"",(L66/L65-1)*100,"-"),"-")</f>
        <v>2.3215147164266536</v>
      </c>
      <c r="AB66" s="141">
        <f t="shared" ref="AB66" si="104">IF(M66&lt;&gt;"",IF(M65&lt;&gt;"",(M66/M65-1)*100,"-"),"-")</f>
        <v>2.1527119487946278</v>
      </c>
      <c r="AC66" s="142">
        <f t="shared" si="77"/>
        <v>4.731381383982125</v>
      </c>
    </row>
    <row r="67" spans="1:29" x14ac:dyDescent="0.2">
      <c r="A67" s="7">
        <v>2015</v>
      </c>
      <c r="B67" s="140">
        <f t="shared" ref="B67:N67" si="105">IFERROR(B23/B45*100,"")</f>
        <v>84.482954880955859</v>
      </c>
      <c r="C67" s="140">
        <f t="shared" si="105"/>
        <v>79.954727681590626</v>
      </c>
      <c r="D67" s="140">
        <f t="shared" si="105"/>
        <v>77.300162510923258</v>
      </c>
      <c r="E67" s="140">
        <f t="shared" si="105"/>
        <v>80.882573161927056</v>
      </c>
      <c r="F67" s="140">
        <f t="shared" si="105"/>
        <v>78.010583266894912</v>
      </c>
      <c r="G67" s="140">
        <f t="shared" si="105"/>
        <v>77.678125257872438</v>
      </c>
      <c r="H67" s="140">
        <f t="shared" si="105"/>
        <v>83.356966184926975</v>
      </c>
      <c r="I67" s="140">
        <f t="shared" si="105"/>
        <v>78.622424898267425</v>
      </c>
      <c r="J67" s="140">
        <f t="shared" si="105"/>
        <v>79.493965393293948</v>
      </c>
      <c r="K67" s="140">
        <f t="shared" si="105"/>
        <v>79.230148339624378</v>
      </c>
      <c r="L67" s="140">
        <f t="shared" si="105"/>
        <v>77.87229216743323</v>
      </c>
      <c r="M67" s="140">
        <f t="shared" si="105"/>
        <v>79.816001308534283</v>
      </c>
      <c r="N67" s="140">
        <f t="shared" si="105"/>
        <v>79.828211541687168</v>
      </c>
      <c r="P67" s="28">
        <v>2015</v>
      </c>
      <c r="Q67" s="141">
        <f t="shared" si="79"/>
        <v>4.8862270679658204</v>
      </c>
      <c r="R67" s="141">
        <f t="shared" ref="R67" si="106">IF(C67&lt;&gt;"",IF(C66&lt;&gt;"",(C67/C66-1)*100,"-"),"-")</f>
        <v>-0.5600718997701648</v>
      </c>
      <c r="S67" s="141">
        <f t="shared" ref="S67" si="107">IF(D67&lt;&gt;"",IF(D66&lt;&gt;"",(D67/D66-1)*100,"-"),"-")</f>
        <v>-0.25073041004040064</v>
      </c>
      <c r="T67" s="141">
        <f t="shared" ref="T67" si="108">IF(E67&lt;&gt;"",IF(E66&lt;&gt;"",(E67/E66-1)*100,"-"),"-")</f>
        <v>1.9179987312600622</v>
      </c>
      <c r="U67" s="141">
        <f t="shared" ref="U67" si="109">IF(F67&lt;&gt;"",IF(F66&lt;&gt;"",(F67/F66-1)*100,"-"),"-")</f>
        <v>-0.50313403136844626</v>
      </c>
      <c r="V67" s="141">
        <f t="shared" ref="V67" si="110">IF(G67&lt;&gt;"",IF(G66&lt;&gt;"",(G67/G66-1)*100,"-"),"-")</f>
        <v>-0.79482276040758748</v>
      </c>
      <c r="W67" s="141">
        <f t="shared" ref="W67" si="111">IF(H67&lt;&gt;"",IF(H66&lt;&gt;"",(H67/H66-1)*100,"-"),"-")</f>
        <v>2.2517055006500808</v>
      </c>
      <c r="X67" s="141">
        <f t="shared" ref="X67" si="112">IF(I67&lt;&gt;"",IF(I66&lt;&gt;"",(I67/I66-1)*100,"-"),"-")</f>
        <v>-0.70631138753299849</v>
      </c>
      <c r="Y67" s="141">
        <f t="shared" ref="Y67" si="113">IF(J67&lt;&gt;"",IF(J66&lt;&gt;"",(J67/J66-1)*100,"-"),"-")</f>
        <v>1.2224977789635716</v>
      </c>
      <c r="Z67" s="141">
        <f t="shared" ref="Z67:Z68" si="114">IF(K67&lt;&gt;"",IF(K66&lt;&gt;"",(K67/K66-1)*100,"-"),"-")</f>
        <v>-1.7650096498572077</v>
      </c>
      <c r="AA67" s="141">
        <f t="shared" ref="AA67:AB68" si="115">IF(L67&lt;&gt;"",IF(L66&lt;&gt;"",(L67/L66-1)*100,"-"),"-")</f>
        <v>-4.0006831614834208</v>
      </c>
      <c r="AB67" s="141">
        <f t="shared" ref="AB67" si="116">IF(M67&lt;&gt;"",IF(M66&lt;&gt;"",(M67/M66-1)*100,"-"),"-")</f>
        <v>-1.2102008218756732</v>
      </c>
      <c r="AC67" s="142">
        <f t="shared" si="77"/>
        <v>0.11623366782513855</v>
      </c>
    </row>
    <row r="68" spans="1:29" x14ac:dyDescent="0.2">
      <c r="A68" s="7">
        <v>2016</v>
      </c>
      <c r="B68" s="140">
        <f t="shared" ref="B68:N68" si="117">IFERROR(B24/B46*100,"")</f>
        <v>83.076672508924005</v>
      </c>
      <c r="C68" s="140">
        <f t="shared" si="117"/>
        <v>78.333818648161426</v>
      </c>
      <c r="D68" s="140">
        <f t="shared" si="117"/>
        <v>77.509949723823695</v>
      </c>
      <c r="E68" s="140">
        <f t="shared" si="117"/>
        <v>79.137994888032708</v>
      </c>
      <c r="F68" s="140">
        <f t="shared" si="117"/>
        <v>78.327706805489782</v>
      </c>
      <c r="G68" s="140">
        <f t="shared" si="117"/>
        <v>78.061916975188467</v>
      </c>
      <c r="H68" s="140">
        <f t="shared" si="117"/>
        <v>84.497473700665893</v>
      </c>
      <c r="I68" s="140">
        <f t="shared" si="117"/>
        <v>78.776403470405825</v>
      </c>
      <c r="J68" s="140">
        <f t="shared" si="117"/>
        <v>79.985255550806968</v>
      </c>
      <c r="K68" s="140">
        <f t="shared" si="117"/>
        <v>79.188274691450218</v>
      </c>
      <c r="L68" s="140">
        <f t="shared" si="117"/>
        <v>80.686840109624285</v>
      </c>
      <c r="M68" s="140">
        <f t="shared" si="117"/>
        <v>81.285659168841278</v>
      </c>
      <c r="N68" s="140">
        <f t="shared" si="117"/>
        <v>80.019446138969286</v>
      </c>
      <c r="P68" s="28">
        <v>2016</v>
      </c>
      <c r="Q68" s="141">
        <f t="shared" ref="Q68:R69" si="118">IF(B68&lt;&gt;"",IF(B67&lt;&gt;"",(B68/B67-1)*100,"-"),"-")</f>
        <v>-1.6645752672991065</v>
      </c>
      <c r="R68" s="141">
        <f t="shared" ref="R68" si="119">IF(C68&lt;&gt;"",IF(C67&lt;&gt;"",(C68/C67-1)*100,"-"),"-")</f>
        <v>-2.0272835396103916</v>
      </c>
      <c r="S68" s="141">
        <f t="shared" ref="S68:S69" si="120">IF(D68&lt;&gt;"",IF(D67&lt;&gt;"",(D68/D67-1)*100,"-"),"-")</f>
        <v>0.27139297782303728</v>
      </c>
      <c r="T68" s="141">
        <f t="shared" ref="T68" si="121">IF(E68&lt;&gt;"",IF(E67&lt;&gt;"",(E68/E67-1)*100,"-"),"-")</f>
        <v>-2.1569272659039851</v>
      </c>
      <c r="U68" s="141">
        <f t="shared" ref="U68" si="122">IF(F68&lt;&gt;"",IF(F67&lt;&gt;"",(F68/F67-1)*100,"-"),"-")</f>
        <v>0.40651348229241435</v>
      </c>
      <c r="V68" s="141">
        <f t="shared" ref="V68" si="123">IF(G68&lt;&gt;"",IF(G67&lt;&gt;"",(G68/G67-1)*100,"-"),"-")</f>
        <v>0.49407953145359507</v>
      </c>
      <c r="W68" s="141">
        <f t="shared" ref="W68" si="124">IF(H68&lt;&gt;"",IF(H67&lt;&gt;"",(H68/H67-1)*100,"-"),"-")</f>
        <v>1.3682209993208128</v>
      </c>
      <c r="X68" s="141">
        <f t="shared" ref="X68" si="125">IF(I68&lt;&gt;"",IF(I67&lt;&gt;"",(I68/I67-1)*100,"-"),"-")</f>
        <v>0.19584561572303372</v>
      </c>
      <c r="Y68" s="141">
        <f>IF(J68&lt;&gt;"",IF(J67&lt;&gt;"",(J68/J67-1)*100,"-"),"-")</f>
        <v>0.61802195309088592</v>
      </c>
      <c r="Z68" s="141">
        <f t="shared" si="114"/>
        <v>-5.285064972321285E-2</v>
      </c>
      <c r="AA68" s="141">
        <f t="shared" si="115"/>
        <v>3.6143124388062109</v>
      </c>
      <c r="AB68" s="141">
        <f t="shared" si="115"/>
        <v>1.8413073020608017</v>
      </c>
      <c r="AC68" s="142">
        <f t="shared" si="77"/>
        <v>0.23955766212080398</v>
      </c>
    </row>
    <row r="69" spans="1:29" x14ac:dyDescent="0.2">
      <c r="A69" s="7">
        <v>2017</v>
      </c>
      <c r="B69" s="140">
        <f t="shared" ref="B69:N69" si="126">IFERROR(B25/B47*100,"")</f>
        <v>84.24084754310141</v>
      </c>
      <c r="C69" s="140">
        <f t="shared" si="126"/>
        <v>79.10645435481419</v>
      </c>
      <c r="D69" s="140">
        <f t="shared" si="126"/>
        <v>78.951439019792844</v>
      </c>
      <c r="E69" s="140">
        <f t="shared" si="126"/>
        <v>80.093400446422947</v>
      </c>
      <c r="F69" s="140">
        <f t="shared" si="126"/>
        <v>77.786303824906469</v>
      </c>
      <c r="G69" s="140">
        <f t="shared" si="126"/>
        <v>80.134557940680466</v>
      </c>
      <c r="H69" s="140">
        <f t="shared" si="126"/>
        <v>83.888737873239378</v>
      </c>
      <c r="I69" s="140">
        <f t="shared" si="126"/>
        <v>80.236569643735749</v>
      </c>
      <c r="J69" s="140">
        <f t="shared" si="126"/>
        <v>82.881420500781388</v>
      </c>
      <c r="K69" s="140">
        <f t="shared" si="126"/>
        <v>83.286547697059675</v>
      </c>
      <c r="L69" s="140">
        <f t="shared" si="126"/>
        <v>82.573661005612848</v>
      </c>
      <c r="M69" s="140">
        <f t="shared" si="126"/>
        <v>83.203861343565222</v>
      </c>
      <c r="N69" s="140">
        <f t="shared" si="126"/>
        <v>81.475078397294325</v>
      </c>
      <c r="P69" s="28">
        <v>2017</v>
      </c>
      <c r="Q69" s="141">
        <f t="shared" si="118"/>
        <v>1.4013260269329475</v>
      </c>
      <c r="R69" s="141">
        <f t="shared" si="118"/>
        <v>0.98633734444004695</v>
      </c>
      <c r="S69" s="31">
        <f t="shared" si="120"/>
        <v>1.8597474274016923</v>
      </c>
      <c r="T69" s="141">
        <f t="shared" ref="T69" si="127">IF(E69&lt;&gt;"",IF(E68&lt;&gt;"",(E69/E68-1)*100,"-"),"-")</f>
        <v>1.2072653088342378</v>
      </c>
      <c r="U69" s="141">
        <f t="shared" ref="U69" si="128">IF(F69&lt;&gt;"",IF(F68&lt;&gt;"",(F69/F68-1)*100,"-"),"-")</f>
        <v>-0.69120238886576368</v>
      </c>
      <c r="V69" s="141">
        <f t="shared" ref="V69" si="129">IF(G69&lt;&gt;"",IF(G68&lt;&gt;"",(G69/G68-1)*100,"-"),"-")</f>
        <v>2.6551243497527466</v>
      </c>
      <c r="W69" s="141">
        <f t="shared" ref="W69" si="130">IF(H69&lt;&gt;"",IF(H68&lt;&gt;"",(H69/H68-1)*100,"-"),"-")</f>
        <v>-0.72041896729714283</v>
      </c>
      <c r="X69" s="141">
        <f t="shared" ref="X69" si="131">IF(I69&lt;&gt;"",IF(I68&lt;&gt;"",(I69/I68-1)*100,"-"),"-")</f>
        <v>1.8535578028495259</v>
      </c>
      <c r="Y69" s="141">
        <f>IF(J69&lt;&gt;"",IF(J68&lt;&gt;"",(J69/J68-1)*100,"-"),"-")</f>
        <v>3.620873534791369</v>
      </c>
      <c r="Z69" s="141">
        <f t="shared" ref="Z69" si="132">IF(K69&lt;&gt;"",IF(K68&lt;&gt;"",(K69/K68-1)*100,"-"),"-")</f>
        <v>5.1753533229231152</v>
      </c>
      <c r="AA69" s="141">
        <f t="shared" ref="AA69" si="133">IF(L69&lt;&gt;"",IF(L68&lt;&gt;"",(L69/L68-1)*100,"-"),"-")</f>
        <v>2.3384493598027412</v>
      </c>
      <c r="AB69" s="141">
        <f t="shared" ref="AB69" si="134">IF(M69&lt;&gt;"",IF(M68&lt;&gt;"",(M69/M68-1)*100,"-"),"-")</f>
        <v>2.3598285285963971</v>
      </c>
      <c r="AC69" s="142">
        <f t="shared" si="77"/>
        <v>1.8190981424653252</v>
      </c>
    </row>
    <row r="70" spans="1:29" x14ac:dyDescent="0.2"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</row>
    <row r="71" spans="1:29" ht="15.75" x14ac:dyDescent="0.2">
      <c r="A71" s="38" t="s">
        <v>25</v>
      </c>
      <c r="B71" s="3"/>
      <c r="C71" s="3"/>
      <c r="D71" s="3"/>
      <c r="E71" s="3"/>
      <c r="F71" s="3"/>
      <c r="G71" s="2"/>
      <c r="H71" s="2"/>
      <c r="I71" s="2"/>
      <c r="J71" s="21"/>
      <c r="K71" s="21"/>
      <c r="L71" s="21"/>
      <c r="M71" s="21"/>
    </row>
    <row r="72" spans="1:29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29" x14ac:dyDescent="0.2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</row>
    <row r="74" spans="1:29" ht="15.75" x14ac:dyDescent="0.2">
      <c r="A74" s="6" t="s">
        <v>2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P74" s="22" t="s">
        <v>18</v>
      </c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</row>
    <row r="76" spans="1:29" ht="15" x14ac:dyDescent="0.2">
      <c r="A76" s="33"/>
      <c r="B76" s="5" t="s">
        <v>4</v>
      </c>
      <c r="C76" s="5" t="s">
        <v>5</v>
      </c>
      <c r="D76" s="5" t="s">
        <v>6</v>
      </c>
      <c r="E76" s="5" t="s">
        <v>7</v>
      </c>
      <c r="F76" s="5" t="s">
        <v>8</v>
      </c>
      <c r="G76" s="5" t="s">
        <v>9</v>
      </c>
      <c r="H76" s="5" t="s">
        <v>10</v>
      </c>
      <c r="I76" s="5" t="s">
        <v>11</v>
      </c>
      <c r="J76" s="5" t="s">
        <v>12</v>
      </c>
      <c r="K76" s="5" t="s">
        <v>13</v>
      </c>
      <c r="L76" s="5" t="s">
        <v>14</v>
      </c>
      <c r="M76" s="8" t="s">
        <v>15</v>
      </c>
      <c r="N76" s="8" t="s">
        <v>3</v>
      </c>
      <c r="P76" s="25"/>
      <c r="Q76" s="26" t="s">
        <v>4</v>
      </c>
      <c r="R76" s="26" t="s">
        <v>5</v>
      </c>
      <c r="S76" s="26" t="s">
        <v>6</v>
      </c>
      <c r="T76" s="26" t="s">
        <v>7</v>
      </c>
      <c r="U76" s="26" t="s">
        <v>8</v>
      </c>
      <c r="V76" s="26" t="s">
        <v>9</v>
      </c>
      <c r="W76" s="26" t="s">
        <v>10</v>
      </c>
      <c r="X76" s="26" t="s">
        <v>11</v>
      </c>
      <c r="Y76" s="26" t="s">
        <v>12</v>
      </c>
      <c r="Z76" s="26" t="s">
        <v>13</v>
      </c>
      <c r="AA76" s="26" t="s">
        <v>14</v>
      </c>
      <c r="AB76" s="26" t="s">
        <v>15</v>
      </c>
      <c r="AC76" s="26" t="s">
        <v>3</v>
      </c>
    </row>
    <row r="77" spans="1:29" x14ac:dyDescent="0.2">
      <c r="A77" s="7">
        <v>2000</v>
      </c>
      <c r="B77" s="43">
        <v>2018341.0969999998</v>
      </c>
      <c r="C77" s="43">
        <v>1842976</v>
      </c>
      <c r="D77" s="43">
        <v>2007059.5549999999</v>
      </c>
      <c r="E77" s="43">
        <v>1885843.696</v>
      </c>
      <c r="F77" s="43">
        <v>1757926.085</v>
      </c>
      <c r="G77" s="43">
        <v>1777362.4790000003</v>
      </c>
      <c r="H77" s="43">
        <v>2080682.801</v>
      </c>
      <c r="I77" s="43">
        <v>1931645.1869999997</v>
      </c>
      <c r="J77" s="43">
        <v>1885516.5699999998</v>
      </c>
      <c r="K77" s="43">
        <v>1918632.8400000003</v>
      </c>
      <c r="L77" s="43">
        <v>1705442.2379999999</v>
      </c>
      <c r="M77" s="43">
        <v>1847528.1809999999</v>
      </c>
      <c r="N77" s="27">
        <f>SUM(B77:M77)</f>
        <v>22658956.729000002</v>
      </c>
      <c r="P77" s="28">
        <v>2000</v>
      </c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30"/>
      <c r="AB77" s="29"/>
      <c r="AC77" s="29"/>
    </row>
    <row r="78" spans="1:29" x14ac:dyDescent="0.2">
      <c r="A78" s="7">
        <v>2001</v>
      </c>
      <c r="B78" s="43">
        <v>2005895.841</v>
      </c>
      <c r="C78" s="43">
        <v>1790429.2330000002</v>
      </c>
      <c r="D78" s="43">
        <v>1903070.5460000001</v>
      </c>
      <c r="E78" s="43">
        <v>1692809.6490000002</v>
      </c>
      <c r="F78" s="43">
        <v>1581765.7479999999</v>
      </c>
      <c r="G78" s="43">
        <v>1788390.94</v>
      </c>
      <c r="H78" s="43">
        <v>2096049.1490000002</v>
      </c>
      <c r="I78" s="43">
        <v>1970368.284</v>
      </c>
      <c r="J78" s="43">
        <v>1677939.1940000001</v>
      </c>
      <c r="K78" s="43">
        <v>1592439.7559999996</v>
      </c>
      <c r="L78" s="43">
        <v>1542208.1990000003</v>
      </c>
      <c r="M78" s="43">
        <v>1730172.7819999999</v>
      </c>
      <c r="N78" s="27">
        <f t="shared" ref="N78:N85" si="135">SUM(B78:M78)</f>
        <v>21371539.321000002</v>
      </c>
      <c r="P78" s="28">
        <v>2001</v>
      </c>
      <c r="Q78" s="141">
        <f>IF(B78&lt;&gt;"",IF(B77&lt;&gt;"",(B78/B77-1)*100,"-"),"-")</f>
        <v>-0.61660816491810877</v>
      </c>
      <c r="R78" s="141">
        <f t="shared" ref="R78:AB90" si="136">IF(C78&lt;&gt;"",IF(C77&lt;&gt;"",(C78/C77-1)*100,"-"),"-")</f>
        <v>-2.8511910627159409</v>
      </c>
      <c r="S78" s="141">
        <f t="shared" si="136"/>
        <v>-5.1811621005934612</v>
      </c>
      <c r="T78" s="141">
        <f t="shared" si="136"/>
        <v>-10.235951548340827</v>
      </c>
      <c r="U78" s="141">
        <f t="shared" si="136"/>
        <v>-10.020918314093963</v>
      </c>
      <c r="V78" s="141">
        <f t="shared" si="136"/>
        <v>0.62049588253965116</v>
      </c>
      <c r="W78" s="141">
        <f t="shared" si="136"/>
        <v>0.73852429561176436</v>
      </c>
      <c r="X78" s="141">
        <f t="shared" si="136"/>
        <v>2.0046692457086568</v>
      </c>
      <c r="Y78" s="141">
        <f t="shared" si="136"/>
        <v>-11.009045441589505</v>
      </c>
      <c r="Z78" s="141">
        <f t="shared" si="136"/>
        <v>-17.001329133926458</v>
      </c>
      <c r="AA78" s="141">
        <f t="shared" si="136"/>
        <v>-9.5713613374221911</v>
      </c>
      <c r="AB78" s="141">
        <f t="shared" si="136"/>
        <v>-6.3520221345949812</v>
      </c>
      <c r="AC78" s="142">
        <f t="shared" ref="AC78:AC94" si="137">IF(COUNTIF(Q78:AB78,"-")=0,IF(N78&lt;&gt;"",IF(N77&lt;&gt;"",(N78/N77-1)*100,"-"),"-"),"-")</f>
        <v>-5.6817152854716451</v>
      </c>
    </row>
    <row r="79" spans="1:29" x14ac:dyDescent="0.2">
      <c r="A79" s="7">
        <v>2002</v>
      </c>
      <c r="B79" s="43">
        <v>1900249.8709999998</v>
      </c>
      <c r="C79" s="43">
        <v>1687946.8469999998</v>
      </c>
      <c r="D79" s="43">
        <v>1736911.4249999998</v>
      </c>
      <c r="E79" s="43">
        <v>1598659.4990000001</v>
      </c>
      <c r="F79" s="43">
        <v>1624056.9240000001</v>
      </c>
      <c r="G79" s="43">
        <v>1692649.0659999999</v>
      </c>
      <c r="H79" s="43">
        <v>1928231.5759999997</v>
      </c>
      <c r="I79" s="43">
        <v>1853796.067</v>
      </c>
      <c r="J79" s="43">
        <v>1705233.817</v>
      </c>
      <c r="K79" s="43">
        <v>1641482.5660000001</v>
      </c>
      <c r="L79" s="43">
        <v>1591873.6429999997</v>
      </c>
      <c r="M79" s="43">
        <v>1799457.6509999998</v>
      </c>
      <c r="N79" s="27">
        <f>SUM(B79:M79)</f>
        <v>20760548.952</v>
      </c>
      <c r="P79" s="28">
        <v>2002</v>
      </c>
      <c r="Q79" s="141">
        <f t="shared" ref="Q79:R90" si="138">IF(B79&lt;&gt;"",IF(B78&lt;&gt;"",(B79/B78-1)*100,"-"),"-")</f>
        <v>-5.2667724734566708</v>
      </c>
      <c r="R79" s="141">
        <f t="shared" si="136"/>
        <v>-5.7239003983577401</v>
      </c>
      <c r="S79" s="141">
        <f t="shared" si="136"/>
        <v>-8.7311067553036636</v>
      </c>
      <c r="T79" s="141">
        <f t="shared" si="136"/>
        <v>-5.5617682741599284</v>
      </c>
      <c r="U79" s="141">
        <f t="shared" si="136"/>
        <v>2.6736687182330021</v>
      </c>
      <c r="V79" s="141">
        <f t="shared" si="136"/>
        <v>-5.3535204109231298</v>
      </c>
      <c r="W79" s="141">
        <f t="shared" si="136"/>
        <v>-8.0063758562180851</v>
      </c>
      <c r="X79" s="141">
        <f t="shared" si="136"/>
        <v>-5.9162653980274875</v>
      </c>
      <c r="Y79" s="141">
        <f t="shared" si="136"/>
        <v>1.6266753346962926</v>
      </c>
      <c r="Z79" s="141">
        <f t="shared" si="136"/>
        <v>3.0797278085539448</v>
      </c>
      <c r="AA79" s="141">
        <f t="shared" si="136"/>
        <v>3.2204110983331313</v>
      </c>
      <c r="AB79" s="141">
        <f t="shared" si="136"/>
        <v>4.0045057765797143</v>
      </c>
      <c r="AC79" s="142">
        <f t="shared" si="137"/>
        <v>-2.8588973392273842</v>
      </c>
    </row>
    <row r="80" spans="1:29" x14ac:dyDescent="0.2">
      <c r="A80" s="7">
        <v>2003</v>
      </c>
      <c r="B80" s="43">
        <v>1947368.6439999999</v>
      </c>
      <c r="C80" s="43">
        <v>1666704.112</v>
      </c>
      <c r="D80" s="43">
        <v>1758520.017</v>
      </c>
      <c r="E80" s="43">
        <v>1555198.3919999998</v>
      </c>
      <c r="F80" s="43">
        <v>1489320.7289999998</v>
      </c>
      <c r="G80" s="43">
        <v>1605630.8679999998</v>
      </c>
      <c r="H80" s="43">
        <v>1846014.0799999998</v>
      </c>
      <c r="I80" s="43">
        <v>1832395.2490000001</v>
      </c>
      <c r="J80" s="43">
        <v>1727923.3120000002</v>
      </c>
      <c r="K80" s="43">
        <v>1784308.2449999999</v>
      </c>
      <c r="L80" s="43">
        <v>1757705.8760000002</v>
      </c>
      <c r="M80" s="43">
        <v>1715220.5959999994</v>
      </c>
      <c r="N80" s="27">
        <f t="shared" si="135"/>
        <v>20686310.119999997</v>
      </c>
      <c r="P80" s="28">
        <v>2003</v>
      </c>
      <c r="Q80" s="141">
        <f t="shared" si="138"/>
        <v>2.4796093250201823</v>
      </c>
      <c r="R80" s="141">
        <f t="shared" si="136"/>
        <v>-1.2584954933714143</v>
      </c>
      <c r="S80" s="141">
        <f t="shared" si="136"/>
        <v>1.2440814015602486</v>
      </c>
      <c r="T80" s="141">
        <f t="shared" si="136"/>
        <v>-2.7185968636339597</v>
      </c>
      <c r="U80" s="141">
        <f t="shared" si="136"/>
        <v>-8.2962729328568958</v>
      </c>
      <c r="V80" s="141">
        <f t="shared" si="136"/>
        <v>-5.1409473911587567</v>
      </c>
      <c r="W80" s="141">
        <f t="shared" si="136"/>
        <v>-4.2638808026655761</v>
      </c>
      <c r="X80" s="141">
        <f t="shared" si="136"/>
        <v>-1.1544321611725583</v>
      </c>
      <c r="Y80" s="141">
        <f t="shared" si="136"/>
        <v>1.3305796996166519</v>
      </c>
      <c r="Z80" s="141">
        <f t="shared" si="136"/>
        <v>8.7010171145490922</v>
      </c>
      <c r="AA80" s="141">
        <f t="shared" si="136"/>
        <v>10.41742438096267</v>
      </c>
      <c r="AB80" s="141">
        <f t="shared" si="136"/>
        <v>-4.6812468719776739</v>
      </c>
      <c r="AC80" s="142">
        <f t="shared" si="137"/>
        <v>-0.35759570795381723</v>
      </c>
    </row>
    <row r="81" spans="1:29" x14ac:dyDescent="0.2">
      <c r="A81" s="7">
        <v>2004</v>
      </c>
      <c r="B81" s="43">
        <v>1888323.625</v>
      </c>
      <c r="C81" s="43">
        <v>1743724.8419999997</v>
      </c>
      <c r="D81" s="43">
        <v>1713115.7040000004</v>
      </c>
      <c r="E81" s="43">
        <v>1667542.1870000002</v>
      </c>
      <c r="F81" s="43">
        <v>1669282.6270000001</v>
      </c>
      <c r="G81" s="43">
        <v>1745707.7640000004</v>
      </c>
      <c r="H81" s="43">
        <v>2105633.5489999996</v>
      </c>
      <c r="I81" s="43">
        <v>1957059.7010000001</v>
      </c>
      <c r="J81" s="43">
        <v>1812175.7519999999</v>
      </c>
      <c r="K81" s="43">
        <v>2013415.49</v>
      </c>
      <c r="L81" s="43">
        <v>1840618.2610000002</v>
      </c>
      <c r="M81" s="43">
        <v>1874480.8660000002</v>
      </c>
      <c r="N81" s="27">
        <f t="shared" si="135"/>
        <v>22031080.368000001</v>
      </c>
      <c r="P81" s="28">
        <v>2004</v>
      </c>
      <c r="Q81" s="141">
        <f t="shared" si="138"/>
        <v>-3.032041169088473</v>
      </c>
      <c r="R81" s="141">
        <f t="shared" si="136"/>
        <v>4.6211399759239269</v>
      </c>
      <c r="S81" s="141">
        <f t="shared" si="136"/>
        <v>-2.5819616814745427</v>
      </c>
      <c r="T81" s="141">
        <f t="shared" si="136"/>
        <v>7.2237597195252468</v>
      </c>
      <c r="U81" s="141">
        <f t="shared" si="136"/>
        <v>12.083488431725197</v>
      </c>
      <c r="V81" s="141">
        <f t="shared" si="136"/>
        <v>8.7241033285865299</v>
      </c>
      <c r="W81" s="141">
        <f t="shared" si="136"/>
        <v>14.063785959855736</v>
      </c>
      <c r="X81" s="141">
        <f t="shared" si="136"/>
        <v>6.8033603595094361</v>
      </c>
      <c r="Y81" s="141">
        <f t="shared" si="136"/>
        <v>4.8759362996544597</v>
      </c>
      <c r="Z81" s="141">
        <f t="shared" si="136"/>
        <v>12.840115806335927</v>
      </c>
      <c r="AA81" s="141">
        <f t="shared" si="136"/>
        <v>4.717079582659367</v>
      </c>
      <c r="AB81" s="141">
        <f t="shared" si="136"/>
        <v>9.2851187987950556</v>
      </c>
      <c r="AC81" s="142">
        <f t="shared" si="137"/>
        <v>6.5007738944213633</v>
      </c>
    </row>
    <row r="82" spans="1:29" x14ac:dyDescent="0.2">
      <c r="A82" s="7">
        <v>2005</v>
      </c>
      <c r="B82" s="43">
        <v>2117897.7189999996</v>
      </c>
      <c r="C82" s="43">
        <v>1890152.3980000003</v>
      </c>
      <c r="D82" s="43">
        <v>1977169.443</v>
      </c>
      <c r="E82" s="43">
        <v>1814845.2129999998</v>
      </c>
      <c r="F82" s="43">
        <v>1744809.35</v>
      </c>
      <c r="G82" s="43">
        <v>1827745.372</v>
      </c>
      <c r="H82" s="43">
        <v>2265568.7739999997</v>
      </c>
      <c r="I82" s="43">
        <v>2088037.4839999999</v>
      </c>
      <c r="J82" s="43">
        <v>1949974.0189999999</v>
      </c>
      <c r="K82" s="43">
        <v>2021504.8370000003</v>
      </c>
      <c r="L82" s="43">
        <v>1853356.1840000001</v>
      </c>
      <c r="M82" s="43">
        <v>1965996.524</v>
      </c>
      <c r="N82" s="27">
        <f t="shared" si="135"/>
        <v>23517057.317000002</v>
      </c>
      <c r="P82" s="28">
        <v>2005</v>
      </c>
      <c r="Q82" s="141">
        <f t="shared" si="138"/>
        <v>12.157560863011474</v>
      </c>
      <c r="R82" s="141">
        <f t="shared" si="136"/>
        <v>8.3974003508519459</v>
      </c>
      <c r="S82" s="141">
        <f t="shared" si="136"/>
        <v>15.413654686805645</v>
      </c>
      <c r="T82" s="141">
        <f t="shared" si="136"/>
        <v>8.8335411930420715</v>
      </c>
      <c r="U82" s="141">
        <f t="shared" si="136"/>
        <v>4.5245018296113937</v>
      </c>
      <c r="V82" s="141">
        <f t="shared" si="136"/>
        <v>4.6993895365409877</v>
      </c>
      <c r="W82" s="141">
        <f t="shared" si="136"/>
        <v>7.5955868520406034</v>
      </c>
      <c r="X82" s="141">
        <f t="shared" si="136"/>
        <v>6.6925798396990199</v>
      </c>
      <c r="Y82" s="141">
        <f t="shared" si="136"/>
        <v>7.604023332059251</v>
      </c>
      <c r="Z82" s="141">
        <f t="shared" si="136"/>
        <v>0.40177236343803546</v>
      </c>
      <c r="AA82" s="141">
        <f t="shared" si="136"/>
        <v>0.6920458885961267</v>
      </c>
      <c r="AB82" s="141">
        <f t="shared" si="136"/>
        <v>4.8821868315619188</v>
      </c>
      <c r="AC82" s="142">
        <f t="shared" si="137"/>
        <v>6.7449118435352506</v>
      </c>
    </row>
    <row r="83" spans="1:29" x14ac:dyDescent="0.2">
      <c r="A83" s="7">
        <v>2006</v>
      </c>
      <c r="B83" s="43">
        <v>2163592.139</v>
      </c>
      <c r="C83" s="43">
        <v>1876193.5839999998</v>
      </c>
      <c r="D83" s="43">
        <v>1944810.1579999998</v>
      </c>
      <c r="E83" s="43">
        <v>1779743.7429999998</v>
      </c>
      <c r="F83" s="43">
        <v>1495332.673</v>
      </c>
      <c r="G83" s="43">
        <v>1302240.9609999999</v>
      </c>
      <c r="H83" s="43">
        <v>1200261.4139999999</v>
      </c>
      <c r="I83" s="43">
        <v>952407.62599999993</v>
      </c>
      <c r="J83" s="43">
        <v>809423.05499999993</v>
      </c>
      <c r="K83" s="43">
        <v>848724.01599999995</v>
      </c>
      <c r="L83" s="43">
        <v>873628.16099999996</v>
      </c>
      <c r="M83" s="43">
        <v>1021122.452</v>
      </c>
      <c r="N83" s="27">
        <f t="shared" si="135"/>
        <v>16267479.981999999</v>
      </c>
      <c r="P83" s="28">
        <v>2006</v>
      </c>
      <c r="Q83" s="141">
        <f t="shared" si="138"/>
        <v>2.1575366737528689</v>
      </c>
      <c r="R83" s="141">
        <f t="shared" si="136"/>
        <v>-0.73850203902978695</v>
      </c>
      <c r="S83" s="141">
        <f t="shared" si="136"/>
        <v>-1.6366470316727555</v>
      </c>
      <c r="T83" s="141">
        <f t="shared" si="136"/>
        <v>-1.9341302359321411</v>
      </c>
      <c r="U83" s="141">
        <f t="shared" si="136"/>
        <v>-14.298219859952043</v>
      </c>
      <c r="V83" s="141">
        <f t="shared" si="136"/>
        <v>-28.751510962655036</v>
      </c>
      <c r="W83" s="141">
        <f t="shared" si="136"/>
        <v>-47.021629721667409</v>
      </c>
      <c r="X83" s="141">
        <f t="shared" si="136"/>
        <v>-54.387426791999104</v>
      </c>
      <c r="Y83" s="141">
        <f t="shared" si="136"/>
        <v>-58.490572330030624</v>
      </c>
      <c r="Z83" s="141">
        <f t="shared" si="136"/>
        <v>-58.015236943012084</v>
      </c>
      <c r="AA83" s="141">
        <f t="shared" si="136"/>
        <v>-52.862371057327209</v>
      </c>
      <c r="AB83" s="141">
        <f t="shared" si="136"/>
        <v>-48.060821088206559</v>
      </c>
      <c r="AC83" s="142">
        <f t="shared" si="137"/>
        <v>-30.826889764645138</v>
      </c>
    </row>
    <row r="84" spans="1:29" x14ac:dyDescent="0.2">
      <c r="A84" s="7">
        <v>2007</v>
      </c>
      <c r="B84" s="43">
        <v>1191459.4680000001</v>
      </c>
      <c r="C84" s="43">
        <v>1077722.1100000003</v>
      </c>
      <c r="D84" s="43">
        <v>1180946.3650000002</v>
      </c>
      <c r="E84" s="43">
        <v>1207854.47</v>
      </c>
      <c r="F84" s="43">
        <v>1135120.1000000001</v>
      </c>
      <c r="G84" s="43">
        <v>1119625.4350000001</v>
      </c>
      <c r="H84" s="43">
        <v>1472118.4870000002</v>
      </c>
      <c r="I84" s="43">
        <v>1256891.774</v>
      </c>
      <c r="J84" s="43">
        <v>1220863.0659999999</v>
      </c>
      <c r="K84" s="43">
        <v>1298243.1740000001</v>
      </c>
      <c r="L84" s="43">
        <v>1153287.5699999998</v>
      </c>
      <c r="M84" s="43">
        <v>1530807.7220000003</v>
      </c>
      <c r="N84" s="27">
        <f t="shared" si="135"/>
        <v>14844939.741000002</v>
      </c>
      <c r="P84" s="28">
        <v>2007</v>
      </c>
      <c r="Q84" s="141">
        <f t="shared" si="138"/>
        <v>-44.931419997177201</v>
      </c>
      <c r="R84" s="141">
        <f t="shared" si="136"/>
        <v>-42.558053753583224</v>
      </c>
      <c r="S84" s="141">
        <f t="shared" si="136"/>
        <v>-39.277036365623488</v>
      </c>
      <c r="T84" s="141">
        <f t="shared" si="136"/>
        <v>-32.133236891509043</v>
      </c>
      <c r="U84" s="141">
        <f t="shared" si="136"/>
        <v>-24.0891260857242</v>
      </c>
      <c r="V84" s="141">
        <f t="shared" si="136"/>
        <v>-14.023174778634528</v>
      </c>
      <c r="W84" s="141">
        <f t="shared" si="136"/>
        <v>22.649821932874392</v>
      </c>
      <c r="X84" s="141">
        <f t="shared" si="136"/>
        <v>31.969940148295283</v>
      </c>
      <c r="Y84" s="141">
        <f t="shared" si="136"/>
        <v>50.831269069794402</v>
      </c>
      <c r="Z84" s="141">
        <f t="shared" si="136"/>
        <v>52.964114308743703</v>
      </c>
      <c r="AA84" s="141">
        <f t="shared" si="136"/>
        <v>32.011263084730146</v>
      </c>
      <c r="AB84" s="141">
        <f t="shared" si="136"/>
        <v>49.914216360801376</v>
      </c>
      <c r="AC84" s="142">
        <f t="shared" si="137"/>
        <v>-8.744687207693147</v>
      </c>
    </row>
    <row r="85" spans="1:29" x14ac:dyDescent="0.2">
      <c r="A85" s="7">
        <v>2008</v>
      </c>
      <c r="B85" s="43">
        <v>1924117.23</v>
      </c>
      <c r="C85" s="43">
        <v>1650675.9550000001</v>
      </c>
      <c r="D85" s="43">
        <v>1682793.1270000001</v>
      </c>
      <c r="E85" s="43">
        <v>1494903.66</v>
      </c>
      <c r="F85" s="43">
        <v>1510496.2620000001</v>
      </c>
      <c r="G85" s="43">
        <v>1433706.7349999996</v>
      </c>
      <c r="H85" s="43">
        <v>1860915.5619999997</v>
      </c>
      <c r="I85" s="43">
        <v>1697222.459</v>
      </c>
      <c r="J85" s="43">
        <v>1508874.4210000001</v>
      </c>
      <c r="K85" s="43">
        <v>1567224.7169999999</v>
      </c>
      <c r="L85" s="43">
        <v>1441840.175</v>
      </c>
      <c r="M85" s="43">
        <v>1592491.6270000003</v>
      </c>
      <c r="N85" s="27">
        <f t="shared" si="135"/>
        <v>19365261.93</v>
      </c>
      <c r="P85" s="28">
        <v>2008</v>
      </c>
      <c r="Q85" s="141">
        <f t="shared" si="138"/>
        <v>61.492462117057926</v>
      </c>
      <c r="R85" s="141">
        <f t="shared" si="136"/>
        <v>53.16341194855876</v>
      </c>
      <c r="S85" s="141">
        <f t="shared" si="136"/>
        <v>42.495305195337949</v>
      </c>
      <c r="T85" s="141">
        <f t="shared" si="136"/>
        <v>23.765213204865642</v>
      </c>
      <c r="U85" s="141">
        <f t="shared" si="136"/>
        <v>33.06929037729136</v>
      </c>
      <c r="V85" s="141">
        <f t="shared" si="136"/>
        <v>28.05235484847659</v>
      </c>
      <c r="W85" s="141">
        <f t="shared" si="136"/>
        <v>26.410718867631445</v>
      </c>
      <c r="X85" s="141">
        <f t="shared" si="136"/>
        <v>35.033301522745106</v>
      </c>
      <c r="Y85" s="141">
        <f t="shared" si="136"/>
        <v>23.590799248570281</v>
      </c>
      <c r="Z85" s="141">
        <f t="shared" si="136"/>
        <v>20.718887523301532</v>
      </c>
      <c r="AA85" s="141">
        <f t="shared" si="136"/>
        <v>25.020004767761449</v>
      </c>
      <c r="AB85" s="141">
        <f t="shared" si="136"/>
        <v>4.0295005122792382</v>
      </c>
      <c r="AC85" s="142">
        <f t="shared" si="137"/>
        <v>30.450256234556417</v>
      </c>
    </row>
    <row r="86" spans="1:29" x14ac:dyDescent="0.2">
      <c r="A86" s="7">
        <v>2009</v>
      </c>
      <c r="B86" s="43">
        <v>1817344.7669999998</v>
      </c>
      <c r="C86" s="43">
        <v>1504969.2529999998</v>
      </c>
      <c r="D86" s="43">
        <v>1503760.9439999999</v>
      </c>
      <c r="E86" s="43">
        <v>1553349.142</v>
      </c>
      <c r="F86" s="43">
        <v>1485988.459</v>
      </c>
      <c r="G86" s="43">
        <v>1507337.2289999998</v>
      </c>
      <c r="H86" s="43">
        <v>1661140.5019999999</v>
      </c>
      <c r="I86" s="43">
        <v>1615766.4820000003</v>
      </c>
      <c r="J86" s="43">
        <v>1638393.31</v>
      </c>
      <c r="K86" s="43">
        <v>1774763.3339999998</v>
      </c>
      <c r="L86" s="43">
        <v>1641410.561</v>
      </c>
      <c r="M86" s="43">
        <v>1818273.8929999999</v>
      </c>
      <c r="N86" s="27">
        <f t="shared" ref="N86:N91" si="139">SUM(B86:M86)</f>
        <v>19522497.876000002</v>
      </c>
      <c r="P86" s="28">
        <v>2009</v>
      </c>
      <c r="Q86" s="141">
        <f t="shared" si="138"/>
        <v>-5.5491662012714382</v>
      </c>
      <c r="R86" s="141">
        <f t="shared" si="136"/>
        <v>-8.8270930195987631</v>
      </c>
      <c r="S86" s="141">
        <f t="shared" si="136"/>
        <v>-10.638989435330648</v>
      </c>
      <c r="T86" s="141">
        <f t="shared" si="136"/>
        <v>3.9096487328153406</v>
      </c>
      <c r="U86" s="141">
        <f t="shared" si="136"/>
        <v>-1.6225000760710317</v>
      </c>
      <c r="V86" s="141">
        <f t="shared" si="136"/>
        <v>5.1356733007186683</v>
      </c>
      <c r="W86" s="141">
        <f t="shared" si="136"/>
        <v>-10.735310299909241</v>
      </c>
      <c r="X86" s="141">
        <f t="shared" si="136"/>
        <v>-4.7993694973841761</v>
      </c>
      <c r="Y86" s="141">
        <f t="shared" si="136"/>
        <v>8.5838083804324672</v>
      </c>
      <c r="Z86" s="141">
        <f t="shared" si="136"/>
        <v>13.242428781832437</v>
      </c>
      <c r="AA86" s="141">
        <f t="shared" si="136"/>
        <v>13.841366710426129</v>
      </c>
      <c r="AB86" s="141">
        <f t="shared" si="136"/>
        <v>14.177924842552381</v>
      </c>
      <c r="AC86" s="142">
        <f t="shared" si="137"/>
        <v>0.81194845991945375</v>
      </c>
    </row>
    <row r="87" spans="1:29" x14ac:dyDescent="0.2">
      <c r="A87" s="7">
        <v>2010</v>
      </c>
      <c r="B87" s="43">
        <v>2052676.7099999997</v>
      </c>
      <c r="C87" s="43">
        <v>1720386.696</v>
      </c>
      <c r="D87" s="43">
        <v>1711696.0220000001</v>
      </c>
      <c r="E87" s="43">
        <v>1632042.9400000004</v>
      </c>
      <c r="F87" s="43">
        <v>1854220.7890000001</v>
      </c>
      <c r="G87" s="43">
        <v>1914689.8110000002</v>
      </c>
      <c r="H87" s="43">
        <v>2282152.6100000003</v>
      </c>
      <c r="I87" s="43">
        <v>2159216.9329999997</v>
      </c>
      <c r="J87" s="43">
        <v>2120614.2549999999</v>
      </c>
      <c r="K87" s="43">
        <v>2198224.514</v>
      </c>
      <c r="L87" s="43">
        <v>1954135.9569999999</v>
      </c>
      <c r="M87" s="43">
        <v>2111287.0890000002</v>
      </c>
      <c r="N87" s="27">
        <f t="shared" si="139"/>
        <v>23711344.326000001</v>
      </c>
      <c r="P87" s="28">
        <v>2010</v>
      </c>
      <c r="Q87" s="141">
        <f t="shared" si="138"/>
        <v>12.949218402211947</v>
      </c>
      <c r="R87" s="141">
        <f t="shared" si="136"/>
        <v>14.31374379048529</v>
      </c>
      <c r="S87" s="141">
        <f t="shared" si="136"/>
        <v>13.827668475475452</v>
      </c>
      <c r="T87" s="141">
        <f t="shared" si="136"/>
        <v>5.0660727760585056</v>
      </c>
      <c r="U87" s="141">
        <f t="shared" si="136"/>
        <v>24.780295416816568</v>
      </c>
      <c r="V87" s="141">
        <f t="shared" si="136"/>
        <v>27.024648112104742</v>
      </c>
      <c r="W87" s="141">
        <f t="shared" si="136"/>
        <v>37.384682827991192</v>
      </c>
      <c r="X87" s="141">
        <f t="shared" si="136"/>
        <v>33.634219861233582</v>
      </c>
      <c r="Y87" s="141">
        <f t="shared" si="136"/>
        <v>29.432550905618626</v>
      </c>
      <c r="Z87" s="141">
        <f t="shared" si="136"/>
        <v>23.860149231593276</v>
      </c>
      <c r="AA87" s="141">
        <f t="shared" si="136"/>
        <v>19.052234914918408</v>
      </c>
      <c r="AB87" s="141">
        <f t="shared" si="136"/>
        <v>16.114909702440539</v>
      </c>
      <c r="AC87" s="142">
        <f t="shared" si="137"/>
        <v>21.456508673255193</v>
      </c>
    </row>
    <row r="88" spans="1:29" x14ac:dyDescent="0.2">
      <c r="A88" s="7">
        <v>2011</v>
      </c>
      <c r="B88" s="43">
        <v>2305619.841</v>
      </c>
      <c r="C88" s="43">
        <v>1932803.6669999997</v>
      </c>
      <c r="D88" s="43">
        <v>2189227.8230000003</v>
      </c>
      <c r="E88" s="43">
        <v>2188250.2560000001</v>
      </c>
      <c r="F88" s="43">
        <v>2236590.02</v>
      </c>
      <c r="G88" s="43">
        <v>2045973.6419999998</v>
      </c>
      <c r="H88" s="43">
        <v>2462510.800999999</v>
      </c>
      <c r="I88" s="43">
        <v>2257908.65</v>
      </c>
      <c r="J88" s="43">
        <v>2260627.7389999996</v>
      </c>
      <c r="K88" s="43">
        <v>2273521.7980000004</v>
      </c>
      <c r="L88" s="43">
        <v>2041296.236</v>
      </c>
      <c r="M88" s="43">
        <v>2159512.1220000004</v>
      </c>
      <c r="N88" s="27">
        <f t="shared" si="139"/>
        <v>26353842.595000003</v>
      </c>
      <c r="P88" s="28">
        <v>2011</v>
      </c>
      <c r="Q88" s="141">
        <f t="shared" si="138"/>
        <v>12.322599548567027</v>
      </c>
      <c r="R88" s="141">
        <f t="shared" si="136"/>
        <v>12.347047991819604</v>
      </c>
      <c r="S88" s="141">
        <f t="shared" si="136"/>
        <v>27.89816619670804</v>
      </c>
      <c r="T88" s="141">
        <f t="shared" si="136"/>
        <v>34.080433937602116</v>
      </c>
      <c r="U88" s="141">
        <f t="shared" si="136"/>
        <v>20.621558838535915</v>
      </c>
      <c r="V88" s="141">
        <f t="shared" si="136"/>
        <v>6.8566631652692056</v>
      </c>
      <c r="W88" s="141">
        <f t="shared" si="136"/>
        <v>7.9029855501205448</v>
      </c>
      <c r="X88" s="141">
        <f t="shared" si="136"/>
        <v>4.5707179992738656</v>
      </c>
      <c r="Y88" s="141">
        <f t="shared" si="136"/>
        <v>6.6024965959685877</v>
      </c>
      <c r="Z88" s="141">
        <f t="shared" si="136"/>
        <v>3.4253682242395556</v>
      </c>
      <c r="AA88" s="141">
        <f t="shared" si="136"/>
        <v>4.4602975902356956</v>
      </c>
      <c r="AB88" s="141">
        <f t="shared" si="136"/>
        <v>2.284153266093325</v>
      </c>
      <c r="AC88" s="142">
        <f t="shared" si="137"/>
        <v>11.144447285101599</v>
      </c>
    </row>
    <row r="89" spans="1:29" x14ac:dyDescent="0.2">
      <c r="A89" s="7">
        <v>2012</v>
      </c>
      <c r="B89" s="43">
        <v>2383952.7399999998</v>
      </c>
      <c r="C89" s="43">
        <v>2102321.264</v>
      </c>
      <c r="D89" s="43">
        <v>2124439.7409999999</v>
      </c>
      <c r="E89" s="43">
        <v>2150965.2829999998</v>
      </c>
      <c r="F89" s="43">
        <v>2175827.111</v>
      </c>
      <c r="G89" s="43">
        <v>2109516.085</v>
      </c>
      <c r="H89" s="43">
        <v>2405242.9810000001</v>
      </c>
      <c r="I89" s="43">
        <v>2198169.8249999997</v>
      </c>
      <c r="J89" s="43">
        <v>2205687.8510000003</v>
      </c>
      <c r="K89" s="43">
        <v>2200046.085</v>
      </c>
      <c r="L89" s="43">
        <v>2095739.6130000001</v>
      </c>
      <c r="M89" s="43">
        <v>2288006.6629999997</v>
      </c>
      <c r="N89" s="27">
        <f t="shared" si="139"/>
        <v>26439915.242000002</v>
      </c>
      <c r="P89" s="28">
        <v>2012</v>
      </c>
      <c r="Q89" s="141">
        <f t="shared" si="138"/>
        <v>3.3974767915783133</v>
      </c>
      <c r="R89" s="141">
        <f t="shared" si="136"/>
        <v>8.770554396925224</v>
      </c>
      <c r="S89" s="141">
        <f t="shared" si="136"/>
        <v>-2.9594033713320145</v>
      </c>
      <c r="T89" s="141">
        <f t="shared" si="136"/>
        <v>-1.7038715246470493</v>
      </c>
      <c r="U89" s="141">
        <f t="shared" si="136"/>
        <v>-2.7167656323531242</v>
      </c>
      <c r="V89" s="141">
        <f t="shared" si="136"/>
        <v>3.105731261419642</v>
      </c>
      <c r="W89" s="141">
        <f t="shared" si="136"/>
        <v>-2.3255865507977869</v>
      </c>
      <c r="X89" s="141">
        <f t="shared" si="136"/>
        <v>-2.6457591630201782</v>
      </c>
      <c r="Y89" s="141">
        <f t="shared" si="136"/>
        <v>-2.4302934557594247</v>
      </c>
      <c r="Z89" s="141">
        <f t="shared" si="136"/>
        <v>-3.2318015628720387</v>
      </c>
      <c r="AA89" s="141">
        <f t="shared" si="136"/>
        <v>2.6670982897947226</v>
      </c>
      <c r="AB89" s="141">
        <f t="shared" si="136"/>
        <v>5.9501653031239332</v>
      </c>
      <c r="AC89" s="142">
        <f t="shared" si="137"/>
        <v>0.32660378345104046</v>
      </c>
    </row>
    <row r="90" spans="1:29" x14ac:dyDescent="0.2">
      <c r="A90" s="7">
        <v>2013</v>
      </c>
      <c r="B90" s="43">
        <v>2611228.7370000002</v>
      </c>
      <c r="C90" s="43">
        <v>2118051.62</v>
      </c>
      <c r="D90" s="43">
        <v>2333571.6089999997</v>
      </c>
      <c r="E90" s="43">
        <v>2180370.7820000001</v>
      </c>
      <c r="F90" s="43">
        <v>2285030.1540000001</v>
      </c>
      <c r="G90" s="43">
        <v>2163442.8139999998</v>
      </c>
      <c r="H90" s="43">
        <v>2485570.057</v>
      </c>
      <c r="I90" s="43">
        <v>2257184.7930000001</v>
      </c>
      <c r="J90" s="43">
        <v>2276846.8909999998</v>
      </c>
      <c r="K90" s="43">
        <v>2418165.477</v>
      </c>
      <c r="L90" s="43">
        <v>2240622.443</v>
      </c>
      <c r="M90" s="43">
        <v>2417686.4389999998</v>
      </c>
      <c r="N90" s="27">
        <f t="shared" si="139"/>
        <v>27787771.816</v>
      </c>
      <c r="P90" s="28">
        <v>2013</v>
      </c>
      <c r="Q90" s="141">
        <f t="shared" si="138"/>
        <v>9.5335781278952823</v>
      </c>
      <c r="R90" s="141">
        <f t="shared" si="138"/>
        <v>0.7482374967787031</v>
      </c>
      <c r="S90" s="141">
        <f t="shared" si="136"/>
        <v>9.8440950789952186</v>
      </c>
      <c r="T90" s="141">
        <f t="shared" si="136"/>
        <v>1.3670838498605509</v>
      </c>
      <c r="U90" s="141">
        <f t="shared" si="136"/>
        <v>5.0189209633393572</v>
      </c>
      <c r="V90" s="141">
        <f t="shared" si="136"/>
        <v>2.5563554306816227</v>
      </c>
      <c r="W90" s="141">
        <f t="shared" si="136"/>
        <v>3.339665748306353</v>
      </c>
      <c r="X90" s="141">
        <f t="shared" si="136"/>
        <v>2.6847319678769743</v>
      </c>
      <c r="Y90" s="141">
        <f t="shared" si="136"/>
        <v>3.2261609442033157</v>
      </c>
      <c r="Z90" s="141">
        <f t="shared" si="136"/>
        <v>9.9143101359169918</v>
      </c>
      <c r="AA90" s="141">
        <f t="shared" si="136"/>
        <v>6.9132075903553414</v>
      </c>
      <c r="AB90" s="141">
        <f t="shared" ref="AB90" si="140">IF(M90&lt;&gt;"",IF(M89&lt;&gt;"",(M90/M89-1)*100,"-"),"-")</f>
        <v>5.6678058721195246</v>
      </c>
      <c r="AC90" s="142">
        <f t="shared" si="137"/>
        <v>5.0978097382812892</v>
      </c>
    </row>
    <row r="91" spans="1:29" x14ac:dyDescent="0.2">
      <c r="A91" s="7">
        <v>2014</v>
      </c>
      <c r="B91" s="43">
        <v>2531493.4710000004</v>
      </c>
      <c r="C91" s="43">
        <v>2107655.6749999998</v>
      </c>
      <c r="D91" s="43">
        <v>2374717.2140000002</v>
      </c>
      <c r="E91" s="43">
        <v>2307179.6529999999</v>
      </c>
      <c r="F91" s="43">
        <v>2341048.0210000002</v>
      </c>
      <c r="G91" s="43">
        <v>2324579.986</v>
      </c>
      <c r="H91" s="43">
        <v>2566829.9360000002</v>
      </c>
      <c r="I91" s="43">
        <v>2585732.3389999997</v>
      </c>
      <c r="J91" s="43">
        <v>2478750.1839999999</v>
      </c>
      <c r="K91" s="43">
        <v>2490105.9519999996</v>
      </c>
      <c r="L91" s="43">
        <v>2363386.4560000002</v>
      </c>
      <c r="M91" s="43">
        <v>2670858.3980000005</v>
      </c>
      <c r="N91" s="27">
        <f t="shared" si="139"/>
        <v>29142337.285000004</v>
      </c>
      <c r="P91" s="28">
        <v>2014</v>
      </c>
      <c r="Q91" s="141">
        <f t="shared" ref="Q91" si="141">IF(B91&lt;&gt;"",IF(B90&lt;&gt;"",(B91/B90-1)*100,"-"),"-")</f>
        <v>-3.0535534811709564</v>
      </c>
      <c r="R91" s="141">
        <f t="shared" ref="R91" si="142">IF(C91&lt;&gt;"",IF(C90&lt;&gt;"",(C91/C90-1)*100,"-"),"-")</f>
        <v>-0.49082585626503139</v>
      </c>
      <c r="S91" s="141">
        <f t="shared" ref="S91" si="143">IF(D91&lt;&gt;"",IF(D90&lt;&gt;"",(D91/D90-1)*100,"-"),"-")</f>
        <v>1.7632030164110857</v>
      </c>
      <c r="T91" s="141">
        <f t="shared" ref="T91" si="144">IF(E91&lt;&gt;"",IF(E90&lt;&gt;"",(E91/E90-1)*100,"-"),"-")</f>
        <v>5.8159314941691242</v>
      </c>
      <c r="U91" s="141">
        <f t="shared" ref="U91" si="145">IF(F91&lt;&gt;"",IF(F90&lt;&gt;"",(F91/F90-1)*100,"-"),"-")</f>
        <v>2.4515154385135629</v>
      </c>
      <c r="V91" s="141">
        <f t="shared" ref="V91" si="146">IF(G91&lt;&gt;"",IF(G90&lt;&gt;"",(G91/G90-1)*100,"-"),"-")</f>
        <v>7.4481826354389824</v>
      </c>
      <c r="W91" s="141">
        <f t="shared" ref="W91" si="147">IF(H91&lt;&gt;"",IF(H90&lt;&gt;"",(H91/H90-1)*100,"-"),"-")</f>
        <v>3.2692652846839643</v>
      </c>
      <c r="X91" s="141">
        <f t="shared" ref="X91" si="148">IF(I91&lt;&gt;"",IF(I90&lt;&gt;"",(I91/I90-1)*100,"-"),"-")</f>
        <v>14.555633505014477</v>
      </c>
      <c r="Y91" s="143">
        <f t="shared" ref="Y91" si="149">IF(J91&lt;&gt;"",IF(J90&lt;&gt;"",(J91/J90-1)*100,"-"),"-")</f>
        <v>8.8676710673032169</v>
      </c>
      <c r="Z91" s="143">
        <f t="shared" ref="Z91" si="150">IF(K91&lt;&gt;"",IF(K90&lt;&gt;"",(K91/K90-1)*100,"-"),"-")</f>
        <v>2.9750021528406556</v>
      </c>
      <c r="AA91" s="143">
        <f t="shared" ref="AA91" si="151">IF(L91&lt;&gt;"",IF(L90&lt;&gt;"",(L91/L90-1)*100,"-"),"-")</f>
        <v>5.4790138063434579</v>
      </c>
      <c r="AB91" s="143">
        <f t="shared" ref="AB91" si="152">IF(M91&lt;&gt;"",IF(M90&lt;&gt;"",(M91/M90-1)*100,"-"),"-")</f>
        <v>10.471662284903971</v>
      </c>
      <c r="AC91" s="142">
        <f t="shared" si="137"/>
        <v>4.8746818491580246</v>
      </c>
    </row>
    <row r="92" spans="1:29" x14ac:dyDescent="0.2">
      <c r="A92" s="7">
        <v>2015</v>
      </c>
      <c r="B92" s="43">
        <v>3079356.443</v>
      </c>
      <c r="C92" s="43">
        <v>2528961.12</v>
      </c>
      <c r="D92" s="43">
        <v>2481585.3909999998</v>
      </c>
      <c r="E92" s="43">
        <v>2495936.3669999996</v>
      </c>
      <c r="F92" s="43">
        <v>2660636.6090000002</v>
      </c>
      <c r="G92" s="43">
        <v>2598984.5949999997</v>
      </c>
      <c r="H92" s="43">
        <v>3131155.7029999997</v>
      </c>
      <c r="I92" s="43">
        <v>3015491.051</v>
      </c>
      <c r="J92" s="43">
        <v>2824493.5819999999</v>
      </c>
      <c r="K92" s="43">
        <v>2863267.4459999995</v>
      </c>
      <c r="L92" s="43">
        <v>2564527.423</v>
      </c>
      <c r="M92" s="43">
        <v>2909179.8569999998</v>
      </c>
      <c r="N92" s="27">
        <f t="shared" ref="N92:N94" si="153">SUM(B92:M92)</f>
        <v>33153575.586999997</v>
      </c>
      <c r="P92" s="28">
        <v>2015</v>
      </c>
      <c r="Q92" s="141">
        <f t="shared" ref="Q92" si="154">IF(B92&lt;&gt;"",IF(B91&lt;&gt;"",(B92/B91-1)*100,"-"),"-")</f>
        <v>21.641887615992172</v>
      </c>
      <c r="R92" s="141">
        <f t="shared" ref="R92" si="155">IF(C92&lt;&gt;"",IF(C91&lt;&gt;"",(C92/C91-1)*100,"-"),"-")</f>
        <v>19.989291894180017</v>
      </c>
      <c r="S92" s="141">
        <f t="shared" ref="S92" si="156">IF(D92&lt;&gt;"",IF(D91&lt;&gt;"",(D92/D91-1)*100,"-"),"-")</f>
        <v>4.5002485504364476</v>
      </c>
      <c r="T92" s="141">
        <f t="shared" ref="T92" si="157">IF(E92&lt;&gt;"",IF(E91&lt;&gt;"",(E92/E91-1)*100,"-"),"-")</f>
        <v>8.1812750799254541</v>
      </c>
      <c r="U92" s="141">
        <f t="shared" ref="U92" si="158">IF(F92&lt;&gt;"",IF(F91&lt;&gt;"",(F92/F91-1)*100,"-"),"-")</f>
        <v>13.651517830184655</v>
      </c>
      <c r="V92" s="141">
        <f t="shared" ref="V92" si="159">IF(G92&lt;&gt;"",IF(G91&lt;&gt;"",(G92/G91-1)*100,"-"),"-")</f>
        <v>11.804481267696843</v>
      </c>
      <c r="W92" s="141">
        <f t="shared" ref="W92" si="160">IF(H92&lt;&gt;"",IF(H91&lt;&gt;"",(H92/H91-1)*100,"-"),"-")</f>
        <v>21.98531967721291</v>
      </c>
      <c r="X92" s="141">
        <f t="shared" ref="X92" si="161">IF(I92&lt;&gt;"",IF(I91&lt;&gt;"",(I92/I91-1)*100,"-"),"-")</f>
        <v>16.620386631595597</v>
      </c>
      <c r="Y92" s="143">
        <f t="shared" ref="Y92" si="162">IF(J92&lt;&gt;"",IF(J91&lt;&gt;"",(J92/J91-1)*100,"-"),"-")</f>
        <v>13.948295404342371</v>
      </c>
      <c r="Z92" s="143">
        <f t="shared" ref="Z92:Z94" si="163">IF(K92&lt;&gt;"",IF(K91&lt;&gt;"",(K92/K91-1)*100,"-"),"-")</f>
        <v>14.985767722063571</v>
      </c>
      <c r="AA92" s="143">
        <f t="shared" ref="AA92:AB94" si="164">IF(L92&lt;&gt;"",IF(L91&lt;&gt;"",(L92/L91-1)*100,"-"),"-")</f>
        <v>8.5107099809833109</v>
      </c>
      <c r="AB92" s="143">
        <f t="shared" ref="AB92" si="165">IF(M92&lt;&gt;"",IF(M91&lt;&gt;"",(M92/M91-1)*100,"-"),"-")</f>
        <v>8.923028610519367</v>
      </c>
      <c r="AC92" s="142">
        <f t="shared" si="137"/>
        <v>13.764298528191965</v>
      </c>
    </row>
    <row r="93" spans="1:29" x14ac:dyDescent="0.2">
      <c r="A93" s="7">
        <v>2016</v>
      </c>
      <c r="B93" s="43">
        <v>3283444.3980000005</v>
      </c>
      <c r="C93" s="43">
        <v>2655873.298</v>
      </c>
      <c r="D93" s="43">
        <v>2452721.2450000001</v>
      </c>
      <c r="E93" s="43">
        <v>2395723.673</v>
      </c>
      <c r="F93" s="43">
        <v>2529715.5160000003</v>
      </c>
      <c r="G93" s="43">
        <v>2467859.0269999998</v>
      </c>
      <c r="H93" s="43">
        <v>2986347.5749999997</v>
      </c>
      <c r="I93" s="43">
        <v>2812255.9269999997</v>
      </c>
      <c r="J93" s="43">
        <v>2690844.1630000006</v>
      </c>
      <c r="K93" s="43">
        <v>2936714.4540000008</v>
      </c>
      <c r="L93" s="43">
        <v>2773696.855</v>
      </c>
      <c r="M93" s="43">
        <v>3064221.2030000002</v>
      </c>
      <c r="N93" s="27">
        <f t="shared" si="153"/>
        <v>33049417.334000006</v>
      </c>
      <c r="P93" s="28">
        <v>2016</v>
      </c>
      <c r="Q93" s="141">
        <f t="shared" ref="Q93:R94" si="166">IF(B93&lt;&gt;"",IF(B92&lt;&gt;"",(B93/B92-1)*100,"-"),"-")</f>
        <v>6.6276171264269657</v>
      </c>
      <c r="R93" s="141">
        <f t="shared" ref="R93" si="167">IF(C93&lt;&gt;"",IF(C92&lt;&gt;"",(C93/C92-1)*100,"-"),"-")</f>
        <v>5.0183522789784885</v>
      </c>
      <c r="S93" s="141">
        <f t="shared" ref="S93:S94" si="168">IF(D93&lt;&gt;"",IF(D92&lt;&gt;"",(D93/D92-1)*100,"-"),"-")</f>
        <v>-1.1631332979587072</v>
      </c>
      <c r="T93" s="141">
        <f t="shared" ref="T93:T94" si="169">IF(E93&lt;&gt;"",IF(E92&lt;&gt;"",(E93/E92-1)*100,"-"),"-")</f>
        <v>-4.015034009879459</v>
      </c>
      <c r="U93" s="141">
        <f t="shared" ref="U93:U94" si="170">IF(F93&lt;&gt;"",IF(F92&lt;&gt;"",(F93/F92-1)*100,"-"),"-")</f>
        <v>-4.9206679543211447</v>
      </c>
      <c r="V93" s="141">
        <f t="shared" ref="V93:V94" si="171">IF(G93&lt;&gt;"",IF(G92&lt;&gt;"",(G93/G92-1)*100,"-"),"-")</f>
        <v>-5.0452614552722981</v>
      </c>
      <c r="W93" s="141">
        <f t="shared" ref="W93:W94" si="172">IF(H93&lt;&gt;"",IF(H92&lt;&gt;"",(H93/H92-1)*100,"-"),"-")</f>
        <v>-4.6247501477252424</v>
      </c>
      <c r="X93" s="141">
        <f t="shared" ref="X93:X94" si="173">IF(I93&lt;&gt;"",IF(I92&lt;&gt;"",(I93/I92-1)*100,"-"),"-")</f>
        <v>-6.7397024419158296</v>
      </c>
      <c r="Y93" s="141">
        <f>IF(J93&lt;&gt;"",IF(J92&lt;&gt;"",(J93/J92-1)*100,"-"),"-")</f>
        <v>-4.7318011218621114</v>
      </c>
      <c r="Z93" s="141">
        <f t="shared" si="163"/>
        <v>2.5651466160664604</v>
      </c>
      <c r="AA93" s="141">
        <f t="shared" si="164"/>
        <v>8.1562563973409219</v>
      </c>
      <c r="AB93" s="141">
        <f t="shared" si="164"/>
        <v>5.3293833183583939</v>
      </c>
      <c r="AC93" s="142">
        <f t="shared" si="137"/>
        <v>-0.31416898827899553</v>
      </c>
    </row>
    <row r="94" spans="1:29" x14ac:dyDescent="0.2">
      <c r="A94" s="7">
        <v>2017</v>
      </c>
      <c r="B94" s="43">
        <v>3439584.352</v>
      </c>
      <c r="C94" s="43">
        <v>2827361.145</v>
      </c>
      <c r="D94" s="43">
        <v>2887168.7599999993</v>
      </c>
      <c r="E94" s="43">
        <v>2800678.5979999998</v>
      </c>
      <c r="F94" s="43">
        <v>2823612.7069999999</v>
      </c>
      <c r="G94" s="43">
        <v>2830820.3519999995</v>
      </c>
      <c r="H94" s="43">
        <v>3540149.1390000004</v>
      </c>
      <c r="I94" s="43">
        <v>3277713.6469999999</v>
      </c>
      <c r="J94" s="43">
        <v>3139996.773</v>
      </c>
      <c r="K94" s="43">
        <v>3120142.2690000003</v>
      </c>
      <c r="L94" s="43">
        <v>2948560.1950000008</v>
      </c>
      <c r="M94" s="43">
        <v>3386900.1749999993</v>
      </c>
      <c r="N94" s="27">
        <f t="shared" si="153"/>
        <v>37022688.111999996</v>
      </c>
      <c r="P94" s="28">
        <v>2017</v>
      </c>
      <c r="Q94" s="141">
        <f t="shared" si="166"/>
        <v>4.7553707349241803</v>
      </c>
      <c r="R94" s="141">
        <f t="shared" si="166"/>
        <v>6.4569287672397113</v>
      </c>
      <c r="S94" s="141">
        <f t="shared" si="168"/>
        <v>17.712877722474296</v>
      </c>
      <c r="T94" s="141">
        <f t="shared" si="169"/>
        <v>16.903240117542538</v>
      </c>
      <c r="U94" s="141">
        <f t="shared" si="170"/>
        <v>11.617796117435031</v>
      </c>
      <c r="V94" s="141">
        <f t="shared" si="171"/>
        <v>14.707538843546741</v>
      </c>
      <c r="W94" s="141">
        <f t="shared" si="172"/>
        <v>18.54444434519651</v>
      </c>
      <c r="X94" s="141">
        <f t="shared" si="173"/>
        <v>16.551044146843765</v>
      </c>
      <c r="Y94" s="141">
        <f>IF(J94&lt;&gt;"",IF(J93&lt;&gt;"",(J94/J93-1)*100,"-"),"-")</f>
        <v>16.69188488044</v>
      </c>
      <c r="Z94" s="141">
        <f t="shared" si="163"/>
        <v>6.246021459463269</v>
      </c>
      <c r="AA94" s="141">
        <f t="shared" si="164"/>
        <v>6.3043421520554199</v>
      </c>
      <c r="AB94" s="141">
        <f t="shared" si="164"/>
        <v>10.530537798122497</v>
      </c>
      <c r="AC94" s="142">
        <f t="shared" si="137"/>
        <v>12.022211277874595</v>
      </c>
    </row>
    <row r="95" spans="1:29" x14ac:dyDescent="0.2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</row>
    <row r="96" spans="1:29" ht="15.75" x14ac:dyDescent="0.2">
      <c r="A96" s="6" t="s">
        <v>1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10"/>
      <c r="O96" s="17"/>
      <c r="P96" s="22" t="s">
        <v>19</v>
      </c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</row>
    <row r="97" spans="1:29" x14ac:dyDescent="0.2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10"/>
      <c r="O97" s="17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</row>
    <row r="98" spans="1:29" ht="15" x14ac:dyDescent="0.2">
      <c r="A98" s="33"/>
      <c r="B98" s="5" t="s">
        <v>4</v>
      </c>
      <c r="C98" s="5" t="s">
        <v>5</v>
      </c>
      <c r="D98" s="5" t="s">
        <v>6</v>
      </c>
      <c r="E98" s="5" t="s">
        <v>7</v>
      </c>
      <c r="F98" s="5" t="s">
        <v>8</v>
      </c>
      <c r="G98" s="5" t="s">
        <v>9</v>
      </c>
      <c r="H98" s="5" t="s">
        <v>10</v>
      </c>
      <c r="I98" s="5" t="s">
        <v>11</v>
      </c>
      <c r="J98" s="5" t="s">
        <v>12</v>
      </c>
      <c r="K98" s="5" t="s">
        <v>13</v>
      </c>
      <c r="L98" s="5" t="s">
        <v>14</v>
      </c>
      <c r="M98" s="8" t="s">
        <v>15</v>
      </c>
      <c r="N98" s="39" t="s">
        <v>3</v>
      </c>
      <c r="O98" s="17"/>
      <c r="P98" s="25"/>
      <c r="Q98" s="26" t="s">
        <v>4</v>
      </c>
      <c r="R98" s="26" t="s">
        <v>5</v>
      </c>
      <c r="S98" s="26" t="s">
        <v>6</v>
      </c>
      <c r="T98" s="26" t="s">
        <v>7</v>
      </c>
      <c r="U98" s="26" t="s">
        <v>8</v>
      </c>
      <c r="V98" s="26" t="s">
        <v>9</v>
      </c>
      <c r="W98" s="26" t="s">
        <v>10</v>
      </c>
      <c r="X98" s="26" t="s">
        <v>11</v>
      </c>
      <c r="Y98" s="26" t="s">
        <v>12</v>
      </c>
      <c r="Z98" s="26" t="s">
        <v>13</v>
      </c>
      <c r="AA98" s="26" t="s">
        <v>14</v>
      </c>
      <c r="AB98" s="26" t="s">
        <v>15</v>
      </c>
      <c r="AC98" s="26" t="s">
        <v>3</v>
      </c>
    </row>
    <row r="99" spans="1:29" x14ac:dyDescent="0.2">
      <c r="A99" s="7">
        <v>2000</v>
      </c>
      <c r="B99" s="43">
        <v>2876811.949</v>
      </c>
      <c r="C99" s="43">
        <v>2591022.3260000004</v>
      </c>
      <c r="D99" s="43">
        <v>2705778.1970000002</v>
      </c>
      <c r="E99" s="43">
        <v>2650920.4019999998</v>
      </c>
      <c r="F99" s="43">
        <v>2511287.4269999992</v>
      </c>
      <c r="G99" s="43">
        <v>2360017.7449999996</v>
      </c>
      <c r="H99" s="43">
        <v>2637421.9619999998</v>
      </c>
      <c r="I99" s="43">
        <v>2657812.2769999998</v>
      </c>
      <c r="J99" s="43">
        <v>2590511.6609999994</v>
      </c>
      <c r="K99" s="43">
        <v>2613679.4300000002</v>
      </c>
      <c r="L99" s="43">
        <v>2525107.8280000007</v>
      </c>
      <c r="M99" s="43">
        <v>2632972.3109999998</v>
      </c>
      <c r="N99" s="40">
        <f>SUM(B99:M99)</f>
        <v>31353343.515000001</v>
      </c>
      <c r="O99" s="17"/>
      <c r="P99" s="28">
        <v>2000</v>
      </c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5"/>
      <c r="AB99" s="34"/>
      <c r="AC99" s="34"/>
    </row>
    <row r="100" spans="1:29" x14ac:dyDescent="0.2">
      <c r="A100" s="7">
        <v>2001</v>
      </c>
      <c r="B100" s="43">
        <v>2693403.8180000004</v>
      </c>
      <c r="C100" s="43">
        <v>2431826.7179999999</v>
      </c>
      <c r="D100" s="43">
        <v>2697051.5389999994</v>
      </c>
      <c r="E100" s="43">
        <v>2568830.6649999996</v>
      </c>
      <c r="F100" s="43">
        <v>2600487.1749999998</v>
      </c>
      <c r="G100" s="43">
        <v>2605490.713</v>
      </c>
      <c r="H100" s="43">
        <v>2855558.3179999995</v>
      </c>
      <c r="I100" s="43">
        <v>2767346.2740000002</v>
      </c>
      <c r="J100" s="43">
        <v>2490426.5439999998</v>
      </c>
      <c r="K100" s="43">
        <v>2542509.1879999996</v>
      </c>
      <c r="L100" s="43">
        <v>2390867.8139999998</v>
      </c>
      <c r="M100" s="43">
        <v>2593058.7010000004</v>
      </c>
      <c r="N100" s="40">
        <f t="shared" ref="N100:N107" si="174">SUM(B100:M100)</f>
        <v>31236857.467</v>
      </c>
      <c r="O100" s="17"/>
      <c r="P100" s="28">
        <v>2001</v>
      </c>
      <c r="Q100" s="141">
        <f>IF(B100&lt;&gt;"",IF(B99&lt;&gt;"",(B100/B99-1)*100,"-"),"-")</f>
        <v>-6.3753952031433077</v>
      </c>
      <c r="R100" s="141">
        <f t="shared" ref="R100:AB112" si="175">IF(C100&lt;&gt;"",IF(C99&lt;&gt;"",(C100/C99-1)*100,"-"),"-")</f>
        <v>-6.1441233602091527</v>
      </c>
      <c r="S100" s="141">
        <f t="shared" si="175"/>
        <v>-0.32251934063466381</v>
      </c>
      <c r="T100" s="141">
        <f t="shared" si="175"/>
        <v>-3.0966503912402299</v>
      </c>
      <c r="U100" s="141">
        <f t="shared" si="175"/>
        <v>3.5519529561201635</v>
      </c>
      <c r="V100" s="141">
        <f t="shared" si="175"/>
        <v>10.401318740931774</v>
      </c>
      <c r="W100" s="141">
        <f t="shared" si="175"/>
        <v>8.2708174551857851</v>
      </c>
      <c r="X100" s="141">
        <f t="shared" si="175"/>
        <v>4.1212089336736923</v>
      </c>
      <c r="Y100" s="141">
        <f t="shared" si="175"/>
        <v>-3.8635269822087759</v>
      </c>
      <c r="Z100" s="141">
        <f t="shared" si="175"/>
        <v>-2.7229904778337977</v>
      </c>
      <c r="AA100" s="141">
        <f t="shared" si="175"/>
        <v>-5.3162091737811057</v>
      </c>
      <c r="AB100" s="141">
        <f t="shared" si="175"/>
        <v>-1.5159145363302429</v>
      </c>
      <c r="AC100" s="142">
        <f t="shared" ref="AC100:AC116" si="176">IF(COUNTIF(Q100:AB100,"-")=0,IF(N100&lt;&gt;"",IF(N99&lt;&gt;"",(N100/N99-1)*100,"-"),"-"),"-")</f>
        <v>-0.37152671753898359</v>
      </c>
    </row>
    <row r="101" spans="1:29" x14ac:dyDescent="0.2">
      <c r="A101" s="7">
        <v>2002</v>
      </c>
      <c r="B101" s="43">
        <v>2645586.284</v>
      </c>
      <c r="C101" s="43">
        <v>2293077.2939999998</v>
      </c>
      <c r="D101" s="43">
        <v>2366075.503</v>
      </c>
      <c r="E101" s="43">
        <v>2299229.64</v>
      </c>
      <c r="F101" s="43">
        <v>2404346.0129999998</v>
      </c>
      <c r="G101" s="43">
        <v>2329225.5460000006</v>
      </c>
      <c r="H101" s="43">
        <v>2604399.6129999994</v>
      </c>
      <c r="I101" s="43">
        <v>2565816.8160000001</v>
      </c>
      <c r="J101" s="43">
        <v>2422762.7889999999</v>
      </c>
      <c r="K101" s="43">
        <v>2416818.14</v>
      </c>
      <c r="L101" s="43">
        <v>2336131.2939999998</v>
      </c>
      <c r="M101" s="43">
        <v>2500364.0619999999</v>
      </c>
      <c r="N101" s="40">
        <f>SUM(B101:M101)</f>
        <v>29183832.993999999</v>
      </c>
      <c r="O101" s="17"/>
      <c r="P101" s="28">
        <v>2002</v>
      </c>
      <c r="Q101" s="141">
        <f t="shared" ref="Q101:R112" si="177">IF(B101&lt;&gt;"",IF(B100&lt;&gt;"",(B101/B100-1)*100,"-"),"-")</f>
        <v>-1.7753570289176901</v>
      </c>
      <c r="R101" s="141">
        <f t="shared" si="175"/>
        <v>-5.7055637629522931</v>
      </c>
      <c r="S101" s="141">
        <f t="shared" si="175"/>
        <v>-12.271772756805277</v>
      </c>
      <c r="T101" s="141">
        <f t="shared" si="175"/>
        <v>-10.495087460348406</v>
      </c>
      <c r="U101" s="141">
        <f t="shared" si="175"/>
        <v>-7.5424775744183385</v>
      </c>
      <c r="V101" s="141">
        <f t="shared" si="175"/>
        <v>-10.603191391993249</v>
      </c>
      <c r="W101" s="141">
        <f t="shared" si="175"/>
        <v>-8.7954325224885892</v>
      </c>
      <c r="X101" s="141">
        <f t="shared" si="175"/>
        <v>-7.2824084175307728</v>
      </c>
      <c r="Y101" s="141">
        <f t="shared" si="175"/>
        <v>-2.7169544575814553</v>
      </c>
      <c r="Z101" s="141">
        <f t="shared" si="175"/>
        <v>-4.943582843013095</v>
      </c>
      <c r="AA101" s="141">
        <f t="shared" si="175"/>
        <v>-2.2893996765310121</v>
      </c>
      <c r="AB101" s="141">
        <f t="shared" si="175"/>
        <v>-3.5747219669285957</v>
      </c>
      <c r="AC101" s="142">
        <f t="shared" si="176"/>
        <v>-6.5724424269275712</v>
      </c>
    </row>
    <row r="102" spans="1:29" x14ac:dyDescent="0.2">
      <c r="A102" s="7">
        <v>2003</v>
      </c>
      <c r="B102" s="43">
        <v>2536706.6609999998</v>
      </c>
      <c r="C102" s="43">
        <v>2241500.6309999991</v>
      </c>
      <c r="D102" s="43">
        <v>2398959.2490000003</v>
      </c>
      <c r="E102" s="43">
        <v>2162736.5419999999</v>
      </c>
      <c r="F102" s="43">
        <v>2245209.497</v>
      </c>
      <c r="G102" s="43">
        <v>2172611.2280000001</v>
      </c>
      <c r="H102" s="43">
        <v>2278662.2180000008</v>
      </c>
      <c r="I102" s="43">
        <v>2250584.3770000003</v>
      </c>
      <c r="J102" s="43">
        <v>2219139.6870000004</v>
      </c>
      <c r="K102" s="43">
        <v>2272465.3420000002</v>
      </c>
      <c r="L102" s="43">
        <v>2282959.0120000001</v>
      </c>
      <c r="M102" s="43">
        <v>2300276.1870000004</v>
      </c>
      <c r="N102" s="40">
        <f t="shared" si="174"/>
        <v>27361810.630999997</v>
      </c>
      <c r="O102" s="17"/>
      <c r="P102" s="28">
        <v>2003</v>
      </c>
      <c r="Q102" s="141">
        <f t="shared" si="177"/>
        <v>-4.1155196357980595</v>
      </c>
      <c r="R102" s="141">
        <f t="shared" si="175"/>
        <v>-2.2492335140622877</v>
      </c>
      <c r="S102" s="141">
        <f t="shared" si="175"/>
        <v>1.3898012112591562</v>
      </c>
      <c r="T102" s="141">
        <f t="shared" si="175"/>
        <v>-5.9364708781329156</v>
      </c>
      <c r="U102" s="141">
        <f t="shared" si="175"/>
        <v>-6.6187027632282796</v>
      </c>
      <c r="V102" s="141">
        <f t="shared" si="175"/>
        <v>-6.7238794572279881</v>
      </c>
      <c r="W102" s="141">
        <f t="shared" si="175"/>
        <v>-12.50719718180202</v>
      </c>
      <c r="X102" s="141">
        <f t="shared" si="175"/>
        <v>-12.28585131386869</v>
      </c>
      <c r="Y102" s="141">
        <f t="shared" si="175"/>
        <v>-8.4045826906581027</v>
      </c>
      <c r="Z102" s="141">
        <f t="shared" si="175"/>
        <v>-5.9728448579089211</v>
      </c>
      <c r="AA102" s="141">
        <f t="shared" si="175"/>
        <v>-2.2760827756797997</v>
      </c>
      <c r="AB102" s="141">
        <f t="shared" si="175"/>
        <v>-8.0023496594312959</v>
      </c>
      <c r="AC102" s="142">
        <f t="shared" si="176"/>
        <v>-6.2432592845997892</v>
      </c>
    </row>
    <row r="103" spans="1:29" x14ac:dyDescent="0.2">
      <c r="A103" s="7">
        <v>2004</v>
      </c>
      <c r="B103" s="43">
        <v>2401546.3080000002</v>
      </c>
      <c r="C103" s="43">
        <v>2173622.7010000008</v>
      </c>
      <c r="D103" s="43">
        <v>2256237.4010000001</v>
      </c>
      <c r="E103" s="43">
        <v>2227674.2619999996</v>
      </c>
      <c r="F103" s="43">
        <v>2395967.6869999999</v>
      </c>
      <c r="G103" s="43">
        <v>2393958.5660000001</v>
      </c>
      <c r="H103" s="43">
        <v>2630130.6410000003</v>
      </c>
      <c r="I103" s="43">
        <v>2512686.0329999998</v>
      </c>
      <c r="J103" s="43">
        <v>2409288.986</v>
      </c>
      <c r="K103" s="43">
        <v>2535672.2760000001</v>
      </c>
      <c r="L103" s="43">
        <v>2371642.0499999998</v>
      </c>
      <c r="M103" s="43">
        <v>2557333.5569999996</v>
      </c>
      <c r="N103" s="40">
        <f t="shared" si="174"/>
        <v>28865760.468000002</v>
      </c>
      <c r="O103" s="17"/>
      <c r="P103" s="28">
        <v>2004</v>
      </c>
      <c r="Q103" s="141">
        <f t="shared" si="177"/>
        <v>-5.3281822087666182</v>
      </c>
      <c r="R103" s="141">
        <f t="shared" si="175"/>
        <v>-3.0282360424639276</v>
      </c>
      <c r="S103" s="141">
        <f t="shared" si="175"/>
        <v>-5.9493235685222023</v>
      </c>
      <c r="T103" s="141">
        <f t="shared" si="175"/>
        <v>3.0025719147440899</v>
      </c>
      <c r="U103" s="141">
        <f t="shared" si="175"/>
        <v>6.7146602667341071</v>
      </c>
      <c r="V103" s="141">
        <f t="shared" si="175"/>
        <v>10.188078527227429</v>
      </c>
      <c r="W103" s="141">
        <f t="shared" si="175"/>
        <v>15.424331883138255</v>
      </c>
      <c r="X103" s="141">
        <f t="shared" si="175"/>
        <v>11.645937769699511</v>
      </c>
      <c r="Y103" s="141">
        <f t="shared" si="175"/>
        <v>8.5686043160742908</v>
      </c>
      <c r="Z103" s="141">
        <f t="shared" si="175"/>
        <v>11.582439966646586</v>
      </c>
      <c r="AA103" s="141">
        <f t="shared" si="175"/>
        <v>3.8845654930225182</v>
      </c>
      <c r="AB103" s="141">
        <f t="shared" si="175"/>
        <v>11.175065474865908</v>
      </c>
      <c r="AC103" s="142">
        <f t="shared" si="176"/>
        <v>5.4965289296172504</v>
      </c>
    </row>
    <row r="104" spans="1:29" x14ac:dyDescent="0.2">
      <c r="A104" s="7">
        <v>2005</v>
      </c>
      <c r="B104" s="43">
        <v>2589510.3730000001</v>
      </c>
      <c r="C104" s="43">
        <v>2318156.7379999999</v>
      </c>
      <c r="D104" s="43">
        <v>2569875.6320000002</v>
      </c>
      <c r="E104" s="43">
        <v>2500628.2639999995</v>
      </c>
      <c r="F104" s="43">
        <v>2520237.4920000001</v>
      </c>
      <c r="G104" s="43">
        <v>2486326.3829999999</v>
      </c>
      <c r="H104" s="43">
        <v>2753884.3619999993</v>
      </c>
      <c r="I104" s="43">
        <v>2636738.5480000004</v>
      </c>
      <c r="J104" s="43">
        <v>2492988.054</v>
      </c>
      <c r="K104" s="43">
        <v>2508773.1980000008</v>
      </c>
      <c r="L104" s="43">
        <v>2490925.7060000002</v>
      </c>
      <c r="M104" s="43">
        <v>2639639.9869999997</v>
      </c>
      <c r="N104" s="40">
        <f t="shared" si="174"/>
        <v>30507684.737</v>
      </c>
      <c r="O104" s="17"/>
      <c r="P104" s="28">
        <v>2005</v>
      </c>
      <c r="Q104" s="141">
        <f t="shared" si="177"/>
        <v>7.826793277891686</v>
      </c>
      <c r="R104" s="141">
        <f t="shared" si="175"/>
        <v>6.6494537866900405</v>
      </c>
      <c r="S104" s="141">
        <f t="shared" si="175"/>
        <v>13.900941047293646</v>
      </c>
      <c r="T104" s="141">
        <f t="shared" si="175"/>
        <v>12.252868682647634</v>
      </c>
      <c r="U104" s="141">
        <f t="shared" si="175"/>
        <v>5.1866227442991519</v>
      </c>
      <c r="V104" s="141">
        <f t="shared" si="175"/>
        <v>3.8583715821921993</v>
      </c>
      <c r="W104" s="141">
        <f t="shared" si="175"/>
        <v>4.7052309520620117</v>
      </c>
      <c r="X104" s="141">
        <f t="shared" si="175"/>
        <v>4.9370479785685317</v>
      </c>
      <c r="Y104" s="141">
        <f t="shared" si="175"/>
        <v>3.4740153002135621</v>
      </c>
      <c r="Z104" s="141">
        <f t="shared" si="175"/>
        <v>-1.0608262847923045</v>
      </c>
      <c r="AA104" s="141">
        <f t="shared" si="175"/>
        <v>5.0295809184189633</v>
      </c>
      <c r="AB104" s="141">
        <f t="shared" si="175"/>
        <v>3.2184471898360156</v>
      </c>
      <c r="AC104" s="142">
        <f t="shared" si="176"/>
        <v>5.6881379266629839</v>
      </c>
    </row>
    <row r="105" spans="1:29" x14ac:dyDescent="0.2">
      <c r="A105" s="7">
        <v>2006</v>
      </c>
      <c r="B105" s="43">
        <v>2743058.6770000001</v>
      </c>
      <c r="C105" s="43">
        <v>2433112.6769999992</v>
      </c>
      <c r="D105" s="43">
        <v>2507105.1490000002</v>
      </c>
      <c r="E105" s="43">
        <v>2381457.3689999999</v>
      </c>
      <c r="F105" s="43">
        <v>2247195.6440000003</v>
      </c>
      <c r="G105" s="43">
        <v>1888342.7589999994</v>
      </c>
      <c r="H105" s="43">
        <v>1499338.0379999997</v>
      </c>
      <c r="I105" s="43">
        <v>1269732.5119999999</v>
      </c>
      <c r="J105" s="43">
        <v>1128589.3259999999</v>
      </c>
      <c r="K105" s="43">
        <v>1272210.5529999998</v>
      </c>
      <c r="L105" s="43">
        <v>1342419.55</v>
      </c>
      <c r="M105" s="43">
        <v>1538909.02</v>
      </c>
      <c r="N105" s="40">
        <f t="shared" si="174"/>
        <v>22251471.273999996</v>
      </c>
      <c r="O105" s="17"/>
      <c r="P105" s="28">
        <v>2006</v>
      </c>
      <c r="Q105" s="141">
        <f t="shared" si="177"/>
        <v>5.9296269132960155</v>
      </c>
      <c r="R105" s="141">
        <f t="shared" si="175"/>
        <v>4.9589372933936282</v>
      </c>
      <c r="S105" s="141">
        <f t="shared" si="175"/>
        <v>-2.4425494455211805</v>
      </c>
      <c r="T105" s="141">
        <f t="shared" si="175"/>
        <v>-4.7656381684406774</v>
      </c>
      <c r="U105" s="141">
        <f t="shared" si="175"/>
        <v>-10.83397294368954</v>
      </c>
      <c r="V105" s="141">
        <f t="shared" si="175"/>
        <v>-24.050890023476079</v>
      </c>
      <c r="W105" s="141">
        <f t="shared" si="175"/>
        <v>-45.555519371513817</v>
      </c>
      <c r="X105" s="141">
        <f t="shared" si="175"/>
        <v>-51.844580382719094</v>
      </c>
      <c r="Y105" s="141">
        <f t="shared" si="175"/>
        <v>-54.729453107920925</v>
      </c>
      <c r="Z105" s="141">
        <f t="shared" si="175"/>
        <v>-49.289535059836865</v>
      </c>
      <c r="AA105" s="141">
        <f t="shared" si="175"/>
        <v>-46.107603821083224</v>
      </c>
      <c r="AB105" s="141">
        <f t="shared" si="175"/>
        <v>-41.700041385226974</v>
      </c>
      <c r="AC105" s="142">
        <f t="shared" si="176"/>
        <v>-27.062733649488624</v>
      </c>
    </row>
    <row r="106" spans="1:29" x14ac:dyDescent="0.2">
      <c r="A106" s="7">
        <v>2007</v>
      </c>
      <c r="B106" s="43">
        <v>1741867.1530000004</v>
      </c>
      <c r="C106" s="43">
        <v>1660166.423</v>
      </c>
      <c r="D106" s="43">
        <v>1846752.578</v>
      </c>
      <c r="E106" s="43">
        <v>1929962.9740000004</v>
      </c>
      <c r="F106" s="43">
        <v>1914415.2099999997</v>
      </c>
      <c r="G106" s="43">
        <v>1851891.9519999996</v>
      </c>
      <c r="H106" s="43">
        <v>2121941.341</v>
      </c>
      <c r="I106" s="43">
        <v>2077579.9879999997</v>
      </c>
      <c r="J106" s="43">
        <v>1886826.693</v>
      </c>
      <c r="K106" s="43">
        <v>1951859.0049999999</v>
      </c>
      <c r="L106" s="43">
        <v>1912286.5480000002</v>
      </c>
      <c r="M106" s="43">
        <v>2391569.0499999998</v>
      </c>
      <c r="N106" s="40">
        <f t="shared" si="174"/>
        <v>23287118.914999999</v>
      </c>
      <c r="O106" s="17"/>
      <c r="P106" s="28">
        <v>2007</v>
      </c>
      <c r="Q106" s="141">
        <f t="shared" si="177"/>
        <v>-36.499092505559247</v>
      </c>
      <c r="R106" s="141">
        <f t="shared" si="175"/>
        <v>-31.767795273379342</v>
      </c>
      <c r="S106" s="141">
        <f t="shared" si="175"/>
        <v>-26.339245135505884</v>
      </c>
      <c r="T106" s="141">
        <f t="shared" si="175"/>
        <v>-18.958743535668955</v>
      </c>
      <c r="U106" s="141">
        <f t="shared" si="175"/>
        <v>-14.808698783682782</v>
      </c>
      <c r="V106" s="141">
        <f t="shared" si="175"/>
        <v>-1.9303067108061955</v>
      </c>
      <c r="W106" s="141">
        <f t="shared" si="175"/>
        <v>41.525212275045376</v>
      </c>
      <c r="X106" s="141">
        <f t="shared" si="175"/>
        <v>63.623437878859313</v>
      </c>
      <c r="Y106" s="141">
        <f t="shared" si="175"/>
        <v>67.184524036513892</v>
      </c>
      <c r="Z106" s="141">
        <f t="shared" si="175"/>
        <v>53.422639074744424</v>
      </c>
      <c r="AA106" s="141">
        <f t="shared" si="175"/>
        <v>42.450737401731089</v>
      </c>
      <c r="AB106" s="141">
        <f t="shared" si="175"/>
        <v>55.406786165955403</v>
      </c>
      <c r="AC106" s="142">
        <f t="shared" si="176"/>
        <v>4.6542883760235521</v>
      </c>
    </row>
    <row r="107" spans="1:29" x14ac:dyDescent="0.2">
      <c r="A107" s="7">
        <v>2008</v>
      </c>
      <c r="B107" s="43">
        <v>2674598.9829999995</v>
      </c>
      <c r="C107" s="43">
        <v>2568884.36</v>
      </c>
      <c r="D107" s="43">
        <v>2504093.3719999995</v>
      </c>
      <c r="E107" s="43">
        <v>2267690.4210000001</v>
      </c>
      <c r="F107" s="43">
        <v>2235644.5259999996</v>
      </c>
      <c r="G107" s="43">
        <v>2099859.9610000001</v>
      </c>
      <c r="H107" s="43">
        <v>2325216.031</v>
      </c>
      <c r="I107" s="43">
        <v>2178108.2259999998</v>
      </c>
      <c r="J107" s="43">
        <v>1967488.2659999998</v>
      </c>
      <c r="K107" s="43">
        <v>2147173.0499999998</v>
      </c>
      <c r="L107" s="43">
        <v>2201643.2340000002</v>
      </c>
      <c r="M107" s="43">
        <v>2385530.5930000003</v>
      </c>
      <c r="N107" s="40">
        <f t="shared" si="174"/>
        <v>27555931.023000002</v>
      </c>
      <c r="O107" s="17"/>
      <c r="P107" s="28">
        <v>2008</v>
      </c>
      <c r="Q107" s="141">
        <f t="shared" si="177"/>
        <v>53.547816685880115</v>
      </c>
      <c r="R107" s="141">
        <f t="shared" si="175"/>
        <v>54.73655679398113</v>
      </c>
      <c r="S107" s="141">
        <f t="shared" si="175"/>
        <v>35.594415940216948</v>
      </c>
      <c r="T107" s="141">
        <f t="shared" si="175"/>
        <v>17.499167162778928</v>
      </c>
      <c r="U107" s="141">
        <f t="shared" si="175"/>
        <v>16.779500827304862</v>
      </c>
      <c r="V107" s="141">
        <f t="shared" si="175"/>
        <v>13.389982538246947</v>
      </c>
      <c r="W107" s="141">
        <f t="shared" si="175"/>
        <v>9.5796564246306346</v>
      </c>
      <c r="X107" s="141">
        <f t="shared" si="175"/>
        <v>4.8387180556535236</v>
      </c>
      <c r="Y107" s="141">
        <f t="shared" si="175"/>
        <v>4.2749857895931331</v>
      </c>
      <c r="Z107" s="141">
        <f t="shared" si="175"/>
        <v>10.006565253928269</v>
      </c>
      <c r="AA107" s="141">
        <f t="shared" si="175"/>
        <v>15.131450163817185</v>
      </c>
      <c r="AB107" s="141">
        <f t="shared" si="175"/>
        <v>-0.25248934376365106</v>
      </c>
      <c r="AC107" s="142">
        <f t="shared" si="176"/>
        <v>18.331216169683916</v>
      </c>
    </row>
    <row r="108" spans="1:29" x14ac:dyDescent="0.2">
      <c r="A108" s="7">
        <v>2009</v>
      </c>
      <c r="B108" s="43">
        <v>2456292.0250000008</v>
      </c>
      <c r="C108" s="43">
        <v>2241912.8450000002</v>
      </c>
      <c r="D108" s="43">
        <v>2429841.2320000003</v>
      </c>
      <c r="E108" s="43">
        <v>2246422.4569999999</v>
      </c>
      <c r="F108" s="43">
        <v>2400529.0600000005</v>
      </c>
      <c r="G108" s="43">
        <v>2330678.1229999997</v>
      </c>
      <c r="H108" s="43">
        <v>2411641.04</v>
      </c>
      <c r="I108" s="43">
        <v>2370853.2930000001</v>
      </c>
      <c r="J108" s="43">
        <v>2239016.7799999998</v>
      </c>
      <c r="K108" s="43">
        <v>2346959.2630000003</v>
      </c>
      <c r="L108" s="43">
        <v>2289445.1189999999</v>
      </c>
      <c r="M108" s="43">
        <v>2463782.5300000007</v>
      </c>
      <c r="N108" s="40">
        <f t="shared" ref="N108:N113" si="178">SUM(B108:M108)</f>
        <v>28227373.767000005</v>
      </c>
      <c r="O108" s="17"/>
      <c r="P108" s="28">
        <v>2009</v>
      </c>
      <c r="Q108" s="141">
        <f t="shared" si="177"/>
        <v>-8.1622313994575642</v>
      </c>
      <c r="R108" s="141">
        <f t="shared" si="175"/>
        <v>-12.728152348593834</v>
      </c>
      <c r="S108" s="141">
        <f t="shared" si="175"/>
        <v>-2.9652304834262067</v>
      </c>
      <c r="T108" s="141">
        <f t="shared" si="175"/>
        <v>-0.93786893497664892</v>
      </c>
      <c r="U108" s="141">
        <f t="shared" si="175"/>
        <v>7.3752572058050303</v>
      </c>
      <c r="V108" s="141">
        <f t="shared" si="175"/>
        <v>10.992074056694667</v>
      </c>
      <c r="W108" s="141">
        <f t="shared" si="175"/>
        <v>3.7168593303922526</v>
      </c>
      <c r="X108" s="141">
        <f t="shared" si="175"/>
        <v>8.8491960454126772</v>
      </c>
      <c r="Y108" s="141">
        <f t="shared" si="175"/>
        <v>13.800769168094229</v>
      </c>
      <c r="Z108" s="141">
        <f t="shared" si="175"/>
        <v>9.304616272079258</v>
      </c>
      <c r="AA108" s="141">
        <f t="shared" si="175"/>
        <v>3.988016025670027</v>
      </c>
      <c r="AB108" s="141">
        <f t="shared" si="175"/>
        <v>3.2802738824486033</v>
      </c>
      <c r="AC108" s="142">
        <f t="shared" si="176"/>
        <v>2.4366541759723859</v>
      </c>
    </row>
    <row r="109" spans="1:29" x14ac:dyDescent="0.2">
      <c r="A109" s="7">
        <v>2010</v>
      </c>
      <c r="B109" s="43">
        <v>2567107.2230000002</v>
      </c>
      <c r="C109" s="43">
        <v>2293322.9909999999</v>
      </c>
      <c r="D109" s="43">
        <v>2476087.0719999992</v>
      </c>
      <c r="E109" s="43">
        <v>2286256.0890000002</v>
      </c>
      <c r="F109" s="43">
        <v>2494964.585</v>
      </c>
      <c r="G109" s="43">
        <v>2531284.4370000004</v>
      </c>
      <c r="H109" s="43">
        <v>2875243.3160000001</v>
      </c>
      <c r="I109" s="43">
        <v>2751209.2749999999</v>
      </c>
      <c r="J109" s="43">
        <v>2623476.6740000001</v>
      </c>
      <c r="K109" s="43">
        <v>2706874.7669999995</v>
      </c>
      <c r="L109" s="43">
        <v>2634734.2559999996</v>
      </c>
      <c r="M109" s="43">
        <v>2802881.0249999994</v>
      </c>
      <c r="N109" s="40">
        <f t="shared" si="178"/>
        <v>31043441.709999997</v>
      </c>
      <c r="O109" s="17"/>
      <c r="P109" s="28">
        <v>2010</v>
      </c>
      <c r="Q109" s="141">
        <f t="shared" si="177"/>
        <v>4.5114830350841295</v>
      </c>
      <c r="R109" s="141">
        <f t="shared" si="175"/>
        <v>2.2931375818046051</v>
      </c>
      <c r="S109" s="141">
        <f t="shared" si="175"/>
        <v>1.9032453392822779</v>
      </c>
      <c r="T109" s="141">
        <f t="shared" si="175"/>
        <v>1.7732030712155789</v>
      </c>
      <c r="U109" s="141">
        <f t="shared" si="175"/>
        <v>3.9339463359797655</v>
      </c>
      <c r="V109" s="141">
        <f t="shared" si="175"/>
        <v>8.6072080061310388</v>
      </c>
      <c r="W109" s="141">
        <f t="shared" si="175"/>
        <v>19.223519102162911</v>
      </c>
      <c r="X109" s="141">
        <f t="shared" si="175"/>
        <v>16.042999502458024</v>
      </c>
      <c r="Y109" s="141">
        <f t="shared" si="175"/>
        <v>17.17092508793079</v>
      </c>
      <c r="Z109" s="141">
        <f t="shared" si="175"/>
        <v>15.335396300826165</v>
      </c>
      <c r="AA109" s="141">
        <f t="shared" si="175"/>
        <v>15.081782661416998</v>
      </c>
      <c r="AB109" s="141">
        <f t="shared" si="175"/>
        <v>13.763328981799328</v>
      </c>
      <c r="AC109" s="142">
        <f t="shared" si="176"/>
        <v>9.9763724611610769</v>
      </c>
    </row>
    <row r="110" spans="1:29" x14ac:dyDescent="0.2">
      <c r="A110" s="7">
        <v>2011</v>
      </c>
      <c r="B110" s="43">
        <v>2953286.1389999995</v>
      </c>
      <c r="C110" s="43">
        <v>2607408.6809999994</v>
      </c>
      <c r="D110" s="43">
        <v>2842964.1890000002</v>
      </c>
      <c r="E110" s="43">
        <v>2698077.3179999995</v>
      </c>
      <c r="F110" s="43">
        <v>2823103.3369999994</v>
      </c>
      <c r="G110" s="43">
        <v>2634501.44</v>
      </c>
      <c r="H110" s="43">
        <v>2898433.7599999993</v>
      </c>
      <c r="I110" s="43">
        <v>2890379.1890000002</v>
      </c>
      <c r="J110" s="43">
        <v>2736797.125</v>
      </c>
      <c r="K110" s="43">
        <v>2811307.4449999998</v>
      </c>
      <c r="L110" s="43">
        <v>2722782.304</v>
      </c>
      <c r="M110" s="43">
        <v>2817082.8240000005</v>
      </c>
      <c r="N110" s="40">
        <f t="shared" si="178"/>
        <v>33436123.750999998</v>
      </c>
      <c r="O110" s="17"/>
      <c r="P110" s="28">
        <v>2011</v>
      </c>
      <c r="Q110" s="141">
        <f t="shared" si="177"/>
        <v>15.043349671569173</v>
      </c>
      <c r="R110" s="141">
        <f t="shared" si="175"/>
        <v>13.695658711512015</v>
      </c>
      <c r="S110" s="141">
        <f t="shared" si="175"/>
        <v>14.816810004329328</v>
      </c>
      <c r="T110" s="141">
        <f t="shared" si="175"/>
        <v>18.012909007937438</v>
      </c>
      <c r="U110" s="141">
        <f t="shared" si="175"/>
        <v>13.152040472750826</v>
      </c>
      <c r="V110" s="141">
        <f t="shared" si="175"/>
        <v>4.0776532850780312</v>
      </c>
      <c r="W110" s="141">
        <f t="shared" si="175"/>
        <v>0.80655587897380254</v>
      </c>
      <c r="X110" s="141">
        <f t="shared" si="175"/>
        <v>5.0584997391738051</v>
      </c>
      <c r="Y110" s="141">
        <f t="shared" si="175"/>
        <v>4.3194762173059731</v>
      </c>
      <c r="Z110" s="141">
        <f t="shared" si="175"/>
        <v>3.8580535484374012</v>
      </c>
      <c r="AA110" s="141">
        <f t="shared" si="175"/>
        <v>3.3418189253618724</v>
      </c>
      <c r="AB110" s="141">
        <f t="shared" si="175"/>
        <v>0.50668575916457126</v>
      </c>
      <c r="AC110" s="142">
        <f t="shared" si="176"/>
        <v>7.7075282546047452</v>
      </c>
    </row>
    <row r="111" spans="1:29" x14ac:dyDescent="0.2">
      <c r="A111" s="7">
        <v>2012</v>
      </c>
      <c r="B111" s="43">
        <v>2832245.8899999997</v>
      </c>
      <c r="C111" s="43">
        <v>2632316.6279999996</v>
      </c>
      <c r="D111" s="43">
        <v>2753655.5919999997</v>
      </c>
      <c r="E111" s="43">
        <v>2653436.7230000002</v>
      </c>
      <c r="F111" s="43">
        <v>2728360.7510000002</v>
      </c>
      <c r="G111" s="43">
        <v>2661038.8760000002</v>
      </c>
      <c r="H111" s="43">
        <v>2859520.6690000002</v>
      </c>
      <c r="I111" s="43">
        <v>2781416.4440000001</v>
      </c>
      <c r="J111" s="43">
        <v>2664031.8650000002</v>
      </c>
      <c r="K111" s="43">
        <v>2798206.483</v>
      </c>
      <c r="L111" s="43">
        <v>2893733.5720000002</v>
      </c>
      <c r="M111" s="43">
        <v>3188799.963</v>
      </c>
      <c r="N111" s="40">
        <f t="shared" si="178"/>
        <v>33446763.456</v>
      </c>
      <c r="O111" s="17"/>
      <c r="P111" s="28">
        <v>2012</v>
      </c>
      <c r="Q111" s="141">
        <f t="shared" si="177"/>
        <v>-4.0984937897343361</v>
      </c>
      <c r="R111" s="141">
        <f t="shared" si="175"/>
        <v>0.95527590981432375</v>
      </c>
      <c r="S111" s="141">
        <f t="shared" si="175"/>
        <v>-3.1413901499552255</v>
      </c>
      <c r="T111" s="141">
        <f t="shared" si="175"/>
        <v>-1.654533571079797</v>
      </c>
      <c r="U111" s="141">
        <f t="shared" si="175"/>
        <v>-3.3559730087910467</v>
      </c>
      <c r="V111" s="141">
        <f t="shared" si="175"/>
        <v>1.007303909463797</v>
      </c>
      <c r="W111" s="141">
        <f t="shared" si="175"/>
        <v>-1.3425558153862704</v>
      </c>
      <c r="X111" s="141">
        <f t="shared" si="175"/>
        <v>-3.7698425664937973</v>
      </c>
      <c r="Y111" s="141">
        <f t="shared" si="175"/>
        <v>-2.6587743510582573</v>
      </c>
      <c r="Z111" s="141">
        <f t="shared" si="175"/>
        <v>-0.4660095793969532</v>
      </c>
      <c r="AA111" s="141">
        <f t="shared" si="175"/>
        <v>6.2785507217693493</v>
      </c>
      <c r="AB111" s="141">
        <f t="shared" si="175"/>
        <v>13.195108636252129</v>
      </c>
      <c r="AC111" s="142">
        <f t="shared" si="176"/>
        <v>3.1820988219921631E-2</v>
      </c>
    </row>
    <row r="112" spans="1:29" x14ac:dyDescent="0.2">
      <c r="A112" s="7">
        <v>2013</v>
      </c>
      <c r="B112" s="43">
        <v>3392492.602</v>
      </c>
      <c r="C112" s="43">
        <v>3005106.5320000001</v>
      </c>
      <c r="D112" s="43">
        <v>3259499.764</v>
      </c>
      <c r="E112" s="43">
        <v>2898109.9879999994</v>
      </c>
      <c r="F112" s="43">
        <v>2947320.5979999998</v>
      </c>
      <c r="G112" s="43">
        <v>2852334.12</v>
      </c>
      <c r="H112" s="43">
        <v>3112821.2859999998</v>
      </c>
      <c r="I112" s="43">
        <v>2885413.3050000002</v>
      </c>
      <c r="J112" s="43">
        <v>2802832.4019999998</v>
      </c>
      <c r="K112" s="43">
        <v>2929432.0260000001</v>
      </c>
      <c r="L112" s="43">
        <v>2811212.7459999998</v>
      </c>
      <c r="M112" s="43">
        <v>3025610.96</v>
      </c>
      <c r="N112" s="40">
        <f t="shared" si="178"/>
        <v>35922186.328999996</v>
      </c>
      <c r="O112" s="17"/>
      <c r="P112" s="28">
        <v>2013</v>
      </c>
      <c r="Q112" s="141">
        <f t="shared" si="177"/>
        <v>19.78100538438774</v>
      </c>
      <c r="R112" s="141">
        <f t="shared" si="177"/>
        <v>14.162046466394941</v>
      </c>
      <c r="S112" s="141">
        <f t="shared" si="175"/>
        <v>18.369914286652023</v>
      </c>
      <c r="T112" s="141">
        <f t="shared" si="175"/>
        <v>9.2209949036722971</v>
      </c>
      <c r="U112" s="141">
        <f t="shared" si="175"/>
        <v>8.02532608342743</v>
      </c>
      <c r="V112" s="141">
        <f t="shared" si="175"/>
        <v>7.1887429276324522</v>
      </c>
      <c r="W112" s="141">
        <f t="shared" si="175"/>
        <v>8.8581495404466146</v>
      </c>
      <c r="X112" s="141">
        <f t="shared" si="175"/>
        <v>3.7389892198393948</v>
      </c>
      <c r="Y112" s="141">
        <f t="shared" si="175"/>
        <v>5.2101680472954603</v>
      </c>
      <c r="Z112" s="141">
        <f t="shared" si="175"/>
        <v>4.6896304399706379</v>
      </c>
      <c r="AA112" s="141">
        <f t="shared" si="175"/>
        <v>-2.8517078005549146</v>
      </c>
      <c r="AB112" s="141">
        <f t="shared" ref="AB112" si="179">IF(M112&lt;&gt;"",IF(M111&lt;&gt;"",(M112/M111-1)*100,"-"),"-")</f>
        <v>-5.1175678905387656</v>
      </c>
      <c r="AC112" s="142">
        <f t="shared" si="176"/>
        <v>7.4010834449093288</v>
      </c>
    </row>
    <row r="113" spans="1:29" x14ac:dyDescent="0.2">
      <c r="A113" s="7">
        <v>2014</v>
      </c>
      <c r="B113" s="43">
        <v>3135259.5249999999</v>
      </c>
      <c r="C113" s="43">
        <v>2721354.3680000002</v>
      </c>
      <c r="D113" s="43">
        <v>2964606.6</v>
      </c>
      <c r="E113" s="43">
        <v>2787210.642</v>
      </c>
      <c r="F113" s="43">
        <v>2819449.963</v>
      </c>
      <c r="G113" s="43">
        <v>2853751.3659999999</v>
      </c>
      <c r="H113" s="43">
        <v>3014219.5169999995</v>
      </c>
      <c r="I113" s="43">
        <v>3032066.9040000001</v>
      </c>
      <c r="J113" s="43">
        <v>2859308.4040000006</v>
      </c>
      <c r="K113" s="43">
        <v>2930793.6350000002</v>
      </c>
      <c r="L113" s="43">
        <v>2928755.4950000001</v>
      </c>
      <c r="M113" s="43">
        <v>3296324.4919999996</v>
      </c>
      <c r="N113" s="40">
        <f t="shared" si="178"/>
        <v>35343100.911000006</v>
      </c>
      <c r="O113" s="41"/>
      <c r="P113" s="28">
        <v>2014</v>
      </c>
      <c r="Q113" s="141">
        <f t="shared" ref="Q113" si="180">IF(B113&lt;&gt;"",IF(B112&lt;&gt;"",(B113/B112-1)*100,"-"),"-")</f>
        <v>-7.5824211627860798</v>
      </c>
      <c r="R113" s="141">
        <f t="shared" ref="R113" si="181">IF(C113&lt;&gt;"",IF(C112&lt;&gt;"",(C113/C112-1)*100,"-"),"-")</f>
        <v>-9.4423329415597497</v>
      </c>
      <c r="S113" s="141">
        <f t="shared" ref="S113" si="182">IF(D113&lt;&gt;"",IF(D112&lt;&gt;"",(D113/D112-1)*100,"-"),"-")</f>
        <v>-9.0471908375938099</v>
      </c>
      <c r="T113" s="141">
        <f t="shared" ref="T113" si="183">IF(E113&lt;&gt;"",IF(E112&lt;&gt;"",(E113/E112-1)*100,"-"),"-")</f>
        <v>-3.8266092887844994</v>
      </c>
      <c r="U113" s="141">
        <f t="shared" ref="U113" si="184">IF(F113&lt;&gt;"",IF(F112&lt;&gt;"",(F113/F112-1)*100,"-"),"-")</f>
        <v>-4.3385383689433237</v>
      </c>
      <c r="V113" s="141">
        <f t="shared" ref="V113" si="185">IF(G113&lt;&gt;"",IF(G112&lt;&gt;"",(G113/G112-1)*100,"-"),"-")</f>
        <v>4.9687236500894905E-2</v>
      </c>
      <c r="W113" s="141">
        <f t="shared" ref="W113" si="186">IF(H113&lt;&gt;"",IF(H112&lt;&gt;"",(H113/H112-1)*100,"-"),"-")</f>
        <v>-3.1676013474806419</v>
      </c>
      <c r="X113" s="141">
        <f t="shared" ref="X113" si="187">IF(I113&lt;&gt;"",IF(I112&lt;&gt;"",(I113/I112-1)*100,"-"),"-")</f>
        <v>5.0825855258195052</v>
      </c>
      <c r="Y113" s="143">
        <f t="shared" ref="Y113" si="188">IF(J113&lt;&gt;"",IF(J112&lt;&gt;"",(J113/J112-1)*100,"-"),"-")</f>
        <v>2.0149617922106788</v>
      </c>
      <c r="Z113" s="143">
        <f t="shared" ref="Z113" si="189">IF(K113&lt;&gt;"",IF(K112&lt;&gt;"",(K113/K112-1)*100,"-"),"-")</f>
        <v>4.6480307032736867E-2</v>
      </c>
      <c r="AA113" s="143">
        <f t="shared" ref="AA113" si="190">IF(L113&lt;&gt;"",IF(L112&lt;&gt;"",(L113/L112-1)*100,"-"),"-")</f>
        <v>4.1812114421880375</v>
      </c>
      <c r="AB113" s="143">
        <f t="shared" ref="AB113" si="191">IF(M113&lt;&gt;"",IF(M112&lt;&gt;"",(M113/M112-1)*100,"-"),"-")</f>
        <v>8.9474005607118592</v>
      </c>
      <c r="AC113" s="142">
        <f t="shared" si="176"/>
        <v>-1.6120550478089801</v>
      </c>
    </row>
    <row r="114" spans="1:29" x14ac:dyDescent="0.2">
      <c r="A114" s="63">
        <v>2015</v>
      </c>
      <c r="B114" s="43">
        <v>3642036.3980000005</v>
      </c>
      <c r="C114" s="43">
        <v>3161757.8230000003</v>
      </c>
      <c r="D114" s="43">
        <v>3258737.2339999997</v>
      </c>
      <c r="E114" s="43">
        <v>3159761.6999999997</v>
      </c>
      <c r="F114" s="43">
        <v>3229397.0839999998</v>
      </c>
      <c r="G114" s="43">
        <v>3211084.8989999997</v>
      </c>
      <c r="H114" s="43">
        <v>3775842.6140000001</v>
      </c>
      <c r="I114" s="43">
        <v>3610796.1709999996</v>
      </c>
      <c r="J114" s="43">
        <v>3434454.6149999998</v>
      </c>
      <c r="K114" s="43">
        <v>3475283.7089999998</v>
      </c>
      <c r="L114" s="43">
        <v>3238000.3080000002</v>
      </c>
      <c r="M114" s="43">
        <v>3550422.7869999995</v>
      </c>
      <c r="N114" s="40">
        <f t="shared" ref="N114:N116" si="192">SUM(B114:M114)</f>
        <v>40747575.342</v>
      </c>
      <c r="O114" s="41"/>
      <c r="P114" s="64">
        <v>2015</v>
      </c>
      <c r="Q114" s="141">
        <f t="shared" ref="Q114" si="193">IF(B114&lt;&gt;"",IF(B113&lt;&gt;"",(B114/B113-1)*100,"-"),"-")</f>
        <v>16.16379342631933</v>
      </c>
      <c r="R114" s="141">
        <f t="shared" ref="R114" si="194">IF(C114&lt;&gt;"",IF(C113&lt;&gt;"",(C114/C113-1)*100,"-"),"-")</f>
        <v>16.183245378795164</v>
      </c>
      <c r="S114" s="141">
        <f t="shared" ref="S114" si="195">IF(D114&lt;&gt;"",IF(D113&lt;&gt;"",(D114/D113-1)*100,"-"),"-")</f>
        <v>9.9214052211851431</v>
      </c>
      <c r="T114" s="141">
        <f t="shared" ref="T114" si="196">IF(E114&lt;&gt;"",IF(E113&lt;&gt;"",(E114/E113-1)*100,"-"),"-")</f>
        <v>13.366447888297062</v>
      </c>
      <c r="U114" s="141">
        <f t="shared" ref="U114" si="197">IF(F114&lt;&gt;"",IF(F113&lt;&gt;"",(F114/F113-1)*100,"-"),"-")</f>
        <v>14.539967950479271</v>
      </c>
      <c r="V114" s="141">
        <f t="shared" ref="V114" si="198">IF(G114&lt;&gt;"",IF(G113&lt;&gt;"",(G114/G113-1)*100,"-"),"-")</f>
        <v>12.521536993633099</v>
      </c>
      <c r="W114" s="141">
        <f t="shared" ref="W114" si="199">IF(H114&lt;&gt;"",IF(H113&lt;&gt;"",(H114/H113-1)*100,"-"),"-")</f>
        <v>25.267671870097598</v>
      </c>
      <c r="X114" s="141">
        <f t="shared" ref="X114" si="200">IF(I114&lt;&gt;"",IF(I113&lt;&gt;"",(I114/I113-1)*100,"-"),"-")</f>
        <v>19.086955707887633</v>
      </c>
      <c r="Y114" s="143">
        <f t="shared" ref="Y114" si="201">IF(J114&lt;&gt;"",IF(J113&lt;&gt;"",(J114/J113-1)*100,"-"),"-")</f>
        <v>20.114871491141152</v>
      </c>
      <c r="Z114" s="143">
        <f t="shared" ref="Z114:Z116" si="202">IF(K114&lt;&gt;"",IF(K113&lt;&gt;"",(K114/K113-1)*100,"-"),"-")</f>
        <v>18.578246775808882</v>
      </c>
      <c r="AA114" s="143">
        <f t="shared" ref="AA114:AA116" si="203">IF(L114&lt;&gt;"",IF(L113&lt;&gt;"",(L114/L113-1)*100,"-"),"-")</f>
        <v>10.558915332056419</v>
      </c>
      <c r="AB114" s="143">
        <f t="shared" ref="AB114" si="204">IF(M114&lt;&gt;"",IF(M113&lt;&gt;"",(M114/M113-1)*100,"-"),"-")</f>
        <v>7.7085340237796007</v>
      </c>
      <c r="AC114" s="142">
        <f t="shared" si="176"/>
        <v>15.291455168603886</v>
      </c>
    </row>
    <row r="115" spans="1:29" x14ac:dyDescent="0.2">
      <c r="A115" s="7">
        <v>2016</v>
      </c>
      <c r="B115" s="43">
        <v>3869387.6170000001</v>
      </c>
      <c r="C115" s="43">
        <v>3303841.0970000001</v>
      </c>
      <c r="D115" s="43">
        <v>3145592.0019999999</v>
      </c>
      <c r="E115" s="43">
        <v>2945120.7519999999</v>
      </c>
      <c r="F115" s="43">
        <v>3075488.0249999999</v>
      </c>
      <c r="G115" s="43">
        <v>2967911.9980000001</v>
      </c>
      <c r="H115" s="43">
        <v>3489532.9089999995</v>
      </c>
      <c r="I115" s="43">
        <v>3288391.9269999997</v>
      </c>
      <c r="J115" s="43">
        <v>3098820.3319999999</v>
      </c>
      <c r="K115" s="43">
        <v>3371773.0580000002</v>
      </c>
      <c r="L115" s="43">
        <v>3266292.6039999994</v>
      </c>
      <c r="M115" s="43">
        <v>3653980.7970000003</v>
      </c>
      <c r="N115" s="40">
        <f t="shared" si="192"/>
        <v>39476133.118000001</v>
      </c>
      <c r="O115" s="41"/>
      <c r="P115" s="64">
        <v>2016</v>
      </c>
      <c r="Q115" s="141">
        <f t="shared" ref="Q115:R116" si="205">IF(B115&lt;&gt;"",IF(B114&lt;&gt;"",(B115/B114-1)*100,"-"),"-")</f>
        <v>6.2424202878600621</v>
      </c>
      <c r="R115" s="141">
        <f t="shared" ref="R115" si="206">IF(C115&lt;&gt;"",IF(C114&lt;&gt;"",(C115/C114-1)*100,"-"),"-")</f>
        <v>4.49380635564256</v>
      </c>
      <c r="S115" s="141">
        <f t="shared" ref="S115:S116" si="207">IF(D115&lt;&gt;"",IF(D114&lt;&gt;"",(D115/D114-1)*100,"-"),"-")</f>
        <v>-3.4720575448520474</v>
      </c>
      <c r="T115" s="141">
        <f t="shared" ref="T115:T116" si="208">IF(E115&lt;&gt;"",IF(E114&lt;&gt;"",(E115/E114-1)*100,"-"),"-")</f>
        <v>-6.7929473289077391</v>
      </c>
      <c r="U115" s="141">
        <f t="shared" ref="U115:U116" si="209">IF(F115&lt;&gt;"",IF(F114&lt;&gt;"",(F115/F114-1)*100,"-"),"-")</f>
        <v>-4.7658759513514166</v>
      </c>
      <c r="V115" s="141">
        <f t="shared" ref="V115:V116" si="210">IF(G115&lt;&gt;"",IF(G114&lt;&gt;"",(G115/G114-1)*100,"-"),"-")</f>
        <v>-7.5729203259536586</v>
      </c>
      <c r="W115" s="141">
        <f t="shared" ref="W115:W116" si="211">IF(H115&lt;&gt;"",IF(H114&lt;&gt;"",(H115/H114-1)*100,"-"),"-")</f>
        <v>-7.5826705260019782</v>
      </c>
      <c r="X115" s="141">
        <f>IF(I115&lt;&gt;"",IF(I114&lt;&gt;"",(I115/I114-1)*100,"-"),"-")</f>
        <v>-8.9288962525600262</v>
      </c>
      <c r="Y115" s="141">
        <f>IF(J115&lt;&gt;"",IF(J114&lt;&gt;"",(J115/J114-1)*100,"-"),"-")</f>
        <v>-9.7725642241453752</v>
      </c>
      <c r="Z115" s="141">
        <f t="shared" si="202"/>
        <v>-2.9784805980569651</v>
      </c>
      <c r="AA115" s="141">
        <f t="shared" si="203"/>
        <v>0.87375828625149143</v>
      </c>
      <c r="AB115" s="143">
        <f t="shared" ref="AB115:AB116" si="212">IF(M115&lt;&gt;"",IF(M114&lt;&gt;"",(M115/M114-1)*100,"-"),"-")</f>
        <v>2.9167796685843239</v>
      </c>
      <c r="AC115" s="142">
        <f t="shared" si="176"/>
        <v>-3.1202892769167545</v>
      </c>
    </row>
    <row r="116" spans="1:29" x14ac:dyDescent="0.2">
      <c r="A116" s="63">
        <v>2017</v>
      </c>
      <c r="B116" s="43">
        <v>3940283.4359999993</v>
      </c>
      <c r="C116" s="43">
        <v>3330403.8099999996</v>
      </c>
      <c r="D116" s="43">
        <v>3434300.9820000003</v>
      </c>
      <c r="E116" s="43">
        <v>3295143.5279999999</v>
      </c>
      <c r="F116" s="43">
        <v>3349449.0410000002</v>
      </c>
      <c r="G116" s="43">
        <v>3333772.1930000004</v>
      </c>
      <c r="H116" s="43">
        <v>4116863.3979999996</v>
      </c>
      <c r="I116" s="43">
        <v>3887752.5279999999</v>
      </c>
      <c r="J116" s="43">
        <v>3670573.9599999995</v>
      </c>
      <c r="K116" s="43">
        <v>3649913.5549999997</v>
      </c>
      <c r="L116" s="43">
        <v>3578445.3899999997</v>
      </c>
      <c r="M116" s="43">
        <v>4083187.2910000007</v>
      </c>
      <c r="N116" s="40">
        <f t="shared" si="192"/>
        <v>43670089.112000003</v>
      </c>
      <c r="O116" s="41"/>
      <c r="P116" s="64">
        <v>2017</v>
      </c>
      <c r="Q116" s="141">
        <f t="shared" si="205"/>
        <v>1.8322232357523838</v>
      </c>
      <c r="R116" s="141">
        <f t="shared" si="205"/>
        <v>0.80399487203302034</v>
      </c>
      <c r="S116" s="141">
        <f t="shared" si="207"/>
        <v>9.1782081025268525</v>
      </c>
      <c r="T116" s="141">
        <f t="shared" si="208"/>
        <v>11.884836156965829</v>
      </c>
      <c r="U116" s="141">
        <f t="shared" si="209"/>
        <v>8.9078875863937146</v>
      </c>
      <c r="V116" s="141">
        <f t="shared" si="210"/>
        <v>12.327191481639076</v>
      </c>
      <c r="W116" s="141">
        <f t="shared" si="211"/>
        <v>17.977491697585823</v>
      </c>
      <c r="X116" s="141">
        <f t="shared" ref="X116" si="213">IF(I116&lt;&gt;"",IF(I115&lt;&gt;"",(I116/I115-1)*100,"-"),"-")</f>
        <v>18.226556149795602</v>
      </c>
      <c r="Y116" s="141">
        <f>IF(J116&lt;&gt;"",IF(J115&lt;&gt;"",(J116/J115-1)*100,"-"),"-")</f>
        <v>18.450686607925594</v>
      </c>
      <c r="Z116" s="141">
        <f t="shared" si="202"/>
        <v>8.2490871187214765</v>
      </c>
      <c r="AA116" s="141">
        <f t="shared" si="203"/>
        <v>9.5567918690973475</v>
      </c>
      <c r="AB116" s="141">
        <f t="shared" si="212"/>
        <v>11.746271199684145</v>
      </c>
      <c r="AC116" s="142">
        <f t="shared" si="176"/>
        <v>10.624029414085845</v>
      </c>
    </row>
    <row r="117" spans="1:29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O117" s="41"/>
    </row>
    <row r="118" spans="1:29" ht="15.75" x14ac:dyDescent="0.25">
      <c r="A118" s="42" t="s">
        <v>39</v>
      </c>
      <c r="B118" s="4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10"/>
      <c r="O118" s="17"/>
      <c r="P118" s="22" t="s">
        <v>40</v>
      </c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</row>
    <row r="119" spans="1:29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10"/>
      <c r="O119" s="17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</row>
    <row r="120" spans="1:29" ht="15" x14ac:dyDescent="0.2">
      <c r="A120" s="33"/>
      <c r="B120" s="5" t="s">
        <v>4</v>
      </c>
      <c r="C120" s="5" t="s">
        <v>5</v>
      </c>
      <c r="D120" s="5" t="s">
        <v>6</v>
      </c>
      <c r="E120" s="5" t="s">
        <v>7</v>
      </c>
      <c r="F120" s="5" t="s">
        <v>8</v>
      </c>
      <c r="G120" s="5" t="s">
        <v>9</v>
      </c>
      <c r="H120" s="5" t="s">
        <v>10</v>
      </c>
      <c r="I120" s="5" t="s">
        <v>11</v>
      </c>
      <c r="J120" s="5" t="s">
        <v>12</v>
      </c>
      <c r="K120" s="5" t="s">
        <v>13</v>
      </c>
      <c r="L120" s="5" t="s">
        <v>14</v>
      </c>
      <c r="M120" s="8" t="s">
        <v>15</v>
      </c>
      <c r="N120" s="39" t="s">
        <v>3</v>
      </c>
      <c r="O120" s="17"/>
      <c r="P120" s="25"/>
      <c r="Q120" s="26" t="s">
        <v>4</v>
      </c>
      <c r="R120" s="26" t="s">
        <v>5</v>
      </c>
      <c r="S120" s="26" t="s">
        <v>6</v>
      </c>
      <c r="T120" s="26" t="s">
        <v>7</v>
      </c>
      <c r="U120" s="26" t="s">
        <v>8</v>
      </c>
      <c r="V120" s="26" t="s">
        <v>9</v>
      </c>
      <c r="W120" s="26" t="s">
        <v>10</v>
      </c>
      <c r="X120" s="26" t="s">
        <v>11</v>
      </c>
      <c r="Y120" s="26" t="s">
        <v>12</v>
      </c>
      <c r="Z120" s="26" t="s">
        <v>13</v>
      </c>
      <c r="AA120" s="26" t="s">
        <v>14</v>
      </c>
      <c r="AB120" s="26" t="s">
        <v>15</v>
      </c>
      <c r="AC120" s="26" t="s">
        <v>3</v>
      </c>
    </row>
    <row r="121" spans="1:29" x14ac:dyDescent="0.2">
      <c r="A121" s="7">
        <v>2000</v>
      </c>
      <c r="B121" s="140">
        <f t="shared" ref="B121:N121" si="214">IFERROR(B77/B99*100,"")</f>
        <v>70.158951394149668</v>
      </c>
      <c r="C121" s="140">
        <f t="shared" si="214"/>
        <v>71.129298327782905</v>
      </c>
      <c r="D121" s="140">
        <f t="shared" si="214"/>
        <v>74.176795319930648</v>
      </c>
      <c r="E121" s="140">
        <f t="shared" si="214"/>
        <v>71.139204880584728</v>
      </c>
      <c r="F121" s="140">
        <f t="shared" si="214"/>
        <v>70.000990969800299</v>
      </c>
      <c r="G121" s="140">
        <f t="shared" si="214"/>
        <v>75.311403177606223</v>
      </c>
      <c r="H121" s="140">
        <f t="shared" si="214"/>
        <v>78.890781641257917</v>
      </c>
      <c r="I121" s="140">
        <f t="shared" si="214"/>
        <v>72.678014309586231</v>
      </c>
      <c r="J121" s="140">
        <f t="shared" si="214"/>
        <v>72.785488611626064</v>
      </c>
      <c r="K121" s="140">
        <f t="shared" si="214"/>
        <v>73.407351260364777</v>
      </c>
      <c r="L121" s="140">
        <f t="shared" si="214"/>
        <v>67.539382638989593</v>
      </c>
      <c r="M121" s="140">
        <f t="shared" si="214"/>
        <v>70.168917967022253</v>
      </c>
      <c r="N121" s="140">
        <f t="shared" si="214"/>
        <v>72.269666289847365</v>
      </c>
      <c r="O121" s="17"/>
      <c r="P121" s="28">
        <v>2000</v>
      </c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5"/>
      <c r="AB121" s="34"/>
      <c r="AC121" s="34"/>
    </row>
    <row r="122" spans="1:29" x14ac:dyDescent="0.2">
      <c r="A122" s="7">
        <v>2001</v>
      </c>
      <c r="B122" s="140">
        <f t="shared" ref="B122:N122" si="215">IFERROR(B78/B100*100,"")</f>
        <v>74.474381731941236</v>
      </c>
      <c r="C122" s="140">
        <f t="shared" si="215"/>
        <v>73.624868899890103</v>
      </c>
      <c r="D122" s="140">
        <f t="shared" si="215"/>
        <v>70.561148664797557</v>
      </c>
      <c r="E122" s="140">
        <f t="shared" si="215"/>
        <v>65.898062961654986</v>
      </c>
      <c r="F122" s="140">
        <f t="shared" si="215"/>
        <v>60.825746929515233</v>
      </c>
      <c r="G122" s="140">
        <f t="shared" si="215"/>
        <v>68.639313549531735</v>
      </c>
      <c r="H122" s="140">
        <f t="shared" si="215"/>
        <v>73.402428372327876</v>
      </c>
      <c r="I122" s="140">
        <f t="shared" si="215"/>
        <v>71.200640935764582</v>
      </c>
      <c r="J122" s="140">
        <f t="shared" si="215"/>
        <v>67.37557459956146</v>
      </c>
      <c r="K122" s="140">
        <f t="shared" si="215"/>
        <v>62.632605754815465</v>
      </c>
      <c r="L122" s="140">
        <f t="shared" si="215"/>
        <v>64.504118126875269</v>
      </c>
      <c r="M122" s="140">
        <f t="shared" si="215"/>
        <v>66.72324006135176</v>
      </c>
      <c r="N122" s="140">
        <f t="shared" si="215"/>
        <v>68.417699647212729</v>
      </c>
      <c r="O122" s="17"/>
      <c r="P122" s="28">
        <v>2001</v>
      </c>
      <c r="Q122" s="141">
        <f>IF(B122&lt;&gt;"",IF(B121&lt;&gt;"",(B122/B121-1)*100,"-"),"-")</f>
        <v>6.1509333478313888</v>
      </c>
      <c r="R122" s="141">
        <f t="shared" ref="R122:AB134" si="216">IF(C122&lt;&gt;"",IF(C121&lt;&gt;"",(C122/C121-1)*100,"-"),"-")</f>
        <v>3.5084987913235777</v>
      </c>
      <c r="S122" s="141">
        <f t="shared" si="216"/>
        <v>-4.874363525059966</v>
      </c>
      <c r="T122" s="141">
        <f t="shared" si="216"/>
        <v>-7.3674451769985332</v>
      </c>
      <c r="U122" s="141">
        <f t="shared" si="216"/>
        <v>-13.107305929773815</v>
      </c>
      <c r="V122" s="141">
        <f t="shared" si="216"/>
        <v>-8.8593351691240727</v>
      </c>
      <c r="W122" s="141">
        <f t="shared" si="216"/>
        <v>-6.9569006096141468</v>
      </c>
      <c r="X122" s="141">
        <f t="shared" si="216"/>
        <v>-2.0327651874588737</v>
      </c>
      <c r="Y122" s="141">
        <f t="shared" si="216"/>
        <v>-7.4326821393357783</v>
      </c>
      <c r="Z122" s="141">
        <f t="shared" si="216"/>
        <v>-14.678019735833969</v>
      </c>
      <c r="AA122" s="141">
        <f t="shared" si="216"/>
        <v>-4.4940661189314834</v>
      </c>
      <c r="AB122" s="141">
        <f t="shared" si="216"/>
        <v>-4.9105472985772387</v>
      </c>
      <c r="AC122" s="142">
        <f t="shared" ref="AC122:AC138" si="217">IF(COUNTIF(Q122:AB122,"-")=0,IF(N122&lt;&gt;"",IF(N121&lt;&gt;"",(N122/N121-1)*100,"-"),"-"),"-")</f>
        <v>-5.3299909081990222</v>
      </c>
    </row>
    <row r="123" spans="1:29" x14ac:dyDescent="0.2">
      <c r="A123" s="7">
        <v>2002</v>
      </c>
      <c r="B123" s="140">
        <f t="shared" ref="B123:N123" si="218">IFERROR(B79/B101*100,"")</f>
        <v>71.827174282401884</v>
      </c>
      <c r="C123" s="140">
        <f t="shared" si="218"/>
        <v>73.610551699091573</v>
      </c>
      <c r="D123" s="140">
        <f t="shared" si="218"/>
        <v>73.408960229617833</v>
      </c>
      <c r="E123" s="140">
        <f t="shared" si="218"/>
        <v>69.530223131605069</v>
      </c>
      <c r="F123" s="140">
        <f t="shared" si="218"/>
        <v>67.546722277863765</v>
      </c>
      <c r="G123" s="140">
        <f t="shared" si="218"/>
        <v>72.670036996065107</v>
      </c>
      <c r="H123" s="140">
        <f t="shared" si="218"/>
        <v>74.037469763669478</v>
      </c>
      <c r="I123" s="140">
        <f t="shared" si="218"/>
        <v>72.249743451677489</v>
      </c>
      <c r="J123" s="140">
        <f t="shared" si="218"/>
        <v>70.383853703805585</v>
      </c>
      <c r="K123" s="140">
        <f t="shared" si="218"/>
        <v>67.919159444905517</v>
      </c>
      <c r="L123" s="140">
        <f t="shared" si="218"/>
        <v>68.141445949056305</v>
      </c>
      <c r="M123" s="140">
        <f t="shared" si="218"/>
        <v>71.967825739770205</v>
      </c>
      <c r="N123" s="140">
        <f t="shared" si="218"/>
        <v>71.137156508085241</v>
      </c>
      <c r="O123" s="17"/>
      <c r="P123" s="28">
        <v>2002</v>
      </c>
      <c r="Q123" s="141">
        <f t="shared" ref="Q123:R134" si="219">IF(B123&lt;&gt;"",IF(B122&lt;&gt;"",(B123/B122-1)*100,"-"),"-")</f>
        <v>-3.5545208808413609</v>
      </c>
      <c r="R123" s="141">
        <f t="shared" si="216"/>
        <v>-1.9446147765633803E-2</v>
      </c>
      <c r="S123" s="141">
        <f t="shared" si="216"/>
        <v>4.03594842021191</v>
      </c>
      <c r="T123" s="141">
        <f t="shared" si="216"/>
        <v>5.5117859413615466</v>
      </c>
      <c r="U123" s="141">
        <f t="shared" si="216"/>
        <v>11.049556623014901</v>
      </c>
      <c r="V123" s="141">
        <f t="shared" si="216"/>
        <v>5.8723248210003076</v>
      </c>
      <c r="W123" s="141">
        <f t="shared" si="216"/>
        <v>0.86515038456276283</v>
      </c>
      <c r="X123" s="141">
        <f t="shared" si="216"/>
        <v>1.4734453259478197</v>
      </c>
      <c r="Y123" s="141">
        <f t="shared" si="216"/>
        <v>4.4649401836250879</v>
      </c>
      <c r="Z123" s="141">
        <f t="shared" si="216"/>
        <v>8.4405775975296962</v>
      </c>
      <c r="AA123" s="141">
        <f t="shared" si="216"/>
        <v>5.6389079144166576</v>
      </c>
      <c r="AB123" s="141">
        <f t="shared" si="216"/>
        <v>7.8602083375988174</v>
      </c>
      <c r="AC123" s="142">
        <f t="shared" si="217"/>
        <v>3.9747855816478106</v>
      </c>
    </row>
    <row r="124" spans="1:29" x14ac:dyDescent="0.2">
      <c r="A124" s="7">
        <v>2003</v>
      </c>
      <c r="B124" s="140">
        <f t="shared" ref="B124:N124" si="220">IFERROR(B80/B102*100,"")</f>
        <v>76.767592955833692</v>
      </c>
      <c r="C124" s="140">
        <f t="shared" si="220"/>
        <v>74.356620245805345</v>
      </c>
      <c r="D124" s="140">
        <f t="shared" si="220"/>
        <v>73.303455143434988</v>
      </c>
      <c r="E124" s="140">
        <f t="shared" si="220"/>
        <v>71.908823002630882</v>
      </c>
      <c r="F124" s="140">
        <f t="shared" si="220"/>
        <v>66.333263376535584</v>
      </c>
      <c r="G124" s="140">
        <f t="shared" si="220"/>
        <v>73.903275805035079</v>
      </c>
      <c r="H124" s="140">
        <f t="shared" si="220"/>
        <v>81.013063955580947</v>
      </c>
      <c r="I124" s="140">
        <f t="shared" si="220"/>
        <v>81.418642541301168</v>
      </c>
      <c r="J124" s="140">
        <f t="shared" si="220"/>
        <v>77.864558149376194</v>
      </c>
      <c r="K124" s="140">
        <f t="shared" si="220"/>
        <v>78.518612012345486</v>
      </c>
      <c r="L124" s="140">
        <f t="shared" si="220"/>
        <v>76.99244124668499</v>
      </c>
      <c r="M124" s="140">
        <f t="shared" si="220"/>
        <v>74.565854556664121</v>
      </c>
      <c r="N124" s="140">
        <f t="shared" si="220"/>
        <v>75.602855377425627</v>
      </c>
      <c r="O124" s="17"/>
      <c r="P124" s="28">
        <v>2003</v>
      </c>
      <c r="Q124" s="141">
        <f t="shared" si="219"/>
        <v>6.8782027453949901</v>
      </c>
      <c r="R124" s="141">
        <f t="shared" si="216"/>
        <v>1.0135347847460618</v>
      </c>
      <c r="S124" s="141">
        <f t="shared" si="216"/>
        <v>-0.14372235467282612</v>
      </c>
      <c r="T124" s="141">
        <f t="shared" si="216"/>
        <v>3.4209582019083307</v>
      </c>
      <c r="U124" s="141">
        <f t="shared" si="216"/>
        <v>-1.7964734044924269</v>
      </c>
      <c r="V124" s="141">
        <f t="shared" si="216"/>
        <v>1.6970389172042744</v>
      </c>
      <c r="W124" s="141">
        <f t="shared" si="216"/>
        <v>9.4217079732435991</v>
      </c>
      <c r="X124" s="141">
        <f t="shared" si="216"/>
        <v>12.690562833286844</v>
      </c>
      <c r="Y124" s="141">
        <f t="shared" si="216"/>
        <v>10.628438273714668</v>
      </c>
      <c r="Z124" s="141">
        <f t="shared" si="216"/>
        <v>15.605983133578105</v>
      </c>
      <c r="AA124" s="141">
        <f t="shared" si="216"/>
        <v>12.98915098491722</v>
      </c>
      <c r="AB124" s="141">
        <f t="shared" si="216"/>
        <v>3.6099865324376701</v>
      </c>
      <c r="AC124" s="142">
        <f t="shared" si="217"/>
        <v>6.2775897836636618</v>
      </c>
    </row>
    <row r="125" spans="1:29" x14ac:dyDescent="0.2">
      <c r="A125" s="7">
        <v>2004</v>
      </c>
      <c r="B125" s="140">
        <f t="shared" ref="B125:N125" si="221">IFERROR(B81/B103*100,"")</f>
        <v>78.629490454114531</v>
      </c>
      <c r="C125" s="140">
        <f t="shared" si="221"/>
        <v>80.222056992585621</v>
      </c>
      <c r="D125" s="140">
        <f t="shared" si="221"/>
        <v>75.927989813515211</v>
      </c>
      <c r="E125" s="140">
        <f t="shared" si="221"/>
        <v>74.855745987875508</v>
      </c>
      <c r="F125" s="140">
        <f t="shared" si="221"/>
        <v>69.670498315030088</v>
      </c>
      <c r="G125" s="140">
        <f t="shared" si="221"/>
        <v>72.921385891688843</v>
      </c>
      <c r="H125" s="140">
        <f t="shared" si="221"/>
        <v>80.058135370774508</v>
      </c>
      <c r="I125" s="140">
        <f t="shared" si="221"/>
        <v>77.887156425324875</v>
      </c>
      <c r="J125" s="140">
        <f t="shared" si="221"/>
        <v>75.216205383840148</v>
      </c>
      <c r="K125" s="140">
        <f t="shared" si="221"/>
        <v>79.403616510574651</v>
      </c>
      <c r="L125" s="140">
        <f t="shared" si="221"/>
        <v>77.609446206268785</v>
      </c>
      <c r="M125" s="140">
        <f t="shared" si="221"/>
        <v>73.298254772793427</v>
      </c>
      <c r="N125" s="140">
        <f t="shared" si="221"/>
        <v>76.322535803008577</v>
      </c>
      <c r="O125" s="17"/>
      <c r="P125" s="28">
        <v>2004</v>
      </c>
      <c r="Q125" s="141">
        <f t="shared" si="219"/>
        <v>2.4253691259435994</v>
      </c>
      <c r="R125" s="141">
        <f t="shared" si="216"/>
        <v>7.8882508744891</v>
      </c>
      <c r="S125" s="141">
        <f t="shared" si="216"/>
        <v>3.580369663264471</v>
      </c>
      <c r="T125" s="141">
        <f t="shared" si="216"/>
        <v>4.0981382564651447</v>
      </c>
      <c r="U125" s="141">
        <f t="shared" si="216"/>
        <v>5.0310127507988689</v>
      </c>
      <c r="V125" s="141">
        <f t="shared" si="216"/>
        <v>-1.3286148721425639</v>
      </c>
      <c r="W125" s="141">
        <f t="shared" si="216"/>
        <v>-1.1787340685324832</v>
      </c>
      <c r="X125" s="141">
        <f t="shared" si="216"/>
        <v>-4.3374416543298207</v>
      </c>
      <c r="Y125" s="141">
        <f t="shared" si="216"/>
        <v>-3.4012300698546549</v>
      </c>
      <c r="Z125" s="141">
        <f t="shared" si="216"/>
        <v>1.1271270282898316</v>
      </c>
      <c r="AA125" s="141">
        <f t="shared" si="216"/>
        <v>0.80138381066123809</v>
      </c>
      <c r="AB125" s="141">
        <f t="shared" si="216"/>
        <v>-1.6999735219388135</v>
      </c>
      <c r="AC125" s="142">
        <f t="shared" si="217"/>
        <v>0.95192228122886746</v>
      </c>
    </row>
    <row r="126" spans="1:29" x14ac:dyDescent="0.2">
      <c r="A126" s="7">
        <v>2005</v>
      </c>
      <c r="B126" s="140">
        <f t="shared" ref="B126:N126" si="222">IFERROR(B82/B104*100,"")</f>
        <v>81.787574248886756</v>
      </c>
      <c r="C126" s="140">
        <f t="shared" si="222"/>
        <v>81.536867935458829</v>
      </c>
      <c r="D126" s="140">
        <f t="shared" si="222"/>
        <v>76.936386274119897</v>
      </c>
      <c r="E126" s="140">
        <f t="shared" si="222"/>
        <v>72.57556987286776</v>
      </c>
      <c r="F126" s="140">
        <f t="shared" si="222"/>
        <v>69.231941653854264</v>
      </c>
      <c r="G126" s="140">
        <f t="shared" si="222"/>
        <v>73.511884219908552</v>
      </c>
      <c r="H126" s="140">
        <f t="shared" si="222"/>
        <v>82.268115729980678</v>
      </c>
      <c r="I126" s="140">
        <f t="shared" si="222"/>
        <v>79.190160343497183</v>
      </c>
      <c r="J126" s="140">
        <f t="shared" si="222"/>
        <v>78.218345887027667</v>
      </c>
      <c r="K126" s="140">
        <f t="shared" si="222"/>
        <v>80.577424799162728</v>
      </c>
      <c r="L126" s="140">
        <f t="shared" si="222"/>
        <v>74.404314008071012</v>
      </c>
      <c r="M126" s="140">
        <f t="shared" si="222"/>
        <v>74.479721995513188</v>
      </c>
      <c r="N126" s="140">
        <f t="shared" si="222"/>
        <v>77.085683557226162</v>
      </c>
      <c r="O126" s="17"/>
      <c r="P126" s="28">
        <v>2005</v>
      </c>
      <c r="Q126" s="141">
        <f t="shared" si="219"/>
        <v>4.016411370000128</v>
      </c>
      <c r="R126" s="141">
        <f t="shared" si="216"/>
        <v>1.638964384813435</v>
      </c>
      <c r="S126" s="141">
        <f t="shared" si="216"/>
        <v>1.3280958222144257</v>
      </c>
      <c r="T126" s="141">
        <f t="shared" si="216"/>
        <v>-3.0460936363884139</v>
      </c>
      <c r="U126" s="141">
        <f t="shared" si="216"/>
        <v>-0.62947254832712574</v>
      </c>
      <c r="V126" s="141">
        <f t="shared" si="216"/>
        <v>0.80977386948841712</v>
      </c>
      <c r="W126" s="141">
        <f t="shared" si="216"/>
        <v>2.7604694375793937</v>
      </c>
      <c r="X126" s="141">
        <f t="shared" si="216"/>
        <v>1.6729381042708491</v>
      </c>
      <c r="Y126" s="141">
        <f t="shared" si="216"/>
        <v>3.9913479919215789</v>
      </c>
      <c r="Z126" s="141">
        <f t="shared" si="216"/>
        <v>1.478280637799112</v>
      </c>
      <c r="AA126" s="141">
        <f t="shared" si="216"/>
        <v>-4.1298222766327219</v>
      </c>
      <c r="AB126" s="141">
        <f t="shared" si="216"/>
        <v>1.6118626922046353</v>
      </c>
      <c r="AC126" s="142">
        <f t="shared" si="217"/>
        <v>0.99989832123410505</v>
      </c>
    </row>
    <row r="127" spans="1:29" x14ac:dyDescent="0.2">
      <c r="A127" s="7">
        <v>2006</v>
      </c>
      <c r="B127" s="140">
        <f t="shared" ref="B127:N127" si="223">IFERROR(B83/B105*100,"")</f>
        <v>78.875167970021508</v>
      </c>
      <c r="C127" s="140">
        <f t="shared" si="223"/>
        <v>77.110838381448303</v>
      </c>
      <c r="D127" s="140">
        <f t="shared" si="223"/>
        <v>77.571942236875032</v>
      </c>
      <c r="E127" s="140">
        <f t="shared" si="223"/>
        <v>74.733386629857407</v>
      </c>
      <c r="F127" s="140">
        <f t="shared" si="223"/>
        <v>66.542166766499818</v>
      </c>
      <c r="G127" s="140">
        <f t="shared" si="223"/>
        <v>68.962107371313323</v>
      </c>
      <c r="H127" s="140">
        <f t="shared" si="223"/>
        <v>80.052755521433667</v>
      </c>
      <c r="I127" s="140">
        <f t="shared" si="223"/>
        <v>75.008524787620772</v>
      </c>
      <c r="J127" s="140">
        <f t="shared" si="223"/>
        <v>71.719892821314886</v>
      </c>
      <c r="K127" s="140">
        <f t="shared" si="223"/>
        <v>66.712543297068535</v>
      </c>
      <c r="L127" s="140">
        <f t="shared" si="223"/>
        <v>65.078623221778912</v>
      </c>
      <c r="M127" s="140">
        <f t="shared" si="223"/>
        <v>66.353659555520707</v>
      </c>
      <c r="N127" s="140">
        <f t="shared" si="223"/>
        <v>73.107435376679717</v>
      </c>
      <c r="O127" s="17"/>
      <c r="P127" s="28">
        <v>2006</v>
      </c>
      <c r="Q127" s="141">
        <f t="shared" si="219"/>
        <v>-3.5609397950873811</v>
      </c>
      <c r="R127" s="141">
        <f t="shared" si="216"/>
        <v>-5.4282555438773805</v>
      </c>
      <c r="S127" s="141">
        <f t="shared" si="216"/>
        <v>0.826079821959258</v>
      </c>
      <c r="T127" s="141">
        <f t="shared" si="216"/>
        <v>2.9731998808546045</v>
      </c>
      <c r="U127" s="141">
        <f t="shared" si="216"/>
        <v>-3.8851645975823912</v>
      </c>
      <c r="V127" s="141">
        <f t="shared" si="216"/>
        <v>-6.18917185551211</v>
      </c>
      <c r="W127" s="141">
        <f t="shared" si="216"/>
        <v>-2.6928539554962438</v>
      </c>
      <c r="X127" s="141">
        <f t="shared" si="216"/>
        <v>-5.2804989126654656</v>
      </c>
      <c r="Y127" s="141">
        <f t="shared" si="216"/>
        <v>-8.3080931871131973</v>
      </c>
      <c r="Z127" s="141">
        <f t="shared" si="216"/>
        <v>-17.20690570175465</v>
      </c>
      <c r="AA127" s="141">
        <f t="shared" si="216"/>
        <v>-12.533803866910853</v>
      </c>
      <c r="AB127" s="141">
        <f t="shared" si="216"/>
        <v>-10.910436051952521</v>
      </c>
      <c r="AC127" s="142">
        <f t="shared" si="217"/>
        <v>-5.160813262547137</v>
      </c>
    </row>
    <row r="128" spans="1:29" x14ac:dyDescent="0.2">
      <c r="A128" s="7">
        <v>2007</v>
      </c>
      <c r="B128" s="140">
        <f t="shared" ref="B128:N128" si="224">IFERROR(B84/B106*100,"")</f>
        <v>68.401282264721587</v>
      </c>
      <c r="C128" s="140">
        <f t="shared" si="224"/>
        <v>64.916510481672375</v>
      </c>
      <c r="D128" s="140">
        <f t="shared" si="224"/>
        <v>63.947189194068656</v>
      </c>
      <c r="E128" s="140">
        <f t="shared" si="224"/>
        <v>62.584333807017366</v>
      </c>
      <c r="F128" s="140">
        <f t="shared" si="224"/>
        <v>59.293307641449431</v>
      </c>
      <c r="G128" s="140">
        <f t="shared" si="224"/>
        <v>60.458464317577011</v>
      </c>
      <c r="H128" s="140">
        <f t="shared" si="224"/>
        <v>69.376021785137567</v>
      </c>
      <c r="I128" s="140">
        <f t="shared" si="224"/>
        <v>60.497876436033529</v>
      </c>
      <c r="J128" s="140">
        <f t="shared" si="224"/>
        <v>64.704568285434988</v>
      </c>
      <c r="K128" s="140">
        <f t="shared" si="224"/>
        <v>66.513163639091871</v>
      </c>
      <c r="L128" s="140">
        <f t="shared" si="224"/>
        <v>60.309349098658181</v>
      </c>
      <c r="M128" s="140">
        <f t="shared" si="224"/>
        <v>64.008510312508037</v>
      </c>
      <c r="N128" s="140">
        <f t="shared" si="224"/>
        <v>63.747429620578302</v>
      </c>
      <c r="O128" s="17"/>
      <c r="P128" s="28">
        <v>2007</v>
      </c>
      <c r="Q128" s="141">
        <f t="shared" si="219"/>
        <v>-13.279066117844318</v>
      </c>
      <c r="R128" s="141">
        <f t="shared" si="216"/>
        <v>-15.814025830524104</v>
      </c>
      <c r="S128" s="141">
        <f t="shared" si="216"/>
        <v>-17.564022054780569</v>
      </c>
      <c r="T128" s="141">
        <f t="shared" si="216"/>
        <v>-16.256526528113024</v>
      </c>
      <c r="U128" s="141">
        <f t="shared" si="216"/>
        <v>-10.893632530012198</v>
      </c>
      <c r="V128" s="141">
        <f t="shared" si="216"/>
        <v>-12.330892105645885</v>
      </c>
      <c r="W128" s="141">
        <f t="shared" si="216"/>
        <v>-13.33712208499489</v>
      </c>
      <c r="X128" s="141">
        <f t="shared" si="216"/>
        <v>-19.345332270795502</v>
      </c>
      <c r="Y128" s="141">
        <f t="shared" si="216"/>
        <v>-9.7815602616112223</v>
      </c>
      <c r="Z128" s="141">
        <f t="shared" si="216"/>
        <v>-0.29886382398709443</v>
      </c>
      <c r="AA128" s="141">
        <f t="shared" si="216"/>
        <v>-7.3284803626956112</v>
      </c>
      <c r="AB128" s="141">
        <f t="shared" si="216"/>
        <v>-3.5343178638857053</v>
      </c>
      <c r="AC128" s="142">
        <f t="shared" si="217"/>
        <v>-12.803083171875473</v>
      </c>
    </row>
    <row r="129" spans="1:29" x14ac:dyDescent="0.2">
      <c r="A129" s="7">
        <v>2008</v>
      </c>
      <c r="B129" s="140">
        <f t="shared" ref="B129:N129" si="225">IFERROR(B85/B107*100,"")</f>
        <v>71.940400868686055</v>
      </c>
      <c r="C129" s="140">
        <f t="shared" si="225"/>
        <v>64.256530216097403</v>
      </c>
      <c r="D129" s="140">
        <f t="shared" si="225"/>
        <v>67.201692469477152</v>
      </c>
      <c r="E129" s="140">
        <f t="shared" si="225"/>
        <v>65.921858034783313</v>
      </c>
      <c r="F129" s="140">
        <f t="shared" si="225"/>
        <v>67.564241292982743</v>
      </c>
      <c r="G129" s="140">
        <f t="shared" si="225"/>
        <v>68.27630230718988</v>
      </c>
      <c r="H129" s="140">
        <f t="shared" si="225"/>
        <v>80.031942718014051</v>
      </c>
      <c r="I129" s="140">
        <f t="shared" si="225"/>
        <v>77.921860756977836</v>
      </c>
      <c r="J129" s="140">
        <f t="shared" si="225"/>
        <v>76.690389827209287</v>
      </c>
      <c r="K129" s="140">
        <f t="shared" si="225"/>
        <v>72.990144739381861</v>
      </c>
      <c r="L129" s="140">
        <f t="shared" si="225"/>
        <v>65.489274226343611</v>
      </c>
      <c r="M129" s="140">
        <f t="shared" si="225"/>
        <v>66.756286072077216</v>
      </c>
      <c r="N129" s="140">
        <f t="shared" si="225"/>
        <v>70.276202657919526</v>
      </c>
      <c r="O129" s="17"/>
      <c r="P129" s="28">
        <v>2008</v>
      </c>
      <c r="Q129" s="141">
        <f t="shared" si="219"/>
        <v>5.1740530100994775</v>
      </c>
      <c r="R129" s="141">
        <f t="shared" si="216"/>
        <v>-1.0166601080033422</v>
      </c>
      <c r="S129" s="141">
        <f t="shared" si="216"/>
        <v>5.0893609499107706</v>
      </c>
      <c r="T129" s="141">
        <f t="shared" si="216"/>
        <v>5.3328429412661027</v>
      </c>
      <c r="U129" s="141">
        <f t="shared" si="216"/>
        <v>13.94918580280291</v>
      </c>
      <c r="V129" s="141">
        <f t="shared" si="216"/>
        <v>12.930923862947008</v>
      </c>
      <c r="W129" s="141">
        <f t="shared" si="216"/>
        <v>15.359659805629411</v>
      </c>
      <c r="X129" s="141">
        <f t="shared" si="216"/>
        <v>28.800985005427894</v>
      </c>
      <c r="Y129" s="141">
        <f t="shared" si="216"/>
        <v>18.523918572334107</v>
      </c>
      <c r="Z129" s="141">
        <f t="shared" si="216"/>
        <v>9.7378935926651025</v>
      </c>
      <c r="AA129" s="141">
        <f t="shared" si="216"/>
        <v>8.5889256062302124</v>
      </c>
      <c r="AB129" s="141">
        <f t="shared" si="216"/>
        <v>4.2928287912868957</v>
      </c>
      <c r="AC129" s="142">
        <f t="shared" si="217"/>
        <v>10.24162554663015</v>
      </c>
    </row>
    <row r="130" spans="1:29" x14ac:dyDescent="0.2">
      <c r="A130" s="7">
        <v>2009</v>
      </c>
      <c r="B130" s="140">
        <f t="shared" ref="B130:N130" si="226">IFERROR(B86/B108*100,"")</f>
        <v>73.987325143068006</v>
      </c>
      <c r="C130" s="140">
        <f t="shared" si="226"/>
        <v>67.128802814812346</v>
      </c>
      <c r="D130" s="140">
        <f t="shared" si="226"/>
        <v>61.887209921211827</v>
      </c>
      <c r="E130" s="140">
        <f t="shared" si="226"/>
        <v>69.147685786333824</v>
      </c>
      <c r="F130" s="140">
        <f t="shared" si="226"/>
        <v>61.90253989260183</v>
      </c>
      <c r="G130" s="140">
        <f t="shared" si="226"/>
        <v>64.673762289397004</v>
      </c>
      <c r="H130" s="140">
        <f t="shared" si="226"/>
        <v>68.880089302179059</v>
      </c>
      <c r="I130" s="140">
        <f t="shared" si="226"/>
        <v>68.151263799012312</v>
      </c>
      <c r="J130" s="140">
        <f t="shared" si="226"/>
        <v>73.174677592188488</v>
      </c>
      <c r="K130" s="140">
        <f t="shared" si="226"/>
        <v>75.619690634570659</v>
      </c>
      <c r="L130" s="140">
        <f t="shared" si="226"/>
        <v>71.694689135721532</v>
      </c>
      <c r="M130" s="140">
        <f t="shared" si="226"/>
        <v>73.800096837280492</v>
      </c>
      <c r="N130" s="140">
        <f t="shared" si="226"/>
        <v>69.161580659775439</v>
      </c>
      <c r="O130" s="17"/>
      <c r="P130" s="28">
        <v>2009</v>
      </c>
      <c r="Q130" s="141">
        <f t="shared" si="219"/>
        <v>2.8453056275266508</v>
      </c>
      <c r="R130" s="141">
        <f t="shared" si="216"/>
        <v>4.4700088676674188</v>
      </c>
      <c r="S130" s="141">
        <f t="shared" si="216"/>
        <v>-7.9082569991509537</v>
      </c>
      <c r="T130" s="141">
        <f t="shared" si="216"/>
        <v>4.8934114536765883</v>
      </c>
      <c r="U130" s="141">
        <f t="shared" si="216"/>
        <v>-8.379730597180469</v>
      </c>
      <c r="V130" s="141">
        <f t="shared" si="216"/>
        <v>-5.2764134788440442</v>
      </c>
      <c r="W130" s="141">
        <f t="shared" si="216"/>
        <v>-13.934253045846489</v>
      </c>
      <c r="X130" s="141">
        <f t="shared" si="216"/>
        <v>-12.538967708225035</v>
      </c>
      <c r="Y130" s="141">
        <f t="shared" si="216"/>
        <v>-4.58429308149565</v>
      </c>
      <c r="Z130" s="141">
        <f t="shared" si="216"/>
        <v>3.6026040290478178</v>
      </c>
      <c r="AA130" s="141">
        <f t="shared" si="216"/>
        <v>9.4754675214918436</v>
      </c>
      <c r="AB130" s="141">
        <f t="shared" si="216"/>
        <v>10.551531817689842</v>
      </c>
      <c r="AC130" s="142">
        <f t="shared" si="217"/>
        <v>-1.5860589445472528</v>
      </c>
    </row>
    <row r="131" spans="1:29" x14ac:dyDescent="0.2">
      <c r="A131" s="7">
        <v>2010</v>
      </c>
      <c r="B131" s="140">
        <f t="shared" ref="B131:N131" si="227">IFERROR(B87/B109*100,"")</f>
        <v>79.960692393720066</v>
      </c>
      <c r="C131" s="140">
        <f t="shared" si="227"/>
        <v>75.017200052131699</v>
      </c>
      <c r="D131" s="140">
        <f t="shared" si="227"/>
        <v>69.129072291364096</v>
      </c>
      <c r="E131" s="140">
        <f t="shared" si="227"/>
        <v>71.384957610494538</v>
      </c>
      <c r="F131" s="140">
        <f t="shared" si="227"/>
        <v>74.318521398972095</v>
      </c>
      <c r="G131" s="140">
        <f t="shared" si="227"/>
        <v>75.641037530702434</v>
      </c>
      <c r="H131" s="140">
        <f t="shared" si="227"/>
        <v>79.372503791258282</v>
      </c>
      <c r="I131" s="140">
        <f t="shared" si="227"/>
        <v>78.482467786824387</v>
      </c>
      <c r="J131" s="140">
        <f t="shared" si="227"/>
        <v>80.83221307116527</v>
      </c>
      <c r="K131" s="140">
        <f t="shared" si="227"/>
        <v>81.208947706002249</v>
      </c>
      <c r="L131" s="140">
        <f t="shared" si="227"/>
        <v>74.16823736776891</v>
      </c>
      <c r="M131" s="140">
        <f t="shared" si="227"/>
        <v>75.325604981752676</v>
      </c>
      <c r="N131" s="140">
        <f t="shared" si="227"/>
        <v>76.381171094060392</v>
      </c>
      <c r="O131" s="17"/>
      <c r="P131" s="28">
        <v>2010</v>
      </c>
      <c r="Q131" s="141">
        <f t="shared" si="219"/>
        <v>8.0735007504345582</v>
      </c>
      <c r="R131" s="141">
        <f t="shared" si="216"/>
        <v>11.751136481729031</v>
      </c>
      <c r="S131" s="141">
        <f t="shared" si="216"/>
        <v>11.701710869454018</v>
      </c>
      <c r="T131" s="141">
        <f t="shared" si="216"/>
        <v>3.2354977592075507</v>
      </c>
      <c r="U131" s="141">
        <f t="shared" si="216"/>
        <v>20.057305448066344</v>
      </c>
      <c r="V131" s="141">
        <f t="shared" si="216"/>
        <v>16.957843262975693</v>
      </c>
      <c r="W131" s="141">
        <f t="shared" si="216"/>
        <v>15.232870043255442</v>
      </c>
      <c r="X131" s="141">
        <f t="shared" si="216"/>
        <v>15.159225833698775</v>
      </c>
      <c r="Y131" s="141">
        <f t="shared" si="216"/>
        <v>10.464734155240386</v>
      </c>
      <c r="Z131" s="141">
        <f t="shared" si="216"/>
        <v>7.3912720675378907</v>
      </c>
      <c r="AA131" s="141">
        <f t="shared" si="216"/>
        <v>3.4501136163165969</v>
      </c>
      <c r="AB131" s="141">
        <f t="shared" si="216"/>
        <v>2.0670814942638005</v>
      </c>
      <c r="AC131" s="142">
        <f t="shared" si="217"/>
        <v>10.438729660908241</v>
      </c>
    </row>
    <row r="132" spans="1:29" x14ac:dyDescent="0.2">
      <c r="A132" s="7">
        <v>2011</v>
      </c>
      <c r="B132" s="140">
        <f t="shared" ref="B132:N132" si="228">IFERROR(B88/B110*100,"")</f>
        <v>78.06963946205012</v>
      </c>
      <c r="C132" s="140">
        <f t="shared" si="228"/>
        <v>74.127377157413093</v>
      </c>
      <c r="D132" s="140">
        <f t="shared" si="228"/>
        <v>77.005114291293665</v>
      </c>
      <c r="E132" s="140">
        <f t="shared" si="228"/>
        <v>81.104060339608125</v>
      </c>
      <c r="F132" s="140">
        <f t="shared" si="228"/>
        <v>79.224518305331898</v>
      </c>
      <c r="G132" s="140">
        <f t="shared" si="228"/>
        <v>77.660752464800325</v>
      </c>
      <c r="H132" s="140">
        <f t="shared" si="228"/>
        <v>84.960051010446406</v>
      </c>
      <c r="I132" s="140">
        <f t="shared" si="228"/>
        <v>78.118077330233632</v>
      </c>
      <c r="J132" s="140">
        <f t="shared" si="228"/>
        <v>82.601217253178731</v>
      </c>
      <c r="K132" s="140">
        <f t="shared" si="228"/>
        <v>80.870621320465389</v>
      </c>
      <c r="L132" s="140">
        <f t="shared" si="228"/>
        <v>74.970967491641233</v>
      </c>
      <c r="M132" s="140">
        <f t="shared" si="228"/>
        <v>76.657743379148869</v>
      </c>
      <c r="N132" s="140">
        <f t="shared" si="228"/>
        <v>78.818474268303362</v>
      </c>
      <c r="O132" s="17"/>
      <c r="P132" s="28">
        <v>2011</v>
      </c>
      <c r="Q132" s="141">
        <f t="shared" si="219"/>
        <v>-2.3649781849793827</v>
      </c>
      <c r="R132" s="141">
        <f t="shared" si="216"/>
        <v>-1.1861584997843733</v>
      </c>
      <c r="S132" s="141">
        <f t="shared" si="216"/>
        <v>11.393241278768729</v>
      </c>
      <c r="T132" s="141">
        <f t="shared" si="216"/>
        <v>13.615057085478677</v>
      </c>
      <c r="U132" s="141">
        <f t="shared" si="216"/>
        <v>6.6013112397950158</v>
      </c>
      <c r="V132" s="141">
        <f t="shared" si="216"/>
        <v>2.6701311880843681</v>
      </c>
      <c r="W132" s="141">
        <f t="shared" si="216"/>
        <v>7.0396509525298745</v>
      </c>
      <c r="X132" s="141">
        <f t="shared" si="216"/>
        <v>-0.46429536030966334</v>
      </c>
      <c r="Y132" s="141">
        <f t="shared" si="216"/>
        <v>2.18848911195344</v>
      </c>
      <c r="Z132" s="141">
        <f t="shared" si="216"/>
        <v>-0.41661220234214813</v>
      </c>
      <c r="AA132" s="141">
        <f t="shared" si="216"/>
        <v>1.082309830139172</v>
      </c>
      <c r="AB132" s="141">
        <f t="shared" si="216"/>
        <v>1.7685067351518757</v>
      </c>
      <c r="AC132" s="142">
        <f t="shared" si="217"/>
        <v>3.190973821599985</v>
      </c>
    </row>
    <row r="133" spans="1:29" x14ac:dyDescent="0.2">
      <c r="A133" s="7">
        <v>2012</v>
      </c>
      <c r="B133" s="140">
        <f t="shared" ref="B133:N133" si="229">IFERROR(B89/B111*100,"")</f>
        <v>84.171813909843834</v>
      </c>
      <c r="C133" s="140">
        <f t="shared" si="229"/>
        <v>79.865820153911983</v>
      </c>
      <c r="D133" s="140">
        <f t="shared" si="229"/>
        <v>77.149798514091017</v>
      </c>
      <c r="E133" s="140">
        <f t="shared" si="229"/>
        <v>81.063372054642343</v>
      </c>
      <c r="F133" s="140">
        <f t="shared" si="229"/>
        <v>79.74851236965327</v>
      </c>
      <c r="G133" s="140">
        <f t="shared" si="229"/>
        <v>79.274155068751412</v>
      </c>
      <c r="H133" s="140">
        <f t="shared" si="229"/>
        <v>84.113502205988084</v>
      </c>
      <c r="I133" s="140">
        <f t="shared" si="229"/>
        <v>79.030589962241535</v>
      </c>
      <c r="J133" s="140">
        <f t="shared" si="229"/>
        <v>82.795100162962953</v>
      </c>
      <c r="K133" s="140">
        <f t="shared" si="229"/>
        <v>78.623436060418854</v>
      </c>
      <c r="L133" s="140">
        <f t="shared" si="229"/>
        <v>72.423378339960038</v>
      </c>
      <c r="M133" s="140">
        <f t="shared" si="229"/>
        <v>71.751338733943655</v>
      </c>
      <c r="N133" s="140">
        <f t="shared" si="229"/>
        <v>79.050743659494373</v>
      </c>
      <c r="O133" s="17"/>
      <c r="P133" s="28">
        <v>2012</v>
      </c>
      <c r="Q133" s="141">
        <f t="shared" si="219"/>
        <v>7.8163220553362445</v>
      </c>
      <c r="R133" s="141">
        <f t="shared" si="216"/>
        <v>7.7413274508728813</v>
      </c>
      <c r="S133" s="141">
        <f t="shared" si="216"/>
        <v>0.18788910857276964</v>
      </c>
      <c r="T133" s="141">
        <f t="shared" si="216"/>
        <v>-5.0167999968686594E-2</v>
      </c>
      <c r="U133" s="141">
        <f t="shared" si="216"/>
        <v>0.66140391324551739</v>
      </c>
      <c r="V133" s="141">
        <f t="shared" si="216"/>
        <v>2.0775006071211521</v>
      </c>
      <c r="W133" s="141">
        <f t="shared" si="216"/>
        <v>-0.99640806989891306</v>
      </c>
      <c r="X133" s="141">
        <f t="shared" si="216"/>
        <v>1.1681196762567181</v>
      </c>
      <c r="Y133" s="141">
        <f t="shared" si="216"/>
        <v>0.23472161335098551</v>
      </c>
      <c r="Z133" s="141">
        <f t="shared" si="216"/>
        <v>-2.7787411835772047</v>
      </c>
      <c r="AA133" s="141">
        <f t="shared" si="216"/>
        <v>-3.3981009408278418</v>
      </c>
      <c r="AB133" s="141">
        <f t="shared" si="216"/>
        <v>-6.4004031803260304</v>
      </c>
      <c r="AC133" s="142">
        <f t="shared" si="217"/>
        <v>0.2946890222720544</v>
      </c>
    </row>
    <row r="134" spans="1:29" x14ac:dyDescent="0.2">
      <c r="A134" s="7">
        <v>2013</v>
      </c>
      <c r="B134" s="140">
        <f t="shared" ref="B134:N134" si="230">IFERROR(B90/B112*100,"")</f>
        <v>76.970801217387603</v>
      </c>
      <c r="C134" s="140">
        <f t="shared" si="230"/>
        <v>70.481748232411746</v>
      </c>
      <c r="D134" s="140">
        <f t="shared" si="230"/>
        <v>71.592936890913663</v>
      </c>
      <c r="E134" s="140">
        <f t="shared" si="230"/>
        <v>75.234231655392932</v>
      </c>
      <c r="F134" s="140">
        <f t="shared" si="230"/>
        <v>77.529066758145731</v>
      </c>
      <c r="G134" s="140">
        <f t="shared" si="230"/>
        <v>75.848155334621168</v>
      </c>
      <c r="H134" s="140">
        <f t="shared" si="230"/>
        <v>79.849430103132505</v>
      </c>
      <c r="I134" s="140">
        <f t="shared" si="230"/>
        <v>78.227434145695113</v>
      </c>
      <c r="J134" s="140">
        <f t="shared" si="230"/>
        <v>81.233786557316961</v>
      </c>
      <c r="K134" s="140">
        <f t="shared" si="230"/>
        <v>82.547246549423775</v>
      </c>
      <c r="L134" s="140">
        <f t="shared" si="230"/>
        <v>79.70305506718131</v>
      </c>
      <c r="M134" s="140">
        <f t="shared" si="230"/>
        <v>79.907379731332</v>
      </c>
      <c r="N134" s="140">
        <f t="shared" si="230"/>
        <v>77.355458160315038</v>
      </c>
      <c r="O134" s="17"/>
      <c r="P134" s="28">
        <v>2013</v>
      </c>
      <c r="Q134" s="141">
        <f t="shared" si="219"/>
        <v>-8.5551354520756906</v>
      </c>
      <c r="R134" s="141">
        <f t="shared" si="219"/>
        <v>-11.74979722666829</v>
      </c>
      <c r="S134" s="141">
        <f t="shared" si="216"/>
        <v>-7.2026910376991049</v>
      </c>
      <c r="T134" s="141">
        <f t="shared" si="216"/>
        <v>-7.190843720786944</v>
      </c>
      <c r="U134" s="141">
        <f t="shared" si="216"/>
        <v>-2.7830558157873608</v>
      </c>
      <c r="V134" s="141">
        <f t="shared" si="216"/>
        <v>-4.3217108162919011</v>
      </c>
      <c r="W134" s="141">
        <f t="shared" si="216"/>
        <v>-5.069426419094003</v>
      </c>
      <c r="X134" s="141">
        <f t="shared" si="216"/>
        <v>-1.0162594217380194</v>
      </c>
      <c r="Y134" s="141">
        <f t="shared" si="216"/>
        <v>-1.8857560442259391</v>
      </c>
      <c r="Z134" s="141">
        <f t="shared" si="216"/>
        <v>4.9906372522178222</v>
      </c>
      <c r="AA134" s="141">
        <f t="shared" si="216"/>
        <v>10.05155640910591</v>
      </c>
      <c r="AB134" s="141">
        <f t="shared" ref="AB134" si="231">IF(M134&lt;&gt;"",IF(M133&lt;&gt;"",(M134/M133-1)*100,"-"),"-")</f>
        <v>11.367092435210457</v>
      </c>
      <c r="AC134" s="142">
        <f t="shared" si="217"/>
        <v>-2.1445535117059267</v>
      </c>
    </row>
    <row r="135" spans="1:29" x14ac:dyDescent="0.2">
      <c r="A135" s="7">
        <v>2014</v>
      </c>
      <c r="B135" s="140">
        <f t="shared" ref="B135:N135" si="232">IFERROR(B91/B113*100,"")</f>
        <v>80.742708883086806</v>
      </c>
      <c r="C135" s="140">
        <f t="shared" si="232"/>
        <v>77.448776968689131</v>
      </c>
      <c r="D135" s="140">
        <f t="shared" si="232"/>
        <v>80.102271039941698</v>
      </c>
      <c r="E135" s="140">
        <f t="shared" si="232"/>
        <v>82.777369540482681</v>
      </c>
      <c r="F135" s="140">
        <f t="shared" si="232"/>
        <v>83.032082559430762</v>
      </c>
      <c r="G135" s="140">
        <f t="shared" si="232"/>
        <v>81.456990741918759</v>
      </c>
      <c r="H135" s="140">
        <f t="shared" si="232"/>
        <v>85.157365663756352</v>
      </c>
      <c r="I135" s="140">
        <f t="shared" si="232"/>
        <v>85.279527822714556</v>
      </c>
      <c r="J135" s="140">
        <f t="shared" si="232"/>
        <v>86.690550083103219</v>
      </c>
      <c r="K135" s="140">
        <f t="shared" si="232"/>
        <v>84.963537598238275</v>
      </c>
      <c r="L135" s="140">
        <f t="shared" si="232"/>
        <v>80.695929039989736</v>
      </c>
      <c r="M135" s="140">
        <f t="shared" si="232"/>
        <v>81.02534821684057</v>
      </c>
      <c r="N135" s="140">
        <f t="shared" si="232"/>
        <v>82.455518994740757</v>
      </c>
      <c r="O135" s="41"/>
      <c r="P135" s="28">
        <v>2014</v>
      </c>
      <c r="Q135" s="141">
        <f t="shared" ref="Q135" si="233">IF(B135&lt;&gt;"",IF(B134&lt;&gt;"",(B135/B134-1)*100,"-"),"-")</f>
        <v>4.9004396550923923</v>
      </c>
      <c r="R135" s="141">
        <f t="shared" ref="R135" si="234">IF(C135&lt;&gt;"",IF(C134&lt;&gt;"",(C135/C134-1)*100,"-"),"-")</f>
        <v>9.8848693612192839</v>
      </c>
      <c r="S135" s="141">
        <f t="shared" ref="S135" si="235">IF(D135&lt;&gt;"",IF(D134&lt;&gt;"",(D135/D134-1)*100,"-"),"-")</f>
        <v>11.885717388565475</v>
      </c>
      <c r="T135" s="141">
        <f t="shared" ref="T135" si="236">IF(E135&lt;&gt;"",IF(E134&lt;&gt;"",(E135/E134-1)*100,"-"),"-")</f>
        <v>10.02620445389908</v>
      </c>
      <c r="U135" s="141">
        <f t="shared" ref="U135" si="237">IF(F135&lt;&gt;"",IF(F134&lt;&gt;"",(F135/F134-1)*100,"-"),"-")</f>
        <v>7.0980034087755106</v>
      </c>
      <c r="V135" s="141">
        <f t="shared" ref="V135" si="238">IF(G135&lt;&gt;"",IF(G134&lt;&gt;"",(G135/G134-1)*100,"-"),"-")</f>
        <v>7.3948211166810163</v>
      </c>
      <c r="W135" s="141">
        <f t="shared" ref="W135" si="239">IF(H135&lt;&gt;"",IF(H134&lt;&gt;"",(H135/H134-1)*100,"-"),"-")</f>
        <v>6.6474307377875963</v>
      </c>
      <c r="X135" s="141">
        <f t="shared" ref="X135" si="240">IF(I135&lt;&gt;"",IF(I134&lt;&gt;"",(I135/I134-1)*100,"-"),"-")</f>
        <v>9.0148600091947593</v>
      </c>
      <c r="Y135" s="141">
        <f t="shared" ref="Y135" si="241">IF(J135&lt;&gt;"",IF(J134&lt;&gt;"",(J135/J134-1)*100,"-"),"-")</f>
        <v>6.7173570961585938</v>
      </c>
      <c r="Z135" s="141">
        <f t="shared" ref="Z135" si="242">IF(K135&lt;&gt;"",IF(K134&lt;&gt;"",(K135/K134-1)*100,"-"),"-")</f>
        <v>2.927161292251923</v>
      </c>
      <c r="AA135" s="141">
        <f t="shared" ref="AA135" si="243">IF(L135&lt;&gt;"",IF(L134&lt;&gt;"",(L135/L134-1)*100,"-"),"-")</f>
        <v>1.2457163304110841</v>
      </c>
      <c r="AB135" s="141">
        <f t="shared" ref="AB135" si="244">IF(M135&lt;&gt;"",IF(M134&lt;&gt;"",(M135/M134-1)*100,"-"),"-")</f>
        <v>1.3990803969138321</v>
      </c>
      <c r="AC135" s="142">
        <f t="shared" si="217"/>
        <v>6.5930200088222923</v>
      </c>
    </row>
    <row r="136" spans="1:29" x14ac:dyDescent="0.2">
      <c r="A136" s="7">
        <v>2015</v>
      </c>
      <c r="B136" s="140">
        <f t="shared" ref="B136:N136" si="245">IFERROR(B92/B114*100,"")</f>
        <v>84.550402755200565</v>
      </c>
      <c r="C136" s="140">
        <f t="shared" si="245"/>
        <v>79.985921173444666</v>
      </c>
      <c r="D136" s="140">
        <f t="shared" si="245"/>
        <v>76.151748754345874</v>
      </c>
      <c r="E136" s="140">
        <f t="shared" si="245"/>
        <v>78.991284912403358</v>
      </c>
      <c r="F136" s="140">
        <f t="shared" si="245"/>
        <v>82.388029090076444</v>
      </c>
      <c r="G136" s="140">
        <f t="shared" si="245"/>
        <v>80.937897213785249</v>
      </c>
      <c r="H136" s="140">
        <f t="shared" si="245"/>
        <v>82.926012100990604</v>
      </c>
      <c r="I136" s="140">
        <f t="shared" si="245"/>
        <v>83.513189562424628</v>
      </c>
      <c r="J136" s="140">
        <f t="shared" si="245"/>
        <v>82.239944871130589</v>
      </c>
      <c r="K136" s="140">
        <f t="shared" si="245"/>
        <v>82.389458983879464</v>
      </c>
      <c r="L136" s="140">
        <f t="shared" si="245"/>
        <v>79.200962911088141</v>
      </c>
      <c r="M136" s="140">
        <f t="shared" si="245"/>
        <v>81.938969850353217</v>
      </c>
      <c r="N136" s="140">
        <f t="shared" si="245"/>
        <v>81.363308880927221</v>
      </c>
      <c r="O136" s="41"/>
      <c r="P136" s="28">
        <v>2015</v>
      </c>
      <c r="Q136" s="141">
        <f t="shared" ref="Q136" si="246">IF(B136&lt;&gt;"",IF(B135&lt;&gt;"",(B136/B135-1)*100,"-"),"-")</f>
        <v>4.7158361724365605</v>
      </c>
      <c r="R136" s="141">
        <f t="shared" ref="R136" si="247">IF(C136&lt;&gt;"",IF(C135&lt;&gt;"",(C136/C135-1)*100,"-"),"-")</f>
        <v>3.2758996385201078</v>
      </c>
      <c r="S136" s="141">
        <f t="shared" ref="S136" si="248">IF(D136&lt;&gt;"",IF(D135&lt;&gt;"",(D136/D135-1)*100,"-"),"-")</f>
        <v>-4.9318480416441162</v>
      </c>
      <c r="T136" s="141">
        <f t="shared" ref="T136" si="249">IF(E136&lt;&gt;"",IF(E135&lt;&gt;"",(E136/E135-1)*100,"-"),"-")</f>
        <v>-4.5738160672377015</v>
      </c>
      <c r="U136" s="141">
        <f t="shared" ref="U136" si="250">IF(F136&lt;&gt;"",IF(F135&lt;&gt;"",(F136/F135-1)*100,"-"),"-")</f>
        <v>-0.77566821101149319</v>
      </c>
      <c r="V136" s="141">
        <f t="shared" ref="V136" si="251">IF(G136&lt;&gt;"",IF(G135&lt;&gt;"",(G136/G135-1)*100,"-"),"-")</f>
        <v>-0.63726087031396039</v>
      </c>
      <c r="W136" s="141">
        <f t="shared" ref="W136" si="252">IF(H136&lt;&gt;"",IF(H135&lt;&gt;"",(H136/H135-1)*100,"-"),"-")</f>
        <v>-2.6202707720859308</v>
      </c>
      <c r="X136" s="141">
        <f t="shared" ref="X136" si="253">IF(I136&lt;&gt;"",IF(I135&lt;&gt;"",(I136/I135-1)*100,"-"),"-")</f>
        <v>-2.071233630610525</v>
      </c>
      <c r="Y136" s="141">
        <f t="shared" ref="Y136" si="254">IF(J136&lt;&gt;"",IF(J135&lt;&gt;"",(J136/J135-1)*100,"-"),"-")</f>
        <v>-5.133898917132484</v>
      </c>
      <c r="Z136" s="141">
        <f t="shared" ref="Z136:Z138" si="255">IF(K136&lt;&gt;"",IF(K135&lt;&gt;"",(K136/K135-1)*100,"-"),"-")</f>
        <v>-3.0296273991446743</v>
      </c>
      <c r="AA136" s="141">
        <f t="shared" ref="AA136:AA138" si="256">IF(L136&lt;&gt;"",IF(L135&lt;&gt;"",(L136/L135-1)*100,"-"),"-")</f>
        <v>-1.8525917560980654</v>
      </c>
      <c r="AB136" s="141">
        <f t="shared" ref="AB136" si="257">IF(M136&lt;&gt;"",IF(M135&lt;&gt;"",(M136/M135-1)*100,"-"),"-")</f>
        <v>1.1275750781935656</v>
      </c>
      <c r="AC136" s="142">
        <f t="shared" si="217"/>
        <v>-1.324605226101605</v>
      </c>
    </row>
    <row r="137" spans="1:29" x14ac:dyDescent="0.2">
      <c r="A137" s="7">
        <v>2016</v>
      </c>
      <c r="B137" s="140">
        <f t="shared" ref="B137:N137" si="258">IFERROR(B93/B115*100,"")</f>
        <v>84.856952133053781</v>
      </c>
      <c r="C137" s="140">
        <f t="shared" si="258"/>
        <v>80.387440558555411</v>
      </c>
      <c r="D137" s="140">
        <f t="shared" si="258"/>
        <v>77.973279542945633</v>
      </c>
      <c r="E137" s="140">
        <f t="shared" si="258"/>
        <v>81.345516015704618</v>
      </c>
      <c r="F137" s="140">
        <f t="shared" si="258"/>
        <v>82.254116921817641</v>
      </c>
      <c r="G137" s="140">
        <f t="shared" si="258"/>
        <v>83.151354509939196</v>
      </c>
      <c r="H137" s="140">
        <f t="shared" si="258"/>
        <v>85.58015221171253</v>
      </c>
      <c r="I137" s="140">
        <f t="shared" si="258"/>
        <v>85.520704022820695</v>
      </c>
      <c r="J137" s="140">
        <f t="shared" si="258"/>
        <v>86.834468433454205</v>
      </c>
      <c r="K137" s="140">
        <f t="shared" si="258"/>
        <v>87.097037774598675</v>
      </c>
      <c r="L137" s="140">
        <f t="shared" si="258"/>
        <v>84.918811364396689</v>
      </c>
      <c r="M137" s="140">
        <f t="shared" si="258"/>
        <v>83.859805872975429</v>
      </c>
      <c r="N137" s="140">
        <f t="shared" si="258"/>
        <v>83.719996675485945</v>
      </c>
      <c r="P137" s="28">
        <v>2016</v>
      </c>
      <c r="Q137" s="141">
        <f t="shared" ref="Q137:R138" si="259">IF(B137&lt;&gt;"",IF(B136&lt;&gt;"",(B137/B136-1)*100,"-"),"-")</f>
        <v>0.36256406576886668</v>
      </c>
      <c r="R137" s="141">
        <f t="shared" ref="R137" si="260">IF(C137&lt;&gt;"",IF(C136&lt;&gt;"",(C137/C136-1)*100,"-"),"-")</f>
        <v>0.50198757383823622</v>
      </c>
      <c r="S137" s="141">
        <f t="shared" ref="S137:S138" si="261">IF(D137&lt;&gt;"",IF(D136&lt;&gt;"",(D137/D136-1)*100,"-"),"-")</f>
        <v>2.3919749951845981</v>
      </c>
      <c r="T137" s="141">
        <f t="shared" ref="T137:T138" si="262">IF(E137&lt;&gt;"",IF(E136&lt;&gt;"",(E137/E136-1)*100,"-"),"-")</f>
        <v>2.9803681582239783</v>
      </c>
      <c r="U137" s="141">
        <f t="shared" ref="U137:U138" si="263">IF(F137&lt;&gt;"",IF(F136&lt;&gt;"",(F137/F136-1)*100,"-"),"-")</f>
        <v>-0.16253838056059511</v>
      </c>
      <c r="V137" s="141">
        <f t="shared" ref="V137:V138" si="264">IF(G137&lt;&gt;"",IF(G136&lt;&gt;"",(G137/G136-1)*100,"-"),"-")</f>
        <v>2.7347600720431853</v>
      </c>
      <c r="W137" s="141">
        <f t="shared" ref="W137:W138" si="265">IF(H137&lt;&gt;"",IF(H136&lt;&gt;"",(H137/H136-1)*100,"-"),"-")</f>
        <v>3.2006122608303045</v>
      </c>
      <c r="X137" s="141">
        <f>IF(I137&lt;&gt;"",IF(I136&lt;&gt;"",(I137/I136-1)*100,"-"),"-")</f>
        <v>2.4038292285501583</v>
      </c>
      <c r="Y137" s="141">
        <f>IF(J137&lt;&gt;"",IF(J136&lt;&gt;"",(J137/J136-1)*100,"-"),"-")</f>
        <v>5.5867298665182696</v>
      </c>
      <c r="Z137" s="141">
        <f t="shared" si="255"/>
        <v>5.7138119958286326</v>
      </c>
      <c r="AA137" s="141">
        <f t="shared" si="256"/>
        <v>7.2194178494110917</v>
      </c>
      <c r="AB137" s="141">
        <f t="shared" ref="AB137:AB138" si="266">IF(M137&lt;&gt;"",IF(M136&lt;&gt;"",(M137/M136-1)*100,"-"),"-")</f>
        <v>2.3442276930382144</v>
      </c>
      <c r="AC137" s="142">
        <f t="shared" si="217"/>
        <v>2.8964994503943631</v>
      </c>
    </row>
    <row r="138" spans="1:29" x14ac:dyDescent="0.2">
      <c r="A138" s="7">
        <v>2017</v>
      </c>
      <c r="B138" s="140">
        <f t="shared" ref="B138:N138" si="267">IFERROR(B94/B116*100,"")</f>
        <v>87.292815551657711</v>
      </c>
      <c r="C138" s="140">
        <f t="shared" si="267"/>
        <v>84.895445306375635</v>
      </c>
      <c r="D138" s="140">
        <f t="shared" si="267"/>
        <v>84.068600135292371</v>
      </c>
      <c r="E138" s="140">
        <f t="shared" si="267"/>
        <v>84.994130732140889</v>
      </c>
      <c r="F138" s="140">
        <f t="shared" si="267"/>
        <v>84.30081104195547</v>
      </c>
      <c r="G138" s="140">
        <f t="shared" si="267"/>
        <v>84.913431035987983</v>
      </c>
      <c r="H138" s="140">
        <f t="shared" si="267"/>
        <v>85.991416200980325</v>
      </c>
      <c r="I138" s="140">
        <f t="shared" si="267"/>
        <v>84.30870080833499</v>
      </c>
      <c r="J138" s="140">
        <f t="shared" si="267"/>
        <v>85.545116573539914</v>
      </c>
      <c r="K138" s="140">
        <f t="shared" si="267"/>
        <v>85.485374433751502</v>
      </c>
      <c r="L138" s="140">
        <f t="shared" si="267"/>
        <v>82.397797748703411</v>
      </c>
      <c r="M138" s="140">
        <f t="shared" si="267"/>
        <v>82.947460736500389</v>
      </c>
      <c r="N138" s="140">
        <f t="shared" si="267"/>
        <v>84.778137312814906</v>
      </c>
      <c r="P138" s="28">
        <v>2017</v>
      </c>
      <c r="Q138" s="141">
        <f t="shared" si="259"/>
        <v>2.8705525680259525</v>
      </c>
      <c r="R138" s="141">
        <f t="shared" si="259"/>
        <v>5.6078470921543166</v>
      </c>
      <c r="S138" s="141">
        <f t="shared" si="261"/>
        <v>7.8171915149337634</v>
      </c>
      <c r="T138" s="141">
        <f t="shared" si="262"/>
        <v>4.4853298560818766</v>
      </c>
      <c r="U138" s="141">
        <f t="shared" si="263"/>
        <v>2.4882573623435933</v>
      </c>
      <c r="V138" s="141">
        <f t="shared" si="264"/>
        <v>2.1191194496274379</v>
      </c>
      <c r="W138" s="141">
        <f t="shared" si="265"/>
        <v>0.48056001145031502</v>
      </c>
      <c r="X138" s="141">
        <f t="shared" ref="X138" si="268">IF(I138&lt;&gt;"",IF(I137&lt;&gt;"",(I138/I137-1)*100,"-"),"-")</f>
        <v>-1.4172044399474171</v>
      </c>
      <c r="Y138" s="141">
        <f>IF(J138&lt;&gt;"",IF(J137&lt;&gt;"",(J138/J137-1)*100,"-"),"-")</f>
        <v>-1.4848387779357375</v>
      </c>
      <c r="Z138" s="141">
        <f t="shared" si="255"/>
        <v>-1.8504226802960266</v>
      </c>
      <c r="AA138" s="141">
        <f t="shared" si="256"/>
        <v>-2.9687339886038999</v>
      </c>
      <c r="AB138" s="141">
        <f t="shared" si="266"/>
        <v>-1.0879409115935657</v>
      </c>
      <c r="AC138" s="142">
        <f t="shared" si="217"/>
        <v>1.2639042992685479</v>
      </c>
    </row>
    <row r="139" spans="1:29" x14ac:dyDescent="0.2">
      <c r="I139" s="37"/>
    </row>
    <row r="142" spans="1:29" x14ac:dyDescent="0.2">
      <c r="E142" s="37"/>
    </row>
    <row r="144" spans="1:29" x14ac:dyDescent="0.2"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</row>
    <row r="145" spans="2:14" x14ac:dyDescent="0.2">
      <c r="B145" s="37"/>
      <c r="N145" s="37"/>
    </row>
    <row r="146" spans="2:14" x14ac:dyDescent="0.2">
      <c r="B146" s="37"/>
      <c r="N146" s="37"/>
    </row>
    <row r="147" spans="2:14" x14ac:dyDescent="0.2">
      <c r="B147" s="37"/>
      <c r="N147" s="37"/>
    </row>
    <row r="148" spans="2:14" x14ac:dyDescent="0.2">
      <c r="B148" s="37"/>
      <c r="N148" s="37"/>
    </row>
    <row r="149" spans="2:14" x14ac:dyDescent="0.2">
      <c r="B149" s="37"/>
      <c r="N149" s="37"/>
    </row>
    <row r="150" spans="2:14" x14ac:dyDescent="0.2">
      <c r="B150" s="37"/>
      <c r="N150" s="37"/>
    </row>
    <row r="151" spans="2:14" x14ac:dyDescent="0.2">
      <c r="B151" s="37"/>
      <c r="N151" s="37"/>
    </row>
    <row r="152" spans="2:14" x14ac:dyDescent="0.2">
      <c r="B152" s="37"/>
      <c r="N152" s="37"/>
    </row>
    <row r="153" spans="2:14" x14ac:dyDescent="0.2">
      <c r="B153" s="37"/>
      <c r="N153" s="37"/>
    </row>
    <row r="154" spans="2:14" x14ac:dyDescent="0.2">
      <c r="B154" s="37"/>
      <c r="N154" s="37"/>
    </row>
    <row r="155" spans="2:14" x14ac:dyDescent="0.2">
      <c r="B155" s="37"/>
      <c r="N155" s="37"/>
    </row>
    <row r="156" spans="2:14" x14ac:dyDescent="0.2"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</row>
    <row r="157" spans="2:14" x14ac:dyDescent="0.2">
      <c r="B157" s="37"/>
      <c r="N157" s="37"/>
    </row>
    <row r="158" spans="2:14" x14ac:dyDescent="0.2">
      <c r="B158" s="37"/>
    </row>
    <row r="159" spans="2:14" x14ac:dyDescent="0.2">
      <c r="B159" s="37"/>
    </row>
    <row r="160" spans="2:14" x14ac:dyDescent="0.2">
      <c r="B160" s="37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theme="8" tint="-0.249977111117893"/>
  </sheetPr>
  <dimension ref="A1:AC126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44"/>
    <col min="25" max="25" width="10.140625" style="144" bestFit="1" customWidth="1"/>
    <col min="26" max="26" width="9.140625" style="144"/>
    <col min="27" max="27" width="10.5703125" style="144" bestFit="1" customWidth="1"/>
    <col min="28" max="28" width="10.140625" style="144" bestFit="1" customWidth="1"/>
    <col min="29" max="29" width="9.140625" style="144"/>
  </cols>
  <sheetData>
    <row r="1" spans="1:29" ht="15.75" x14ac:dyDescent="0.2">
      <c r="A1" s="69" t="str">
        <f>"DEMANDA E OFERTA - "&amp;UPPER(TEXT($P$1,"mmmmmmmmmm"))&amp;"/"&amp;TEXT($P$1,"aaaa")</f>
        <v>DEMANDA E OFERTA - DEZEMBRO/2017</v>
      </c>
      <c r="P1" s="67">
        <f>'ASK e RPK_doméstico'!$P$1</f>
        <v>43070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21</v>
      </c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6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6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147" t="s">
        <v>4</v>
      </c>
      <c r="R7" s="147" t="s">
        <v>5</v>
      </c>
      <c r="S7" s="147" t="s">
        <v>6</v>
      </c>
      <c r="T7" s="147" t="s">
        <v>7</v>
      </c>
      <c r="U7" s="147" t="s">
        <v>8</v>
      </c>
      <c r="V7" s="147" t="s">
        <v>9</v>
      </c>
      <c r="W7" s="147" t="s">
        <v>10</v>
      </c>
      <c r="X7" s="147" t="s">
        <v>11</v>
      </c>
      <c r="Y7" s="147" t="s">
        <v>12</v>
      </c>
      <c r="Z7" s="147" t="s">
        <v>13</v>
      </c>
      <c r="AA7" s="147" t="s">
        <v>14</v>
      </c>
      <c r="AB7" s="147" t="s">
        <v>15</v>
      </c>
      <c r="AC7" s="147" t="s">
        <v>3</v>
      </c>
    </row>
    <row r="8" spans="1:29" x14ac:dyDescent="0.2">
      <c r="A8" s="7">
        <v>2000</v>
      </c>
      <c r="B8" s="43">
        <v>2606940</v>
      </c>
      <c r="C8" s="43">
        <v>2242019</v>
      </c>
      <c r="D8" s="43">
        <v>2440924</v>
      </c>
      <c r="E8" s="43">
        <v>2419963</v>
      </c>
      <c r="F8" s="43">
        <v>2336653</v>
      </c>
      <c r="G8" s="43">
        <v>2299528</v>
      </c>
      <c r="H8" s="43">
        <v>2751405</v>
      </c>
      <c r="I8" s="43">
        <v>2430219</v>
      </c>
      <c r="J8" s="43">
        <v>2270035</v>
      </c>
      <c r="K8" s="43">
        <v>2445799</v>
      </c>
      <c r="L8" s="43">
        <v>2332545</v>
      </c>
      <c r="M8" s="43">
        <v>2469944</v>
      </c>
      <c r="N8" s="27">
        <f>SUM(B8:M8)</f>
        <v>29045974</v>
      </c>
      <c r="P8" s="28">
        <v>2000</v>
      </c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9"/>
      <c r="AB8" s="148"/>
      <c r="AC8" s="148"/>
    </row>
    <row r="9" spans="1:29" x14ac:dyDescent="0.2">
      <c r="A9" s="7">
        <v>2001</v>
      </c>
      <c r="B9" s="43">
        <v>2613998</v>
      </c>
      <c r="C9" s="43">
        <v>2217265</v>
      </c>
      <c r="D9" s="43">
        <v>2494131</v>
      </c>
      <c r="E9" s="43">
        <v>2441424</v>
      </c>
      <c r="F9" s="43">
        <v>2438901</v>
      </c>
      <c r="G9" s="43">
        <v>2481632</v>
      </c>
      <c r="H9" s="43">
        <v>3076157</v>
      </c>
      <c r="I9" s="43">
        <v>2793743</v>
      </c>
      <c r="J9" s="43">
        <v>2536652</v>
      </c>
      <c r="K9" s="43">
        <v>2676059</v>
      </c>
      <c r="L9" s="43">
        <v>2464986</v>
      </c>
      <c r="M9" s="43">
        <v>2588181</v>
      </c>
      <c r="N9" s="27">
        <f t="shared" ref="N9:N16" si="0">SUM(B9:M9)</f>
        <v>30823129</v>
      </c>
      <c r="P9" s="28">
        <v>2001</v>
      </c>
      <c r="Q9" s="141">
        <f>IF(B9&lt;&gt;"",IF(B8&lt;&gt;"",(B9/B8-1)*100,"-"),"-")</f>
        <v>0.2707388739288108</v>
      </c>
      <c r="R9" s="141">
        <f t="shared" ref="R9:AB21" si="1">IF(C9&lt;&gt;"",IF(C8&lt;&gt;"",(C9/C8-1)*100,"-"),"-")</f>
        <v>-1.1040941223067202</v>
      </c>
      <c r="S9" s="141">
        <f t="shared" si="1"/>
        <v>2.1797892929071194</v>
      </c>
      <c r="T9" s="141">
        <f t="shared" si="1"/>
        <v>0.88683174081587435</v>
      </c>
      <c r="U9" s="141">
        <f t="shared" si="1"/>
        <v>4.3758315847496343</v>
      </c>
      <c r="V9" s="141">
        <f t="shared" si="1"/>
        <v>7.9191903729808999</v>
      </c>
      <c r="W9" s="141">
        <f t="shared" si="1"/>
        <v>11.803133308255243</v>
      </c>
      <c r="X9" s="141">
        <f t="shared" si="1"/>
        <v>14.958487280364441</v>
      </c>
      <c r="Y9" s="141">
        <f t="shared" si="1"/>
        <v>11.74506119949692</v>
      </c>
      <c r="Z9" s="141">
        <f t="shared" si="1"/>
        <v>9.4145103501964034</v>
      </c>
      <c r="AA9" s="141">
        <f t="shared" si="1"/>
        <v>5.6779611968901023</v>
      </c>
      <c r="AB9" s="141">
        <f t="shared" si="1"/>
        <v>4.7870316088137965</v>
      </c>
      <c r="AC9" s="142">
        <f>IF(COUNTIF(Q9:AB9,"-")=0,IF(N9&lt;&gt;"",IF(N8&lt;&gt;"",(N9/N8-1)*100,"-"),"-"),"-")</f>
        <v>6.1184210934017935</v>
      </c>
    </row>
    <row r="10" spans="1:29" x14ac:dyDescent="0.2">
      <c r="A10" s="7">
        <v>2002</v>
      </c>
      <c r="B10" s="43">
        <v>2836897</v>
      </c>
      <c r="C10" s="43">
        <v>2315017</v>
      </c>
      <c r="D10" s="43">
        <v>2524522</v>
      </c>
      <c r="E10" s="43">
        <v>2592042</v>
      </c>
      <c r="F10" s="43">
        <v>2747655</v>
      </c>
      <c r="G10" s="43">
        <v>2692280</v>
      </c>
      <c r="H10" s="43">
        <v>3091419</v>
      </c>
      <c r="I10" s="43">
        <v>2625301</v>
      </c>
      <c r="J10" s="43">
        <v>2445090</v>
      </c>
      <c r="K10" s="43">
        <v>2414301</v>
      </c>
      <c r="L10" s="43">
        <v>2362986</v>
      </c>
      <c r="M10" s="43">
        <v>2386888</v>
      </c>
      <c r="N10" s="27">
        <f>SUM(B10:M10)</f>
        <v>31034398</v>
      </c>
      <c r="P10" s="28">
        <v>2002</v>
      </c>
      <c r="Q10" s="141">
        <f t="shared" ref="Q10:R21" si="2">IF(B10&lt;&gt;"",IF(B9&lt;&gt;"",(B10/B9-1)*100,"-"),"-")</f>
        <v>8.5271297070617535</v>
      </c>
      <c r="R10" s="141">
        <f t="shared" si="1"/>
        <v>4.4086746509776731</v>
      </c>
      <c r="S10" s="141">
        <f t="shared" si="1"/>
        <v>1.2185005518956293</v>
      </c>
      <c r="T10" s="141">
        <f t="shared" si="1"/>
        <v>6.1692684269508247</v>
      </c>
      <c r="U10" s="141">
        <f t="shared" si="1"/>
        <v>12.659554446859467</v>
      </c>
      <c r="V10" s="141">
        <f t="shared" si="1"/>
        <v>8.4882851284960879</v>
      </c>
      <c r="W10" s="141">
        <f t="shared" si="1"/>
        <v>0.49613852608954012</v>
      </c>
      <c r="X10" s="141">
        <f t="shared" si="1"/>
        <v>-6.0292589547427999</v>
      </c>
      <c r="Y10" s="141">
        <f t="shared" si="1"/>
        <v>-3.6095609488412284</v>
      </c>
      <c r="Z10" s="141">
        <f t="shared" si="1"/>
        <v>-9.7814734279027427</v>
      </c>
      <c r="AA10" s="141">
        <f t="shared" si="1"/>
        <v>-4.1379545360501035</v>
      </c>
      <c r="AB10" s="141">
        <f t="shared" si="1"/>
        <v>-7.7773926939421978</v>
      </c>
      <c r="AC10" s="142">
        <f t="shared" ref="AC10:AC25" si="3">IF(COUNTIF(Q10:AB10,"-")=0,IF(N10&lt;&gt;"",IF(N9&lt;&gt;"",(N10/N9-1)*100,"-"),"-"),"-")</f>
        <v>0.68542359862295843</v>
      </c>
    </row>
    <row r="11" spans="1:29" x14ac:dyDescent="0.2">
      <c r="A11" s="7">
        <v>2003</v>
      </c>
      <c r="B11" s="43">
        <v>2425163</v>
      </c>
      <c r="C11" s="43">
        <v>2172260</v>
      </c>
      <c r="D11" s="43">
        <v>2388940</v>
      </c>
      <c r="E11" s="43">
        <v>2497112</v>
      </c>
      <c r="F11" s="43">
        <v>2287667</v>
      </c>
      <c r="G11" s="43">
        <v>2209734</v>
      </c>
      <c r="H11" s="43">
        <v>2680294</v>
      </c>
      <c r="I11" s="43">
        <v>2476219</v>
      </c>
      <c r="J11" s="43">
        <v>2394595</v>
      </c>
      <c r="K11" s="43">
        <v>2560402</v>
      </c>
      <c r="L11" s="43">
        <v>2470506</v>
      </c>
      <c r="M11" s="43">
        <v>2551205</v>
      </c>
      <c r="N11" s="27">
        <f t="shared" si="0"/>
        <v>29114097</v>
      </c>
      <c r="P11" s="28">
        <v>2003</v>
      </c>
      <c r="Q11" s="141">
        <f t="shared" si="2"/>
        <v>-14.513533624943031</v>
      </c>
      <c r="R11" s="141">
        <f t="shared" si="1"/>
        <v>-6.1665637876525352</v>
      </c>
      <c r="S11" s="141">
        <f t="shared" si="1"/>
        <v>-5.3706008503788034</v>
      </c>
      <c r="T11" s="141">
        <f t="shared" si="1"/>
        <v>-3.6623634956532314</v>
      </c>
      <c r="U11" s="141">
        <f t="shared" si="1"/>
        <v>-16.74111196638588</v>
      </c>
      <c r="V11" s="141">
        <f t="shared" si="1"/>
        <v>-17.923321497021117</v>
      </c>
      <c r="W11" s="141">
        <f t="shared" si="1"/>
        <v>-13.298909012333816</v>
      </c>
      <c r="X11" s="141">
        <f t="shared" si="1"/>
        <v>-5.6786631323417769</v>
      </c>
      <c r="Y11" s="141">
        <f t="shared" si="1"/>
        <v>-2.065159155695695</v>
      </c>
      <c r="Z11" s="141">
        <f t="shared" si="1"/>
        <v>6.0514823959398667</v>
      </c>
      <c r="AA11" s="141">
        <f t="shared" si="1"/>
        <v>4.5501750750956527</v>
      </c>
      <c r="AB11" s="141">
        <f t="shared" si="1"/>
        <v>6.8841520842201298</v>
      </c>
      <c r="AC11" s="142">
        <f t="shared" si="3"/>
        <v>-6.1876534547246624</v>
      </c>
    </row>
    <row r="12" spans="1:29" x14ac:dyDescent="0.2">
      <c r="A12" s="7">
        <v>2004</v>
      </c>
      <c r="B12" s="43">
        <v>2657233</v>
      </c>
      <c r="C12" s="43">
        <v>2330747</v>
      </c>
      <c r="D12" s="43">
        <v>2481153</v>
      </c>
      <c r="E12" s="43">
        <v>2536531</v>
      </c>
      <c r="F12" s="43">
        <v>2622554</v>
      </c>
      <c r="G12" s="43">
        <v>2577794</v>
      </c>
      <c r="H12" s="43">
        <v>3020006</v>
      </c>
      <c r="I12" s="43">
        <v>2818921</v>
      </c>
      <c r="J12" s="43">
        <v>2647705</v>
      </c>
      <c r="K12" s="43">
        <v>2794739</v>
      </c>
      <c r="L12" s="43">
        <v>2736455</v>
      </c>
      <c r="M12" s="43">
        <v>2850000</v>
      </c>
      <c r="N12" s="27">
        <f t="shared" si="0"/>
        <v>32073838</v>
      </c>
      <c r="P12" s="28">
        <v>2004</v>
      </c>
      <c r="Q12" s="141">
        <f t="shared" si="2"/>
        <v>9.5692536955247931</v>
      </c>
      <c r="R12" s="141">
        <f t="shared" si="1"/>
        <v>7.2959498402585421</v>
      </c>
      <c r="S12" s="141">
        <f t="shared" si="1"/>
        <v>3.8599964837961576</v>
      </c>
      <c r="T12" s="141">
        <f t="shared" si="1"/>
        <v>1.5785835797513359</v>
      </c>
      <c r="U12" s="141">
        <f t="shared" si="1"/>
        <v>14.638800140055341</v>
      </c>
      <c r="V12" s="141">
        <f t="shared" si="1"/>
        <v>16.65630342837645</v>
      </c>
      <c r="W12" s="141">
        <f t="shared" si="1"/>
        <v>12.674430491580392</v>
      </c>
      <c r="X12" s="141">
        <f t="shared" si="1"/>
        <v>13.839729038505876</v>
      </c>
      <c r="Y12" s="141">
        <f t="shared" si="1"/>
        <v>10.570054643895933</v>
      </c>
      <c r="Z12" s="141">
        <f t="shared" si="1"/>
        <v>9.1523518572474103</v>
      </c>
      <c r="AA12" s="141">
        <f t="shared" si="1"/>
        <v>10.76496070035855</v>
      </c>
      <c r="AB12" s="141">
        <f t="shared" si="1"/>
        <v>11.71191652572019</v>
      </c>
      <c r="AC12" s="142">
        <f t="shared" si="3"/>
        <v>10.166006522544734</v>
      </c>
    </row>
    <row r="13" spans="1:29" x14ac:dyDescent="0.2">
      <c r="A13" s="7">
        <v>2005</v>
      </c>
      <c r="B13" s="43">
        <v>3117797</v>
      </c>
      <c r="C13" s="43">
        <v>2624603</v>
      </c>
      <c r="D13" s="43">
        <v>3052303</v>
      </c>
      <c r="E13" s="43">
        <v>2995610</v>
      </c>
      <c r="F13" s="43">
        <v>3128942</v>
      </c>
      <c r="G13" s="43">
        <v>3017205</v>
      </c>
      <c r="H13" s="43">
        <v>3771697</v>
      </c>
      <c r="I13" s="43">
        <v>3309794</v>
      </c>
      <c r="J13" s="43">
        <v>3379183</v>
      </c>
      <c r="K13" s="43">
        <v>3590117</v>
      </c>
      <c r="L13" s="43">
        <v>3223719</v>
      </c>
      <c r="M13" s="43">
        <v>3508866</v>
      </c>
      <c r="N13" s="27">
        <f t="shared" si="0"/>
        <v>38719836</v>
      </c>
      <c r="P13" s="28">
        <v>2005</v>
      </c>
      <c r="Q13" s="141">
        <f t="shared" si="2"/>
        <v>17.332465764199068</v>
      </c>
      <c r="R13" s="141">
        <f t="shared" si="1"/>
        <v>12.607803420963325</v>
      </c>
      <c r="S13" s="141">
        <f t="shared" si="1"/>
        <v>23.019539705935109</v>
      </c>
      <c r="T13" s="141">
        <f t="shared" si="1"/>
        <v>18.098694634522495</v>
      </c>
      <c r="U13" s="141">
        <f t="shared" si="1"/>
        <v>19.308963704846494</v>
      </c>
      <c r="V13" s="141">
        <f t="shared" si="1"/>
        <v>17.046009107011663</v>
      </c>
      <c r="W13" s="141">
        <f t="shared" si="1"/>
        <v>24.89038101248806</v>
      </c>
      <c r="X13" s="141">
        <f t="shared" si="1"/>
        <v>17.413506799232749</v>
      </c>
      <c r="Y13" s="141">
        <f t="shared" si="1"/>
        <v>27.626869307570146</v>
      </c>
      <c r="Z13" s="141">
        <f t="shared" si="1"/>
        <v>28.459831132710423</v>
      </c>
      <c r="AA13" s="141">
        <f t="shared" si="1"/>
        <v>17.806395500748231</v>
      </c>
      <c r="AB13" s="141">
        <f t="shared" si="1"/>
        <v>23.118105263157894</v>
      </c>
      <c r="AC13" s="142">
        <f t="shared" si="3"/>
        <v>20.720931495632055</v>
      </c>
    </row>
    <row r="14" spans="1:29" x14ac:dyDescent="0.2">
      <c r="A14" s="7">
        <v>2006</v>
      </c>
      <c r="B14" s="43">
        <v>3804190</v>
      </c>
      <c r="C14" s="43">
        <v>3103171</v>
      </c>
      <c r="D14" s="43">
        <v>3521490</v>
      </c>
      <c r="E14" s="43">
        <v>3457275</v>
      </c>
      <c r="F14" s="43">
        <v>3648357</v>
      </c>
      <c r="G14" s="43">
        <v>3590754</v>
      </c>
      <c r="H14" s="43">
        <v>3847278</v>
      </c>
      <c r="I14" s="43">
        <v>3621498</v>
      </c>
      <c r="J14" s="43">
        <v>3613596</v>
      </c>
      <c r="K14" s="43">
        <v>3760895</v>
      </c>
      <c r="L14" s="43">
        <v>3462000</v>
      </c>
      <c r="M14" s="43">
        <v>3760694</v>
      </c>
      <c r="N14" s="27">
        <f t="shared" si="0"/>
        <v>43191198</v>
      </c>
      <c r="P14" s="28">
        <v>2006</v>
      </c>
      <c r="Q14" s="141">
        <f t="shared" si="2"/>
        <v>22.01532043298522</v>
      </c>
      <c r="R14" s="141">
        <f t="shared" si="1"/>
        <v>18.233919568026092</v>
      </c>
      <c r="S14" s="141">
        <f t="shared" si="1"/>
        <v>15.371573529888739</v>
      </c>
      <c r="T14" s="141">
        <f t="shared" si="1"/>
        <v>15.411385327195459</v>
      </c>
      <c r="U14" s="141">
        <f t="shared" si="1"/>
        <v>16.600339667529784</v>
      </c>
      <c r="V14" s="141">
        <f t="shared" si="1"/>
        <v>19.009281769054475</v>
      </c>
      <c r="W14" s="141">
        <f t="shared" si="1"/>
        <v>2.0038990406705537</v>
      </c>
      <c r="X14" s="141">
        <f t="shared" si="1"/>
        <v>9.4176253869576065</v>
      </c>
      <c r="Y14" s="141">
        <f t="shared" si="1"/>
        <v>6.936972635101446</v>
      </c>
      <c r="Z14" s="141">
        <f t="shared" si="1"/>
        <v>4.7568923241220196</v>
      </c>
      <c r="AA14" s="141">
        <f t="shared" si="1"/>
        <v>7.3914941097533715</v>
      </c>
      <c r="AB14" s="141">
        <f t="shared" si="1"/>
        <v>7.1769055871611975</v>
      </c>
      <c r="AC14" s="142">
        <f t="shared" si="3"/>
        <v>11.547987961519258</v>
      </c>
    </row>
    <row r="15" spans="1:29" x14ac:dyDescent="0.2">
      <c r="A15" s="7">
        <v>2007</v>
      </c>
      <c r="B15" s="43">
        <v>4144037</v>
      </c>
      <c r="C15" s="43">
        <v>3466395</v>
      </c>
      <c r="D15" s="43">
        <v>3864808</v>
      </c>
      <c r="E15" s="43">
        <v>4137665</v>
      </c>
      <c r="F15" s="43">
        <v>4125575</v>
      </c>
      <c r="G15" s="43">
        <v>3955186</v>
      </c>
      <c r="H15" s="43">
        <v>3997674</v>
      </c>
      <c r="I15" s="43">
        <v>3410135</v>
      </c>
      <c r="J15" s="43">
        <v>3690701</v>
      </c>
      <c r="K15" s="43">
        <v>4217702</v>
      </c>
      <c r="L15" s="43">
        <v>4067634</v>
      </c>
      <c r="M15" s="43">
        <v>4288522</v>
      </c>
      <c r="N15" s="27">
        <f t="shared" si="0"/>
        <v>47366034</v>
      </c>
      <c r="P15" s="28">
        <v>2007</v>
      </c>
      <c r="Q15" s="141">
        <f t="shared" si="2"/>
        <v>8.9334917551436632</v>
      </c>
      <c r="R15" s="141">
        <f t="shared" si="1"/>
        <v>11.704930214931753</v>
      </c>
      <c r="S15" s="141">
        <f t="shared" si="1"/>
        <v>9.7492254699005354</v>
      </c>
      <c r="T15" s="141">
        <f t="shared" si="1"/>
        <v>19.679950249835485</v>
      </c>
      <c r="U15" s="141">
        <f t="shared" si="1"/>
        <v>13.080353704420911</v>
      </c>
      <c r="V15" s="141">
        <f t="shared" si="1"/>
        <v>10.149177582201396</v>
      </c>
      <c r="W15" s="141">
        <f t="shared" si="1"/>
        <v>3.9091534326347155</v>
      </c>
      <c r="X15" s="141">
        <f t="shared" si="1"/>
        <v>-5.8363417569193725</v>
      </c>
      <c r="Y15" s="141">
        <f t="shared" si="1"/>
        <v>2.1337471039928113</v>
      </c>
      <c r="Z15" s="141">
        <f t="shared" si="1"/>
        <v>12.146231149766207</v>
      </c>
      <c r="AA15" s="141">
        <f t="shared" si="1"/>
        <v>17.49376083188907</v>
      </c>
      <c r="AB15" s="141">
        <f t="shared" si="1"/>
        <v>14.035388149102257</v>
      </c>
      <c r="AC15" s="142">
        <f t="shared" si="3"/>
        <v>9.6659416578350097</v>
      </c>
    </row>
    <row r="16" spans="1:29" x14ac:dyDescent="0.2">
      <c r="A16" s="7">
        <v>2008</v>
      </c>
      <c r="B16" s="43">
        <v>4367484</v>
      </c>
      <c r="C16" s="43">
        <v>3836264</v>
      </c>
      <c r="D16" s="43">
        <v>4126051</v>
      </c>
      <c r="E16" s="43">
        <v>4297721</v>
      </c>
      <c r="F16" s="43">
        <v>4638344</v>
      </c>
      <c r="G16" s="43">
        <v>4276562</v>
      </c>
      <c r="H16" s="43">
        <v>4368178</v>
      </c>
      <c r="I16" s="43">
        <v>4012535</v>
      </c>
      <c r="J16" s="43">
        <v>3887914</v>
      </c>
      <c r="K16" s="43">
        <v>3987614</v>
      </c>
      <c r="L16" s="43">
        <v>3944525</v>
      </c>
      <c r="M16" s="43">
        <v>4378076</v>
      </c>
      <c r="N16" s="27">
        <f t="shared" si="0"/>
        <v>50121268</v>
      </c>
      <c r="P16" s="28">
        <v>2008</v>
      </c>
      <c r="Q16" s="141">
        <f t="shared" si="2"/>
        <v>5.3920126678405733</v>
      </c>
      <c r="R16" s="141">
        <f t="shared" si="1"/>
        <v>10.670134246097174</v>
      </c>
      <c r="S16" s="141">
        <f t="shared" si="1"/>
        <v>6.759533720691957</v>
      </c>
      <c r="T16" s="141">
        <f t="shared" si="1"/>
        <v>3.8682686974416791</v>
      </c>
      <c r="U16" s="141">
        <f t="shared" si="1"/>
        <v>12.429031104755083</v>
      </c>
      <c r="V16" s="141">
        <f t="shared" si="1"/>
        <v>8.125433291885642</v>
      </c>
      <c r="W16" s="141">
        <f t="shared" si="1"/>
        <v>9.2679893357987773</v>
      </c>
      <c r="X16" s="141">
        <f t="shared" si="1"/>
        <v>17.6649898024565</v>
      </c>
      <c r="Y16" s="141">
        <f t="shared" si="1"/>
        <v>5.3435106230496521</v>
      </c>
      <c r="Z16" s="141">
        <f t="shared" si="1"/>
        <v>-5.4552929533665528</v>
      </c>
      <c r="AA16" s="141">
        <f t="shared" si="1"/>
        <v>-3.0265505696923545</v>
      </c>
      <c r="AB16" s="141">
        <f t="shared" si="1"/>
        <v>2.088225267353172</v>
      </c>
      <c r="AC16" s="142">
        <f t="shared" si="3"/>
        <v>5.8168982440032879</v>
      </c>
    </row>
    <row r="17" spans="1:29" x14ac:dyDescent="0.2">
      <c r="A17" s="7">
        <v>2009</v>
      </c>
      <c r="B17" s="43">
        <v>4670367</v>
      </c>
      <c r="C17" s="43">
        <v>3715442</v>
      </c>
      <c r="D17" s="43">
        <v>4195973</v>
      </c>
      <c r="E17" s="43">
        <v>4301155</v>
      </c>
      <c r="F17" s="43">
        <v>4350817</v>
      </c>
      <c r="G17" s="43">
        <v>4495254</v>
      </c>
      <c r="H17" s="43">
        <v>5320903</v>
      </c>
      <c r="I17" s="43">
        <v>4651536</v>
      </c>
      <c r="J17" s="43">
        <v>4926285</v>
      </c>
      <c r="K17" s="43">
        <v>5555843</v>
      </c>
      <c r="L17" s="43">
        <v>5218382</v>
      </c>
      <c r="M17" s="43">
        <v>5721715</v>
      </c>
      <c r="N17" s="27">
        <f t="shared" ref="N17:N22" si="4">SUM(B17:M17)</f>
        <v>57123672</v>
      </c>
      <c r="P17" s="28">
        <v>2009</v>
      </c>
      <c r="Q17" s="141">
        <f t="shared" si="2"/>
        <v>6.9349538544388523</v>
      </c>
      <c r="R17" s="141">
        <f t="shared" si="1"/>
        <v>-3.1494704222649994</v>
      </c>
      <c r="S17" s="141">
        <f t="shared" si="1"/>
        <v>1.6946470123612167</v>
      </c>
      <c r="T17" s="141">
        <f t="shared" si="1"/>
        <v>7.9902813607501955E-2</v>
      </c>
      <c r="U17" s="141">
        <f t="shared" si="1"/>
        <v>-6.1989149575796931</v>
      </c>
      <c r="V17" s="141">
        <f t="shared" si="1"/>
        <v>5.1137338824972067</v>
      </c>
      <c r="W17" s="141">
        <f t="shared" si="1"/>
        <v>21.810580979071826</v>
      </c>
      <c r="X17" s="141">
        <f t="shared" si="1"/>
        <v>15.925119656277143</v>
      </c>
      <c r="Y17" s="141">
        <f t="shared" si="1"/>
        <v>26.707663801205484</v>
      </c>
      <c r="Z17" s="141">
        <f t="shared" si="1"/>
        <v>39.327502611837552</v>
      </c>
      <c r="AA17" s="141">
        <f t="shared" si="1"/>
        <v>32.294306665568094</v>
      </c>
      <c r="AB17" s="141">
        <f t="shared" si="1"/>
        <v>30.69017075080469</v>
      </c>
      <c r="AC17" s="142">
        <f t="shared" si="3"/>
        <v>13.970923481026066</v>
      </c>
    </row>
    <row r="18" spans="1:29" x14ac:dyDescent="0.2">
      <c r="A18" s="7">
        <v>2010</v>
      </c>
      <c r="B18" s="43">
        <v>5992961</v>
      </c>
      <c r="C18" s="43">
        <v>5116125</v>
      </c>
      <c r="D18" s="43">
        <v>5591291</v>
      </c>
      <c r="E18" s="43">
        <v>5386851</v>
      </c>
      <c r="F18" s="43">
        <v>5306331</v>
      </c>
      <c r="G18" s="43">
        <v>5427173</v>
      </c>
      <c r="H18" s="43">
        <v>6206745</v>
      </c>
      <c r="I18" s="43">
        <v>6110417</v>
      </c>
      <c r="J18" s="43">
        <v>6129359</v>
      </c>
      <c r="K18" s="43">
        <v>6299360</v>
      </c>
      <c r="L18" s="43">
        <v>6062867</v>
      </c>
      <c r="M18" s="43">
        <v>6518549</v>
      </c>
      <c r="N18" s="27">
        <f t="shared" si="4"/>
        <v>70148029</v>
      </c>
      <c r="P18" s="28">
        <v>2010</v>
      </c>
      <c r="Q18" s="141">
        <f t="shared" si="2"/>
        <v>28.318845178548059</v>
      </c>
      <c r="R18" s="141">
        <f t="shared" si="1"/>
        <v>37.69896017755088</v>
      </c>
      <c r="S18" s="141">
        <f t="shared" si="1"/>
        <v>33.253741146570782</v>
      </c>
      <c r="T18" s="141">
        <f t="shared" si="1"/>
        <v>25.241964077090916</v>
      </c>
      <c r="U18" s="141">
        <f t="shared" si="1"/>
        <v>21.961714317104118</v>
      </c>
      <c r="V18" s="141">
        <f t="shared" si="1"/>
        <v>20.731175590967709</v>
      </c>
      <c r="W18" s="141">
        <f t="shared" si="1"/>
        <v>16.648339576947755</v>
      </c>
      <c r="X18" s="141">
        <f t="shared" si="1"/>
        <v>31.363424898786118</v>
      </c>
      <c r="Y18" s="141">
        <f t="shared" si="1"/>
        <v>24.421526566164964</v>
      </c>
      <c r="Z18" s="141">
        <f t="shared" si="1"/>
        <v>13.382613583573178</v>
      </c>
      <c r="AA18" s="141">
        <f t="shared" si="1"/>
        <v>16.182889638972387</v>
      </c>
      <c r="AB18" s="141">
        <f t="shared" si="1"/>
        <v>13.926488823718053</v>
      </c>
      <c r="AC18" s="142">
        <f t="shared" si="3"/>
        <v>22.800279715911831</v>
      </c>
    </row>
    <row r="19" spans="1:29" x14ac:dyDescent="0.2">
      <c r="A19" s="7">
        <v>2011</v>
      </c>
      <c r="B19" s="43">
        <v>7062555</v>
      </c>
      <c r="C19" s="43">
        <v>5760271</v>
      </c>
      <c r="D19" s="43">
        <v>6713846</v>
      </c>
      <c r="E19" s="43">
        <v>6816835</v>
      </c>
      <c r="F19" s="43">
        <v>6586175</v>
      </c>
      <c r="G19" s="43">
        <v>6334316</v>
      </c>
      <c r="H19" s="43">
        <v>7651404</v>
      </c>
      <c r="I19" s="43">
        <v>7028733</v>
      </c>
      <c r="J19" s="43">
        <v>6898379</v>
      </c>
      <c r="K19" s="43">
        <v>6999781</v>
      </c>
      <c r="L19" s="43">
        <v>6839314</v>
      </c>
      <c r="M19" s="43">
        <v>7381186</v>
      </c>
      <c r="N19" s="27">
        <f t="shared" si="4"/>
        <v>82072795</v>
      </c>
      <c r="P19" s="28">
        <v>2011</v>
      </c>
      <c r="Q19" s="141">
        <f t="shared" si="2"/>
        <v>17.847504764339362</v>
      </c>
      <c r="R19" s="141">
        <f t="shared" si="1"/>
        <v>12.590505509540906</v>
      </c>
      <c r="S19" s="141">
        <f t="shared" si="1"/>
        <v>20.076848083921938</v>
      </c>
      <c r="T19" s="141">
        <f t="shared" si="1"/>
        <v>26.545824267276007</v>
      </c>
      <c r="U19" s="141">
        <f t="shared" si="1"/>
        <v>24.119188946185233</v>
      </c>
      <c r="V19" s="141">
        <f t="shared" si="1"/>
        <v>16.714834776779732</v>
      </c>
      <c r="W19" s="141">
        <f t="shared" si="1"/>
        <v>23.275629979965352</v>
      </c>
      <c r="X19" s="141">
        <f t="shared" si="1"/>
        <v>15.028696077534477</v>
      </c>
      <c r="Y19" s="141">
        <f t="shared" si="1"/>
        <v>12.546499560557645</v>
      </c>
      <c r="Z19" s="141">
        <f t="shared" si="1"/>
        <v>11.118923192197293</v>
      </c>
      <c r="AA19" s="141">
        <f t="shared" si="1"/>
        <v>12.806597934607499</v>
      </c>
      <c r="AB19" s="141">
        <f t="shared" si="1"/>
        <v>13.23357391345834</v>
      </c>
      <c r="AC19" s="142">
        <f t="shared" si="3"/>
        <v>16.999431302624334</v>
      </c>
    </row>
    <row r="20" spans="1:29" x14ac:dyDescent="0.2">
      <c r="A20" s="7">
        <v>2012</v>
      </c>
      <c r="B20" s="43">
        <v>7809510</v>
      </c>
      <c r="C20" s="43">
        <v>6554355</v>
      </c>
      <c r="D20" s="43">
        <v>6981977</v>
      </c>
      <c r="E20" s="43">
        <v>7300384</v>
      </c>
      <c r="F20" s="43">
        <v>7057684</v>
      </c>
      <c r="G20" s="43">
        <v>7045695</v>
      </c>
      <c r="H20" s="43">
        <v>8388004</v>
      </c>
      <c r="I20" s="43">
        <v>7600758</v>
      </c>
      <c r="J20" s="43">
        <v>7486987</v>
      </c>
      <c r="K20" s="43">
        <v>7564426</v>
      </c>
      <c r="L20" s="43">
        <v>7303720</v>
      </c>
      <c r="M20" s="43">
        <v>7595396</v>
      </c>
      <c r="N20" s="27">
        <f t="shared" si="4"/>
        <v>88688896</v>
      </c>
      <c r="P20" s="28">
        <v>2012</v>
      </c>
      <c r="Q20" s="141">
        <f t="shared" si="2"/>
        <v>10.576271618415722</v>
      </c>
      <c r="R20" s="141">
        <f t="shared" si="1"/>
        <v>13.785531965423159</v>
      </c>
      <c r="S20" s="141">
        <f t="shared" si="1"/>
        <v>3.9937019705247989</v>
      </c>
      <c r="T20" s="141">
        <f t="shared" si="1"/>
        <v>7.0934531934541578</v>
      </c>
      <c r="U20" s="141">
        <f t="shared" si="1"/>
        <v>7.1590718436725487</v>
      </c>
      <c r="V20" s="141">
        <f t="shared" si="1"/>
        <v>11.230557490343074</v>
      </c>
      <c r="W20" s="141">
        <f t="shared" si="1"/>
        <v>9.6269913338780775</v>
      </c>
      <c r="X20" s="141">
        <f t="shared" ref="X20:X25" si="5">IF(I20&lt;&gt;"",IF(I19&lt;&gt;"",(I20/I19-1)*100,"-"),"-")</f>
        <v>8.1383799896794997</v>
      </c>
      <c r="Y20" s="141">
        <f t="shared" si="1"/>
        <v>8.5325552568219276</v>
      </c>
      <c r="Z20" s="141">
        <f t="shared" si="1"/>
        <v>8.0666095124976032</v>
      </c>
      <c r="AA20" s="141">
        <f t="shared" si="1"/>
        <v>6.7902424132010974</v>
      </c>
      <c r="AB20" s="141">
        <f t="shared" si="1"/>
        <v>2.902108143596438</v>
      </c>
      <c r="AC20" s="142">
        <f t="shared" si="3"/>
        <v>8.0612595196739569</v>
      </c>
    </row>
    <row r="21" spans="1:29" x14ac:dyDescent="0.2">
      <c r="A21" s="7">
        <v>2013</v>
      </c>
      <c r="B21" s="43">
        <v>7929308</v>
      </c>
      <c r="C21" s="43">
        <v>6390397</v>
      </c>
      <c r="D21" s="43">
        <v>7120575</v>
      </c>
      <c r="E21" s="43">
        <v>7102470</v>
      </c>
      <c r="F21" s="43">
        <v>7305942</v>
      </c>
      <c r="G21" s="43">
        <v>7192591</v>
      </c>
      <c r="H21" s="43">
        <v>8181339</v>
      </c>
      <c r="I21" s="43">
        <v>7449375</v>
      </c>
      <c r="J21" s="43">
        <v>7485257</v>
      </c>
      <c r="K21" s="43">
        <v>7939731</v>
      </c>
      <c r="L21" s="43">
        <v>7789294</v>
      </c>
      <c r="M21" s="43">
        <v>8356158</v>
      </c>
      <c r="N21" s="32">
        <f t="shared" si="4"/>
        <v>90242437</v>
      </c>
      <c r="P21" s="28">
        <v>2013</v>
      </c>
      <c r="Q21" s="141">
        <f t="shared" si="2"/>
        <v>1.534001493051429</v>
      </c>
      <c r="R21" s="141">
        <f t="shared" si="2"/>
        <v>-2.5015123532368899</v>
      </c>
      <c r="S21" s="141">
        <f t="shared" si="1"/>
        <v>1.9850824487104513</v>
      </c>
      <c r="T21" s="141">
        <f t="shared" si="1"/>
        <v>-2.7110080784791601</v>
      </c>
      <c r="U21" s="141">
        <f t="shared" si="1"/>
        <v>3.5175561841533254</v>
      </c>
      <c r="V21" s="141">
        <f t="shared" si="1"/>
        <v>2.0849043281039092</v>
      </c>
      <c r="W21" s="141">
        <f t="shared" si="1"/>
        <v>-2.4638161832064021</v>
      </c>
      <c r="X21" s="141">
        <f t="shared" si="5"/>
        <v>-1.9916829347809806</v>
      </c>
      <c r="Y21" s="141">
        <f t="shared" si="1"/>
        <v>-2.3106758433000252E-2</v>
      </c>
      <c r="Z21" s="141">
        <f t="shared" si="1"/>
        <v>4.9614471739164445</v>
      </c>
      <c r="AA21" s="141">
        <f t="shared" si="1"/>
        <v>6.6483107238503036</v>
      </c>
      <c r="AB21" s="141">
        <f t="shared" si="1"/>
        <v>10.016093960077921</v>
      </c>
      <c r="AC21" s="142">
        <f t="shared" si="3"/>
        <v>1.7516747530603949</v>
      </c>
    </row>
    <row r="22" spans="1:29" x14ac:dyDescent="0.2">
      <c r="A22" s="7">
        <v>2014</v>
      </c>
      <c r="B22" s="43">
        <v>8693899</v>
      </c>
      <c r="C22" s="43">
        <v>7246071</v>
      </c>
      <c r="D22" s="43">
        <v>7609061</v>
      </c>
      <c r="E22" s="43">
        <v>7686394</v>
      </c>
      <c r="F22" s="43">
        <v>7710404</v>
      </c>
      <c r="G22" s="43">
        <v>7249516</v>
      </c>
      <c r="H22" s="43">
        <v>8323670</v>
      </c>
      <c r="I22" s="43">
        <v>8032224</v>
      </c>
      <c r="J22" s="43">
        <v>7801965</v>
      </c>
      <c r="K22" s="43">
        <v>8461722</v>
      </c>
      <c r="L22" s="43">
        <v>8226021</v>
      </c>
      <c r="M22" s="43">
        <v>8871741</v>
      </c>
      <c r="N22" s="32">
        <f t="shared" si="4"/>
        <v>95912688</v>
      </c>
      <c r="P22" s="28">
        <v>2014</v>
      </c>
      <c r="Q22" s="141">
        <f t="shared" ref="Q22" si="6">IF(B22&lt;&gt;"",IF(B21&lt;&gt;"",(B22/B21-1)*100,"-"),"-")</f>
        <v>9.6425942843940469</v>
      </c>
      <c r="R22" s="141">
        <f t="shared" ref="R22" si="7">IF(C22&lt;&gt;"",IF(C21&lt;&gt;"",(C22/C21-1)*100,"-"),"-")</f>
        <v>13.389997522845597</v>
      </c>
      <c r="S22" s="141">
        <f t="shared" ref="S22" si="8">IF(D22&lt;&gt;"",IF(D21&lt;&gt;"",(D22/D21-1)*100,"-"),"-")</f>
        <v>6.8602044076496727</v>
      </c>
      <c r="T22" s="141">
        <f t="shared" ref="T22" si="9">IF(E22&lt;&gt;"",IF(E21&lt;&gt;"",(E22/E21-1)*100,"-"),"-")</f>
        <v>8.2214215617947062</v>
      </c>
      <c r="U22" s="141">
        <f t="shared" ref="U22" si="10">IF(F22&lt;&gt;"",IF(F21&lt;&gt;"",(F22/F21-1)*100,"-"),"-")</f>
        <v>5.5360691338639079</v>
      </c>
      <c r="V22" s="141">
        <f t="shared" ref="V22" si="11">IF(G22&lt;&gt;"",IF(G21&lt;&gt;"",(G22/G21-1)*100,"-"),"-")</f>
        <v>0.79143941314054889</v>
      </c>
      <c r="W22" s="141">
        <f t="shared" ref="W22" si="12">IF(H22&lt;&gt;"",IF(H21&lt;&gt;"",(H22/H21-1)*100,"-"),"-")</f>
        <v>1.7397029997167968</v>
      </c>
      <c r="X22" s="141">
        <f t="shared" si="5"/>
        <v>7.8241328970551249</v>
      </c>
      <c r="Y22" s="141">
        <f t="shared" ref="Y22" si="13">IF(J22&lt;&gt;"",IF(J21&lt;&gt;"",(J22/J21-1)*100,"-"),"-")</f>
        <v>4.2310905290225742</v>
      </c>
      <c r="Z22" s="141">
        <f t="shared" ref="Z22" si="14">IF(K22&lt;&gt;"",IF(K21&lt;&gt;"",(K22/K21-1)*100,"-"),"-")</f>
        <v>6.5744166899357248</v>
      </c>
      <c r="AA22" s="141">
        <f t="shared" ref="AA22" si="15">IF(L22&lt;&gt;"",IF(L21&lt;&gt;"",(L22/L21-1)*100,"-"),"-")</f>
        <v>5.6067597397145397</v>
      </c>
      <c r="AB22" s="141">
        <f t="shared" ref="AB22" si="16">IF(M22&lt;&gt;"",IF(M21&lt;&gt;"",(M22/M21-1)*100,"-"),"-")</f>
        <v>6.1700963528932729</v>
      </c>
      <c r="AC22" s="142">
        <f t="shared" si="3"/>
        <v>6.2833531412721078</v>
      </c>
    </row>
    <row r="23" spans="1:29" x14ac:dyDescent="0.2">
      <c r="A23" s="7">
        <v>2015</v>
      </c>
      <c r="B23" s="43">
        <v>9335435</v>
      </c>
      <c r="C23" s="43">
        <v>7337096</v>
      </c>
      <c r="D23" s="43">
        <v>7843840</v>
      </c>
      <c r="E23" s="43">
        <v>7909952</v>
      </c>
      <c r="F23" s="43">
        <v>7710442</v>
      </c>
      <c r="G23" s="43">
        <v>7445493</v>
      </c>
      <c r="H23" s="43">
        <v>8988120</v>
      </c>
      <c r="I23" s="43">
        <v>7851151</v>
      </c>
      <c r="J23" s="43">
        <v>7698739</v>
      </c>
      <c r="K23" s="43">
        <v>7966252</v>
      </c>
      <c r="L23" s="43">
        <v>7617528</v>
      </c>
      <c r="M23" s="43">
        <v>8476745</v>
      </c>
      <c r="N23" s="32">
        <f t="shared" ref="N23:N25" si="17">SUM(B23:M23)</f>
        <v>96180793</v>
      </c>
      <c r="P23" s="28">
        <v>2015</v>
      </c>
      <c r="Q23" s="141">
        <f t="shared" ref="Q23" si="18">IF(B23&lt;&gt;"",IF(B22&lt;&gt;"",(B23/B22-1)*100,"-"),"-")</f>
        <v>7.379151747679602</v>
      </c>
      <c r="R23" s="141">
        <f t="shared" ref="R23" si="19">IF(C23&lt;&gt;"",IF(C22&lt;&gt;"",(C23/C22-1)*100,"-"),"-")</f>
        <v>1.2561980140685991</v>
      </c>
      <c r="S23" s="141">
        <f t="shared" ref="S23" si="20">IF(D23&lt;&gt;"",IF(D22&lt;&gt;"",(D23/D22-1)*100,"-"),"-")</f>
        <v>3.0855186993506756</v>
      </c>
      <c r="T23" s="141">
        <f t="shared" ref="T23" si="21">IF(E23&lt;&gt;"",IF(E22&lt;&gt;"",(E23/E22-1)*100,"-"),"-")</f>
        <v>2.9084899889336935</v>
      </c>
      <c r="U23" s="141">
        <f t="shared" ref="U23" si="22">IF(F23&lt;&gt;"",IF(F22&lt;&gt;"",(F23/F22-1)*100,"-"),"-")</f>
        <v>4.9284058267762276E-4</v>
      </c>
      <c r="V23" s="141">
        <f t="shared" ref="V23" si="23">IF(G23&lt;&gt;"",IF(G22&lt;&gt;"",(G23/G22-1)*100,"-"),"-")</f>
        <v>2.7033115038300526</v>
      </c>
      <c r="W23" s="141">
        <f t="shared" ref="W23" si="24">IF(H23&lt;&gt;"",IF(H22&lt;&gt;"",(H23/H22-1)*100,"-"),"-")</f>
        <v>7.9826566886962214</v>
      </c>
      <c r="X23" s="141">
        <f t="shared" si="5"/>
        <v>-2.2543320505005848</v>
      </c>
      <c r="Y23" s="141">
        <f t="shared" ref="Y23" si="25">IF(J23&lt;&gt;"",IF(J22&lt;&gt;"",(J23/J22-1)*100,"-"),"-")</f>
        <v>-1.32307694279582</v>
      </c>
      <c r="Z23" s="141">
        <f t="shared" ref="Z23" si="26">IF(K23&lt;&gt;"",IF(K22&lt;&gt;"",(K23/K22-1)*100,"-"),"-")</f>
        <v>-5.8554275359081753</v>
      </c>
      <c r="AA23" s="141">
        <f t="shared" ref="AA23" si="27">IF(L23&lt;&gt;"",IF(L22&lt;&gt;"",(L23/L22-1)*100,"-"),"-")</f>
        <v>-7.3971729466773777</v>
      </c>
      <c r="AB23" s="141">
        <f t="shared" ref="AB23" si="28">IF(M23&lt;&gt;"",IF(M22&lt;&gt;"",(M23/M22-1)*100,"-"),"-")</f>
        <v>-4.4522940874851979</v>
      </c>
      <c r="AC23" s="142">
        <f t="shared" si="3"/>
        <v>0.27953027445128953</v>
      </c>
    </row>
    <row r="24" spans="1:29" x14ac:dyDescent="0.2">
      <c r="A24" s="7">
        <v>2016</v>
      </c>
      <c r="B24" s="43">
        <v>8895377</v>
      </c>
      <c r="C24" s="43">
        <v>7101351</v>
      </c>
      <c r="D24" s="43">
        <v>7182489</v>
      </c>
      <c r="E24" s="43">
        <v>6827919</v>
      </c>
      <c r="F24" s="43">
        <v>6941816</v>
      </c>
      <c r="G24" s="43">
        <v>6791665</v>
      </c>
      <c r="H24" s="43">
        <v>8082104</v>
      </c>
      <c r="I24" s="43">
        <v>7347092</v>
      </c>
      <c r="J24" s="43">
        <v>7054779</v>
      </c>
      <c r="K24" s="43">
        <v>7260882</v>
      </c>
      <c r="L24" s="43">
        <v>7210097</v>
      </c>
      <c r="M24" s="43">
        <v>7981998</v>
      </c>
      <c r="N24" s="32">
        <f t="shared" si="17"/>
        <v>88677569</v>
      </c>
      <c r="P24" s="28">
        <v>2016</v>
      </c>
      <c r="Q24" s="141">
        <f t="shared" ref="Q24:Q25" si="29">IF(B24&lt;&gt;"",IF(B23&lt;&gt;"",(B24/B23-1)*100,"-"),"-")</f>
        <v>-4.7138456858196731</v>
      </c>
      <c r="R24" s="141">
        <f t="shared" ref="R24:R25" si="30">IF(C24&lt;&gt;"",IF(C23&lt;&gt;"",(C24/C23-1)*100,"-"),"-")</f>
        <v>-3.2130559556532989</v>
      </c>
      <c r="S24" s="141">
        <f t="shared" ref="S24:S25" si="31">IF(D24&lt;&gt;"",IF(D23&lt;&gt;"",(D24/D23-1)*100,"-"),"-")</f>
        <v>-8.4314697903067888</v>
      </c>
      <c r="T24" s="141">
        <f t="shared" ref="T24" si="32">IF(E24&lt;&gt;"",IF(E23&lt;&gt;"",(E24/E23-1)*100,"-"),"-")</f>
        <v>-13.679387687814037</v>
      </c>
      <c r="U24" s="141">
        <f t="shared" ref="U24" si="33">IF(F24&lt;&gt;"",IF(F23&lt;&gt;"",(F24/F23-1)*100,"-"),"-")</f>
        <v>-9.9686373362253384</v>
      </c>
      <c r="V24" s="141">
        <f t="shared" ref="V24" si="34">IF(G24&lt;&gt;"",IF(G23&lt;&gt;"",(G24/G23-1)*100,"-"),"-")</f>
        <v>-8.7815272944316796</v>
      </c>
      <c r="W24" s="141">
        <f t="shared" ref="W24" si="35">IF(H24&lt;&gt;"",IF(H23&lt;&gt;"",(H24/H23-1)*100,"-"),"-")</f>
        <v>-10.080150242764896</v>
      </c>
      <c r="X24" s="141">
        <f t="shared" si="5"/>
        <v>-6.4201924023624013</v>
      </c>
      <c r="Y24" s="141">
        <f t="shared" ref="Y24" si="36">IF(J24&lt;&gt;"",IF(J23&lt;&gt;"",(J24/J23-1)*100,"-"),"-")</f>
        <v>-8.364486703601715</v>
      </c>
      <c r="Z24" s="141">
        <f t="shared" ref="Z24" si="37">IF(K24&lt;&gt;"",IF(K23&lt;&gt;"",(K24/K23-1)*100,"-"),"-")</f>
        <v>-8.8544776138138719</v>
      </c>
      <c r="AA24" s="141">
        <f t="shared" ref="AA24" si="38">IF(L24&lt;&gt;"",IF(L23&lt;&gt;"",(L24/L23-1)*100,"-"),"-")</f>
        <v>-5.3485986530013463</v>
      </c>
      <c r="AB24" s="141">
        <f t="shared" ref="AB24" si="39">IF(M24&lt;&gt;"",IF(M23&lt;&gt;"",(M24/M23-1)*100,"-"),"-")</f>
        <v>-5.8365209759170478</v>
      </c>
      <c r="AC24" s="142">
        <f t="shared" si="3"/>
        <v>-7.8011667048742295</v>
      </c>
    </row>
    <row r="25" spans="1:29" x14ac:dyDescent="0.2">
      <c r="A25" s="7">
        <v>2017</v>
      </c>
      <c r="B25" s="43">
        <v>8532292</v>
      </c>
      <c r="C25" s="43">
        <v>6616642</v>
      </c>
      <c r="D25" s="43">
        <v>7442492</v>
      </c>
      <c r="E25" s="43">
        <v>6901082</v>
      </c>
      <c r="F25" s="43">
        <v>7096762</v>
      </c>
      <c r="G25" s="43">
        <v>6922225</v>
      </c>
      <c r="H25" s="43">
        <v>8314112</v>
      </c>
      <c r="I25" s="43">
        <v>7550030</v>
      </c>
      <c r="J25" s="43">
        <v>7523207</v>
      </c>
      <c r="K25" s="43">
        <v>7827849</v>
      </c>
      <c r="L25" s="43">
        <v>7568683</v>
      </c>
      <c r="M25" s="43">
        <v>8331471</v>
      </c>
      <c r="N25" s="32">
        <f t="shared" si="17"/>
        <v>90626847</v>
      </c>
      <c r="P25" s="28">
        <v>2017</v>
      </c>
      <c r="Q25" s="141">
        <f t="shared" si="29"/>
        <v>-4.0817269464801793</v>
      </c>
      <c r="R25" s="141">
        <f t="shared" si="30"/>
        <v>-6.8255885394201794</v>
      </c>
      <c r="S25" s="141">
        <f t="shared" si="31"/>
        <v>3.6199568144134942</v>
      </c>
      <c r="T25" s="141">
        <f t="shared" ref="T25" si="40">IF(E25&lt;&gt;"",IF(E24&lt;&gt;"",(E25/E24-1)*100,"-"),"-")</f>
        <v>1.0715270641025398</v>
      </c>
      <c r="U25" s="141">
        <f t="shared" ref="U25" si="41">IF(F25&lt;&gt;"",IF(F24&lt;&gt;"",(F25/F24-1)*100,"-"),"-")</f>
        <v>2.2320672285177201</v>
      </c>
      <c r="V25" s="141">
        <f t="shared" ref="V25" si="42">IF(G25&lt;&gt;"",IF(G24&lt;&gt;"",(G25/G24-1)*100,"-"),"-")</f>
        <v>1.9223562999647337</v>
      </c>
      <c r="W25" s="141">
        <f t="shared" ref="W25" si="43">IF(H25&lt;&gt;"",IF(H24&lt;&gt;"",(H25/H24-1)*100,"-"),"-")</f>
        <v>2.8706386356819991</v>
      </c>
      <c r="X25" s="141">
        <f t="shared" si="5"/>
        <v>2.7621540604092054</v>
      </c>
      <c r="Y25" s="141">
        <f t="shared" ref="Y25" si="44">IF(J25&lt;&gt;"",IF(J24&lt;&gt;"",(J25/J24-1)*100,"-"),"-")</f>
        <v>6.6398678115926701</v>
      </c>
      <c r="Z25" s="141">
        <f t="shared" ref="Z25" si="45">IF(K25&lt;&gt;"",IF(K24&lt;&gt;"",(K25/K24-1)*100,"-"),"-")</f>
        <v>7.8085141722451956</v>
      </c>
      <c r="AA25" s="141">
        <f t="shared" ref="AA25" si="46">IF(L25&lt;&gt;"",IF(L24&lt;&gt;"",(L25/L24-1)*100,"-"),"-")</f>
        <v>4.9733866271147287</v>
      </c>
      <c r="AB25" s="141">
        <f t="shared" ref="AB25" si="47">IF(M25&lt;&gt;"",IF(M24&lt;&gt;"",(M25/M24-1)*100,"-"),"-")</f>
        <v>4.3782646901189493</v>
      </c>
      <c r="AC25" s="142">
        <f t="shared" si="3"/>
        <v>2.1981635513711462</v>
      </c>
    </row>
    <row r="26" spans="1:2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29" ht="15.75" x14ac:dyDescent="0.2">
      <c r="A27" s="6" t="s">
        <v>36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P27" s="22" t="s">
        <v>35</v>
      </c>
      <c r="Q27" s="146"/>
      <c r="R27" s="146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0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</row>
    <row r="29" spans="1:29" ht="15" x14ac:dyDescent="0.2">
      <c r="A29" s="33"/>
      <c r="B29" s="5" t="s">
        <v>4</v>
      </c>
      <c r="C29" s="5" t="s">
        <v>5</v>
      </c>
      <c r="D29" s="5" t="s">
        <v>6</v>
      </c>
      <c r="E29" s="5" t="s">
        <v>7</v>
      </c>
      <c r="F29" s="5" t="s">
        <v>8</v>
      </c>
      <c r="G29" s="5" t="s">
        <v>9</v>
      </c>
      <c r="H29" s="5" t="s">
        <v>10</v>
      </c>
      <c r="I29" s="5" t="s">
        <v>11</v>
      </c>
      <c r="J29" s="5" t="s">
        <v>12</v>
      </c>
      <c r="K29" s="5" t="s">
        <v>13</v>
      </c>
      <c r="L29" s="5" t="s">
        <v>14</v>
      </c>
      <c r="M29" s="8" t="s">
        <v>15</v>
      </c>
      <c r="N29" s="8" t="s">
        <v>3</v>
      </c>
      <c r="P29" s="25"/>
      <c r="Q29" s="147" t="s">
        <v>4</v>
      </c>
      <c r="R29" s="147" t="s">
        <v>5</v>
      </c>
      <c r="S29" s="147" t="s">
        <v>6</v>
      </c>
      <c r="T29" s="147" t="s">
        <v>7</v>
      </c>
      <c r="U29" s="147" t="s">
        <v>8</v>
      </c>
      <c r="V29" s="147" t="s">
        <v>9</v>
      </c>
      <c r="W29" s="147" t="s">
        <v>10</v>
      </c>
      <c r="X29" s="147" t="s">
        <v>11</v>
      </c>
      <c r="Y29" s="147" t="s">
        <v>12</v>
      </c>
      <c r="Z29" s="147" t="s">
        <v>13</v>
      </c>
      <c r="AA29" s="147" t="s">
        <v>14</v>
      </c>
      <c r="AB29" s="147" t="s">
        <v>15</v>
      </c>
      <c r="AC29" s="147" t="s">
        <v>3</v>
      </c>
    </row>
    <row r="30" spans="1:29" x14ac:dyDescent="0.2">
      <c r="A30" s="7">
        <v>2000</v>
      </c>
      <c r="B30" s="43">
        <v>25441.701000000001</v>
      </c>
      <c r="C30" s="43">
        <v>28357.331999999991</v>
      </c>
      <c r="D30" s="43">
        <v>29937.721000000009</v>
      </c>
      <c r="E30" s="43">
        <v>30920.77</v>
      </c>
      <c r="F30" s="43">
        <v>32797.683000000005</v>
      </c>
      <c r="G30" s="43">
        <v>29694.968999999994</v>
      </c>
      <c r="H30" s="43">
        <v>28915.788999999997</v>
      </c>
      <c r="I30" s="43">
        <v>29257.802</v>
      </c>
      <c r="J30" s="43">
        <v>27750.168000000001</v>
      </c>
      <c r="K30" s="43">
        <v>29072.806999999997</v>
      </c>
      <c r="L30" s="43">
        <v>32918.188000000002</v>
      </c>
      <c r="M30" s="43">
        <v>35988.597000000002</v>
      </c>
      <c r="N30" s="27">
        <f>SUM(B30:M30)</f>
        <v>361053.52699999994</v>
      </c>
      <c r="P30" s="28">
        <v>2000</v>
      </c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1"/>
      <c r="AB30" s="150"/>
      <c r="AC30" s="150"/>
    </row>
    <row r="31" spans="1:29" x14ac:dyDescent="0.2">
      <c r="A31" s="7">
        <v>2001</v>
      </c>
      <c r="B31" s="43">
        <v>25959.416000000001</v>
      </c>
      <c r="C31" s="43">
        <v>26479.756999999998</v>
      </c>
      <c r="D31" s="43">
        <v>32654.687000000002</v>
      </c>
      <c r="E31" s="43">
        <v>30287.089000000007</v>
      </c>
      <c r="F31" s="43">
        <v>34643.545999999995</v>
      </c>
      <c r="G31" s="43">
        <v>31414.851999999995</v>
      </c>
      <c r="H31" s="43">
        <v>31221.290999999997</v>
      </c>
      <c r="I31" s="43">
        <v>32952.578000000001</v>
      </c>
      <c r="J31" s="43">
        <v>29482.971000000001</v>
      </c>
      <c r="K31" s="43">
        <v>31705.566000000006</v>
      </c>
      <c r="L31" s="43">
        <v>31648.362999999994</v>
      </c>
      <c r="M31" s="43">
        <v>33237.608999999989</v>
      </c>
      <c r="N31" s="27">
        <f t="shared" ref="N31:N38" si="48">SUM(B31:M31)</f>
        <v>371687.72499999998</v>
      </c>
      <c r="P31" s="28">
        <v>2001</v>
      </c>
      <c r="Q31" s="141">
        <f>IF(B31&lt;&gt;"",IF(B30&lt;&gt;"",(B31/B30-1)*100,"-"),"-")</f>
        <v>2.0349071785726869</v>
      </c>
      <c r="R31" s="141">
        <f t="shared" ref="R31:AB43" si="49">IF(C31&lt;&gt;"",IF(C30&lt;&gt;"",(C31/C30-1)*100,"-"),"-")</f>
        <v>-6.6211271215500638</v>
      </c>
      <c r="S31" s="141">
        <f t="shared" si="49"/>
        <v>9.0753935478254721</v>
      </c>
      <c r="T31" s="141">
        <f t="shared" si="49"/>
        <v>-2.0493700512632551</v>
      </c>
      <c r="U31" s="141">
        <f t="shared" si="49"/>
        <v>5.6280286628783704</v>
      </c>
      <c r="V31" s="141">
        <f t="shared" si="49"/>
        <v>5.7918329532521184</v>
      </c>
      <c r="W31" s="141">
        <f t="shared" si="49"/>
        <v>7.9731595772814634</v>
      </c>
      <c r="X31" s="141">
        <f t="shared" si="49"/>
        <v>12.628344398530022</v>
      </c>
      <c r="Y31" s="141">
        <f t="shared" si="49"/>
        <v>6.2442973318215689</v>
      </c>
      <c r="Z31" s="141">
        <f t="shared" si="49"/>
        <v>9.0557440841539929</v>
      </c>
      <c r="AA31" s="141">
        <f t="shared" si="49"/>
        <v>-3.8575179168428342</v>
      </c>
      <c r="AB31" s="141">
        <f t="shared" si="49"/>
        <v>-7.6440545876239945</v>
      </c>
      <c r="AC31" s="142">
        <f>IF(COUNTIF(Q31:AB31,"-")=0,IF(N31&lt;&gt;"",IF(N30&lt;&gt;"",(N31/N30-1)*100,"-"),"-"),"-")</f>
        <v>2.9453245030895525</v>
      </c>
    </row>
    <row r="32" spans="1:29" x14ac:dyDescent="0.2">
      <c r="A32" s="7">
        <v>2002</v>
      </c>
      <c r="B32" s="43">
        <v>26992.423999999999</v>
      </c>
      <c r="C32" s="43">
        <v>24579.544000000002</v>
      </c>
      <c r="D32" s="43">
        <v>29854.780000000006</v>
      </c>
      <c r="E32" s="43">
        <v>30142.314000000002</v>
      </c>
      <c r="F32" s="43">
        <v>31827.511999999999</v>
      </c>
      <c r="G32" s="43">
        <v>28121.014999999985</v>
      </c>
      <c r="H32" s="43">
        <v>28919.134999999998</v>
      </c>
      <c r="I32" s="43">
        <v>30728.453000000001</v>
      </c>
      <c r="J32" s="43">
        <v>29462.573999999997</v>
      </c>
      <c r="K32" s="43">
        <v>31585.614999999998</v>
      </c>
      <c r="L32" s="43">
        <v>31748.051000000003</v>
      </c>
      <c r="M32" s="43">
        <v>30442.620000000003</v>
      </c>
      <c r="N32" s="27">
        <f>SUM(B32:M32)</f>
        <v>354404.03699999995</v>
      </c>
      <c r="P32" s="28">
        <v>2002</v>
      </c>
      <c r="Q32" s="141">
        <f t="shared" ref="Q32:R43" si="50">IF(B32&lt;&gt;"",IF(B31&lt;&gt;"",(B32/B31-1)*100,"-"),"-")</f>
        <v>3.9793191033265174</v>
      </c>
      <c r="R32" s="141">
        <f t="shared" si="49"/>
        <v>-7.1760968199217068</v>
      </c>
      <c r="S32" s="141">
        <f t="shared" si="49"/>
        <v>-8.5742882790455059</v>
      </c>
      <c r="T32" s="141">
        <f t="shared" si="49"/>
        <v>-0.47800896282902405</v>
      </c>
      <c r="U32" s="141">
        <f t="shared" si="49"/>
        <v>-8.1285963047778012</v>
      </c>
      <c r="V32" s="141">
        <f t="shared" si="49"/>
        <v>-10.484967428781811</v>
      </c>
      <c r="W32" s="141">
        <f t="shared" si="49"/>
        <v>-7.3736733051813825</v>
      </c>
      <c r="X32" s="141">
        <f t="shared" si="49"/>
        <v>-6.7494719229554629</v>
      </c>
      <c r="Y32" s="141">
        <f t="shared" si="49"/>
        <v>-6.9182308662196768E-2</v>
      </c>
      <c r="Z32" s="141">
        <f t="shared" si="49"/>
        <v>-0.37832789359447672</v>
      </c>
      <c r="AA32" s="141">
        <f t="shared" si="49"/>
        <v>0.31498627590946793</v>
      </c>
      <c r="AB32" s="141">
        <f t="shared" si="49"/>
        <v>-8.4091157098574278</v>
      </c>
      <c r="AC32" s="142">
        <f t="shared" ref="AC32:AC47" si="51">IF(COUNTIF(Q32:AB32,"-")=0,IF(N32&lt;&gt;"",IF(N31&lt;&gt;"",(N32/N31-1)*100,"-"),"-"),"-")</f>
        <v>-4.6500561728262664</v>
      </c>
    </row>
    <row r="33" spans="1:29" x14ac:dyDescent="0.2">
      <c r="A33" s="7">
        <v>2003</v>
      </c>
      <c r="B33" s="43">
        <v>21848.014000000006</v>
      </c>
      <c r="C33" s="43">
        <v>22897.487999999998</v>
      </c>
      <c r="D33" s="43">
        <v>22190.383999999998</v>
      </c>
      <c r="E33" s="43">
        <v>24494.223000000002</v>
      </c>
      <c r="F33" s="43">
        <v>27427.787</v>
      </c>
      <c r="G33" s="43">
        <v>23266.254999999994</v>
      </c>
      <c r="H33" s="43">
        <v>24021.657999999996</v>
      </c>
      <c r="I33" s="43">
        <v>24123.325000000004</v>
      </c>
      <c r="J33" s="43">
        <v>24427.227999999999</v>
      </c>
      <c r="K33" s="43">
        <v>26310.839999999997</v>
      </c>
      <c r="L33" s="43">
        <v>28797.668000000001</v>
      </c>
      <c r="M33" s="43">
        <v>29053.304999999993</v>
      </c>
      <c r="N33" s="27">
        <f t="shared" si="48"/>
        <v>298858.17499999999</v>
      </c>
      <c r="P33" s="28">
        <v>2003</v>
      </c>
      <c r="Q33" s="141">
        <f t="shared" si="50"/>
        <v>-19.058718105495053</v>
      </c>
      <c r="R33" s="141">
        <f t="shared" si="49"/>
        <v>-6.8433165399651159</v>
      </c>
      <c r="S33" s="141">
        <f t="shared" si="49"/>
        <v>-25.672257507842989</v>
      </c>
      <c r="T33" s="141">
        <f t="shared" si="49"/>
        <v>-18.738080294698012</v>
      </c>
      <c r="U33" s="141">
        <f t="shared" si="49"/>
        <v>-13.823653573675498</v>
      </c>
      <c r="V33" s="141">
        <f t="shared" si="49"/>
        <v>-17.263814979651315</v>
      </c>
      <c r="W33" s="141">
        <f t="shared" si="49"/>
        <v>-16.935074302879404</v>
      </c>
      <c r="X33" s="141">
        <f t="shared" si="49"/>
        <v>-21.495153042686521</v>
      </c>
      <c r="Y33" s="141">
        <f t="shared" si="49"/>
        <v>-17.090652025176066</v>
      </c>
      <c r="Z33" s="141">
        <f t="shared" si="49"/>
        <v>-16.699928116011044</v>
      </c>
      <c r="AA33" s="141">
        <f t="shared" si="49"/>
        <v>-9.2931153474586576</v>
      </c>
      <c r="AB33" s="141">
        <f t="shared" si="49"/>
        <v>-4.5637169205541728</v>
      </c>
      <c r="AC33" s="142">
        <f t="shared" si="51"/>
        <v>-15.673033092453171</v>
      </c>
    </row>
    <row r="34" spans="1:29" x14ac:dyDescent="0.2">
      <c r="A34" s="7">
        <v>2004</v>
      </c>
      <c r="B34" s="43">
        <v>25993.663999999993</v>
      </c>
      <c r="C34" s="43">
        <v>27191.939000000006</v>
      </c>
      <c r="D34" s="43">
        <v>34449.462999999996</v>
      </c>
      <c r="E34" s="43">
        <v>33366.428</v>
      </c>
      <c r="F34" s="43">
        <v>32505.615999999998</v>
      </c>
      <c r="G34" s="43">
        <v>34922.533999999992</v>
      </c>
      <c r="H34" s="43">
        <v>35856.022000000004</v>
      </c>
      <c r="I34" s="43">
        <v>46666.824000000008</v>
      </c>
      <c r="J34" s="43">
        <v>35962.962000000007</v>
      </c>
      <c r="K34" s="43">
        <v>37687.047999999988</v>
      </c>
      <c r="L34" s="43">
        <v>36726.630000000005</v>
      </c>
      <c r="M34" s="43">
        <v>36663.702000000012</v>
      </c>
      <c r="N34" s="27">
        <f t="shared" si="48"/>
        <v>417992.83199999999</v>
      </c>
      <c r="P34" s="28">
        <v>2004</v>
      </c>
      <c r="Q34" s="141">
        <f t="shared" si="50"/>
        <v>18.974951224399561</v>
      </c>
      <c r="R34" s="141">
        <f t="shared" si="49"/>
        <v>18.75511846539677</v>
      </c>
      <c r="S34" s="141">
        <f t="shared" si="49"/>
        <v>55.245006125175664</v>
      </c>
      <c r="T34" s="141">
        <f t="shared" si="49"/>
        <v>36.221622543405417</v>
      </c>
      <c r="U34" s="141">
        <f t="shared" si="49"/>
        <v>18.513447694485883</v>
      </c>
      <c r="V34" s="141">
        <f t="shared" si="49"/>
        <v>50.099506774940792</v>
      </c>
      <c r="W34" s="141">
        <f t="shared" si="49"/>
        <v>49.265392089088976</v>
      </c>
      <c r="X34" s="141">
        <f t="shared" si="49"/>
        <v>93.451043751224177</v>
      </c>
      <c r="Y34" s="141">
        <f t="shared" si="49"/>
        <v>47.224900017308592</v>
      </c>
      <c r="Z34" s="141">
        <f t="shared" si="49"/>
        <v>43.237722550857342</v>
      </c>
      <c r="AA34" s="141">
        <f t="shared" si="49"/>
        <v>27.533347491887206</v>
      </c>
      <c r="AB34" s="141">
        <f t="shared" si="49"/>
        <v>26.194599891475413</v>
      </c>
      <c r="AC34" s="142">
        <f t="shared" si="51"/>
        <v>39.863275280992404</v>
      </c>
    </row>
    <row r="35" spans="1:29" x14ac:dyDescent="0.2">
      <c r="A35" s="7">
        <v>2005</v>
      </c>
      <c r="B35" s="43">
        <v>26676.197999999993</v>
      </c>
      <c r="C35" s="43">
        <v>26549.808000000005</v>
      </c>
      <c r="D35" s="43">
        <v>33998.087999999996</v>
      </c>
      <c r="E35" s="43">
        <v>33795.008000000002</v>
      </c>
      <c r="F35" s="43">
        <v>34305.912000000004</v>
      </c>
      <c r="G35" s="43">
        <v>34708.665999999997</v>
      </c>
      <c r="H35" s="43">
        <v>34273.909000000007</v>
      </c>
      <c r="I35" s="43">
        <v>35541.553999999996</v>
      </c>
      <c r="J35" s="43">
        <v>33331.957999999991</v>
      </c>
      <c r="K35" s="43">
        <v>34615.997000000003</v>
      </c>
      <c r="L35" s="43">
        <v>35302.378000000004</v>
      </c>
      <c r="M35" s="43">
        <v>37503.178999999996</v>
      </c>
      <c r="N35" s="27">
        <f t="shared" si="48"/>
        <v>400602.65500000003</v>
      </c>
      <c r="P35" s="28">
        <v>2005</v>
      </c>
      <c r="Q35" s="141">
        <f t="shared" si="50"/>
        <v>2.6257706493397759</v>
      </c>
      <c r="R35" s="141">
        <f t="shared" si="49"/>
        <v>-2.3614755828924139</v>
      </c>
      <c r="S35" s="141">
        <f t="shared" si="49"/>
        <v>-1.3102526445767815</v>
      </c>
      <c r="T35" s="141">
        <f t="shared" si="49"/>
        <v>1.2844647320354508</v>
      </c>
      <c r="U35" s="141">
        <f t="shared" si="49"/>
        <v>5.5384152695337585</v>
      </c>
      <c r="V35" s="141">
        <f t="shared" si="49"/>
        <v>-0.61240687746196842</v>
      </c>
      <c r="W35" s="141">
        <f t="shared" si="49"/>
        <v>-4.4124052578950241</v>
      </c>
      <c r="X35" s="141">
        <f t="shared" si="49"/>
        <v>-23.839783911585688</v>
      </c>
      <c r="Y35" s="141">
        <f t="shared" si="49"/>
        <v>-7.3158712566557043</v>
      </c>
      <c r="Z35" s="141">
        <f t="shared" si="49"/>
        <v>-8.1488234366352774</v>
      </c>
      <c r="AA35" s="141">
        <f t="shared" si="49"/>
        <v>-3.8779817260663485</v>
      </c>
      <c r="AB35" s="141">
        <f t="shared" si="49"/>
        <v>2.2896678573265383</v>
      </c>
      <c r="AC35" s="142">
        <f t="shared" si="51"/>
        <v>-4.1604007697433332</v>
      </c>
    </row>
    <row r="36" spans="1:29" x14ac:dyDescent="0.2">
      <c r="A36" s="7">
        <v>2006</v>
      </c>
      <c r="B36" s="43">
        <v>29842.148000000005</v>
      </c>
      <c r="C36" s="43">
        <v>30523.001999999997</v>
      </c>
      <c r="D36" s="43">
        <v>34832.746999999996</v>
      </c>
      <c r="E36" s="43">
        <v>33920.591000000008</v>
      </c>
      <c r="F36" s="43">
        <v>52444.436999999991</v>
      </c>
      <c r="G36" s="43">
        <v>49260.690999999999</v>
      </c>
      <c r="H36" s="43">
        <v>48454.891000000003</v>
      </c>
      <c r="I36" s="43">
        <v>52343.840000000004</v>
      </c>
      <c r="J36" s="43">
        <v>50234.962</v>
      </c>
      <c r="K36" s="43">
        <v>50000.381000000008</v>
      </c>
      <c r="L36" s="43">
        <v>52261.848000000005</v>
      </c>
      <c r="M36" s="43">
        <v>53919.182000000001</v>
      </c>
      <c r="N36" s="27">
        <f t="shared" si="48"/>
        <v>538038.72</v>
      </c>
      <c r="P36" s="28">
        <v>2006</v>
      </c>
      <c r="Q36" s="141">
        <f t="shared" si="50"/>
        <v>11.868070554881971</v>
      </c>
      <c r="R36" s="141">
        <f t="shared" si="49"/>
        <v>14.965057374426172</v>
      </c>
      <c r="S36" s="141">
        <f t="shared" si="49"/>
        <v>2.4550174703942274</v>
      </c>
      <c r="T36" s="141">
        <f t="shared" si="49"/>
        <v>0.37160222006755728</v>
      </c>
      <c r="U36" s="141">
        <f t="shared" si="49"/>
        <v>52.872883834133269</v>
      </c>
      <c r="V36" s="141">
        <f t="shared" si="49"/>
        <v>41.926200793772963</v>
      </c>
      <c r="W36" s="141">
        <f t="shared" si="49"/>
        <v>41.375443927332569</v>
      </c>
      <c r="X36" s="141">
        <f t="shared" si="49"/>
        <v>47.275045992642895</v>
      </c>
      <c r="Y36" s="141">
        <f t="shared" si="49"/>
        <v>50.7111043401651</v>
      </c>
      <c r="Z36" s="141">
        <f t="shared" si="49"/>
        <v>44.442989754130167</v>
      </c>
      <c r="AA36" s="141">
        <f t="shared" si="49"/>
        <v>48.040588087295411</v>
      </c>
      <c r="AB36" s="141">
        <f t="shared" si="49"/>
        <v>43.772297276452242</v>
      </c>
      <c r="AC36" s="142">
        <f t="shared" si="51"/>
        <v>34.307327543797705</v>
      </c>
    </row>
    <row r="37" spans="1:29" x14ac:dyDescent="0.2">
      <c r="A37" s="7">
        <v>2007</v>
      </c>
      <c r="B37" s="43">
        <v>31130.345000000001</v>
      </c>
      <c r="C37" s="43">
        <v>28698.005999999994</v>
      </c>
      <c r="D37" s="43">
        <v>36546.102999999996</v>
      </c>
      <c r="E37" s="43">
        <v>32640.412000000004</v>
      </c>
      <c r="F37" s="43">
        <v>36699.508999999998</v>
      </c>
      <c r="G37" s="43">
        <v>33321.523999999998</v>
      </c>
      <c r="H37" s="43">
        <v>32198.144000000008</v>
      </c>
      <c r="I37" s="43">
        <v>35431.62200000001</v>
      </c>
      <c r="J37" s="43">
        <v>32703.334000000006</v>
      </c>
      <c r="K37" s="43">
        <v>39392.195</v>
      </c>
      <c r="L37" s="43">
        <v>40474.612000000001</v>
      </c>
      <c r="M37" s="43">
        <v>38777.018999999993</v>
      </c>
      <c r="N37" s="27">
        <f t="shared" si="48"/>
        <v>418012.82500000007</v>
      </c>
      <c r="P37" s="28">
        <v>2007</v>
      </c>
      <c r="Q37" s="141">
        <f t="shared" si="50"/>
        <v>4.3167033418639811</v>
      </c>
      <c r="R37" s="141">
        <f t="shared" si="49"/>
        <v>-5.9790842329335847</v>
      </c>
      <c r="S37" s="141">
        <f t="shared" si="49"/>
        <v>4.9188081548664497</v>
      </c>
      <c r="T37" s="141">
        <f t="shared" si="49"/>
        <v>-3.7740468613887135</v>
      </c>
      <c r="U37" s="141">
        <f t="shared" si="49"/>
        <v>-30.022112736189722</v>
      </c>
      <c r="V37" s="141">
        <f t="shared" si="49"/>
        <v>-32.356766980796117</v>
      </c>
      <c r="W37" s="141">
        <f t="shared" si="49"/>
        <v>-33.550270497977174</v>
      </c>
      <c r="X37" s="141">
        <f t="shared" si="49"/>
        <v>-32.309853461266869</v>
      </c>
      <c r="Y37" s="141">
        <f t="shared" si="49"/>
        <v>-34.899256020139902</v>
      </c>
      <c r="Z37" s="141">
        <f t="shared" si="49"/>
        <v>-21.216210332477281</v>
      </c>
      <c r="AA37" s="141">
        <f t="shared" si="49"/>
        <v>-22.554189052021279</v>
      </c>
      <c r="AB37" s="141">
        <f t="shared" si="49"/>
        <v>-28.083072551063569</v>
      </c>
      <c r="AC37" s="142">
        <f t="shared" si="51"/>
        <v>-22.308040395308339</v>
      </c>
    </row>
    <row r="38" spans="1:29" x14ac:dyDescent="0.2">
      <c r="A38" s="7">
        <v>2008</v>
      </c>
      <c r="B38" s="43">
        <v>29966.216000000004</v>
      </c>
      <c r="C38" s="43">
        <v>29611.298000000003</v>
      </c>
      <c r="D38" s="43">
        <v>33395.303999999996</v>
      </c>
      <c r="E38" s="43">
        <v>33157.509999999995</v>
      </c>
      <c r="F38" s="43">
        <v>35496.624000000011</v>
      </c>
      <c r="G38" s="43">
        <v>32752.655000000002</v>
      </c>
      <c r="H38" s="43">
        <v>36891.647000000004</v>
      </c>
      <c r="I38" s="43">
        <v>40047.837</v>
      </c>
      <c r="J38" s="43">
        <v>40696.110999999997</v>
      </c>
      <c r="K38" s="43">
        <v>37565.851999999992</v>
      </c>
      <c r="L38" s="43">
        <v>37463.735999999997</v>
      </c>
      <c r="M38" s="43">
        <v>34354.148000000001</v>
      </c>
      <c r="N38" s="27">
        <f t="shared" si="48"/>
        <v>421398.93799999997</v>
      </c>
      <c r="P38" s="28">
        <v>2008</v>
      </c>
      <c r="Q38" s="141">
        <f t="shared" si="50"/>
        <v>-3.7395313158270382</v>
      </c>
      <c r="R38" s="141">
        <f t="shared" si="49"/>
        <v>3.1824231969287631</v>
      </c>
      <c r="S38" s="141">
        <f t="shared" si="49"/>
        <v>-8.621436326603682</v>
      </c>
      <c r="T38" s="141">
        <f t="shared" si="49"/>
        <v>1.5842263265549272</v>
      </c>
      <c r="U38" s="141">
        <f t="shared" si="49"/>
        <v>-3.2776596547926196</v>
      </c>
      <c r="V38" s="141">
        <f t="shared" si="49"/>
        <v>-1.7072118310074713</v>
      </c>
      <c r="W38" s="141">
        <f t="shared" si="49"/>
        <v>14.576936484289259</v>
      </c>
      <c r="X38" s="141">
        <f t="shared" si="49"/>
        <v>13.028517294522924</v>
      </c>
      <c r="Y38" s="141">
        <f t="shared" si="49"/>
        <v>24.440251260009106</v>
      </c>
      <c r="Z38" s="141">
        <f t="shared" si="49"/>
        <v>-4.6363067607682389</v>
      </c>
      <c r="AA38" s="141">
        <f t="shared" si="49"/>
        <v>-7.4389249240981119</v>
      </c>
      <c r="AB38" s="141">
        <f t="shared" si="49"/>
        <v>-11.405907710440545</v>
      </c>
      <c r="AC38" s="142">
        <f t="shared" si="51"/>
        <v>0.81005002657512648</v>
      </c>
    </row>
    <row r="39" spans="1:29" x14ac:dyDescent="0.2">
      <c r="A39" s="7">
        <v>2009</v>
      </c>
      <c r="B39" s="43">
        <v>25034.189999999995</v>
      </c>
      <c r="C39" s="43">
        <v>24376.617999999999</v>
      </c>
      <c r="D39" s="43">
        <v>31547.495999999999</v>
      </c>
      <c r="E39" s="43">
        <v>27213.525000000001</v>
      </c>
      <c r="F39" s="43">
        <v>30502.553000000004</v>
      </c>
      <c r="G39" s="43">
        <v>26938.138000000003</v>
      </c>
      <c r="H39" s="43">
        <v>35328.574000000001</v>
      </c>
      <c r="I39" s="43">
        <v>35445.981999999996</v>
      </c>
      <c r="J39" s="43">
        <v>36590.252999999997</v>
      </c>
      <c r="K39" s="43">
        <v>39589.542000000001</v>
      </c>
      <c r="L39" s="43">
        <v>38102.340999999993</v>
      </c>
      <c r="M39" s="43">
        <v>43452.301999999989</v>
      </c>
      <c r="N39" s="27">
        <f t="shared" ref="N39:N44" si="52">SUM(B39:M39)</f>
        <v>394121.51400000002</v>
      </c>
      <c r="P39" s="28">
        <v>2009</v>
      </c>
      <c r="Q39" s="141">
        <f t="shared" si="50"/>
        <v>-16.458621268698082</v>
      </c>
      <c r="R39" s="141">
        <f t="shared" si="49"/>
        <v>-17.677982235023958</v>
      </c>
      <c r="S39" s="141">
        <f t="shared" si="49"/>
        <v>-5.5331372339056939</v>
      </c>
      <c r="T39" s="141">
        <f t="shared" si="49"/>
        <v>-17.926511972702396</v>
      </c>
      <c r="U39" s="141">
        <f t="shared" si="49"/>
        <v>-14.069143589542499</v>
      </c>
      <c r="V39" s="141">
        <f t="shared" si="49"/>
        <v>-17.752811184314677</v>
      </c>
      <c r="W39" s="141">
        <f t="shared" si="49"/>
        <v>-4.2369292973013728</v>
      </c>
      <c r="X39" s="141">
        <f t="shared" si="49"/>
        <v>-11.490895251096845</v>
      </c>
      <c r="Y39" s="141">
        <f t="shared" si="49"/>
        <v>-10.089067232984494</v>
      </c>
      <c r="Z39" s="141">
        <f t="shared" si="49"/>
        <v>5.387046725307898</v>
      </c>
      <c r="AA39" s="141">
        <f t="shared" si="49"/>
        <v>1.7045950782911712</v>
      </c>
      <c r="AB39" s="141">
        <f t="shared" si="49"/>
        <v>26.483422031016413</v>
      </c>
      <c r="AC39" s="142">
        <f t="shared" si="51"/>
        <v>-6.4730642486811263</v>
      </c>
    </row>
    <row r="40" spans="1:29" x14ac:dyDescent="0.2">
      <c r="A40" s="7">
        <v>2010</v>
      </c>
      <c r="B40" s="43">
        <v>27228.656000000006</v>
      </c>
      <c r="C40" s="43">
        <v>26826.924000000006</v>
      </c>
      <c r="D40" s="43">
        <v>36470.208000000006</v>
      </c>
      <c r="E40" s="43">
        <v>34453.81</v>
      </c>
      <c r="F40" s="43">
        <v>39897.600000000006</v>
      </c>
      <c r="G40" s="43">
        <v>38550.89</v>
      </c>
      <c r="H40" s="43">
        <v>38443.039000000004</v>
      </c>
      <c r="I40" s="43">
        <v>41847.734000000004</v>
      </c>
      <c r="J40" s="43">
        <v>46212.057000000001</v>
      </c>
      <c r="K40" s="43">
        <v>48877.714</v>
      </c>
      <c r="L40" s="43">
        <v>50461.971000000012</v>
      </c>
      <c r="M40" s="43">
        <v>51269.608</v>
      </c>
      <c r="N40" s="27">
        <f t="shared" si="52"/>
        <v>480540.21100000007</v>
      </c>
      <c r="P40" s="28">
        <v>2010</v>
      </c>
      <c r="Q40" s="141">
        <f t="shared" si="50"/>
        <v>8.765875788272016</v>
      </c>
      <c r="R40" s="141">
        <f t="shared" si="49"/>
        <v>10.051870197908542</v>
      </c>
      <c r="S40" s="141">
        <f t="shared" si="49"/>
        <v>15.604129088406914</v>
      </c>
      <c r="T40" s="141">
        <f t="shared" si="49"/>
        <v>26.605465480859223</v>
      </c>
      <c r="U40" s="141">
        <f t="shared" si="49"/>
        <v>30.800854603875294</v>
      </c>
      <c r="V40" s="141">
        <f t="shared" si="49"/>
        <v>43.108963210449062</v>
      </c>
      <c r="W40" s="141">
        <f t="shared" si="49"/>
        <v>8.8157110445499463</v>
      </c>
      <c r="X40" s="141">
        <f t="shared" si="49"/>
        <v>18.06058582323946</v>
      </c>
      <c r="Y40" s="141">
        <f t="shared" si="49"/>
        <v>26.296084916384711</v>
      </c>
      <c r="Z40" s="141">
        <f t="shared" si="49"/>
        <v>23.46117568119379</v>
      </c>
      <c r="AA40" s="141">
        <f t="shared" si="49"/>
        <v>32.437980647960771</v>
      </c>
      <c r="AB40" s="141">
        <f t="shared" si="49"/>
        <v>17.990545126930236</v>
      </c>
      <c r="AC40" s="142">
        <f t="shared" si="51"/>
        <v>21.926916935572315</v>
      </c>
    </row>
    <row r="41" spans="1:29" x14ac:dyDescent="0.2">
      <c r="A41" s="7">
        <v>2011</v>
      </c>
      <c r="B41" s="43">
        <v>35910.566000000006</v>
      </c>
      <c r="C41" s="43">
        <v>40369.510000000009</v>
      </c>
      <c r="D41" s="43">
        <v>44019.275999999998</v>
      </c>
      <c r="E41" s="43">
        <v>43175.091999999997</v>
      </c>
      <c r="F41" s="43">
        <v>46535.763999999996</v>
      </c>
      <c r="G41" s="43">
        <v>43147.925999999999</v>
      </c>
      <c r="H41" s="43">
        <v>45015.924000000006</v>
      </c>
      <c r="I41" s="43">
        <v>43401.146999999997</v>
      </c>
      <c r="J41" s="43">
        <v>43507.272999999994</v>
      </c>
      <c r="K41" s="43">
        <v>44228.960000000006</v>
      </c>
      <c r="L41" s="43">
        <v>48113.519</v>
      </c>
      <c r="M41" s="43">
        <v>47455.506000000001</v>
      </c>
      <c r="N41" s="27">
        <f t="shared" si="52"/>
        <v>524880.46300000011</v>
      </c>
      <c r="P41" s="28">
        <v>2011</v>
      </c>
      <c r="Q41" s="141">
        <f t="shared" si="50"/>
        <v>31.885194774211389</v>
      </c>
      <c r="R41" s="141">
        <f t="shared" si="49"/>
        <v>50.481322420714349</v>
      </c>
      <c r="S41" s="141">
        <f t="shared" si="49"/>
        <v>20.699273225971162</v>
      </c>
      <c r="T41" s="141">
        <f t="shared" si="49"/>
        <v>25.312968290009152</v>
      </c>
      <c r="U41" s="141">
        <f t="shared" si="49"/>
        <v>16.638003288418311</v>
      </c>
      <c r="V41" s="141">
        <f t="shared" si="49"/>
        <v>11.924591105419346</v>
      </c>
      <c r="W41" s="141">
        <f t="shared" si="49"/>
        <v>17.097724766244426</v>
      </c>
      <c r="X41" s="141">
        <f t="shared" si="49"/>
        <v>3.7120600126161918</v>
      </c>
      <c r="Y41" s="141">
        <f t="shared" si="49"/>
        <v>-5.8529833458831</v>
      </c>
      <c r="Z41" s="141">
        <f t="shared" si="49"/>
        <v>-9.5109889959256186</v>
      </c>
      <c r="AA41" s="141">
        <f t="shared" si="49"/>
        <v>-4.6539046205706258</v>
      </c>
      <c r="AB41" s="141">
        <f t="shared" si="49"/>
        <v>-7.4393040024803732</v>
      </c>
      <c r="AC41" s="142">
        <f t="shared" si="51"/>
        <v>9.2271678800257551</v>
      </c>
    </row>
    <row r="42" spans="1:29" x14ac:dyDescent="0.2">
      <c r="A42" s="7">
        <v>2012</v>
      </c>
      <c r="B42" s="43">
        <v>32623.114000000001</v>
      </c>
      <c r="C42" s="43">
        <v>36583.366000000002</v>
      </c>
      <c r="D42" s="43">
        <v>41978.139000000003</v>
      </c>
      <c r="E42" s="43">
        <v>40262.24500000001</v>
      </c>
      <c r="F42" s="43">
        <v>39667.192000000003</v>
      </c>
      <c r="G42" s="43">
        <v>41656.936000000002</v>
      </c>
      <c r="H42" s="43">
        <v>44141.232000000004</v>
      </c>
      <c r="I42" s="43">
        <v>44187.235000000001</v>
      </c>
      <c r="J42" s="43">
        <v>43318.211000000018</v>
      </c>
      <c r="K42" s="43">
        <v>47917.210000000006</v>
      </c>
      <c r="L42" s="43">
        <v>50422.722000000009</v>
      </c>
      <c r="M42" s="43">
        <v>48918.960000000006</v>
      </c>
      <c r="N42" s="27">
        <f t="shared" si="52"/>
        <v>511676.56200000009</v>
      </c>
      <c r="P42" s="28">
        <v>2012</v>
      </c>
      <c r="Q42" s="141">
        <f t="shared" si="50"/>
        <v>-9.1545535650983787</v>
      </c>
      <c r="R42" s="141">
        <f t="shared" si="49"/>
        <v>-9.3787217134912115</v>
      </c>
      <c r="S42" s="141">
        <f t="shared" si="49"/>
        <v>-4.6369163363795369</v>
      </c>
      <c r="T42" s="141">
        <f t="shared" si="49"/>
        <v>-6.746591298519955</v>
      </c>
      <c r="U42" s="141">
        <f t="shared" si="49"/>
        <v>-14.759770571296505</v>
      </c>
      <c r="V42" s="141">
        <f t="shared" si="49"/>
        <v>-3.4555310955154517</v>
      </c>
      <c r="W42" s="141">
        <f t="shared" si="49"/>
        <v>-1.9430724114426812</v>
      </c>
      <c r="X42" s="141">
        <f t="shared" si="49"/>
        <v>1.8112148049912236</v>
      </c>
      <c r="Y42" s="141">
        <f t="shared" si="49"/>
        <v>-0.4345526321541171</v>
      </c>
      <c r="Z42" s="141">
        <f t="shared" si="49"/>
        <v>8.3389932749944773</v>
      </c>
      <c r="AA42" s="141">
        <f t="shared" si="49"/>
        <v>4.7994888920928958</v>
      </c>
      <c r="AB42" s="141">
        <f t="shared" si="49"/>
        <v>3.0838444752859795</v>
      </c>
      <c r="AC42" s="142">
        <f t="shared" si="51"/>
        <v>-2.5156015380210506</v>
      </c>
    </row>
    <row r="43" spans="1:29" x14ac:dyDescent="0.2">
      <c r="A43" s="7">
        <v>2013</v>
      </c>
      <c r="B43" s="43">
        <v>39236.736999999994</v>
      </c>
      <c r="C43" s="43">
        <v>37780.999000000011</v>
      </c>
      <c r="D43" s="43">
        <v>45172.254999999997</v>
      </c>
      <c r="E43" s="43">
        <v>43632.315000000002</v>
      </c>
      <c r="F43" s="43">
        <v>43778.585000000006</v>
      </c>
      <c r="G43" s="43">
        <v>41897.630000000005</v>
      </c>
      <c r="H43" s="43">
        <v>42628.956999999995</v>
      </c>
      <c r="I43" s="43">
        <v>45767.804999999993</v>
      </c>
      <c r="J43" s="43">
        <v>41267.534</v>
      </c>
      <c r="K43" s="43">
        <v>47045.962</v>
      </c>
      <c r="L43" s="43">
        <v>49218.860999999997</v>
      </c>
      <c r="M43" s="43">
        <v>44485.525999999998</v>
      </c>
      <c r="N43" s="27">
        <f t="shared" si="52"/>
        <v>521913.16599999997</v>
      </c>
      <c r="P43" s="28">
        <v>2013</v>
      </c>
      <c r="Q43" s="141">
        <f t="shared" si="50"/>
        <v>20.272813318802108</v>
      </c>
      <c r="R43" s="141">
        <f t="shared" si="50"/>
        <v>3.2737091496720438</v>
      </c>
      <c r="S43" s="141">
        <f t="shared" si="49"/>
        <v>7.6089985789984604</v>
      </c>
      <c r="T43" s="141">
        <f t="shared" si="49"/>
        <v>8.3702982782008171</v>
      </c>
      <c r="U43" s="141">
        <f t="shared" si="49"/>
        <v>10.364719035317659</v>
      </c>
      <c r="V43" s="141">
        <f t="shared" si="49"/>
        <v>0.57780053722626956</v>
      </c>
      <c r="W43" s="141">
        <f t="shared" si="49"/>
        <v>-3.4259918255113653</v>
      </c>
      <c r="X43" s="141">
        <f t="shared" si="49"/>
        <v>3.5769832622475572</v>
      </c>
      <c r="Y43" s="141">
        <f t="shared" si="49"/>
        <v>-4.7339835894885329</v>
      </c>
      <c r="Z43" s="141">
        <f t="shared" si="49"/>
        <v>-1.8182360784361307</v>
      </c>
      <c r="AA43" s="141">
        <f t="shared" si="49"/>
        <v>-2.3875367141028447</v>
      </c>
      <c r="AB43" s="141">
        <f t="shared" ref="AB43" si="53">IF(M43&lt;&gt;"",IF(M42&lt;&gt;"",(M43/M42-1)*100,"-"),"-")</f>
        <v>-9.0628132732175963</v>
      </c>
      <c r="AC43" s="142">
        <f t="shared" si="51"/>
        <v>2.0006005277998007</v>
      </c>
    </row>
    <row r="44" spans="1:29" x14ac:dyDescent="0.2">
      <c r="A44" s="7">
        <v>2014</v>
      </c>
      <c r="B44" s="43">
        <v>37612.5</v>
      </c>
      <c r="C44" s="43">
        <v>40475.839000000007</v>
      </c>
      <c r="D44" s="43">
        <v>42197.520000000004</v>
      </c>
      <c r="E44" s="43">
        <v>43776.084999999992</v>
      </c>
      <c r="F44" s="43">
        <v>44998.525999999998</v>
      </c>
      <c r="G44" s="43">
        <v>35840.115999999995</v>
      </c>
      <c r="H44" s="43">
        <v>41813.193999999996</v>
      </c>
      <c r="I44" s="43">
        <v>44110.534999999996</v>
      </c>
      <c r="J44" s="43">
        <v>43154.428999999996</v>
      </c>
      <c r="K44" s="43">
        <v>47710.481999999996</v>
      </c>
      <c r="L44" s="43">
        <v>48251.42300000001</v>
      </c>
      <c r="M44" s="43">
        <v>44982.523000000001</v>
      </c>
      <c r="N44" s="27">
        <f t="shared" si="52"/>
        <v>514923.17200000002</v>
      </c>
      <c r="P44" s="28">
        <v>2014</v>
      </c>
      <c r="Q44" s="141">
        <f t="shared" ref="Q44" si="54">IF(B44&lt;&gt;"",IF(B43&lt;&gt;"",(B44/B43-1)*100,"-"),"-")</f>
        <v>-4.1395822491559269</v>
      </c>
      <c r="R44" s="141">
        <f t="shared" ref="R44" si="55">IF(C44&lt;&gt;"",IF(C43&lt;&gt;"",(C44/C43-1)*100,"-"),"-")</f>
        <v>7.1327918036259375</v>
      </c>
      <c r="S44" s="141">
        <f t="shared" ref="S44" si="56">IF(D44&lt;&gt;"",IF(D43&lt;&gt;"",(D44/D43-1)*100,"-"),"-")</f>
        <v>-6.5853143705134842</v>
      </c>
      <c r="T44" s="141">
        <f t="shared" ref="T44" si="57">IF(E44&lt;&gt;"",IF(E43&lt;&gt;"",(E44/E43-1)*100,"-"),"-")</f>
        <v>0.32950348841218613</v>
      </c>
      <c r="U44" s="141">
        <f t="shared" ref="U44" si="58">IF(F44&lt;&gt;"",IF(F43&lt;&gt;"",(F44/F43-1)*100,"-"),"-")</f>
        <v>2.7866158762326121</v>
      </c>
      <c r="V44" s="141">
        <f t="shared" ref="V44" si="59">IF(G44&lt;&gt;"",IF(G43&lt;&gt;"",(G44/G43-1)*100,"-"),"-")</f>
        <v>-14.457891770966548</v>
      </c>
      <c r="W44" s="141">
        <f t="shared" ref="W44" si="60">IF(H44&lt;&gt;"",IF(H43&lt;&gt;"",(H44/H43-1)*100,"-"),"-")</f>
        <v>-1.9136358414774235</v>
      </c>
      <c r="X44" s="141">
        <f t="shared" ref="X44" si="61">IF(I44&lt;&gt;"",IF(I43&lt;&gt;"",(I44/I43-1)*100,"-"),"-")</f>
        <v>-3.6210388503446822</v>
      </c>
      <c r="Y44" s="141">
        <f t="shared" ref="Y44" si="62">IF(J44&lt;&gt;"",IF(J43&lt;&gt;"",(J44/J43-1)*100,"-"),"-")</f>
        <v>4.5723473566411821</v>
      </c>
      <c r="Z44" s="141">
        <f t="shared" ref="Z44" si="63">IF(K44&lt;&gt;"",IF(K43&lt;&gt;"",(K44/K43-1)*100,"-"),"-")</f>
        <v>1.4124910443961136</v>
      </c>
      <c r="AA44" s="141">
        <f t="shared" ref="AA44" si="64">IF(L44&lt;&gt;"",IF(L43&lt;&gt;"",(L44/L43-1)*100,"-"),"-")</f>
        <v>-1.9655838846006413</v>
      </c>
      <c r="AB44" s="141">
        <f t="shared" ref="AB44" si="65">IF(M44&lt;&gt;"",IF(M43&lt;&gt;"",(M44/M43-1)*100,"-"),"-")</f>
        <v>1.1172105731648507</v>
      </c>
      <c r="AC44" s="142">
        <f t="shared" si="51"/>
        <v>-1.339302101453399</v>
      </c>
    </row>
    <row r="45" spans="1:29" x14ac:dyDescent="0.2">
      <c r="A45" s="7">
        <v>2015</v>
      </c>
      <c r="B45" s="43">
        <v>35177.552000000003</v>
      </c>
      <c r="C45" s="43">
        <v>32861.527999999998</v>
      </c>
      <c r="D45" s="43">
        <v>41130.940999999992</v>
      </c>
      <c r="E45" s="43">
        <v>37379.603000000003</v>
      </c>
      <c r="F45" s="92">
        <v>40314.544999999998</v>
      </c>
      <c r="G45" s="92">
        <v>35235.182999999997</v>
      </c>
      <c r="H45" s="92">
        <v>37972.840000000004</v>
      </c>
      <c r="I45" s="92">
        <v>37473.205999999998</v>
      </c>
      <c r="J45" s="92">
        <v>37593.476999999999</v>
      </c>
      <c r="K45" s="92">
        <v>40247.561000000002</v>
      </c>
      <c r="L45" s="92">
        <v>40701.675999999999</v>
      </c>
      <c r="M45" s="92">
        <v>39689.827999999994</v>
      </c>
      <c r="N45" s="93">
        <f t="shared" ref="N45" si="66">SUM(B45:M45)</f>
        <v>455777.93999999994</v>
      </c>
      <c r="P45" s="28">
        <v>2015</v>
      </c>
      <c r="Q45" s="141">
        <f t="shared" ref="Q45" si="67">IF(B45&lt;&gt;"",IF(B44&lt;&gt;"",(B45/B44-1)*100,"-"),"-")</f>
        <v>-6.4737733466267766</v>
      </c>
      <c r="R45" s="141">
        <f t="shared" ref="R45" si="68">IF(C45&lt;&gt;"",IF(C44&lt;&gt;"",(C45/C44-1)*100,"-"),"-")</f>
        <v>-18.811990530943678</v>
      </c>
      <c r="S45" s="141">
        <f t="shared" ref="S45:S46" si="69">IF(D45&lt;&gt;"",IF(D44&lt;&gt;"",(D45/D44-1)*100,"-"),"-")</f>
        <v>-2.5275869292792907</v>
      </c>
      <c r="T45" s="141">
        <f t="shared" ref="T45" si="70">IF(E45&lt;&gt;"",IF(E44&lt;&gt;"",(E45/E44-1)*100,"-"),"-")</f>
        <v>-14.611818302161995</v>
      </c>
      <c r="U45" s="141">
        <f t="shared" ref="U45" si="71">IF(F45&lt;&gt;"",IF(F44&lt;&gt;"",(F45/F44-1)*100,"-"),"-")</f>
        <v>-10.409187625390215</v>
      </c>
      <c r="V45" s="141">
        <f t="shared" ref="V45" si="72">IF(G45&lt;&gt;"",IF(G44&lt;&gt;"",(G45/G44-1)*100,"-"),"-")</f>
        <v>-1.6878656307920403</v>
      </c>
      <c r="W45" s="141">
        <f t="shared" ref="W45" si="73">IF(H45&lt;&gt;"",IF(H44&lt;&gt;"",(H45/H44-1)*100,"-"),"-")</f>
        <v>-9.1845506946921844</v>
      </c>
      <c r="X45" s="141">
        <f t="shared" ref="X45" si="74">IF(I45&lt;&gt;"",IF(I44&lt;&gt;"",(I45/I44-1)*100,"-"),"-")</f>
        <v>-15.047038082852538</v>
      </c>
      <c r="Y45" s="141">
        <f t="shared" ref="Y45" si="75">IF(J45&lt;&gt;"",IF(J44&lt;&gt;"",(J45/J44-1)*100,"-"),"-")</f>
        <v>-12.886167489320732</v>
      </c>
      <c r="Z45" s="141">
        <f t="shared" ref="Z45" si="76">IF(K45&lt;&gt;"",IF(K44&lt;&gt;"",(K45/K44-1)*100,"-"),"-")</f>
        <v>-15.64209936089096</v>
      </c>
      <c r="AA45" s="141">
        <f t="shared" ref="AA45" si="77">IF(L45&lt;&gt;"",IF(L44&lt;&gt;"",(L45/L44-1)*100,"-"),"-")</f>
        <v>-15.646682585920857</v>
      </c>
      <c r="AB45" s="141">
        <f t="shared" ref="AB45:AB47" si="78">IF(M45&lt;&gt;"",IF(M44&lt;&gt;"",(M45/M44-1)*100,"-"),"-")</f>
        <v>-11.766114141707895</v>
      </c>
      <c r="AC45" s="142">
        <f t="shared" si="51"/>
        <v>-11.486224589636462</v>
      </c>
    </row>
    <row r="46" spans="1:29" x14ac:dyDescent="0.2">
      <c r="A46" s="7">
        <v>2016</v>
      </c>
      <c r="B46" s="92">
        <v>30302.914000000004</v>
      </c>
      <c r="C46" s="92">
        <v>30664.495999999999</v>
      </c>
      <c r="D46" s="92">
        <v>35022.509000000005</v>
      </c>
      <c r="E46" s="92">
        <v>34662.260999999999</v>
      </c>
      <c r="F46" s="92">
        <v>33908.595999999998</v>
      </c>
      <c r="G46" s="92">
        <v>34975.714999999997</v>
      </c>
      <c r="H46" s="92">
        <v>36007.498</v>
      </c>
      <c r="I46" s="92">
        <v>35139.410000000003</v>
      </c>
      <c r="J46" s="92">
        <v>35461.974999999991</v>
      </c>
      <c r="K46" s="92">
        <v>35770.875</v>
      </c>
      <c r="L46" s="92">
        <v>37214.29</v>
      </c>
      <c r="M46" s="92">
        <v>39419.497000000003</v>
      </c>
      <c r="N46" s="32">
        <f t="shared" ref="N46:N47" si="79">SUM(B46:M46)</f>
        <v>418550.03599999996</v>
      </c>
      <c r="P46" s="28">
        <v>2016</v>
      </c>
      <c r="Q46" s="141">
        <f t="shared" ref="Q46:S47" si="80">IF(B46&lt;&gt;"",IF(B45&lt;&gt;"",(B46/B45-1)*100,"-"),"-")</f>
        <v>-13.857240549313943</v>
      </c>
      <c r="R46" s="141">
        <f t="shared" ref="R46" si="81">IF(C46&lt;&gt;"",IF(C45&lt;&gt;"",(C46/C45-1)*100,"-"),"-")</f>
        <v>-6.6857268475160385</v>
      </c>
      <c r="S46" s="141">
        <f t="shared" si="69"/>
        <v>-14.851184659256855</v>
      </c>
      <c r="T46" s="141">
        <f t="shared" ref="T46:T47" si="82">IF(E46&lt;&gt;"",IF(E45&lt;&gt;"",(E46/E45-1)*100,"-"),"-")</f>
        <v>-7.2695849658970584</v>
      </c>
      <c r="U46" s="141">
        <f t="shared" ref="U46:U47" si="83">IF(F46&lt;&gt;"",IF(F45&lt;&gt;"",(F46/F45-1)*100,"-"),"-")</f>
        <v>-15.889920126842561</v>
      </c>
      <c r="V46" s="141">
        <f t="shared" ref="V46:V47" si="84">IF(G46&lt;&gt;"",IF(G45&lt;&gt;"",(G46/G45-1)*100,"-"),"-")</f>
        <v>-0.73638896667572729</v>
      </c>
      <c r="W46" s="141">
        <f t="shared" ref="W46:W47" si="85">IF(H46&lt;&gt;"",IF(H45&lt;&gt;"",(H46/H45-1)*100,"-"),"-")</f>
        <v>-5.1756518606456687</v>
      </c>
      <c r="X46" s="141">
        <f t="shared" ref="X46" si="86">IF(I46&lt;&gt;"",IF(I45&lt;&gt;"",(I46/I45-1)*100,"-"),"-")</f>
        <v>-6.2279058802708125</v>
      </c>
      <c r="Y46" s="141">
        <f t="shared" ref="Y46:Y47" si="87">IF(J46&lt;&gt;"",IF(J45&lt;&gt;"",(J46/J45-1)*100,"-"),"-")</f>
        <v>-5.6698719301755629</v>
      </c>
      <c r="Z46" s="141">
        <f t="shared" ref="Z46:Z47" si="88">IF(K46&lt;&gt;"",IF(K45&lt;&gt;"",(K46/K45-1)*100,"-"),"-")</f>
        <v>-11.12287524702429</v>
      </c>
      <c r="AA46" s="141">
        <f t="shared" ref="AA46:AA47" si="89">IF(L46&lt;&gt;"",IF(L45&lt;&gt;"",(L46/L45-1)*100,"-"),"-")</f>
        <v>-8.5681631390314266</v>
      </c>
      <c r="AB46" s="141">
        <f t="shared" si="78"/>
        <v>-0.68110902370247528</v>
      </c>
      <c r="AC46" s="142">
        <f t="shared" si="51"/>
        <v>-8.1679916320653856</v>
      </c>
    </row>
    <row r="47" spans="1:29" x14ac:dyDescent="0.2">
      <c r="A47" s="7">
        <v>2017</v>
      </c>
      <c r="B47" s="92">
        <v>28152.391999999996</v>
      </c>
      <c r="C47" s="92">
        <v>30647.743999999999</v>
      </c>
      <c r="D47" s="92">
        <v>35496.252</v>
      </c>
      <c r="E47" s="92">
        <v>30092.919000000005</v>
      </c>
      <c r="F47" s="92">
        <v>37303.642999999996</v>
      </c>
      <c r="G47" s="92">
        <v>34795.654999999992</v>
      </c>
      <c r="H47" s="92">
        <v>35592.751000000004</v>
      </c>
      <c r="I47" s="92">
        <v>37865.264999999999</v>
      </c>
      <c r="J47" s="92">
        <v>35751.857999999993</v>
      </c>
      <c r="K47" s="92">
        <v>37813.540000000008</v>
      </c>
      <c r="L47" s="92">
        <v>40028.203999999998</v>
      </c>
      <c r="M47" s="92">
        <v>42525.129999999983</v>
      </c>
      <c r="N47" s="32">
        <f t="shared" si="79"/>
        <v>426065.35300000012</v>
      </c>
      <c r="P47" s="28">
        <v>2017</v>
      </c>
      <c r="Q47" s="141">
        <f t="shared" si="80"/>
        <v>-7.0967498373259001</v>
      </c>
      <c r="R47" s="141">
        <f t="shared" si="80"/>
        <v>-5.4629953807161513E-2</v>
      </c>
      <c r="S47" s="141">
        <f t="shared" si="80"/>
        <v>1.3526814997748771</v>
      </c>
      <c r="T47" s="141">
        <f t="shared" si="82"/>
        <v>-13.182469545192088</v>
      </c>
      <c r="U47" s="141">
        <f t="shared" si="83"/>
        <v>10.012349081041272</v>
      </c>
      <c r="V47" s="141">
        <f t="shared" si="84"/>
        <v>-0.51481435047148194</v>
      </c>
      <c r="W47" s="141">
        <f t="shared" si="85"/>
        <v>-1.1518350983453329</v>
      </c>
      <c r="X47" s="141">
        <f>IF(I47&lt;&gt;"",IF(I46&lt;&gt;"",(I47/I46-1)*100,"-"),"-")</f>
        <v>7.75725887258778</v>
      </c>
      <c r="Y47" s="141">
        <f t="shared" si="87"/>
        <v>0.81744742079368216</v>
      </c>
      <c r="Z47" s="141">
        <f t="shared" si="88"/>
        <v>5.7104138492558798</v>
      </c>
      <c r="AA47" s="141">
        <f t="shared" si="89"/>
        <v>7.5613803192268181</v>
      </c>
      <c r="AB47" s="141">
        <f t="shared" si="78"/>
        <v>7.8784186414148749</v>
      </c>
      <c r="AC47" s="142">
        <f t="shared" si="51"/>
        <v>1.795559993692164</v>
      </c>
    </row>
    <row r="49" spans="1:29" ht="15.75" x14ac:dyDescent="0.2">
      <c r="A49" s="38" t="s">
        <v>25</v>
      </c>
      <c r="B49" s="3"/>
      <c r="C49" s="3"/>
      <c r="D49" s="3"/>
      <c r="E49" s="3"/>
      <c r="F49" s="3"/>
      <c r="G49" s="2"/>
      <c r="H49" s="2"/>
      <c r="I49" s="2"/>
      <c r="J49" s="90"/>
      <c r="K49" s="90"/>
      <c r="L49" s="94"/>
      <c r="M49" s="94"/>
      <c r="N49" s="91"/>
    </row>
    <row r="50" spans="1:29" ht="14.25" x14ac:dyDescent="0.2">
      <c r="A50" s="21"/>
      <c r="B50" s="95"/>
      <c r="C50" s="95"/>
      <c r="D50" s="95"/>
      <c r="E50" s="95"/>
      <c r="F50" s="95"/>
      <c r="H50" s="21"/>
      <c r="I50" s="21"/>
      <c r="J50" s="21"/>
      <c r="K50" s="90"/>
      <c r="L50" s="90"/>
      <c r="M50" s="90"/>
      <c r="N50" s="91"/>
    </row>
    <row r="51" spans="1:29" ht="15.75" x14ac:dyDescent="0.2">
      <c r="A51" s="6" t="s">
        <v>20</v>
      </c>
      <c r="B51" s="21"/>
      <c r="C51" s="96"/>
      <c r="D51" s="96"/>
      <c r="E51" s="96"/>
      <c r="F51" s="96"/>
      <c r="G51" s="96"/>
      <c r="H51" s="21"/>
      <c r="I51" s="21"/>
      <c r="J51" s="21"/>
      <c r="K51" s="89"/>
      <c r="L51" s="89"/>
      <c r="M51" s="90"/>
      <c r="N51" s="91"/>
      <c r="P51" s="22" t="s">
        <v>21</v>
      </c>
      <c r="Q51" s="146"/>
      <c r="R51" s="146"/>
      <c r="S51" s="146"/>
      <c r="T51" s="146"/>
      <c r="U51" s="146"/>
      <c r="V51" s="146"/>
      <c r="W51" s="146"/>
      <c r="X51" s="146"/>
      <c r="Y51" s="146"/>
      <c r="Z51" s="146"/>
      <c r="AA51" s="146"/>
      <c r="AB51" s="146"/>
      <c r="AC51" s="146"/>
    </row>
    <row r="52" spans="1:29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P52" s="10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</row>
    <row r="53" spans="1:29" ht="15" x14ac:dyDescent="0.2">
      <c r="A53" s="33"/>
      <c r="B53" s="5" t="s">
        <v>4</v>
      </c>
      <c r="C53" s="5" t="s">
        <v>5</v>
      </c>
      <c r="D53" s="5" t="s">
        <v>6</v>
      </c>
      <c r="E53" s="5" t="s">
        <v>7</v>
      </c>
      <c r="F53" s="5" t="s">
        <v>8</v>
      </c>
      <c r="G53" s="5" t="s">
        <v>9</v>
      </c>
      <c r="H53" s="5" t="s">
        <v>10</v>
      </c>
      <c r="I53" s="5" t="s">
        <v>11</v>
      </c>
      <c r="J53" s="5" t="s">
        <v>12</v>
      </c>
      <c r="K53" s="5" t="s">
        <v>13</v>
      </c>
      <c r="L53" s="5" t="s">
        <v>14</v>
      </c>
      <c r="M53" s="8" t="s">
        <v>15</v>
      </c>
      <c r="N53" s="8" t="s">
        <v>3</v>
      </c>
      <c r="P53" s="25"/>
      <c r="Q53" s="147" t="s">
        <v>4</v>
      </c>
      <c r="R53" s="147" t="s">
        <v>5</v>
      </c>
      <c r="S53" s="147" t="s">
        <v>6</v>
      </c>
      <c r="T53" s="147" t="s">
        <v>7</v>
      </c>
      <c r="U53" s="147" t="s">
        <v>8</v>
      </c>
      <c r="V53" s="147" t="s">
        <v>9</v>
      </c>
      <c r="W53" s="147" t="s">
        <v>10</v>
      </c>
      <c r="X53" s="147" t="s">
        <v>11</v>
      </c>
      <c r="Y53" s="147" t="s">
        <v>12</v>
      </c>
      <c r="Z53" s="147" t="s">
        <v>13</v>
      </c>
      <c r="AA53" s="147" t="s">
        <v>14</v>
      </c>
      <c r="AB53" s="147" t="s">
        <v>15</v>
      </c>
      <c r="AC53" s="147" t="s">
        <v>3</v>
      </c>
    </row>
    <row r="54" spans="1:29" x14ac:dyDescent="0.2">
      <c r="A54" s="7">
        <v>2000</v>
      </c>
      <c r="B54" s="43">
        <v>367460</v>
      </c>
      <c r="C54" s="43">
        <v>345358</v>
      </c>
      <c r="D54" s="43">
        <v>361067</v>
      </c>
      <c r="E54" s="43">
        <v>331568</v>
      </c>
      <c r="F54" s="43">
        <v>296924</v>
      </c>
      <c r="G54" s="43">
        <v>296091</v>
      </c>
      <c r="H54" s="43">
        <v>346161</v>
      </c>
      <c r="I54" s="43">
        <v>317008</v>
      </c>
      <c r="J54" s="43">
        <v>307176</v>
      </c>
      <c r="K54" s="43">
        <v>312043</v>
      </c>
      <c r="L54" s="43">
        <v>287405</v>
      </c>
      <c r="M54" s="43">
        <v>305640</v>
      </c>
      <c r="N54" s="27">
        <f>SUM(B54:M54)</f>
        <v>3873901</v>
      </c>
      <c r="P54" s="28">
        <v>2000</v>
      </c>
      <c r="Q54" s="148"/>
      <c r="R54" s="148"/>
      <c r="S54" s="148"/>
      <c r="T54" s="148"/>
      <c r="U54" s="148"/>
      <c r="V54" s="148"/>
      <c r="W54" s="148"/>
      <c r="X54" s="148"/>
      <c r="Y54" s="148"/>
      <c r="Z54" s="148"/>
      <c r="AA54" s="149"/>
      <c r="AB54" s="148"/>
      <c r="AC54" s="148"/>
    </row>
    <row r="55" spans="1:29" x14ac:dyDescent="0.2">
      <c r="A55" s="7">
        <v>2001</v>
      </c>
      <c r="B55" s="43">
        <v>350833</v>
      </c>
      <c r="C55" s="43">
        <v>318137</v>
      </c>
      <c r="D55" s="43">
        <v>337792</v>
      </c>
      <c r="E55" s="43">
        <v>298976</v>
      </c>
      <c r="F55" s="43">
        <v>275767</v>
      </c>
      <c r="G55" s="43">
        <v>304584</v>
      </c>
      <c r="H55" s="43">
        <v>366764</v>
      </c>
      <c r="I55" s="43">
        <v>342888</v>
      </c>
      <c r="J55" s="43">
        <v>293760</v>
      </c>
      <c r="K55" s="43">
        <v>289991</v>
      </c>
      <c r="L55" s="43">
        <v>277244</v>
      </c>
      <c r="M55" s="43">
        <v>301216</v>
      </c>
      <c r="N55" s="27">
        <f t="shared" ref="N55:N62" si="90">SUM(B55:M55)</f>
        <v>3757952</v>
      </c>
      <c r="P55" s="28">
        <v>2001</v>
      </c>
      <c r="Q55" s="141">
        <f>IF(B55&lt;&gt;"",IF(B54&lt;&gt;"",(B55/B54-1)*100,"-"),"-")</f>
        <v>-4.5248462417678104</v>
      </c>
      <c r="R55" s="141">
        <f t="shared" ref="R55:AB67" si="91">IF(C55&lt;&gt;"",IF(C54&lt;&gt;"",(C55/C54-1)*100,"-"),"-")</f>
        <v>-7.8819659599603913</v>
      </c>
      <c r="S55" s="141">
        <f t="shared" si="91"/>
        <v>-6.4461720400922795</v>
      </c>
      <c r="T55" s="141">
        <f t="shared" si="91"/>
        <v>-9.8296578680692974</v>
      </c>
      <c r="U55" s="141">
        <f t="shared" si="91"/>
        <v>-7.125392356293192</v>
      </c>
      <c r="V55" s="141">
        <f t="shared" si="91"/>
        <v>2.8683749252763402</v>
      </c>
      <c r="W55" s="141">
        <f t="shared" si="91"/>
        <v>5.9518547727791304</v>
      </c>
      <c r="X55" s="141">
        <f t="shared" si="91"/>
        <v>8.163831827587952</v>
      </c>
      <c r="Y55" s="141">
        <f t="shared" si="91"/>
        <v>-4.3675287131807128</v>
      </c>
      <c r="Z55" s="141">
        <f t="shared" si="91"/>
        <v>-7.066974743865428</v>
      </c>
      <c r="AA55" s="141">
        <f t="shared" si="91"/>
        <v>-3.5354290983107495</v>
      </c>
      <c r="AB55" s="141">
        <f t="shared" si="91"/>
        <v>-1.4474545216594636</v>
      </c>
      <c r="AC55" s="142">
        <f t="shared" ref="AC55:AC71" si="92">IF(COUNTIF(Q55:AB55,"-")=0,IF(N55&lt;&gt;"",IF(N54&lt;&gt;"",(N55/N54-1)*100,"-"),"-"),"-")</f>
        <v>-2.9930811344946573</v>
      </c>
    </row>
    <row r="56" spans="1:29" x14ac:dyDescent="0.2">
      <c r="A56" s="7">
        <v>2002</v>
      </c>
      <c r="B56" s="43">
        <v>316956</v>
      </c>
      <c r="C56" s="43">
        <v>266084</v>
      </c>
      <c r="D56" s="43">
        <v>272758</v>
      </c>
      <c r="E56" s="43">
        <v>246505</v>
      </c>
      <c r="F56" s="43">
        <v>252967</v>
      </c>
      <c r="G56" s="43">
        <v>259333</v>
      </c>
      <c r="H56" s="43">
        <v>312685</v>
      </c>
      <c r="I56" s="43">
        <v>295768</v>
      </c>
      <c r="J56" s="43">
        <v>264484</v>
      </c>
      <c r="K56" s="43">
        <v>257194</v>
      </c>
      <c r="L56" s="43">
        <v>259062</v>
      </c>
      <c r="M56" s="43">
        <v>291013</v>
      </c>
      <c r="N56" s="27">
        <f>SUM(B56:M56)</f>
        <v>3294809</v>
      </c>
      <c r="P56" s="28">
        <v>2002</v>
      </c>
      <c r="Q56" s="141">
        <f t="shared" ref="Q56:R67" si="93">IF(B56&lt;&gt;"",IF(B55&lt;&gt;"",(B56/B55-1)*100,"-"),"-")</f>
        <v>-9.6561611935023208</v>
      </c>
      <c r="R56" s="141">
        <f t="shared" si="91"/>
        <v>-16.361818964785613</v>
      </c>
      <c r="S56" s="141">
        <f t="shared" si="91"/>
        <v>-19.252676203107232</v>
      </c>
      <c r="T56" s="141">
        <f t="shared" si="91"/>
        <v>-17.550238146205711</v>
      </c>
      <c r="U56" s="141">
        <f t="shared" si="91"/>
        <v>-8.2678493075676212</v>
      </c>
      <c r="V56" s="141">
        <f t="shared" si="91"/>
        <v>-14.856656948493685</v>
      </c>
      <c r="W56" s="141">
        <f t="shared" si="91"/>
        <v>-14.744904080007847</v>
      </c>
      <c r="X56" s="141">
        <f t="shared" si="91"/>
        <v>-13.742096544644312</v>
      </c>
      <c r="Y56" s="141">
        <f t="shared" si="91"/>
        <v>-9.9659586056644933</v>
      </c>
      <c r="Z56" s="141">
        <f t="shared" si="91"/>
        <v>-11.309661334317267</v>
      </c>
      <c r="AA56" s="141">
        <f t="shared" si="91"/>
        <v>-6.5581220874031505</v>
      </c>
      <c r="AB56" s="141">
        <f t="shared" si="91"/>
        <v>-3.3872702645277752</v>
      </c>
      <c r="AC56" s="142">
        <f t="shared" si="92"/>
        <v>-12.324345813890114</v>
      </c>
    </row>
    <row r="57" spans="1:29" x14ac:dyDescent="0.2">
      <c r="A57" s="7">
        <v>2003</v>
      </c>
      <c r="B57" s="43">
        <v>315067</v>
      </c>
      <c r="C57" s="43">
        <v>275369</v>
      </c>
      <c r="D57" s="43">
        <v>283530</v>
      </c>
      <c r="E57" s="43">
        <v>255930</v>
      </c>
      <c r="F57" s="43">
        <v>244351</v>
      </c>
      <c r="G57" s="43">
        <v>259962</v>
      </c>
      <c r="H57" s="43">
        <v>321535</v>
      </c>
      <c r="I57" s="43">
        <v>307956</v>
      </c>
      <c r="J57" s="43">
        <v>287329</v>
      </c>
      <c r="K57" s="43">
        <v>302857</v>
      </c>
      <c r="L57" s="43">
        <v>303099</v>
      </c>
      <c r="M57" s="43">
        <v>292952</v>
      </c>
      <c r="N57" s="27">
        <f t="shared" si="90"/>
        <v>3449937</v>
      </c>
      <c r="P57" s="28">
        <v>2003</v>
      </c>
      <c r="Q57" s="141">
        <f t="shared" si="93"/>
        <v>-0.59598177665038943</v>
      </c>
      <c r="R57" s="141">
        <f t="shared" si="91"/>
        <v>3.4894995565310172</v>
      </c>
      <c r="S57" s="141">
        <f t="shared" si="91"/>
        <v>3.9492883801758305</v>
      </c>
      <c r="T57" s="141">
        <f t="shared" si="91"/>
        <v>3.8234518569603138</v>
      </c>
      <c r="U57" s="141">
        <f t="shared" si="91"/>
        <v>-3.4059778548190089</v>
      </c>
      <c r="V57" s="141">
        <f t="shared" si="91"/>
        <v>0.24254529890141985</v>
      </c>
      <c r="W57" s="141">
        <f t="shared" si="91"/>
        <v>2.8303244479268352</v>
      </c>
      <c r="X57" s="141">
        <f t="shared" si="91"/>
        <v>4.1207973817316335</v>
      </c>
      <c r="Y57" s="141">
        <f t="shared" si="91"/>
        <v>8.6375735394201634</v>
      </c>
      <c r="Z57" s="141">
        <f t="shared" si="91"/>
        <v>17.7543021998958</v>
      </c>
      <c r="AA57" s="141">
        <f t="shared" si="91"/>
        <v>16.998633531741447</v>
      </c>
      <c r="AB57" s="141">
        <f t="shared" si="91"/>
        <v>0.66629325837677111</v>
      </c>
      <c r="AC57" s="142">
        <f t="shared" si="92"/>
        <v>4.7082547121851448</v>
      </c>
    </row>
    <row r="58" spans="1:29" x14ac:dyDescent="0.2">
      <c r="A58" s="7">
        <v>2004</v>
      </c>
      <c r="B58" s="43">
        <v>322000</v>
      </c>
      <c r="C58" s="43">
        <v>303136</v>
      </c>
      <c r="D58" s="43">
        <v>296750</v>
      </c>
      <c r="E58" s="43">
        <v>292792</v>
      </c>
      <c r="F58" s="43">
        <v>277636</v>
      </c>
      <c r="G58" s="43">
        <v>295775</v>
      </c>
      <c r="H58" s="43">
        <v>362711</v>
      </c>
      <c r="I58" s="43">
        <v>340263</v>
      </c>
      <c r="J58" s="43">
        <v>314328</v>
      </c>
      <c r="K58" s="43">
        <v>348976</v>
      </c>
      <c r="L58" s="43">
        <v>329810</v>
      </c>
      <c r="M58" s="43">
        <v>333680</v>
      </c>
      <c r="N58" s="27">
        <f t="shared" si="90"/>
        <v>3817857</v>
      </c>
      <c r="P58" s="28">
        <v>2004</v>
      </c>
      <c r="Q58" s="141">
        <f t="shared" si="93"/>
        <v>2.2004843414257902</v>
      </c>
      <c r="R58" s="141">
        <f t="shared" si="91"/>
        <v>10.083560604134822</v>
      </c>
      <c r="S58" s="141">
        <f t="shared" si="91"/>
        <v>4.6626459281204902</v>
      </c>
      <c r="T58" s="141">
        <f t="shared" si="91"/>
        <v>14.403157113273156</v>
      </c>
      <c r="U58" s="141">
        <f t="shared" si="91"/>
        <v>13.621798151020448</v>
      </c>
      <c r="V58" s="141">
        <f t="shared" si="91"/>
        <v>13.77624422030912</v>
      </c>
      <c r="W58" s="141">
        <f t="shared" si="91"/>
        <v>12.806070878753474</v>
      </c>
      <c r="X58" s="141">
        <f t="shared" si="91"/>
        <v>10.490784397771113</v>
      </c>
      <c r="Y58" s="141">
        <f t="shared" si="91"/>
        <v>9.3965454235388712</v>
      </c>
      <c r="Z58" s="141">
        <f t="shared" si="91"/>
        <v>15.227978881122105</v>
      </c>
      <c r="AA58" s="141">
        <f t="shared" si="91"/>
        <v>8.8126321762856286</v>
      </c>
      <c r="AB58" s="141">
        <f t="shared" si="91"/>
        <v>13.902618859062233</v>
      </c>
      <c r="AC58" s="142">
        <f t="shared" si="92"/>
        <v>10.664542569907809</v>
      </c>
    </row>
    <row r="59" spans="1:29" x14ac:dyDescent="0.2">
      <c r="A59" s="7">
        <v>2005</v>
      </c>
      <c r="B59" s="43">
        <v>387934</v>
      </c>
      <c r="C59" s="43">
        <v>349627</v>
      </c>
      <c r="D59" s="43">
        <v>369651</v>
      </c>
      <c r="E59" s="43">
        <v>328893</v>
      </c>
      <c r="F59" s="43">
        <v>316237</v>
      </c>
      <c r="G59" s="43">
        <v>325573</v>
      </c>
      <c r="H59" s="43">
        <v>428069</v>
      </c>
      <c r="I59" s="43">
        <v>366367</v>
      </c>
      <c r="J59" s="43">
        <v>355007</v>
      </c>
      <c r="K59" s="43">
        <v>365839</v>
      </c>
      <c r="L59" s="43">
        <v>341546</v>
      </c>
      <c r="M59" s="43">
        <v>349950</v>
      </c>
      <c r="N59" s="27">
        <f t="shared" si="90"/>
        <v>4284693</v>
      </c>
      <c r="P59" s="28">
        <v>2005</v>
      </c>
      <c r="Q59" s="141">
        <f t="shared" si="93"/>
        <v>20.476397515527943</v>
      </c>
      <c r="R59" s="141">
        <f t="shared" si="91"/>
        <v>15.33668056581865</v>
      </c>
      <c r="S59" s="141">
        <f t="shared" si="91"/>
        <v>24.566470092670588</v>
      </c>
      <c r="T59" s="141">
        <f t="shared" si="91"/>
        <v>12.329913385611624</v>
      </c>
      <c r="U59" s="141">
        <f t="shared" si="91"/>
        <v>13.903456324107832</v>
      </c>
      <c r="V59" s="141">
        <f t="shared" si="91"/>
        <v>10.074549911250097</v>
      </c>
      <c r="W59" s="141">
        <f t="shared" si="91"/>
        <v>18.01930462544561</v>
      </c>
      <c r="X59" s="141">
        <f t="shared" si="91"/>
        <v>7.6717127633624482</v>
      </c>
      <c r="Y59" s="141">
        <f t="shared" si="91"/>
        <v>12.941576951464718</v>
      </c>
      <c r="Z59" s="141">
        <f t="shared" si="91"/>
        <v>4.8321374535784667</v>
      </c>
      <c r="AA59" s="141">
        <f t="shared" si="91"/>
        <v>3.5584124192717059</v>
      </c>
      <c r="AB59" s="141">
        <f t="shared" si="91"/>
        <v>4.8759290338048489</v>
      </c>
      <c r="AC59" s="142">
        <f t="shared" si="92"/>
        <v>12.227697370540591</v>
      </c>
    </row>
    <row r="60" spans="1:29" x14ac:dyDescent="0.2">
      <c r="A60" s="7">
        <v>2006</v>
      </c>
      <c r="B60" s="43">
        <v>414784</v>
      </c>
      <c r="C60" s="43">
        <v>380223</v>
      </c>
      <c r="D60" s="43">
        <v>384158</v>
      </c>
      <c r="E60" s="43">
        <v>366194</v>
      </c>
      <c r="F60" s="43">
        <v>290929</v>
      </c>
      <c r="G60" s="43">
        <v>265179</v>
      </c>
      <c r="H60" s="43">
        <v>289159</v>
      </c>
      <c r="I60" s="43">
        <v>216444</v>
      </c>
      <c r="J60" s="43">
        <v>206048</v>
      </c>
      <c r="K60" s="43">
        <v>214786</v>
      </c>
      <c r="L60" s="43">
        <v>221181</v>
      </c>
      <c r="M60" s="43">
        <v>277350</v>
      </c>
      <c r="N60" s="27">
        <f t="shared" si="90"/>
        <v>3526435</v>
      </c>
      <c r="P60" s="28">
        <v>2006</v>
      </c>
      <c r="Q60" s="141">
        <f t="shared" si="93"/>
        <v>6.9212804239896508</v>
      </c>
      <c r="R60" s="141">
        <f t="shared" si="91"/>
        <v>8.7510403944775383</v>
      </c>
      <c r="S60" s="141">
        <f t="shared" si="91"/>
        <v>3.9245125807856551</v>
      </c>
      <c r="T60" s="141">
        <f t="shared" si="91"/>
        <v>11.341378503038978</v>
      </c>
      <c r="U60" s="141">
        <f t="shared" si="91"/>
        <v>-8.0028586155320269</v>
      </c>
      <c r="V60" s="141">
        <f t="shared" si="91"/>
        <v>-18.550064040937052</v>
      </c>
      <c r="W60" s="141">
        <f t="shared" si="91"/>
        <v>-32.450375990786526</v>
      </c>
      <c r="X60" s="141">
        <f t="shared" si="91"/>
        <v>-40.921534963574778</v>
      </c>
      <c r="Y60" s="141">
        <f t="shared" si="91"/>
        <v>-41.959454320619031</v>
      </c>
      <c r="Z60" s="141">
        <f t="shared" si="91"/>
        <v>-41.289474331604893</v>
      </c>
      <c r="AA60" s="141">
        <f t="shared" si="91"/>
        <v>-35.241226657609815</v>
      </c>
      <c r="AB60" s="141">
        <f t="shared" si="91"/>
        <v>-20.74582083154737</v>
      </c>
      <c r="AC60" s="142">
        <f t="shared" si="92"/>
        <v>-17.696903838851462</v>
      </c>
    </row>
    <row r="61" spans="1:29" x14ac:dyDescent="0.2">
      <c r="A61" s="7">
        <v>2007</v>
      </c>
      <c r="B61" s="43">
        <v>347023</v>
      </c>
      <c r="C61" s="43">
        <v>328735</v>
      </c>
      <c r="D61" s="43">
        <v>305130</v>
      </c>
      <c r="E61" s="43">
        <v>294517</v>
      </c>
      <c r="F61" s="43">
        <v>267336</v>
      </c>
      <c r="G61" s="43">
        <v>268056</v>
      </c>
      <c r="H61" s="43">
        <v>391609</v>
      </c>
      <c r="I61" s="43">
        <v>320126</v>
      </c>
      <c r="J61" s="43">
        <v>280902</v>
      </c>
      <c r="K61" s="43">
        <v>293199</v>
      </c>
      <c r="L61" s="43">
        <v>282719</v>
      </c>
      <c r="M61" s="43">
        <v>367165</v>
      </c>
      <c r="N61" s="27">
        <f t="shared" si="90"/>
        <v>3746517</v>
      </c>
      <c r="P61" s="28">
        <v>2007</v>
      </c>
      <c r="Q61" s="141">
        <f t="shared" si="93"/>
        <v>-16.336454636630148</v>
      </c>
      <c r="R61" s="141">
        <f t="shared" si="91"/>
        <v>-13.541526946029038</v>
      </c>
      <c r="S61" s="141">
        <f t="shared" si="91"/>
        <v>-20.571743917867124</v>
      </c>
      <c r="T61" s="141">
        <f t="shared" si="91"/>
        <v>-19.573504754310555</v>
      </c>
      <c r="U61" s="141">
        <f t="shared" si="91"/>
        <v>-8.1095387534415586</v>
      </c>
      <c r="V61" s="141">
        <f t="shared" si="91"/>
        <v>1.084927539511038</v>
      </c>
      <c r="W61" s="141">
        <f t="shared" si="91"/>
        <v>35.430334176006959</v>
      </c>
      <c r="X61" s="141">
        <f t="shared" si="91"/>
        <v>47.90245975864427</v>
      </c>
      <c r="Y61" s="141">
        <f t="shared" si="91"/>
        <v>36.328428327380038</v>
      </c>
      <c r="Z61" s="141">
        <f t="shared" si="91"/>
        <v>36.507500488858668</v>
      </c>
      <c r="AA61" s="141">
        <f t="shared" si="91"/>
        <v>27.822462146386904</v>
      </c>
      <c r="AB61" s="141">
        <f t="shared" si="91"/>
        <v>32.383270236163696</v>
      </c>
      <c r="AC61" s="142">
        <f t="shared" si="92"/>
        <v>6.2409203629160803</v>
      </c>
    </row>
    <row r="62" spans="1:29" x14ac:dyDescent="0.2">
      <c r="A62" s="7">
        <v>2008</v>
      </c>
      <c r="B62" s="43">
        <v>461489</v>
      </c>
      <c r="C62" s="43">
        <v>401884</v>
      </c>
      <c r="D62" s="43">
        <v>408546</v>
      </c>
      <c r="E62" s="43">
        <v>367672</v>
      </c>
      <c r="F62" s="43">
        <v>354911</v>
      </c>
      <c r="G62" s="43">
        <v>341079</v>
      </c>
      <c r="H62" s="43">
        <v>464986</v>
      </c>
      <c r="I62" s="43">
        <v>408126</v>
      </c>
      <c r="J62" s="43">
        <v>359495</v>
      </c>
      <c r="K62" s="43">
        <v>351738</v>
      </c>
      <c r="L62" s="43">
        <v>323363</v>
      </c>
      <c r="M62" s="43">
        <v>345728</v>
      </c>
      <c r="N62" s="27">
        <f t="shared" si="90"/>
        <v>4589017</v>
      </c>
      <c r="P62" s="28">
        <v>2008</v>
      </c>
      <c r="Q62" s="141">
        <f t="shared" si="93"/>
        <v>32.98513355022579</v>
      </c>
      <c r="R62" s="141">
        <f t="shared" si="91"/>
        <v>22.251661672775946</v>
      </c>
      <c r="S62" s="141">
        <f t="shared" si="91"/>
        <v>33.892439288172248</v>
      </c>
      <c r="T62" s="141">
        <f t="shared" si="91"/>
        <v>24.838973641589448</v>
      </c>
      <c r="U62" s="141">
        <f t="shared" si="91"/>
        <v>32.758401412454738</v>
      </c>
      <c r="V62" s="141">
        <f t="shared" si="91"/>
        <v>27.241695765064012</v>
      </c>
      <c r="W62" s="141">
        <f t="shared" si="91"/>
        <v>18.737311961676049</v>
      </c>
      <c r="X62" s="141">
        <f t="shared" si="91"/>
        <v>27.489176136896099</v>
      </c>
      <c r="Y62" s="141">
        <f t="shared" si="91"/>
        <v>27.978796875778734</v>
      </c>
      <c r="Z62" s="141">
        <f t="shared" si="91"/>
        <v>19.96562061944276</v>
      </c>
      <c r="AA62" s="141">
        <f t="shared" si="91"/>
        <v>14.376111969835769</v>
      </c>
      <c r="AB62" s="141">
        <f t="shared" si="91"/>
        <v>-5.8385194667247671</v>
      </c>
      <c r="AC62" s="142">
        <f t="shared" si="92"/>
        <v>22.487553105991509</v>
      </c>
    </row>
    <row r="63" spans="1:29" x14ac:dyDescent="0.2">
      <c r="A63" s="7">
        <v>2009</v>
      </c>
      <c r="B63" s="43">
        <v>404813</v>
      </c>
      <c r="C63" s="43">
        <v>336841</v>
      </c>
      <c r="D63" s="43">
        <v>329906</v>
      </c>
      <c r="E63" s="43">
        <v>361895</v>
      </c>
      <c r="F63" s="43">
        <v>324418</v>
      </c>
      <c r="G63" s="43">
        <v>330463</v>
      </c>
      <c r="H63" s="43">
        <v>321709</v>
      </c>
      <c r="I63" s="43">
        <v>318765</v>
      </c>
      <c r="J63" s="43">
        <v>349538</v>
      </c>
      <c r="K63" s="43">
        <v>389555</v>
      </c>
      <c r="L63" s="43">
        <v>375565</v>
      </c>
      <c r="M63" s="43">
        <v>410396</v>
      </c>
      <c r="N63" s="27">
        <f t="shared" ref="N63:N68" si="94">SUM(B63:M63)</f>
        <v>4253864</v>
      </c>
      <c r="P63" s="28">
        <v>2009</v>
      </c>
      <c r="Q63" s="141">
        <f t="shared" si="93"/>
        <v>-12.281116126278203</v>
      </c>
      <c r="R63" s="141">
        <f t="shared" si="91"/>
        <v>-16.184520906530242</v>
      </c>
      <c r="S63" s="141">
        <f t="shared" si="91"/>
        <v>-19.248750446706119</v>
      </c>
      <c r="T63" s="141">
        <f t="shared" si="91"/>
        <v>-1.571237407254289</v>
      </c>
      <c r="U63" s="141">
        <f t="shared" si="91"/>
        <v>-8.5917314481658735</v>
      </c>
      <c r="V63" s="141">
        <f t="shared" si="91"/>
        <v>-3.1124754089228546</v>
      </c>
      <c r="W63" s="141">
        <f t="shared" si="91"/>
        <v>-30.813185773335118</v>
      </c>
      <c r="X63" s="141">
        <f t="shared" si="91"/>
        <v>-21.895444054042134</v>
      </c>
      <c r="Y63" s="141">
        <f t="shared" si="91"/>
        <v>-2.7697186330825185</v>
      </c>
      <c r="Z63" s="141">
        <f t="shared" si="91"/>
        <v>10.751468422519039</v>
      </c>
      <c r="AA63" s="141">
        <f t="shared" si="91"/>
        <v>16.143467248881294</v>
      </c>
      <c r="AB63" s="141">
        <f t="shared" si="91"/>
        <v>18.704877823028497</v>
      </c>
      <c r="AC63" s="142">
        <f t="shared" si="92"/>
        <v>-7.3033723780060118</v>
      </c>
    </row>
    <row r="64" spans="1:29" x14ac:dyDescent="0.2">
      <c r="A64" s="7">
        <v>2010</v>
      </c>
      <c r="B64" s="43">
        <v>446711</v>
      </c>
      <c r="C64" s="43">
        <v>401424</v>
      </c>
      <c r="D64" s="43">
        <v>399402</v>
      </c>
      <c r="E64" s="43">
        <v>382314</v>
      </c>
      <c r="F64" s="43">
        <v>394701</v>
      </c>
      <c r="G64" s="43">
        <v>414949</v>
      </c>
      <c r="H64" s="43">
        <v>508723</v>
      </c>
      <c r="I64" s="43">
        <v>475601</v>
      </c>
      <c r="J64" s="43">
        <v>464290</v>
      </c>
      <c r="K64" s="43">
        <v>476661</v>
      </c>
      <c r="L64" s="43">
        <v>439361</v>
      </c>
      <c r="M64" s="43">
        <v>466532</v>
      </c>
      <c r="N64" s="27">
        <f t="shared" si="94"/>
        <v>5270669</v>
      </c>
      <c r="P64" s="28">
        <v>2010</v>
      </c>
      <c r="Q64" s="141">
        <f t="shared" si="93"/>
        <v>10.349964057478388</v>
      </c>
      <c r="R64" s="141">
        <f t="shared" si="91"/>
        <v>19.173141036869023</v>
      </c>
      <c r="S64" s="141">
        <f t="shared" si="91"/>
        <v>21.065394385067272</v>
      </c>
      <c r="T64" s="141">
        <f t="shared" si="91"/>
        <v>5.6422442973790732</v>
      </c>
      <c r="U64" s="141">
        <f t="shared" si="91"/>
        <v>21.66433428478074</v>
      </c>
      <c r="V64" s="141">
        <f t="shared" si="91"/>
        <v>25.565948381513202</v>
      </c>
      <c r="W64" s="141">
        <f t="shared" si="91"/>
        <v>58.131416901609832</v>
      </c>
      <c r="X64" s="141">
        <f t="shared" si="91"/>
        <v>49.201135632832973</v>
      </c>
      <c r="Y64" s="141">
        <f t="shared" si="91"/>
        <v>32.829620813759888</v>
      </c>
      <c r="Z64" s="141">
        <f t="shared" si="91"/>
        <v>22.360385568148278</v>
      </c>
      <c r="AA64" s="141">
        <f t="shared" si="91"/>
        <v>16.986673412059172</v>
      </c>
      <c r="AB64" s="141">
        <f t="shared" si="91"/>
        <v>13.678495891772835</v>
      </c>
      <c r="AC64" s="142">
        <f t="shared" si="92"/>
        <v>23.903091401135534</v>
      </c>
    </row>
    <row r="65" spans="1:29" x14ac:dyDescent="0.2">
      <c r="A65" s="7">
        <v>2011</v>
      </c>
      <c r="B65" s="43">
        <v>527131</v>
      </c>
      <c r="C65" s="43">
        <v>439306</v>
      </c>
      <c r="D65" s="43">
        <v>487032</v>
      </c>
      <c r="E65" s="43">
        <v>471138</v>
      </c>
      <c r="F65" s="43">
        <v>472630</v>
      </c>
      <c r="G65" s="43">
        <v>417610</v>
      </c>
      <c r="H65" s="43">
        <v>541234</v>
      </c>
      <c r="I65" s="43">
        <v>486710</v>
      </c>
      <c r="J65" s="43">
        <v>495769</v>
      </c>
      <c r="K65" s="43">
        <v>489794</v>
      </c>
      <c r="L65" s="43">
        <v>456819</v>
      </c>
      <c r="M65" s="43">
        <v>471355</v>
      </c>
      <c r="N65" s="27">
        <f t="shared" si="94"/>
        <v>5756528</v>
      </c>
      <c r="P65" s="28">
        <v>2011</v>
      </c>
      <c r="Q65" s="141">
        <f t="shared" si="93"/>
        <v>18.002690777706398</v>
      </c>
      <c r="R65" s="141">
        <f t="shared" si="91"/>
        <v>9.436904619554376</v>
      </c>
      <c r="S65" s="141">
        <f t="shared" si="91"/>
        <v>21.940300749620679</v>
      </c>
      <c r="T65" s="141">
        <f t="shared" si="91"/>
        <v>23.233258525714472</v>
      </c>
      <c r="U65" s="141">
        <f t="shared" si="91"/>
        <v>19.743806070924563</v>
      </c>
      <c r="V65" s="141">
        <f t="shared" si="91"/>
        <v>0.64128362762652102</v>
      </c>
      <c r="W65" s="141">
        <f t="shared" si="91"/>
        <v>6.390707713234911</v>
      </c>
      <c r="X65" s="141">
        <f t="shared" si="91"/>
        <v>2.3357814638741203</v>
      </c>
      <c r="Y65" s="141">
        <f t="shared" si="91"/>
        <v>6.7800297228025608</v>
      </c>
      <c r="Z65" s="141">
        <f t="shared" si="91"/>
        <v>2.755207579390806</v>
      </c>
      <c r="AA65" s="141">
        <f t="shared" si="91"/>
        <v>3.973497875323484</v>
      </c>
      <c r="AB65" s="141">
        <f t="shared" si="91"/>
        <v>1.0337983246593963</v>
      </c>
      <c r="AC65" s="142">
        <f t="shared" si="92"/>
        <v>9.2181656635998301</v>
      </c>
    </row>
    <row r="66" spans="1:29" x14ac:dyDescent="0.2">
      <c r="A66" s="7">
        <v>2012</v>
      </c>
      <c r="B66" s="43">
        <v>561956</v>
      </c>
      <c r="C66" s="43">
        <v>478800</v>
      </c>
      <c r="D66" s="43">
        <v>474356</v>
      </c>
      <c r="E66" s="43">
        <v>474188</v>
      </c>
      <c r="F66" s="43">
        <v>452630</v>
      </c>
      <c r="G66" s="43">
        <v>441387</v>
      </c>
      <c r="H66" s="43">
        <v>534997</v>
      </c>
      <c r="I66" s="43">
        <v>481327</v>
      </c>
      <c r="J66" s="43">
        <v>472111</v>
      </c>
      <c r="K66" s="43">
        <v>464909</v>
      </c>
      <c r="L66" s="43">
        <v>452255</v>
      </c>
      <c r="M66" s="43">
        <v>485454</v>
      </c>
      <c r="N66" s="27">
        <f t="shared" si="94"/>
        <v>5774370</v>
      </c>
      <c r="P66" s="28">
        <v>2012</v>
      </c>
      <c r="Q66" s="141">
        <f t="shared" si="93"/>
        <v>6.6065171655622645</v>
      </c>
      <c r="R66" s="141">
        <f t="shared" si="91"/>
        <v>8.9900889129672645</v>
      </c>
      <c r="S66" s="141">
        <f t="shared" si="91"/>
        <v>-2.6027037237799533</v>
      </c>
      <c r="T66" s="141">
        <f t="shared" si="91"/>
        <v>0.64736871150279374</v>
      </c>
      <c r="U66" s="141">
        <f t="shared" si="91"/>
        <v>-4.2316399720711768</v>
      </c>
      <c r="V66" s="141">
        <f t="shared" si="91"/>
        <v>5.6935897128900237</v>
      </c>
      <c r="W66" s="141">
        <f t="shared" si="91"/>
        <v>-1.1523666288518419</v>
      </c>
      <c r="X66" s="141">
        <f t="shared" si="91"/>
        <v>-1.1059974111894189</v>
      </c>
      <c r="Y66" s="141">
        <f t="shared" si="91"/>
        <v>-4.7719804989823871</v>
      </c>
      <c r="Z66" s="141">
        <f t="shared" si="91"/>
        <v>-5.080707399437312</v>
      </c>
      <c r="AA66" s="141">
        <f t="shared" si="91"/>
        <v>-0.9990827877124242</v>
      </c>
      <c r="AB66" s="141">
        <f t="shared" si="91"/>
        <v>2.991163772528127</v>
      </c>
      <c r="AC66" s="142">
        <f t="shared" si="92"/>
        <v>0.30994377166235765</v>
      </c>
    </row>
    <row r="67" spans="1:29" x14ac:dyDescent="0.2">
      <c r="A67" s="7">
        <v>2013</v>
      </c>
      <c r="B67" s="43">
        <v>575007</v>
      </c>
      <c r="C67" s="43">
        <v>480363</v>
      </c>
      <c r="D67" s="43">
        <v>532365</v>
      </c>
      <c r="E67" s="43">
        <v>482269</v>
      </c>
      <c r="F67" s="43">
        <v>479766</v>
      </c>
      <c r="G67" s="43">
        <v>459206</v>
      </c>
      <c r="H67" s="43">
        <v>556813</v>
      </c>
      <c r="I67" s="43">
        <v>504844</v>
      </c>
      <c r="J67" s="43">
        <v>500759</v>
      </c>
      <c r="K67" s="43">
        <v>518690</v>
      </c>
      <c r="L67" s="43">
        <v>487044</v>
      </c>
      <c r="M67" s="43">
        <v>520025</v>
      </c>
      <c r="N67" s="27">
        <f t="shared" si="94"/>
        <v>6097151</v>
      </c>
      <c r="P67" s="28">
        <v>2013</v>
      </c>
      <c r="Q67" s="141">
        <f t="shared" si="93"/>
        <v>2.3224238196584812</v>
      </c>
      <c r="R67" s="141">
        <f t="shared" si="93"/>
        <v>0.32644110275690252</v>
      </c>
      <c r="S67" s="141">
        <f t="shared" si="91"/>
        <v>12.229001003465756</v>
      </c>
      <c r="T67" s="141">
        <f t="shared" si="91"/>
        <v>1.7041764026082484</v>
      </c>
      <c r="U67" s="141">
        <f t="shared" si="91"/>
        <v>5.9951837041291922</v>
      </c>
      <c r="V67" s="141">
        <f t="shared" si="91"/>
        <v>4.0370468545743332</v>
      </c>
      <c r="W67" s="141">
        <f t="shared" si="91"/>
        <v>4.0777798754011663</v>
      </c>
      <c r="X67" s="141">
        <f t="shared" si="91"/>
        <v>4.8858676118314515</v>
      </c>
      <c r="Y67" s="141">
        <f t="shared" si="91"/>
        <v>6.0680645017803014</v>
      </c>
      <c r="Z67" s="141">
        <f t="shared" si="91"/>
        <v>11.568070310533884</v>
      </c>
      <c r="AA67" s="141">
        <f t="shared" si="91"/>
        <v>7.6923417098760716</v>
      </c>
      <c r="AB67" s="141">
        <f t="shared" ref="AB67" si="95">IF(M67&lt;&gt;"",IF(M66&lt;&gt;"",(M67/M66-1)*100,"-"),"-")</f>
        <v>7.121375042743483</v>
      </c>
      <c r="AC67" s="142">
        <f t="shared" si="92"/>
        <v>5.5898911915931881</v>
      </c>
    </row>
    <row r="68" spans="1:29" x14ac:dyDescent="0.2">
      <c r="A68" s="7">
        <v>2014</v>
      </c>
      <c r="B68" s="43">
        <v>551531</v>
      </c>
      <c r="C68" s="43">
        <v>475108</v>
      </c>
      <c r="D68" s="43">
        <v>524232</v>
      </c>
      <c r="E68" s="43">
        <v>507557</v>
      </c>
      <c r="F68" s="43">
        <v>496255</v>
      </c>
      <c r="G68" s="43">
        <v>493539</v>
      </c>
      <c r="H68" s="43">
        <v>572954</v>
      </c>
      <c r="I68" s="43">
        <v>573413</v>
      </c>
      <c r="J68" s="43">
        <v>544081</v>
      </c>
      <c r="K68" s="43">
        <v>558560</v>
      </c>
      <c r="L68" s="43">
        <v>527807</v>
      </c>
      <c r="M68" s="43">
        <v>585489</v>
      </c>
      <c r="N68" s="27">
        <f t="shared" si="94"/>
        <v>6410526</v>
      </c>
      <c r="P68" s="28">
        <v>2014</v>
      </c>
      <c r="Q68" s="141">
        <f t="shared" ref="Q68" si="96">IF(B68&lt;&gt;"",IF(B67&lt;&gt;"",(B68/B67-1)*100,"-"),"-")</f>
        <v>-4.0827329058602757</v>
      </c>
      <c r="R68" s="141">
        <f t="shared" ref="R68" si="97">IF(C68&lt;&gt;"",IF(C67&lt;&gt;"",(C68/C67-1)*100,"-"),"-")</f>
        <v>-1.0939643561223455</v>
      </c>
      <c r="S68" s="141">
        <f t="shared" ref="S68" si="98">IF(D68&lt;&gt;"",IF(D67&lt;&gt;"",(D68/D67-1)*100,"-"),"-")</f>
        <v>-1.5277112507396273</v>
      </c>
      <c r="T68" s="141">
        <f t="shared" ref="T68" si="99">IF(E68&lt;&gt;"",IF(E67&lt;&gt;"",(E68/E67-1)*100,"-"),"-")</f>
        <v>5.2435466513501838</v>
      </c>
      <c r="U68" s="141">
        <f t="shared" ref="U68" si="100">IF(F68&lt;&gt;"",IF(F67&lt;&gt;"",(F68/F67-1)*100,"-"),"-")</f>
        <v>3.4368838141927593</v>
      </c>
      <c r="V68" s="141">
        <f t="shared" ref="V68" si="101">IF(G68&lt;&gt;"",IF(G67&lt;&gt;"",(G68/G67-1)*100,"-"),"-")</f>
        <v>7.47660091549327</v>
      </c>
      <c r="W68" s="141">
        <f t="shared" ref="W68" si="102">IF(H68&lt;&gt;"",IF(H67&lt;&gt;"",(H68/H67-1)*100,"-"),"-")</f>
        <v>2.898818813497539</v>
      </c>
      <c r="X68" s="141">
        <f t="shared" ref="X68" si="103">IF(I68&lt;&gt;"",IF(I67&lt;&gt;"",(I68/I67-1)*100,"-"),"-")</f>
        <v>13.58221549627212</v>
      </c>
      <c r="Y68" s="141">
        <f t="shared" ref="Y68" si="104">IF(J68&lt;&gt;"",IF(J67&lt;&gt;"",(J68/J67-1)*100,"-"),"-")</f>
        <v>8.6512673761230516</v>
      </c>
      <c r="Z68" s="141">
        <f t="shared" ref="Z68" si="105">IF(K68&lt;&gt;"",IF(K67&lt;&gt;"",(K68/K67-1)*100,"-"),"-")</f>
        <v>7.6866721934103266</v>
      </c>
      <c r="AA68" s="141">
        <f t="shared" ref="AA68" si="106">IF(L68&lt;&gt;"",IF(L67&lt;&gt;"",(L68/L67-1)*100,"-"),"-")</f>
        <v>8.3694696988362516</v>
      </c>
      <c r="AB68" s="141">
        <f t="shared" ref="AB68" si="107">IF(M68&lt;&gt;"",IF(M67&lt;&gt;"",(M68/M67-1)*100,"-"),"-")</f>
        <v>12.58862554684872</v>
      </c>
      <c r="AC68" s="142">
        <f t="shared" si="92"/>
        <v>5.1396955725715232</v>
      </c>
    </row>
    <row r="69" spans="1:29" x14ac:dyDescent="0.2">
      <c r="A69" s="7">
        <v>2015</v>
      </c>
      <c r="B69" s="43">
        <v>686736</v>
      </c>
      <c r="C69" s="43">
        <v>572408</v>
      </c>
      <c r="D69" s="43">
        <v>568446</v>
      </c>
      <c r="E69" s="43">
        <v>555033</v>
      </c>
      <c r="F69" s="43">
        <v>562989</v>
      </c>
      <c r="G69" s="43">
        <v>547474</v>
      </c>
      <c r="H69" s="43">
        <v>694392</v>
      </c>
      <c r="I69" s="43">
        <v>657762</v>
      </c>
      <c r="J69" s="43">
        <v>621660</v>
      </c>
      <c r="K69" s="43">
        <v>620000</v>
      </c>
      <c r="L69" s="43">
        <v>573064</v>
      </c>
      <c r="M69" s="43">
        <v>634894</v>
      </c>
      <c r="N69" s="27">
        <f t="shared" ref="N69:N71" si="108">SUM(B69:M69)</f>
        <v>7294858</v>
      </c>
      <c r="P69" s="28">
        <v>2015</v>
      </c>
      <c r="Q69" s="141">
        <f t="shared" ref="Q69" si="109">IF(B69&lt;&gt;"",IF(B68&lt;&gt;"",(B69/B68-1)*100,"-"),"-")</f>
        <v>24.514487852903997</v>
      </c>
      <c r="R69" s="141">
        <f t="shared" ref="R69" si="110">IF(C69&lt;&gt;"",IF(C68&lt;&gt;"",(C69/C68-1)*100,"-"),"-")</f>
        <v>20.479554122431121</v>
      </c>
      <c r="S69" s="141">
        <f t="shared" ref="S69" si="111">IF(D69&lt;&gt;"",IF(D68&lt;&gt;"",(D69/D68-1)*100,"-"),"-")</f>
        <v>8.4340520990706445</v>
      </c>
      <c r="T69" s="141">
        <f t="shared" ref="T69" si="112">IF(E69&lt;&gt;"",IF(E68&lt;&gt;"",(E69/E68-1)*100,"-"),"-")</f>
        <v>9.3538262697588692</v>
      </c>
      <c r="U69" s="141">
        <f t="shared" ref="U69" si="113">IF(F69&lt;&gt;"",IF(F68&lt;&gt;"",(F69/F68-1)*100,"-"),"-")</f>
        <v>13.447521939325547</v>
      </c>
      <c r="V69" s="141">
        <f t="shared" ref="V69" si="114">IF(G69&lt;&gt;"",IF(G68&lt;&gt;"",(G69/G68-1)*100,"-"),"-")</f>
        <v>10.928214386299761</v>
      </c>
      <c r="W69" s="141">
        <f t="shared" ref="W69" si="115">IF(H69&lt;&gt;"",IF(H68&lt;&gt;"",(H69/H68-1)*100,"-"),"-")</f>
        <v>21.195069761272279</v>
      </c>
      <c r="X69" s="141">
        <f t="shared" ref="X69" si="116">IF(I69&lt;&gt;"",IF(I68&lt;&gt;"",(I69/I68-1)*100,"-"),"-")</f>
        <v>14.709990879174351</v>
      </c>
      <c r="Y69" s="141">
        <f t="shared" ref="Y69" si="117">IF(J69&lt;&gt;"",IF(J68&lt;&gt;"",(J69/J68-1)*100,"-"),"-")</f>
        <v>14.258722506391507</v>
      </c>
      <c r="Z69" s="141">
        <f t="shared" ref="Z69" si="118">IF(K69&lt;&gt;"",IF(K68&lt;&gt;"",(K69/K68-1)*100,"-"),"-")</f>
        <v>10.999713549126323</v>
      </c>
      <c r="AA69" s="141">
        <f t="shared" ref="AA69" si="119">IF(L69&lt;&gt;"",IF(L68&lt;&gt;"",(L69/L68-1)*100,"-"),"-")</f>
        <v>8.574535767809067</v>
      </c>
      <c r="AB69" s="141">
        <f t="shared" ref="AB69" si="120">IF(M69&lt;&gt;"",IF(M68&lt;&gt;"",(M69/M68-1)*100,"-"),"-")</f>
        <v>8.4382456374073591</v>
      </c>
      <c r="AC69" s="142">
        <f t="shared" si="92"/>
        <v>13.794999037520483</v>
      </c>
    </row>
    <row r="70" spans="1:29" x14ac:dyDescent="0.2">
      <c r="A70" s="7">
        <v>2016</v>
      </c>
      <c r="B70" s="43">
        <v>743169</v>
      </c>
      <c r="C70" s="43">
        <v>612899</v>
      </c>
      <c r="D70" s="43">
        <v>579079</v>
      </c>
      <c r="E70" s="43">
        <v>539583</v>
      </c>
      <c r="F70" s="43">
        <v>566079</v>
      </c>
      <c r="G70" s="43">
        <v>553772</v>
      </c>
      <c r="H70" s="43">
        <v>689974</v>
      </c>
      <c r="I70" s="43">
        <v>639819</v>
      </c>
      <c r="J70" s="43">
        <v>612082</v>
      </c>
      <c r="K70" s="43">
        <v>652319</v>
      </c>
      <c r="L70" s="43">
        <v>618837</v>
      </c>
      <c r="M70" s="43">
        <v>677431</v>
      </c>
      <c r="N70" s="32">
        <f t="shared" si="108"/>
        <v>7485043</v>
      </c>
      <c r="P70" s="28">
        <v>2016</v>
      </c>
      <c r="Q70" s="141">
        <f t="shared" ref="Q70:R71" si="121">IF(B70&lt;&gt;"",IF(B69&lt;&gt;"",(B70/B69-1)*100,"-"),"-")</f>
        <v>8.2175683231984422</v>
      </c>
      <c r="R70" s="141">
        <f t="shared" ref="R70" si="122">IF(C70&lt;&gt;"",IF(C69&lt;&gt;"",(C70/C69-1)*100,"-"),"-")</f>
        <v>7.0738005059328257</v>
      </c>
      <c r="S70" s="141">
        <f t="shared" ref="S70:S71" si="123">IF(D70&lt;&gt;"",IF(D69&lt;&gt;"",(D70/D69-1)*100,"-"),"-")</f>
        <v>1.8705382745238808</v>
      </c>
      <c r="T70" s="141">
        <f t="shared" ref="T70:T71" si="124">IF(E70&lt;&gt;"",IF(E69&lt;&gt;"",(E70/E69-1)*100,"-"),"-")</f>
        <v>-2.7836182713460333</v>
      </c>
      <c r="U70" s="141">
        <f t="shared" ref="U70:U71" si="125">IF(F70&lt;&gt;"",IF(F69&lt;&gt;"",(F70/F69-1)*100,"-"),"-")</f>
        <v>0.5488561943483905</v>
      </c>
      <c r="V70" s="141">
        <f t="shared" ref="V70:V71" si="126">IF(G70&lt;&gt;"",IF(G69&lt;&gt;"",(G70/G69-1)*100,"-"),"-")</f>
        <v>1.1503742643486303</v>
      </c>
      <c r="W70" s="141">
        <f t="shared" ref="W70:W71" si="127">IF(H70&lt;&gt;"",IF(H69&lt;&gt;"",(H70/H69-1)*100,"-"),"-")</f>
        <v>-0.63624004884849095</v>
      </c>
      <c r="X70" s="141">
        <f t="shared" ref="X70" si="128">IF(I70&lt;&gt;"",IF(I69&lt;&gt;"",(I70/I69-1)*100,"-"),"-")</f>
        <v>-2.7278863783556928</v>
      </c>
      <c r="Y70" s="141">
        <f t="shared" ref="Y70:Y71" si="129">IF(J70&lt;&gt;"",IF(J69&lt;&gt;"",(J70/J69-1)*100,"-"),"-")</f>
        <v>-1.5407135733359056</v>
      </c>
      <c r="Z70" s="141">
        <f t="shared" ref="Z70:Z71" si="130">IF(K70&lt;&gt;"",IF(K69&lt;&gt;"",(K70/K69-1)*100,"-"),"-")</f>
        <v>5.2127419354838667</v>
      </c>
      <c r="AA70" s="141">
        <f t="shared" ref="AA70:AA71" si="131">IF(L70&lt;&gt;"",IF(L69&lt;&gt;"",(L70/L69-1)*100,"-"),"-")</f>
        <v>7.9874150182178694</v>
      </c>
      <c r="AB70" s="141">
        <f t="shared" ref="AB70:AB71" si="132">IF(M70&lt;&gt;"",IF(M69&lt;&gt;"",(M70/M69-1)*100,"-"),"-")</f>
        <v>6.6998585590665627</v>
      </c>
      <c r="AC70" s="142">
        <f t="shared" si="92"/>
        <v>2.6071103782965954</v>
      </c>
    </row>
    <row r="71" spans="1:29" x14ac:dyDescent="0.2">
      <c r="A71" s="7">
        <v>2017</v>
      </c>
      <c r="B71" s="43">
        <v>779983</v>
      </c>
      <c r="C71" s="43">
        <v>658714</v>
      </c>
      <c r="D71" s="43">
        <v>670043</v>
      </c>
      <c r="E71" s="43">
        <v>631586</v>
      </c>
      <c r="F71" s="43">
        <v>613063</v>
      </c>
      <c r="G71" s="43">
        <v>596768</v>
      </c>
      <c r="H71" s="43">
        <v>800399</v>
      </c>
      <c r="I71" s="43">
        <v>731619</v>
      </c>
      <c r="J71" s="43">
        <v>707338</v>
      </c>
      <c r="K71" s="43">
        <v>707285</v>
      </c>
      <c r="L71" s="43">
        <v>685180</v>
      </c>
      <c r="M71" s="43">
        <v>775946</v>
      </c>
      <c r="N71" s="32">
        <f t="shared" si="108"/>
        <v>8357924</v>
      </c>
      <c r="P71" s="28">
        <v>2017</v>
      </c>
      <c r="Q71" s="141">
        <f t="shared" si="121"/>
        <v>4.953651188356889</v>
      </c>
      <c r="R71" s="141">
        <f t="shared" si="121"/>
        <v>7.4751304864259849</v>
      </c>
      <c r="S71" s="141">
        <f t="shared" si="123"/>
        <v>15.708392119209979</v>
      </c>
      <c r="T71" s="141">
        <f t="shared" si="124"/>
        <v>17.050759568036788</v>
      </c>
      <c r="U71" s="141">
        <f t="shared" si="125"/>
        <v>8.2999016038397535</v>
      </c>
      <c r="V71" s="141">
        <f t="shared" si="126"/>
        <v>7.7642062076089147</v>
      </c>
      <c r="W71" s="141">
        <f t="shared" si="127"/>
        <v>16.004226246206386</v>
      </c>
      <c r="X71" s="141">
        <f>IF(I71&lt;&gt;"",IF(I70&lt;&gt;"",(I71/I70-1)*100,"-"),"-")</f>
        <v>14.347807739376295</v>
      </c>
      <c r="Y71" s="141">
        <f t="shared" si="129"/>
        <v>15.562620694612805</v>
      </c>
      <c r="Z71" s="141">
        <f t="shared" si="130"/>
        <v>8.4262454412641574</v>
      </c>
      <c r="AA71" s="141">
        <f t="shared" si="131"/>
        <v>10.720593629663377</v>
      </c>
      <c r="AB71" s="141">
        <f t="shared" si="132"/>
        <v>14.54244048471358</v>
      </c>
      <c r="AC71" s="142">
        <f t="shared" si="92"/>
        <v>11.6616698127185</v>
      </c>
    </row>
    <row r="72" spans="1:29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29" ht="15.75" x14ac:dyDescent="0.2">
      <c r="A73" s="6" t="s">
        <v>36</v>
      </c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10"/>
      <c r="O73" s="17"/>
      <c r="P73" s="22" t="s">
        <v>35</v>
      </c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</row>
    <row r="74" spans="1:29" x14ac:dyDescent="0.2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10"/>
      <c r="O74" s="17"/>
      <c r="P74" s="10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</row>
    <row r="75" spans="1:29" ht="15" x14ac:dyDescent="0.2">
      <c r="A75" s="33"/>
      <c r="B75" s="5" t="s">
        <v>4</v>
      </c>
      <c r="C75" s="5" t="s">
        <v>5</v>
      </c>
      <c r="D75" s="5" t="s">
        <v>6</v>
      </c>
      <c r="E75" s="5" t="s">
        <v>7</v>
      </c>
      <c r="F75" s="5" t="s">
        <v>8</v>
      </c>
      <c r="G75" s="5" t="s">
        <v>9</v>
      </c>
      <c r="H75" s="5" t="s">
        <v>10</v>
      </c>
      <c r="I75" s="5" t="s">
        <v>11</v>
      </c>
      <c r="J75" s="5" t="s">
        <v>12</v>
      </c>
      <c r="K75" s="5" t="s">
        <v>13</v>
      </c>
      <c r="L75" s="5" t="s">
        <v>14</v>
      </c>
      <c r="M75" s="8" t="s">
        <v>15</v>
      </c>
      <c r="N75" s="39" t="s">
        <v>3</v>
      </c>
      <c r="O75" s="17"/>
      <c r="P75" s="25"/>
      <c r="Q75" s="147" t="s">
        <v>4</v>
      </c>
      <c r="R75" s="147" t="s">
        <v>5</v>
      </c>
      <c r="S75" s="147" t="s">
        <v>6</v>
      </c>
      <c r="T75" s="147" t="s">
        <v>7</v>
      </c>
      <c r="U75" s="147" t="s">
        <v>8</v>
      </c>
      <c r="V75" s="147" t="s">
        <v>9</v>
      </c>
      <c r="W75" s="147" t="s">
        <v>10</v>
      </c>
      <c r="X75" s="147" t="s">
        <v>11</v>
      </c>
      <c r="Y75" s="147" t="s">
        <v>12</v>
      </c>
      <c r="Z75" s="147" t="s">
        <v>13</v>
      </c>
      <c r="AA75" s="147" t="s">
        <v>14</v>
      </c>
      <c r="AB75" s="147" t="s">
        <v>15</v>
      </c>
      <c r="AC75" s="147" t="s">
        <v>3</v>
      </c>
    </row>
    <row r="76" spans="1:29" x14ac:dyDescent="0.2">
      <c r="A76" s="7">
        <v>2000</v>
      </c>
      <c r="B76" s="43">
        <v>9856.7919999999995</v>
      </c>
      <c r="C76" s="43">
        <v>11792.521999999999</v>
      </c>
      <c r="D76" s="43">
        <v>12940.802</v>
      </c>
      <c r="E76" s="43">
        <v>11779.614</v>
      </c>
      <c r="F76" s="43">
        <v>11350.422999999999</v>
      </c>
      <c r="G76" s="43">
        <v>10419.675000000001</v>
      </c>
      <c r="H76" s="43">
        <v>10694.132</v>
      </c>
      <c r="I76" s="43">
        <v>10414.560000000001</v>
      </c>
      <c r="J76" s="43">
        <v>10127.337000000001</v>
      </c>
      <c r="K76" s="43">
        <v>11645.460999999999</v>
      </c>
      <c r="L76" s="43">
        <v>11641.028</v>
      </c>
      <c r="M76" s="43">
        <v>11507.752999999999</v>
      </c>
      <c r="N76" s="40">
        <f>SUM(B76:M76)</f>
        <v>134170.09899999999</v>
      </c>
      <c r="O76" s="17"/>
      <c r="P76" s="28">
        <v>2000</v>
      </c>
      <c r="Q76" s="150"/>
      <c r="R76" s="150"/>
      <c r="S76" s="150"/>
      <c r="T76" s="150"/>
      <c r="U76" s="150"/>
      <c r="V76" s="150"/>
      <c r="W76" s="150"/>
      <c r="X76" s="150"/>
      <c r="Y76" s="150"/>
      <c r="Z76" s="150"/>
      <c r="AA76" s="151"/>
      <c r="AB76" s="150"/>
      <c r="AC76" s="150"/>
    </row>
    <row r="77" spans="1:29" x14ac:dyDescent="0.2">
      <c r="A77" s="7">
        <v>2001</v>
      </c>
      <c r="B77" s="43">
        <v>9137.8589999999986</v>
      </c>
      <c r="C77" s="43">
        <v>9757.5159999999996</v>
      </c>
      <c r="D77" s="43">
        <v>11506.326999999999</v>
      </c>
      <c r="E77" s="43">
        <v>10269.84</v>
      </c>
      <c r="F77" s="43">
        <v>10294.566999999999</v>
      </c>
      <c r="G77" s="43">
        <v>9933.8179999999993</v>
      </c>
      <c r="H77" s="43">
        <v>9549.7710000000025</v>
      </c>
      <c r="I77" s="43">
        <v>9845.7569999999996</v>
      </c>
      <c r="J77" s="43">
        <v>9904.8619999999974</v>
      </c>
      <c r="K77" s="43">
        <v>11205.703</v>
      </c>
      <c r="L77" s="43">
        <v>10873.267000000002</v>
      </c>
      <c r="M77" s="43">
        <v>10504.357</v>
      </c>
      <c r="N77" s="40">
        <f t="shared" ref="N77:N84" si="133">SUM(B77:M77)</f>
        <v>122783.644</v>
      </c>
      <c r="O77" s="17"/>
      <c r="P77" s="28">
        <v>2001</v>
      </c>
      <c r="Q77" s="141">
        <f>IF(B77&lt;&gt;"",IF(B76&lt;&gt;"",(B77/B76-1)*100,"-"),"-")</f>
        <v>-7.2937828047908599</v>
      </c>
      <c r="R77" s="141">
        <f t="shared" ref="R77:AB89" si="134">IF(C77&lt;&gt;"",IF(C76&lt;&gt;"",(C77/C76-1)*100,"-"),"-")</f>
        <v>-17.256749658809202</v>
      </c>
      <c r="S77" s="141">
        <f t="shared" si="134"/>
        <v>-11.084900302160561</v>
      </c>
      <c r="T77" s="141">
        <f t="shared" si="134"/>
        <v>-12.816837631521704</v>
      </c>
      <c r="U77" s="141">
        <f t="shared" si="134"/>
        <v>-9.3023493485661302</v>
      </c>
      <c r="V77" s="141">
        <f t="shared" si="134"/>
        <v>-4.662880560094262</v>
      </c>
      <c r="W77" s="141">
        <f t="shared" si="134"/>
        <v>-10.700831072591932</v>
      </c>
      <c r="X77" s="141">
        <f t="shared" si="134"/>
        <v>-5.4616133566852687</v>
      </c>
      <c r="Y77" s="141">
        <f t="shared" si="134"/>
        <v>-2.1967769019635042</v>
      </c>
      <c r="Z77" s="141">
        <f t="shared" si="134"/>
        <v>-3.7762180475294227</v>
      </c>
      <c r="AA77" s="141">
        <f t="shared" si="134"/>
        <v>-6.5953024080003804</v>
      </c>
      <c r="AB77" s="141">
        <f t="shared" si="134"/>
        <v>-8.7193042812093609</v>
      </c>
      <c r="AC77" s="142">
        <f t="shared" ref="AC77:AC93" si="135">IF(COUNTIF(Q77:AB77,"-")=0,IF(N77&lt;&gt;"",IF(N76&lt;&gt;"",(N77/N76-1)*100,"-"),"-"),"-")</f>
        <v>-8.4865816488664763</v>
      </c>
    </row>
    <row r="78" spans="1:29" x14ac:dyDescent="0.2">
      <c r="A78" s="7">
        <v>2002</v>
      </c>
      <c r="B78" s="43">
        <v>8764.9320000000007</v>
      </c>
      <c r="C78" s="43">
        <v>10436.957999999999</v>
      </c>
      <c r="D78" s="43">
        <v>11256.125</v>
      </c>
      <c r="E78" s="43">
        <v>12159.823999999999</v>
      </c>
      <c r="F78" s="43">
        <v>13213.609000000002</v>
      </c>
      <c r="G78" s="43">
        <v>13751.663</v>
      </c>
      <c r="H78" s="43">
        <v>13023.898999999999</v>
      </c>
      <c r="I78" s="43">
        <v>13526.337</v>
      </c>
      <c r="J78" s="43">
        <v>13555.428</v>
      </c>
      <c r="K78" s="43">
        <v>15252.046</v>
      </c>
      <c r="L78" s="43">
        <v>17763.698000000004</v>
      </c>
      <c r="M78" s="43">
        <v>14476.04</v>
      </c>
      <c r="N78" s="40">
        <f>SUM(B78:M78)</f>
        <v>157180.55900000004</v>
      </c>
      <c r="O78" s="17"/>
      <c r="P78" s="28">
        <v>2002</v>
      </c>
      <c r="Q78" s="141">
        <f t="shared" ref="Q78:R89" si="136">IF(B78&lt;&gt;"",IF(B77&lt;&gt;"",(B78/B77-1)*100,"-"),"-")</f>
        <v>-4.0811200960749972</v>
      </c>
      <c r="R78" s="141">
        <f t="shared" si="134"/>
        <v>6.9632681104494054</v>
      </c>
      <c r="S78" s="141">
        <f t="shared" si="134"/>
        <v>-2.174473226773399</v>
      </c>
      <c r="T78" s="141">
        <f t="shared" si="134"/>
        <v>18.403246788654926</v>
      </c>
      <c r="U78" s="141">
        <f t="shared" si="134"/>
        <v>28.355170256310956</v>
      </c>
      <c r="V78" s="141">
        <f t="shared" si="134"/>
        <v>38.432805996647026</v>
      </c>
      <c r="W78" s="141">
        <f t="shared" si="134"/>
        <v>36.379176003277934</v>
      </c>
      <c r="X78" s="141">
        <f t="shared" si="134"/>
        <v>37.382397310841611</v>
      </c>
      <c r="Y78" s="141">
        <f t="shared" si="134"/>
        <v>36.856303500240628</v>
      </c>
      <c r="Z78" s="141">
        <f t="shared" si="134"/>
        <v>36.109675582156697</v>
      </c>
      <c r="AA78" s="141">
        <f t="shared" si="134"/>
        <v>63.370383528703947</v>
      </c>
      <c r="AB78" s="141">
        <f t="shared" si="134"/>
        <v>37.809863088240434</v>
      </c>
      <c r="AC78" s="142">
        <f t="shared" si="135"/>
        <v>28.014248379857531</v>
      </c>
    </row>
    <row r="79" spans="1:29" x14ac:dyDescent="0.2">
      <c r="A79" s="7">
        <v>2003</v>
      </c>
      <c r="B79" s="43">
        <v>11780.23</v>
      </c>
      <c r="C79" s="43">
        <v>14781.069000000001</v>
      </c>
      <c r="D79" s="43">
        <v>14418.430999999999</v>
      </c>
      <c r="E79" s="43">
        <v>14650.427999999998</v>
      </c>
      <c r="F79" s="43">
        <v>14112.496999999999</v>
      </c>
      <c r="G79" s="43">
        <v>12789.222999999998</v>
      </c>
      <c r="H79" s="43">
        <v>13096.211999999998</v>
      </c>
      <c r="I79" s="43">
        <v>12252.946</v>
      </c>
      <c r="J79" s="43">
        <v>12821.513999999999</v>
      </c>
      <c r="K79" s="43">
        <v>14030.305</v>
      </c>
      <c r="L79" s="43">
        <v>14658.253000000001</v>
      </c>
      <c r="M79" s="43">
        <v>13906.289000000001</v>
      </c>
      <c r="N79" s="40">
        <f t="shared" si="133"/>
        <v>163297.39699999997</v>
      </c>
      <c r="O79" s="17"/>
      <c r="P79" s="28">
        <v>2003</v>
      </c>
      <c r="Q79" s="141">
        <f t="shared" si="136"/>
        <v>34.401841337730829</v>
      </c>
      <c r="R79" s="141">
        <f t="shared" si="134"/>
        <v>41.622386522969656</v>
      </c>
      <c r="S79" s="141">
        <f t="shared" si="134"/>
        <v>28.094090994902764</v>
      </c>
      <c r="T79" s="141">
        <f t="shared" si="134"/>
        <v>20.482237242907452</v>
      </c>
      <c r="U79" s="141">
        <f t="shared" si="134"/>
        <v>6.8027440497141711</v>
      </c>
      <c r="V79" s="141">
        <f t="shared" si="134"/>
        <v>-6.9987171733338904</v>
      </c>
      <c r="W79" s="141">
        <f t="shared" si="134"/>
        <v>0.55523311413885335</v>
      </c>
      <c r="X79" s="141">
        <f t="shared" si="134"/>
        <v>-9.4141599458892671</v>
      </c>
      <c r="Y79" s="141">
        <f t="shared" si="134"/>
        <v>-5.4141706185891092</v>
      </c>
      <c r="Z79" s="141">
        <f t="shared" si="134"/>
        <v>-8.0103416944847901</v>
      </c>
      <c r="AA79" s="141">
        <f t="shared" si="134"/>
        <v>-17.481973629589977</v>
      </c>
      <c r="AB79" s="141">
        <f t="shared" si="134"/>
        <v>-3.9358208460324784</v>
      </c>
      <c r="AC79" s="142">
        <f t="shared" si="135"/>
        <v>3.8915995966141814</v>
      </c>
    </row>
    <row r="80" spans="1:29" x14ac:dyDescent="0.2">
      <c r="A80" s="7">
        <v>2004</v>
      </c>
      <c r="B80" s="43">
        <v>12811.305</v>
      </c>
      <c r="C80" s="43">
        <v>14735.613000000003</v>
      </c>
      <c r="D80" s="43">
        <v>15692.696999999998</v>
      </c>
      <c r="E80" s="43">
        <v>14146.931</v>
      </c>
      <c r="F80" s="43">
        <v>15460.124</v>
      </c>
      <c r="G80" s="43">
        <v>15333.740000000002</v>
      </c>
      <c r="H80" s="43">
        <v>15243.828000000001</v>
      </c>
      <c r="I80" s="43">
        <v>19624.381000000001</v>
      </c>
      <c r="J80" s="43">
        <v>14686.515000000001</v>
      </c>
      <c r="K80" s="43">
        <v>15384.032999999998</v>
      </c>
      <c r="L80" s="43">
        <v>15806.677000000001</v>
      </c>
      <c r="M80" s="43">
        <v>15096.431</v>
      </c>
      <c r="N80" s="40">
        <f t="shared" si="133"/>
        <v>184022.27500000002</v>
      </c>
      <c r="O80" s="17"/>
      <c r="P80" s="28">
        <v>2004</v>
      </c>
      <c r="Q80" s="141">
        <f t="shared" si="136"/>
        <v>8.7525880224749386</v>
      </c>
      <c r="R80" s="141">
        <f t="shared" si="134"/>
        <v>-0.30752850149065036</v>
      </c>
      <c r="S80" s="141">
        <f t="shared" si="134"/>
        <v>8.8377577282854105</v>
      </c>
      <c r="T80" s="141">
        <f t="shared" si="134"/>
        <v>-3.4367391860496976</v>
      </c>
      <c r="U80" s="141">
        <f t="shared" si="134"/>
        <v>9.5491747491602617</v>
      </c>
      <c r="V80" s="141">
        <f t="shared" si="134"/>
        <v>19.895790385389354</v>
      </c>
      <c r="W80" s="141">
        <f t="shared" si="134"/>
        <v>16.398757136796526</v>
      </c>
      <c r="X80" s="141">
        <f t="shared" si="134"/>
        <v>60.16051160267908</v>
      </c>
      <c r="Y80" s="141">
        <f t="shared" si="134"/>
        <v>14.545871883772875</v>
      </c>
      <c r="Z80" s="141">
        <f t="shared" si="134"/>
        <v>9.6485999413412404</v>
      </c>
      <c r="AA80" s="141">
        <f t="shared" si="134"/>
        <v>7.8346580591834636</v>
      </c>
      <c r="AB80" s="141">
        <f t="shared" si="134"/>
        <v>8.5583004926763628</v>
      </c>
      <c r="AC80" s="142">
        <f t="shared" si="135"/>
        <v>12.691493177934765</v>
      </c>
    </row>
    <row r="81" spans="1:29" x14ac:dyDescent="0.2">
      <c r="A81" s="7">
        <v>2005</v>
      </c>
      <c r="B81" s="43">
        <v>12276.989999999998</v>
      </c>
      <c r="C81" s="43">
        <v>13475.065000000002</v>
      </c>
      <c r="D81" s="43">
        <v>15307.368000000002</v>
      </c>
      <c r="E81" s="43">
        <v>14879.196000000002</v>
      </c>
      <c r="F81" s="43">
        <v>14688.728999999999</v>
      </c>
      <c r="G81" s="43">
        <v>14719.236000000001</v>
      </c>
      <c r="H81" s="43">
        <v>15935.759999999998</v>
      </c>
      <c r="I81" s="43">
        <v>16112.121999999998</v>
      </c>
      <c r="J81" s="43">
        <v>16253.353000000003</v>
      </c>
      <c r="K81" s="43">
        <v>17474.796999999999</v>
      </c>
      <c r="L81" s="43">
        <v>17875.489000000001</v>
      </c>
      <c r="M81" s="43">
        <v>16949.785</v>
      </c>
      <c r="N81" s="40">
        <f t="shared" si="133"/>
        <v>185947.89</v>
      </c>
      <c r="O81" s="17"/>
      <c r="P81" s="28">
        <v>2005</v>
      </c>
      <c r="Q81" s="141">
        <f t="shared" si="136"/>
        <v>-4.1706524042632864</v>
      </c>
      <c r="R81" s="141">
        <f t="shared" si="134"/>
        <v>-8.554432041612392</v>
      </c>
      <c r="S81" s="141">
        <f t="shared" si="134"/>
        <v>-2.4554670239283705</v>
      </c>
      <c r="T81" s="141">
        <f t="shared" si="134"/>
        <v>5.1761403232969849</v>
      </c>
      <c r="U81" s="141">
        <f t="shared" si="134"/>
        <v>-4.9895783500830904</v>
      </c>
      <c r="V81" s="141">
        <f t="shared" si="134"/>
        <v>-4.0075284959833706</v>
      </c>
      <c r="W81" s="141">
        <f t="shared" si="134"/>
        <v>4.5390960853139761</v>
      </c>
      <c r="X81" s="141">
        <f t="shared" si="134"/>
        <v>-17.897425656381227</v>
      </c>
      <c r="Y81" s="141">
        <f t="shared" si="134"/>
        <v>10.668548665221135</v>
      </c>
      <c r="Z81" s="141">
        <f t="shared" si="134"/>
        <v>13.590480467638111</v>
      </c>
      <c r="AA81" s="141">
        <f t="shared" si="134"/>
        <v>13.088215821706228</v>
      </c>
      <c r="AB81" s="141">
        <f t="shared" si="134"/>
        <v>12.276769257581478</v>
      </c>
      <c r="AC81" s="142">
        <f t="shared" si="135"/>
        <v>1.0464032139587465</v>
      </c>
    </row>
    <row r="82" spans="1:29" x14ac:dyDescent="0.2">
      <c r="A82" s="7">
        <v>2006</v>
      </c>
      <c r="B82" s="43">
        <v>16170.837999999998</v>
      </c>
      <c r="C82" s="43">
        <v>19006.412</v>
      </c>
      <c r="D82" s="43">
        <v>21073.831000000002</v>
      </c>
      <c r="E82" s="43">
        <v>18815.702999999998</v>
      </c>
      <c r="F82" s="43">
        <v>19857.666999999998</v>
      </c>
      <c r="G82" s="43">
        <v>17421.588999999996</v>
      </c>
      <c r="H82" s="43">
        <v>15472.204000000002</v>
      </c>
      <c r="I82" s="43">
        <v>13728.588000000002</v>
      </c>
      <c r="J82" s="43">
        <v>13603.519000000002</v>
      </c>
      <c r="K82" s="43">
        <v>14493.199999999997</v>
      </c>
      <c r="L82" s="43">
        <v>15706.232999999998</v>
      </c>
      <c r="M82" s="43">
        <v>14574.999000000002</v>
      </c>
      <c r="N82" s="40">
        <f t="shared" si="133"/>
        <v>199924.783</v>
      </c>
      <c r="O82" s="17"/>
      <c r="P82" s="28">
        <v>2006</v>
      </c>
      <c r="Q82" s="141">
        <f t="shared" si="136"/>
        <v>31.716634126117228</v>
      </c>
      <c r="R82" s="141">
        <f t="shared" si="134"/>
        <v>41.048759319528315</v>
      </c>
      <c r="S82" s="141">
        <f t="shared" si="134"/>
        <v>37.67115940506558</v>
      </c>
      <c r="T82" s="141">
        <f t="shared" si="134"/>
        <v>26.456449663005955</v>
      </c>
      <c r="U82" s="141">
        <f t="shared" si="134"/>
        <v>35.189824796958248</v>
      </c>
      <c r="V82" s="141">
        <f t="shared" si="134"/>
        <v>18.359329247795174</v>
      </c>
      <c r="W82" s="141">
        <f t="shared" si="134"/>
        <v>-2.9089042505660023</v>
      </c>
      <c r="X82" s="141">
        <f t="shared" si="134"/>
        <v>-14.793420754882547</v>
      </c>
      <c r="Y82" s="141">
        <f t="shared" si="134"/>
        <v>-16.303306769993863</v>
      </c>
      <c r="Z82" s="141">
        <f t="shared" si="134"/>
        <v>-17.062269736237866</v>
      </c>
      <c r="AA82" s="141">
        <f t="shared" si="134"/>
        <v>-12.135365919220465</v>
      </c>
      <c r="AB82" s="141">
        <f t="shared" si="134"/>
        <v>-14.010714590185058</v>
      </c>
      <c r="AC82" s="142">
        <f t="shared" si="135"/>
        <v>7.5165644525463371</v>
      </c>
    </row>
    <row r="83" spans="1:29" x14ac:dyDescent="0.2">
      <c r="A83" s="7">
        <v>2007</v>
      </c>
      <c r="B83" s="43">
        <v>12149.411999999998</v>
      </c>
      <c r="C83" s="43">
        <v>13181.049000000001</v>
      </c>
      <c r="D83" s="43">
        <v>16684.679</v>
      </c>
      <c r="E83" s="43">
        <v>13922.422999999999</v>
      </c>
      <c r="F83" s="43">
        <v>15464.163999999999</v>
      </c>
      <c r="G83" s="43">
        <v>11975.457</v>
      </c>
      <c r="H83" s="43">
        <v>15509.139999999998</v>
      </c>
      <c r="I83" s="43">
        <v>17642.217000000001</v>
      </c>
      <c r="J83" s="43">
        <v>16410.479999999996</v>
      </c>
      <c r="K83" s="43">
        <v>17291.999000000003</v>
      </c>
      <c r="L83" s="43">
        <v>18178.963</v>
      </c>
      <c r="M83" s="43">
        <v>18213.701999999997</v>
      </c>
      <c r="N83" s="40">
        <f t="shared" si="133"/>
        <v>186623.685</v>
      </c>
      <c r="O83" s="17"/>
      <c r="P83" s="28">
        <v>2007</v>
      </c>
      <c r="Q83" s="141">
        <f t="shared" si="136"/>
        <v>-24.868383444321196</v>
      </c>
      <c r="R83" s="141">
        <f t="shared" si="134"/>
        <v>-30.649461876339412</v>
      </c>
      <c r="S83" s="141">
        <f t="shared" si="134"/>
        <v>-20.827499280980287</v>
      </c>
      <c r="T83" s="141">
        <f t="shared" si="134"/>
        <v>-26.006362876794974</v>
      </c>
      <c r="U83" s="141">
        <f t="shared" si="134"/>
        <v>-22.124970672536705</v>
      </c>
      <c r="V83" s="141">
        <f t="shared" si="134"/>
        <v>-31.260822419814851</v>
      </c>
      <c r="W83" s="141">
        <f t="shared" si="134"/>
        <v>0.23872487720557611</v>
      </c>
      <c r="X83" s="141">
        <f t="shared" si="134"/>
        <v>28.507148732265829</v>
      </c>
      <c r="Y83" s="141">
        <f t="shared" si="134"/>
        <v>20.63408004943421</v>
      </c>
      <c r="Z83" s="141">
        <f t="shared" si="134"/>
        <v>19.311118317555874</v>
      </c>
      <c r="AA83" s="141">
        <f t="shared" si="134"/>
        <v>15.743622293136749</v>
      </c>
      <c r="AB83" s="141">
        <f t="shared" si="134"/>
        <v>24.965373925583091</v>
      </c>
      <c r="AC83" s="142">
        <f t="shared" si="135"/>
        <v>-6.6530511127277254</v>
      </c>
    </row>
    <row r="84" spans="1:29" x14ac:dyDescent="0.2">
      <c r="A84" s="7">
        <v>2008</v>
      </c>
      <c r="B84" s="43">
        <v>12013.761</v>
      </c>
      <c r="C84" s="43">
        <v>12392.237999999999</v>
      </c>
      <c r="D84" s="43">
        <v>11737.765000000001</v>
      </c>
      <c r="E84" s="43">
        <v>11507.141</v>
      </c>
      <c r="F84" s="43">
        <v>12051.156000000001</v>
      </c>
      <c r="G84" s="43">
        <v>11929.235000000001</v>
      </c>
      <c r="H84" s="43">
        <v>10634.610000000002</v>
      </c>
      <c r="I84" s="43">
        <v>10766.955</v>
      </c>
      <c r="J84" s="43">
        <v>11201.884</v>
      </c>
      <c r="K84" s="43">
        <v>11669.237999999999</v>
      </c>
      <c r="L84" s="43">
        <v>10017.295</v>
      </c>
      <c r="M84" s="43">
        <v>10209.209000000001</v>
      </c>
      <c r="N84" s="40">
        <f t="shared" si="133"/>
        <v>136130.48699999999</v>
      </c>
      <c r="O84" s="17"/>
      <c r="P84" s="28">
        <v>2008</v>
      </c>
      <c r="Q84" s="141">
        <f t="shared" si="136"/>
        <v>-1.1165231700101863</v>
      </c>
      <c r="R84" s="141">
        <f t="shared" si="134"/>
        <v>-5.9844326502390022</v>
      </c>
      <c r="S84" s="141">
        <f t="shared" si="134"/>
        <v>-29.64944066349733</v>
      </c>
      <c r="T84" s="141">
        <f t="shared" si="134"/>
        <v>-17.348144069462613</v>
      </c>
      <c r="U84" s="141">
        <f t="shared" si="134"/>
        <v>-22.070433293387204</v>
      </c>
      <c r="V84" s="141">
        <f t="shared" si="134"/>
        <v>-0.38597274408818105</v>
      </c>
      <c r="W84" s="141">
        <f t="shared" si="134"/>
        <v>-31.430047056123012</v>
      </c>
      <c r="X84" s="141">
        <f t="shared" si="134"/>
        <v>-38.970510338921692</v>
      </c>
      <c r="Y84" s="141">
        <f t="shared" si="134"/>
        <v>-31.739449425001563</v>
      </c>
      <c r="Z84" s="141">
        <f t="shared" si="134"/>
        <v>-32.516547103663399</v>
      </c>
      <c r="AA84" s="141">
        <f t="shared" si="134"/>
        <v>-44.896224278579588</v>
      </c>
      <c r="AB84" s="141">
        <f t="shared" si="134"/>
        <v>-43.947644471178883</v>
      </c>
      <c r="AC84" s="142">
        <f t="shared" si="135"/>
        <v>-27.056157421819215</v>
      </c>
    </row>
    <row r="85" spans="1:29" x14ac:dyDescent="0.2">
      <c r="A85" s="7">
        <v>2009</v>
      </c>
      <c r="B85" s="43">
        <v>9968.378999999999</v>
      </c>
      <c r="C85" s="43">
        <v>10493.413</v>
      </c>
      <c r="D85" s="43">
        <v>10954.198</v>
      </c>
      <c r="E85" s="43">
        <v>10228.475</v>
      </c>
      <c r="F85" s="43">
        <v>9558.116</v>
      </c>
      <c r="G85" s="43">
        <v>8543.7979999999989</v>
      </c>
      <c r="H85" s="43">
        <v>6260.3700000000008</v>
      </c>
      <c r="I85" s="43">
        <v>6548.2290000000003</v>
      </c>
      <c r="J85" s="43">
        <v>6665.0929999999998</v>
      </c>
      <c r="K85" s="43">
        <v>8265.0930000000008</v>
      </c>
      <c r="L85" s="43">
        <v>7344.835</v>
      </c>
      <c r="M85" s="43">
        <v>8041.4759999999997</v>
      </c>
      <c r="N85" s="40">
        <f t="shared" ref="N85:N90" si="137">SUM(B85:M85)</f>
        <v>102871.47499999999</v>
      </c>
      <c r="O85" s="17"/>
      <c r="P85" s="28">
        <v>2009</v>
      </c>
      <c r="Q85" s="141">
        <f t="shared" si="136"/>
        <v>-17.025326207171933</v>
      </c>
      <c r="R85" s="141">
        <f t="shared" si="134"/>
        <v>-15.32269635234571</v>
      </c>
      <c r="S85" s="141">
        <f t="shared" si="134"/>
        <v>-6.6756064719305623</v>
      </c>
      <c r="T85" s="141">
        <f t="shared" si="134"/>
        <v>-11.111934754253895</v>
      </c>
      <c r="U85" s="141">
        <f t="shared" si="134"/>
        <v>-20.687144038298079</v>
      </c>
      <c r="V85" s="141">
        <f t="shared" si="134"/>
        <v>-28.379330275579296</v>
      </c>
      <c r="W85" s="141">
        <f t="shared" si="134"/>
        <v>-41.132114858937008</v>
      </c>
      <c r="X85" s="141">
        <f t="shared" si="134"/>
        <v>-39.182164316652205</v>
      </c>
      <c r="Y85" s="141">
        <f t="shared" si="134"/>
        <v>-40.500249779412115</v>
      </c>
      <c r="Z85" s="141">
        <f t="shared" si="134"/>
        <v>-29.171956215135886</v>
      </c>
      <c r="AA85" s="141">
        <f t="shared" si="134"/>
        <v>-26.678459604114678</v>
      </c>
      <c r="AB85" s="141">
        <f t="shared" si="134"/>
        <v>-21.233114142339538</v>
      </c>
      <c r="AC85" s="142">
        <f t="shared" si="135"/>
        <v>-24.431714550466566</v>
      </c>
    </row>
    <row r="86" spans="1:29" x14ac:dyDescent="0.2">
      <c r="A86" s="7">
        <v>2010</v>
      </c>
      <c r="B86" s="43">
        <v>4300.3959999999997</v>
      </c>
      <c r="C86" s="43">
        <v>5683.1070000000009</v>
      </c>
      <c r="D86" s="43">
        <v>6257.9630000000006</v>
      </c>
      <c r="E86" s="43">
        <v>8783.5950000000012</v>
      </c>
      <c r="F86" s="43">
        <v>5847.7349999999997</v>
      </c>
      <c r="G86" s="43">
        <v>4707.902000000001</v>
      </c>
      <c r="H86" s="43">
        <v>4667.6840000000002</v>
      </c>
      <c r="I86" s="43">
        <v>2892.97</v>
      </c>
      <c r="J86" s="43">
        <v>11157.950999999999</v>
      </c>
      <c r="K86" s="43">
        <v>12956.564999999999</v>
      </c>
      <c r="L86" s="43">
        <v>14751.965</v>
      </c>
      <c r="M86" s="43">
        <v>13403.666000000001</v>
      </c>
      <c r="N86" s="40">
        <f t="shared" si="137"/>
        <v>95411.498999999996</v>
      </c>
      <c r="O86" s="17"/>
      <c r="P86" s="28">
        <v>2010</v>
      </c>
      <c r="Q86" s="141">
        <f t="shared" si="136"/>
        <v>-56.859625822814323</v>
      </c>
      <c r="R86" s="141">
        <f t="shared" si="134"/>
        <v>-45.841195805406677</v>
      </c>
      <c r="S86" s="141">
        <f t="shared" si="134"/>
        <v>-42.871554813962639</v>
      </c>
      <c r="T86" s="141">
        <f t="shared" si="134"/>
        <v>-14.126054959316992</v>
      </c>
      <c r="U86" s="141">
        <f t="shared" si="134"/>
        <v>-38.819166873471723</v>
      </c>
      <c r="V86" s="141">
        <f t="shared" si="134"/>
        <v>-44.896847982595077</v>
      </c>
      <c r="W86" s="141">
        <f t="shared" si="134"/>
        <v>-25.440764683237582</v>
      </c>
      <c r="X86" s="141">
        <f t="shared" si="134"/>
        <v>-55.820573776512703</v>
      </c>
      <c r="Y86" s="141">
        <f t="shared" si="134"/>
        <v>67.408781842954028</v>
      </c>
      <c r="Z86" s="141">
        <f t="shared" si="134"/>
        <v>56.762482890392121</v>
      </c>
      <c r="AA86" s="141">
        <f t="shared" si="134"/>
        <v>100.84814703121307</v>
      </c>
      <c r="AB86" s="141">
        <f t="shared" si="134"/>
        <v>66.681663913440786</v>
      </c>
      <c r="AC86" s="142">
        <f t="shared" si="135"/>
        <v>-7.2517439844232756</v>
      </c>
    </row>
    <row r="87" spans="1:29" x14ac:dyDescent="0.2">
      <c r="A87" s="7">
        <v>2011</v>
      </c>
      <c r="B87" s="43">
        <v>10346.297</v>
      </c>
      <c r="C87" s="43">
        <v>13224.444</v>
      </c>
      <c r="D87" s="43">
        <v>13936.833000000002</v>
      </c>
      <c r="E87" s="43">
        <v>15520.293</v>
      </c>
      <c r="F87" s="43">
        <v>13645.727999999999</v>
      </c>
      <c r="G87" s="43">
        <v>14261.671000000002</v>
      </c>
      <c r="H87" s="43">
        <v>12940.318000000001</v>
      </c>
      <c r="I87" s="43">
        <v>11718.662</v>
      </c>
      <c r="J87" s="43">
        <v>13548.359</v>
      </c>
      <c r="K87" s="43">
        <v>16739.198</v>
      </c>
      <c r="L87" s="43">
        <v>16625.461000000003</v>
      </c>
      <c r="M87" s="43">
        <v>13678.609999999997</v>
      </c>
      <c r="N87" s="40">
        <f t="shared" si="137"/>
        <v>166185.87399999998</v>
      </c>
      <c r="O87" s="17"/>
      <c r="P87" s="28">
        <v>2011</v>
      </c>
      <c r="Q87" s="141">
        <f t="shared" si="136"/>
        <v>140.58940153418433</v>
      </c>
      <c r="R87" s="141">
        <f t="shared" si="134"/>
        <v>132.69743117629136</v>
      </c>
      <c r="S87" s="141">
        <f t="shared" si="134"/>
        <v>122.70558327046679</v>
      </c>
      <c r="T87" s="141">
        <f t="shared" si="134"/>
        <v>76.696364074163228</v>
      </c>
      <c r="U87" s="141">
        <f t="shared" si="134"/>
        <v>133.35065627973907</v>
      </c>
      <c r="V87" s="141">
        <f t="shared" si="134"/>
        <v>202.93049855328337</v>
      </c>
      <c r="W87" s="141">
        <f t="shared" si="134"/>
        <v>177.23209197537795</v>
      </c>
      <c r="X87" s="141">
        <f t="shared" si="134"/>
        <v>305.07374774021167</v>
      </c>
      <c r="Y87" s="141">
        <f t="shared" si="134"/>
        <v>21.423359898246574</v>
      </c>
      <c r="Z87" s="141">
        <f t="shared" si="134"/>
        <v>29.194720977357825</v>
      </c>
      <c r="AA87" s="141">
        <f t="shared" si="134"/>
        <v>12.699975901515504</v>
      </c>
      <c r="AB87" s="141">
        <f t="shared" si="134"/>
        <v>2.0512597076053352</v>
      </c>
      <c r="AC87" s="142">
        <f t="shared" si="135"/>
        <v>74.178034871876378</v>
      </c>
    </row>
    <row r="88" spans="1:29" x14ac:dyDescent="0.2">
      <c r="A88" s="7">
        <v>2012</v>
      </c>
      <c r="B88" s="43">
        <v>11240.275</v>
      </c>
      <c r="C88" s="43">
        <v>11495.263000000001</v>
      </c>
      <c r="D88" s="43">
        <v>11459.442999999999</v>
      </c>
      <c r="E88" s="43">
        <v>11474.230000000001</v>
      </c>
      <c r="F88" s="43">
        <v>9996.8390000000018</v>
      </c>
      <c r="G88" s="43">
        <v>10316.426000000001</v>
      </c>
      <c r="H88" s="43">
        <v>11388.976999999999</v>
      </c>
      <c r="I88" s="43">
        <v>11690.561999999998</v>
      </c>
      <c r="J88" s="43">
        <v>13671.259</v>
      </c>
      <c r="K88" s="43">
        <v>15143.348999999998</v>
      </c>
      <c r="L88" s="43">
        <v>14459.169000000002</v>
      </c>
      <c r="M88" s="43">
        <v>16053.384000000002</v>
      </c>
      <c r="N88" s="40">
        <f t="shared" si="137"/>
        <v>148389.17600000001</v>
      </c>
      <c r="O88" s="17"/>
      <c r="P88" s="28">
        <v>2012</v>
      </c>
      <c r="Q88" s="141">
        <f t="shared" si="136"/>
        <v>8.6405599993891524</v>
      </c>
      <c r="R88" s="141">
        <f t="shared" si="134"/>
        <v>-13.07564234836639</v>
      </c>
      <c r="S88" s="141">
        <f t="shared" si="134"/>
        <v>-17.775846205518874</v>
      </c>
      <c r="T88" s="141">
        <f t="shared" si="134"/>
        <v>-26.069501394078053</v>
      </c>
      <c r="U88" s="141">
        <f t="shared" si="134"/>
        <v>-26.740156333176202</v>
      </c>
      <c r="V88" s="141">
        <f t="shared" si="134"/>
        <v>-27.663273118556731</v>
      </c>
      <c r="W88" s="141">
        <f t="shared" si="134"/>
        <v>-11.988430268869765</v>
      </c>
      <c r="X88" s="141">
        <f t="shared" si="134"/>
        <v>-0.23978846731821379</v>
      </c>
      <c r="Y88" s="141">
        <f t="shared" si="134"/>
        <v>0.9071209288150639</v>
      </c>
      <c r="Z88" s="141">
        <f t="shared" si="134"/>
        <v>-9.5336048955272581</v>
      </c>
      <c r="AA88" s="141">
        <f t="shared" si="134"/>
        <v>-13.029966507394896</v>
      </c>
      <c r="AB88" s="141">
        <f t="shared" si="134"/>
        <v>17.361223106733846</v>
      </c>
      <c r="AC88" s="142">
        <f t="shared" si="135"/>
        <v>-10.708911396404231</v>
      </c>
    </row>
    <row r="89" spans="1:29" x14ac:dyDescent="0.2">
      <c r="A89" s="7">
        <v>2013</v>
      </c>
      <c r="B89" s="43">
        <v>14160.673000000001</v>
      </c>
      <c r="C89" s="43">
        <v>14369.417999999998</v>
      </c>
      <c r="D89" s="43">
        <v>17752.052</v>
      </c>
      <c r="E89" s="43">
        <v>16497.411</v>
      </c>
      <c r="F89" s="43">
        <v>15723.864</v>
      </c>
      <c r="G89" s="43">
        <v>14078.06</v>
      </c>
      <c r="H89" s="43">
        <v>13384.978999999999</v>
      </c>
      <c r="I89" s="43">
        <v>13861.939</v>
      </c>
      <c r="J89" s="43">
        <v>14192.423000000001</v>
      </c>
      <c r="K89" s="43">
        <v>15141.943999999998</v>
      </c>
      <c r="L89" s="43">
        <v>15082.422999999999</v>
      </c>
      <c r="M89" s="43">
        <v>15389.362000000001</v>
      </c>
      <c r="N89" s="40">
        <f t="shared" si="137"/>
        <v>179634.54799999998</v>
      </c>
      <c r="O89" s="17"/>
      <c r="P89" s="28">
        <v>2013</v>
      </c>
      <c r="Q89" s="141">
        <f t="shared" si="136"/>
        <v>25.981552942432472</v>
      </c>
      <c r="R89" s="141">
        <f t="shared" si="136"/>
        <v>25.002951215644199</v>
      </c>
      <c r="S89" s="141">
        <f t="shared" si="134"/>
        <v>54.911997031618377</v>
      </c>
      <c r="T89" s="141">
        <f t="shared" si="134"/>
        <v>43.777935425732252</v>
      </c>
      <c r="U89" s="141">
        <f t="shared" si="134"/>
        <v>57.288358850232534</v>
      </c>
      <c r="V89" s="141">
        <f t="shared" si="134"/>
        <v>36.462569498390216</v>
      </c>
      <c r="W89" s="141">
        <f t="shared" si="134"/>
        <v>17.525735630162398</v>
      </c>
      <c r="X89" s="141">
        <f t="shared" si="134"/>
        <v>18.573760611337619</v>
      </c>
      <c r="Y89" s="141">
        <f t="shared" si="134"/>
        <v>3.8121141586155316</v>
      </c>
      <c r="Z89" s="141">
        <f t="shared" si="134"/>
        <v>-9.2780005268355836E-3</v>
      </c>
      <c r="AA89" s="141">
        <f t="shared" si="134"/>
        <v>4.3104413538564756</v>
      </c>
      <c r="AB89" s="141">
        <f t="shared" ref="AB89" si="138">IF(M89&lt;&gt;"",IF(M88&lt;&gt;"",(M89/M88-1)*100,"-"),"-")</f>
        <v>-4.136336612891089</v>
      </c>
      <c r="AC89" s="142">
        <f t="shared" si="135"/>
        <v>21.056368693630301</v>
      </c>
    </row>
    <row r="90" spans="1:29" x14ac:dyDescent="0.2">
      <c r="A90" s="7">
        <v>2014</v>
      </c>
      <c r="B90" s="43">
        <v>14075.920999999998</v>
      </c>
      <c r="C90" s="43">
        <v>12771.227999999999</v>
      </c>
      <c r="D90" s="43">
        <v>15282.307000000001</v>
      </c>
      <c r="E90" s="43">
        <v>14806.677000000001</v>
      </c>
      <c r="F90" s="43">
        <v>14869.730000000001</v>
      </c>
      <c r="G90" s="43">
        <v>12551.361000000001</v>
      </c>
      <c r="H90" s="43">
        <v>12589.614</v>
      </c>
      <c r="I90" s="43">
        <v>14142.955</v>
      </c>
      <c r="J90" s="43">
        <v>14005.674999999999</v>
      </c>
      <c r="K90" s="43">
        <v>16587.277999999998</v>
      </c>
      <c r="L90" s="43">
        <v>16631.638999999999</v>
      </c>
      <c r="M90" s="43">
        <v>16062.658000000001</v>
      </c>
      <c r="N90" s="40">
        <f t="shared" si="137"/>
        <v>174377.04300000001</v>
      </c>
      <c r="O90" s="41"/>
      <c r="P90" s="28">
        <v>2014</v>
      </c>
      <c r="Q90" s="141">
        <f t="shared" ref="Q90" si="139">IF(B90&lt;&gt;"",IF(B89&lt;&gt;"",(B90/B89-1)*100,"-"),"-")</f>
        <v>-0.59850262766467655</v>
      </c>
      <c r="R90" s="141">
        <f t="shared" ref="R90" si="140">IF(C90&lt;&gt;"",IF(C89&lt;&gt;"",(C90/C89-1)*100,"-"),"-")</f>
        <v>-11.122162358976539</v>
      </c>
      <c r="S90" s="141">
        <f t="shared" ref="S90" si="141">IF(D90&lt;&gt;"",IF(D89&lt;&gt;"",(D90/D89-1)*100,"-"),"-")</f>
        <v>-13.912447980661613</v>
      </c>
      <c r="T90" s="141">
        <f t="shared" ref="T90" si="142">IF(E90&lt;&gt;"",IF(E89&lt;&gt;"",(E90/E89-1)*100,"-"),"-")</f>
        <v>-10.248480807079352</v>
      </c>
      <c r="U90" s="141">
        <f t="shared" ref="U90" si="143">IF(F90&lt;&gt;"",IF(F89&lt;&gt;"",(F90/F89-1)*100,"-"),"-")</f>
        <v>-5.4320871765362373</v>
      </c>
      <c r="V90" s="141">
        <f t="shared" ref="V90" si="144">IF(G90&lt;&gt;"",IF(G89&lt;&gt;"",(G90/G89-1)*100,"-"),"-")</f>
        <v>-10.844526873731175</v>
      </c>
      <c r="W90" s="141">
        <f t="shared" ref="W90" si="145">IF(H90&lt;&gt;"",IF(H89&lt;&gt;"",(H90/H89-1)*100,"-"),"-")</f>
        <v>-5.9422207535775762</v>
      </c>
      <c r="X90" s="141">
        <f t="shared" ref="X90" si="146">IF(I90&lt;&gt;"",IF(I89&lt;&gt;"",(I90/I89-1)*100,"-"),"-")</f>
        <v>2.027248857465036</v>
      </c>
      <c r="Y90" s="141">
        <f t="shared" ref="Y90" si="147">IF(J90&lt;&gt;"",IF(J89&lt;&gt;"",(J90/J89-1)*100,"-"),"-")</f>
        <v>-1.3158288757317949</v>
      </c>
      <c r="Z90" s="141">
        <f t="shared" ref="Z90" si="148">IF(K90&lt;&gt;"",IF(K89&lt;&gt;"",(K90/K89-1)*100,"-"),"-")</f>
        <v>9.5452340861913232</v>
      </c>
      <c r="AA90" s="141">
        <f t="shared" ref="AA90" si="149">IF(L90&lt;&gt;"",IF(L89&lt;&gt;"",(L90/L89-1)*100,"-"),"-")</f>
        <v>10.271665235751581</v>
      </c>
      <c r="AB90" s="141">
        <f t="shared" ref="AB90" si="150">IF(M90&lt;&gt;"",IF(M89&lt;&gt;"",(M90/M89-1)*100,"-"),"-")</f>
        <v>4.3750741583699293</v>
      </c>
      <c r="AC90" s="142">
        <f t="shared" si="135"/>
        <v>-2.9267783166075478</v>
      </c>
    </row>
    <row r="91" spans="1:29" x14ac:dyDescent="0.2">
      <c r="A91" s="7">
        <v>2015</v>
      </c>
      <c r="B91" s="43">
        <v>15072.723000000002</v>
      </c>
      <c r="C91" s="43">
        <v>11990.530999999999</v>
      </c>
      <c r="D91" s="43">
        <v>16471.07</v>
      </c>
      <c r="E91" s="43">
        <v>14053.854000000001</v>
      </c>
      <c r="F91" s="43">
        <v>14334.074999999999</v>
      </c>
      <c r="G91" s="43">
        <v>13863.723</v>
      </c>
      <c r="H91" s="43">
        <v>14654.048000000001</v>
      </c>
      <c r="I91" s="43">
        <v>13959.733999999999</v>
      </c>
      <c r="J91" s="43">
        <v>14627.664999999999</v>
      </c>
      <c r="K91" s="43">
        <v>17083.742999999999</v>
      </c>
      <c r="L91" s="43">
        <v>17545.249</v>
      </c>
      <c r="M91" s="43">
        <v>17061.884000000002</v>
      </c>
      <c r="N91" s="40">
        <f t="shared" ref="N91:N93" si="151">SUM(B91:M91)</f>
        <v>180718.29899999997</v>
      </c>
      <c r="O91" s="41"/>
      <c r="P91" s="28">
        <v>2015</v>
      </c>
      <c r="Q91" s="141">
        <f t="shared" ref="Q91" si="152">IF(B91&lt;&gt;"",IF(B90&lt;&gt;"",(B91/B90-1)*100,"-"),"-")</f>
        <v>7.0816112139305387</v>
      </c>
      <c r="R91" s="141">
        <f t="shared" ref="R91" si="153">IF(C91&lt;&gt;"",IF(C90&lt;&gt;"",(C91/C90-1)*100,"-"),"-")</f>
        <v>-6.1129360465571487</v>
      </c>
      <c r="S91" s="141">
        <f t="shared" ref="S91:S93" si="154">IF(D91&lt;&gt;"",IF(D90&lt;&gt;"",(D91/D90-1)*100,"-"),"-")</f>
        <v>7.7786881260793805</v>
      </c>
      <c r="T91" s="141">
        <f t="shared" ref="T91" si="155">IF(E91&lt;&gt;"",IF(E90&lt;&gt;"",(E91/E90-1)*100,"-"),"-")</f>
        <v>-5.0843480951195179</v>
      </c>
      <c r="U91" s="141">
        <f t="shared" ref="U91" si="156">IF(F91&lt;&gt;"",IF(F90&lt;&gt;"",(F91/F90-1)*100,"-"),"-")</f>
        <v>-3.6023182667069387</v>
      </c>
      <c r="V91" s="141">
        <f t="shared" ref="V91" si="157">IF(G91&lt;&gt;"",IF(G90&lt;&gt;"",(G91/G90-1)*100,"-"),"-")</f>
        <v>10.455933822634854</v>
      </c>
      <c r="W91" s="141">
        <f t="shared" ref="W91" si="158">IF(H91&lt;&gt;"",IF(H90&lt;&gt;"",(H91/H90-1)*100,"-"),"-")</f>
        <v>16.397913391149245</v>
      </c>
      <c r="X91" s="141">
        <f t="shared" ref="X91" si="159">IF(I91&lt;&gt;"",IF(I90&lt;&gt;"",(I91/I90-1)*100,"-"),"-")</f>
        <v>-1.2954930564369471</v>
      </c>
      <c r="Y91" s="141">
        <f t="shared" ref="Y91" si="160">IF(J91&lt;&gt;"",IF(J90&lt;&gt;"",(J91/J90-1)*100,"-"),"-")</f>
        <v>4.4409855290801659</v>
      </c>
      <c r="Z91" s="141">
        <f t="shared" ref="Z91" si="161">IF(K91&lt;&gt;"",IF(K90&lt;&gt;"",(K91/K90-1)*100,"-"),"-")</f>
        <v>2.9930468398733145</v>
      </c>
      <c r="AA91" s="141">
        <f t="shared" ref="AA91" si="162">IF(L91&lt;&gt;"",IF(L90&lt;&gt;"",(L91/L90-1)*100,"-"),"-")</f>
        <v>5.4932048489027441</v>
      </c>
      <c r="AB91" s="141">
        <f t="shared" ref="AB91" si="163">IF(M91&lt;&gt;"",IF(M90&lt;&gt;"",(M91/M90-1)*100,"-"),"-")</f>
        <v>6.2208010654276613</v>
      </c>
      <c r="AC91" s="142">
        <f t="shared" si="135"/>
        <v>3.6365199747078858</v>
      </c>
    </row>
    <row r="92" spans="1:29" x14ac:dyDescent="0.2">
      <c r="A92" s="7">
        <v>2016</v>
      </c>
      <c r="B92" s="43">
        <v>15904.547</v>
      </c>
      <c r="C92" s="43">
        <v>14807.140000000001</v>
      </c>
      <c r="D92" s="43">
        <v>14853.723000000002</v>
      </c>
      <c r="E92" s="43">
        <v>14654.040999999999</v>
      </c>
      <c r="F92" s="43">
        <v>14378.891</v>
      </c>
      <c r="G92" s="43">
        <v>13165.213</v>
      </c>
      <c r="H92" s="43">
        <v>13261.961000000001</v>
      </c>
      <c r="I92" s="43">
        <v>12972.248000000003</v>
      </c>
      <c r="J92" s="43">
        <v>14259.574000000001</v>
      </c>
      <c r="K92" s="43">
        <v>17876.177</v>
      </c>
      <c r="L92" s="43">
        <v>18407.667000000001</v>
      </c>
      <c r="M92" s="43">
        <v>19133.205000000002</v>
      </c>
      <c r="N92" s="32">
        <f t="shared" si="151"/>
        <v>183674.38700000005</v>
      </c>
      <c r="P92" s="28">
        <v>2016</v>
      </c>
      <c r="Q92" s="141">
        <f t="shared" ref="Q92:Q93" si="164">IF(B92&lt;&gt;"",IF(B91&lt;&gt;"",(B92/B91-1)*100,"-"),"-")</f>
        <v>5.5187373907156667</v>
      </c>
      <c r="R92" s="141">
        <f t="shared" ref="R92:R93" si="165">IF(C92&lt;&gt;"",IF(C91&lt;&gt;"",(C92/C91-1)*100,"-"),"-")</f>
        <v>23.490277453100305</v>
      </c>
      <c r="S92" s="141">
        <f t="shared" si="154"/>
        <v>-9.8193195706168357</v>
      </c>
      <c r="T92" s="141">
        <f t="shared" ref="T92:T93" si="166">IF(E92&lt;&gt;"",IF(E91&lt;&gt;"",(E92/E91-1)*100,"-"),"-")</f>
        <v>4.2706221368173924</v>
      </c>
      <c r="U92" s="141">
        <f t="shared" ref="U92:U93" si="167">IF(F92&lt;&gt;"",IF(F91&lt;&gt;"",(F92/F91-1)*100,"-"),"-")</f>
        <v>0.31265358943637356</v>
      </c>
      <c r="V92" s="141">
        <f t="shared" ref="V92:V93" si="168">IF(G92&lt;&gt;"",IF(G91&lt;&gt;"",(G92/G91-1)*100,"-"),"-")</f>
        <v>-5.0384013010069566</v>
      </c>
      <c r="W92" s="141">
        <f t="shared" ref="W92:W93" si="169">IF(H92&lt;&gt;"",IF(H91&lt;&gt;"",(H92/H91-1)*100,"-"),"-")</f>
        <v>-9.4996754480400227</v>
      </c>
      <c r="X92" s="141">
        <f t="shared" ref="X92" si="170">IF(I92&lt;&gt;"",IF(I91&lt;&gt;"",(I92/I91-1)*100,"-"),"-")</f>
        <v>-7.0738167360495208</v>
      </c>
      <c r="Y92" s="141">
        <f t="shared" ref="Y92:Y93" si="171">IF(J92&lt;&gt;"",IF(J91&lt;&gt;"",(J92/J91-1)*100,"-"),"-")</f>
        <v>-2.5164029939159671</v>
      </c>
      <c r="Z92" s="141">
        <f t="shared" ref="Z92:Z93" si="172">IF(K92&lt;&gt;"",IF(K91&lt;&gt;"",(K92/K91-1)*100,"-"),"-")</f>
        <v>4.6385268146447833</v>
      </c>
      <c r="AA92" s="141">
        <f t="shared" ref="AA92:AA93" si="173">IF(L92&lt;&gt;"",IF(L91&lt;&gt;"",(L92/L91-1)*100,"-"),"-")</f>
        <v>4.9153933352556134</v>
      </c>
      <c r="AB92" s="141">
        <f t="shared" ref="AB92:AB93" si="174">IF(M92&lt;&gt;"",IF(M91&lt;&gt;"",(M92/M91-1)*100,"-"),"-")</f>
        <v>12.140048543291005</v>
      </c>
      <c r="AC92" s="142">
        <f t="shared" si="135"/>
        <v>1.6357435945100862</v>
      </c>
    </row>
    <row r="93" spans="1:29" x14ac:dyDescent="0.2">
      <c r="A93" s="7">
        <v>2017</v>
      </c>
      <c r="B93" s="43">
        <v>16154.664999999999</v>
      </c>
      <c r="C93" s="43">
        <v>16367.543</v>
      </c>
      <c r="D93" s="43">
        <v>18203.678</v>
      </c>
      <c r="E93" s="43">
        <v>14616.802000000001</v>
      </c>
      <c r="F93" s="43">
        <v>18551.864999999998</v>
      </c>
      <c r="G93" s="43">
        <v>18937.523000000001</v>
      </c>
      <c r="H93" s="43">
        <v>19553.755000000005</v>
      </c>
      <c r="I93" s="43">
        <v>20028.906999999999</v>
      </c>
      <c r="J93" s="43">
        <v>19297.105999999996</v>
      </c>
      <c r="K93" s="43">
        <v>21960.269</v>
      </c>
      <c r="L93" s="43">
        <v>19788.150999999998</v>
      </c>
      <c r="M93" s="43">
        <v>23232.221999999991</v>
      </c>
      <c r="N93" s="32">
        <f t="shared" si="151"/>
        <v>226692.486</v>
      </c>
      <c r="P93" s="28">
        <v>2017</v>
      </c>
      <c r="Q93" s="141">
        <f t="shared" si="164"/>
        <v>1.5726194527891924</v>
      </c>
      <c r="R93" s="141">
        <f t="shared" si="165"/>
        <v>10.538179553917892</v>
      </c>
      <c r="S93" s="141">
        <f t="shared" si="154"/>
        <v>22.552965340743182</v>
      </c>
      <c r="T93" s="141">
        <f t="shared" si="166"/>
        <v>-0.25412103050618251</v>
      </c>
      <c r="U93" s="141">
        <f t="shared" si="167"/>
        <v>29.02152885086895</v>
      </c>
      <c r="V93" s="141">
        <f t="shared" si="168"/>
        <v>43.845169842675546</v>
      </c>
      <c r="W93" s="141">
        <f t="shared" si="169"/>
        <v>47.442410666114945</v>
      </c>
      <c r="X93" s="141">
        <f>IF(I93&lt;&gt;"",IF(I92&lt;&gt;"",(I93/I92-1)*100,"-"),"-")</f>
        <v>54.398119739924766</v>
      </c>
      <c r="Y93" s="141">
        <f t="shared" si="171"/>
        <v>35.327366722175533</v>
      </c>
      <c r="Z93" s="141">
        <f t="shared" si="172"/>
        <v>22.846562774579816</v>
      </c>
      <c r="AA93" s="141">
        <f t="shared" si="173"/>
        <v>7.49950550496159</v>
      </c>
      <c r="AB93" s="141">
        <f t="shared" si="174"/>
        <v>21.423577492636436</v>
      </c>
      <c r="AC93" s="142">
        <f t="shared" si="135"/>
        <v>23.420848003156781</v>
      </c>
    </row>
    <row r="94" spans="1:29" x14ac:dyDescent="0.2">
      <c r="A94" s="193"/>
      <c r="B94" s="193"/>
      <c r="C94" s="193"/>
      <c r="D94" s="193"/>
      <c r="E94" s="193"/>
      <c r="F94" s="193"/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</row>
    <row r="95" spans="1:29" x14ac:dyDescent="0.2">
      <c r="A95" s="193"/>
      <c r="B95" s="193"/>
      <c r="C95" s="193"/>
      <c r="D95" s="193"/>
      <c r="E95" s="193"/>
      <c r="F95" s="193"/>
      <c r="G95" s="193"/>
      <c r="H95" s="193"/>
      <c r="I95" s="193"/>
      <c r="J95" s="193"/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</row>
    <row r="96" spans="1:29" x14ac:dyDescent="0.2">
      <c r="A96" s="193"/>
      <c r="B96" s="193"/>
      <c r="C96" s="193"/>
      <c r="D96" s="193"/>
      <c r="E96" s="193"/>
      <c r="F96" s="193"/>
      <c r="G96" s="193"/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</row>
    <row r="97" spans="1:23" x14ac:dyDescent="0.2">
      <c r="A97" s="193"/>
      <c r="B97" s="193"/>
      <c r="C97" s="193"/>
      <c r="D97" s="193"/>
      <c r="E97" s="193"/>
      <c r="F97" s="193"/>
      <c r="G97" s="193"/>
      <c r="H97" s="193"/>
      <c r="I97" s="193"/>
      <c r="J97" s="193"/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3"/>
      <c r="V97" s="193"/>
      <c r="W97" s="193"/>
    </row>
    <row r="98" spans="1:23" x14ac:dyDescent="0.2">
      <c r="A98" s="193"/>
      <c r="B98" s="193"/>
      <c r="C98" s="193"/>
      <c r="D98" s="193"/>
      <c r="E98" s="193"/>
      <c r="F98" s="193"/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</row>
    <row r="99" spans="1:23" x14ac:dyDescent="0.2">
      <c r="A99" s="193"/>
      <c r="B99" s="193"/>
      <c r="C99" s="193"/>
      <c r="D99" s="193"/>
      <c r="E99" s="193"/>
      <c r="F99" s="193"/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3"/>
      <c r="U99" s="193"/>
      <c r="V99" s="193"/>
      <c r="W99" s="193"/>
    </row>
    <row r="100" spans="1:23" x14ac:dyDescent="0.2">
      <c r="A100" s="193"/>
      <c r="B100" s="193"/>
      <c r="C100" s="193"/>
      <c r="D100" s="193"/>
      <c r="E100" s="193"/>
      <c r="F100" s="193"/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</row>
    <row r="101" spans="1:23" x14ac:dyDescent="0.2">
      <c r="A101" s="193"/>
      <c r="B101" s="193"/>
      <c r="C101" s="193"/>
      <c r="D101" s="193"/>
      <c r="E101" s="193"/>
      <c r="F101" s="193"/>
      <c r="G101" s="193"/>
      <c r="H101" s="193"/>
      <c r="I101" s="193"/>
      <c r="J101" s="193"/>
      <c r="K101" s="193"/>
      <c r="L101" s="193"/>
      <c r="M101" s="193"/>
      <c r="N101" s="193"/>
      <c r="O101" s="193"/>
      <c r="P101" s="193"/>
      <c r="Q101" s="193"/>
      <c r="R101" s="193"/>
      <c r="S101" s="193"/>
      <c r="T101" s="193"/>
      <c r="U101" s="193"/>
      <c r="V101" s="193"/>
      <c r="W101" s="193"/>
    </row>
    <row r="102" spans="1:23" x14ac:dyDescent="0.2">
      <c r="A102" s="193"/>
      <c r="B102" s="193"/>
      <c r="C102" s="193"/>
      <c r="D102" s="193"/>
      <c r="E102" s="193"/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</row>
    <row r="103" spans="1:23" x14ac:dyDescent="0.2">
      <c r="A103" s="193"/>
      <c r="B103" s="193"/>
      <c r="C103" s="193"/>
      <c r="D103" s="193"/>
      <c r="E103" s="193"/>
      <c r="F103" s="193"/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3"/>
      <c r="U103" s="193"/>
      <c r="V103" s="193"/>
      <c r="W103" s="193"/>
    </row>
    <row r="104" spans="1:23" x14ac:dyDescent="0.2">
      <c r="A104" s="193"/>
      <c r="B104" s="193"/>
      <c r="C104" s="193"/>
      <c r="D104" s="193"/>
      <c r="E104" s="193"/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</row>
    <row r="105" spans="1:23" x14ac:dyDescent="0.2">
      <c r="A105" s="193"/>
      <c r="B105" s="193"/>
      <c r="C105" s="193"/>
      <c r="D105" s="193"/>
      <c r="E105" s="193"/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193"/>
      <c r="U105" s="193"/>
      <c r="V105" s="193"/>
      <c r="W105" s="193"/>
    </row>
    <row r="106" spans="1:23" x14ac:dyDescent="0.2">
      <c r="A106" s="193"/>
      <c r="B106" s="193"/>
      <c r="C106" s="193"/>
      <c r="D106" s="193"/>
      <c r="E106" s="193"/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</row>
    <row r="107" spans="1:23" x14ac:dyDescent="0.2">
      <c r="A107" s="193"/>
      <c r="B107" s="193"/>
      <c r="C107" s="193"/>
      <c r="D107" s="193"/>
      <c r="E107" s="193"/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93"/>
      <c r="U107" s="193"/>
      <c r="V107" s="193"/>
      <c r="W107" s="193"/>
    </row>
    <row r="108" spans="1:23" x14ac:dyDescent="0.2">
      <c r="A108" s="193"/>
      <c r="B108" s="193"/>
      <c r="C108" s="193"/>
      <c r="D108" s="193"/>
      <c r="E108" s="193"/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3"/>
      <c r="V108" s="193"/>
      <c r="W108" s="193"/>
    </row>
    <row r="109" spans="1:23" x14ac:dyDescent="0.2">
      <c r="A109" s="193"/>
      <c r="B109" s="193"/>
      <c r="C109" s="193"/>
      <c r="D109" s="193"/>
      <c r="E109" s="193"/>
      <c r="F109" s="193"/>
      <c r="G109" s="193"/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3"/>
      <c r="U109" s="193"/>
      <c r="V109" s="193"/>
      <c r="W109" s="193"/>
    </row>
    <row r="110" spans="1:23" x14ac:dyDescent="0.2">
      <c r="A110" s="193"/>
      <c r="B110" s="193"/>
      <c r="C110" s="193"/>
      <c r="D110" s="193"/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93"/>
      <c r="V110" s="193"/>
      <c r="W110" s="193"/>
    </row>
    <row r="111" spans="1:23" x14ac:dyDescent="0.2">
      <c r="A111" s="193"/>
      <c r="B111" s="193"/>
      <c r="C111" s="193"/>
      <c r="D111" s="193"/>
      <c r="E111" s="193"/>
      <c r="F111" s="193"/>
      <c r="G111" s="193"/>
      <c r="H111" s="193"/>
      <c r="I111" s="193"/>
      <c r="J111" s="193"/>
      <c r="K111" s="193"/>
      <c r="L111" s="193"/>
      <c r="M111" s="193"/>
      <c r="N111" s="193"/>
      <c r="O111" s="193"/>
      <c r="P111" s="193"/>
      <c r="Q111" s="193"/>
      <c r="R111" s="193"/>
      <c r="S111" s="193"/>
      <c r="T111" s="193"/>
      <c r="U111" s="193"/>
      <c r="V111" s="193"/>
      <c r="W111" s="193"/>
    </row>
    <row r="112" spans="1:23" x14ac:dyDescent="0.2">
      <c r="A112" s="193"/>
      <c r="B112" s="193"/>
      <c r="C112" s="193"/>
      <c r="D112" s="193"/>
      <c r="E112" s="193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3"/>
      <c r="V112" s="193"/>
      <c r="W112" s="193"/>
    </row>
    <row r="113" spans="1:23" x14ac:dyDescent="0.2">
      <c r="A113" s="193"/>
      <c r="B113" s="193"/>
      <c r="C113" s="193"/>
      <c r="D113" s="193"/>
      <c r="E113" s="193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3"/>
      <c r="V113" s="193"/>
      <c r="W113" s="193"/>
    </row>
    <row r="114" spans="1:23" x14ac:dyDescent="0.2">
      <c r="A114" s="193"/>
      <c r="B114" s="193"/>
      <c r="C114" s="193"/>
      <c r="D114" s="193"/>
      <c r="E114" s="193"/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</row>
    <row r="115" spans="1:23" x14ac:dyDescent="0.2">
      <c r="A115" s="193"/>
      <c r="B115" s="193"/>
      <c r="C115" s="193"/>
      <c r="D115" s="193"/>
      <c r="E115" s="193"/>
      <c r="F115" s="193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93"/>
      <c r="V115" s="193"/>
      <c r="W115" s="193"/>
    </row>
    <row r="116" spans="1:23" x14ac:dyDescent="0.2">
      <c r="A116" s="193"/>
      <c r="B116" s="193"/>
      <c r="C116" s="193"/>
      <c r="D116" s="193"/>
      <c r="E116" s="193"/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3"/>
      <c r="V116" s="193"/>
      <c r="W116" s="193"/>
    </row>
    <row r="117" spans="1:23" x14ac:dyDescent="0.2">
      <c r="A117" s="193"/>
      <c r="B117" s="193"/>
      <c r="C117" s="193"/>
      <c r="D117" s="193"/>
      <c r="E117" s="193"/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3"/>
      <c r="U117" s="193"/>
      <c r="V117" s="193"/>
      <c r="W117" s="193"/>
    </row>
    <row r="118" spans="1:23" x14ac:dyDescent="0.2">
      <c r="A118" s="193"/>
      <c r="B118" s="193"/>
      <c r="C118" s="193"/>
      <c r="D118" s="193"/>
      <c r="E118" s="193"/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3"/>
      <c r="U118" s="193"/>
      <c r="V118" s="193"/>
      <c r="W118" s="193"/>
    </row>
    <row r="119" spans="1:23" x14ac:dyDescent="0.2">
      <c r="A119" s="193"/>
      <c r="B119" s="193"/>
      <c r="C119" s="193"/>
      <c r="D119" s="193"/>
      <c r="E119" s="193"/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3"/>
      <c r="U119" s="193"/>
      <c r="V119" s="193"/>
      <c r="W119" s="193"/>
    </row>
    <row r="120" spans="1:23" x14ac:dyDescent="0.2">
      <c r="A120" s="193"/>
      <c r="B120" s="193"/>
      <c r="C120" s="193"/>
      <c r="D120" s="193"/>
      <c r="E120" s="193"/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3"/>
      <c r="U120" s="193"/>
      <c r="V120" s="193"/>
      <c r="W120" s="193"/>
    </row>
    <row r="121" spans="1:23" x14ac:dyDescent="0.2">
      <c r="A121" s="193"/>
      <c r="B121" s="193"/>
      <c r="C121" s="193"/>
      <c r="D121" s="193"/>
      <c r="E121" s="193"/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3"/>
      <c r="U121" s="193"/>
      <c r="V121" s="193"/>
      <c r="W121" s="193"/>
    </row>
    <row r="122" spans="1:23" x14ac:dyDescent="0.2">
      <c r="A122" s="193"/>
      <c r="B122" s="193"/>
      <c r="C122" s="193"/>
      <c r="D122" s="193"/>
      <c r="E122" s="193"/>
      <c r="F122" s="193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3"/>
      <c r="U122" s="193"/>
      <c r="V122" s="193"/>
      <c r="W122" s="193"/>
    </row>
    <row r="123" spans="1:23" x14ac:dyDescent="0.2">
      <c r="A123" s="193"/>
      <c r="B123" s="193"/>
      <c r="C123" s="193"/>
      <c r="D123" s="193"/>
      <c r="E123" s="193"/>
      <c r="F123" s="193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3"/>
      <c r="U123" s="193"/>
      <c r="V123" s="193"/>
      <c r="W123" s="193"/>
    </row>
    <row r="124" spans="1:23" x14ac:dyDescent="0.2">
      <c r="A124" s="193"/>
      <c r="B124" s="193"/>
      <c r="C124" s="193"/>
      <c r="D124" s="193"/>
      <c r="E124" s="193"/>
      <c r="F124" s="193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</row>
    <row r="125" spans="1:23" x14ac:dyDescent="0.2">
      <c r="A125" s="193"/>
      <c r="B125" s="193"/>
      <c r="C125" s="193"/>
      <c r="D125" s="193"/>
      <c r="E125" s="193"/>
      <c r="F125" s="193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3"/>
      <c r="U125" s="193"/>
      <c r="V125" s="193"/>
      <c r="W125" s="193"/>
    </row>
    <row r="126" spans="1:23" x14ac:dyDescent="0.2">
      <c r="A126" s="193"/>
      <c r="B126" s="193"/>
      <c r="C126" s="193"/>
      <c r="D126" s="193"/>
      <c r="E126" s="193"/>
      <c r="F126" s="193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Gecivaldo Santos Pires da Silva</cp:lastModifiedBy>
  <cp:lastPrinted>2017-04-19T18:25:02Z</cp:lastPrinted>
  <dcterms:created xsi:type="dcterms:W3CDTF">2012-03-12T17:04:47Z</dcterms:created>
  <dcterms:modified xsi:type="dcterms:W3CDTF">2018-02-14T17:51:28Z</dcterms:modified>
</cp:coreProperties>
</file>