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07 Julh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W116" i="9" l="1"/>
  <c r="W94" i="9"/>
  <c r="H138" i="9"/>
  <c r="N47" i="12" l="1"/>
  <c r="D10" i="1" l="1"/>
  <c r="D11" i="1"/>
  <c r="D12" i="1"/>
  <c r="D13" i="1"/>
  <c r="D14" i="1"/>
  <c r="D15" i="1"/>
  <c r="D16" i="1"/>
  <c r="D17" i="1"/>
  <c r="B24" i="10" l="1"/>
  <c r="C24" i="10"/>
  <c r="E24" i="10"/>
  <c r="K21" i="10" s="1"/>
  <c r="F24" i="10"/>
  <c r="K18" i="10" l="1"/>
  <c r="H18" i="10"/>
  <c r="L18" i="10"/>
  <c r="I18" i="10"/>
  <c r="J18" i="10" s="1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F26" i="11"/>
  <c r="E26" i="11"/>
  <c r="C26" i="11"/>
  <c r="B26" i="11"/>
  <c r="G26" i="11" l="1"/>
  <c r="D26" i="11"/>
  <c r="N93" i="12"/>
  <c r="N71" i="12"/>
  <c r="G24" i="11"/>
  <c r="D24" i="11"/>
  <c r="G13" i="11"/>
  <c r="D13" i="11"/>
  <c r="B15" i="11"/>
  <c r="H13" i="11" s="1"/>
  <c r="C15" i="11"/>
  <c r="I13" i="11" s="1"/>
  <c r="N25" i="12"/>
  <c r="N116" i="9"/>
  <c r="N94" i="9"/>
  <c r="C18" i="1"/>
  <c r="M138" i="9"/>
  <c r="L138" i="9"/>
  <c r="K138" i="9"/>
  <c r="J138" i="9"/>
  <c r="I138" i="9"/>
  <c r="G138" i="9"/>
  <c r="F138" i="9"/>
  <c r="E138" i="9"/>
  <c r="D138" i="9"/>
  <c r="C138" i="9"/>
  <c r="B138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M69" i="9"/>
  <c r="L69" i="9"/>
  <c r="K69" i="9"/>
  <c r="J69" i="9"/>
  <c r="I69" i="9"/>
  <c r="H69" i="9"/>
  <c r="G69" i="9"/>
  <c r="F69" i="9"/>
  <c r="E69" i="9"/>
  <c r="D69" i="9"/>
  <c r="C69" i="9"/>
  <c r="B69" i="9"/>
  <c r="M68" i="9"/>
  <c r="L68" i="9"/>
  <c r="K68" i="9"/>
  <c r="J68" i="9"/>
  <c r="I68" i="9"/>
  <c r="H68" i="9"/>
  <c r="G68" i="9"/>
  <c r="F68" i="9"/>
  <c r="E68" i="9"/>
  <c r="D68" i="9"/>
  <c r="C68" i="9"/>
  <c r="B68" i="9"/>
  <c r="M67" i="9"/>
  <c r="L67" i="9"/>
  <c r="K67" i="9"/>
  <c r="J67" i="9"/>
  <c r="I67" i="9"/>
  <c r="H67" i="9"/>
  <c r="G67" i="9"/>
  <c r="F67" i="9"/>
  <c r="E67" i="9"/>
  <c r="D67" i="9"/>
  <c r="C67" i="9"/>
  <c r="B67" i="9"/>
  <c r="M66" i="9"/>
  <c r="L66" i="9"/>
  <c r="K66" i="9"/>
  <c r="J66" i="9"/>
  <c r="I66" i="9"/>
  <c r="H66" i="9"/>
  <c r="G66" i="9"/>
  <c r="F66" i="9"/>
  <c r="E66" i="9"/>
  <c r="D66" i="9"/>
  <c r="C66" i="9"/>
  <c r="B66" i="9"/>
  <c r="M65" i="9"/>
  <c r="L65" i="9"/>
  <c r="K65" i="9"/>
  <c r="J65" i="9"/>
  <c r="I65" i="9"/>
  <c r="H65" i="9"/>
  <c r="G65" i="9"/>
  <c r="F65" i="9"/>
  <c r="E65" i="9"/>
  <c r="D65" i="9"/>
  <c r="C65" i="9"/>
  <c r="B65" i="9"/>
  <c r="M64" i="9"/>
  <c r="L64" i="9"/>
  <c r="K64" i="9"/>
  <c r="J64" i="9"/>
  <c r="I64" i="9"/>
  <c r="H64" i="9"/>
  <c r="G64" i="9"/>
  <c r="F64" i="9"/>
  <c r="E64" i="9"/>
  <c r="D64" i="9"/>
  <c r="C64" i="9"/>
  <c r="B64" i="9"/>
  <c r="M63" i="9"/>
  <c r="L63" i="9"/>
  <c r="K63" i="9"/>
  <c r="J63" i="9"/>
  <c r="I63" i="9"/>
  <c r="H63" i="9"/>
  <c r="G63" i="9"/>
  <c r="F63" i="9"/>
  <c r="E63" i="9"/>
  <c r="D63" i="9"/>
  <c r="C63" i="9"/>
  <c r="B63" i="9"/>
  <c r="M62" i="9"/>
  <c r="L62" i="9"/>
  <c r="K62" i="9"/>
  <c r="J62" i="9"/>
  <c r="I62" i="9"/>
  <c r="H62" i="9"/>
  <c r="G62" i="9"/>
  <c r="F62" i="9"/>
  <c r="E62" i="9"/>
  <c r="D62" i="9"/>
  <c r="C62" i="9"/>
  <c r="B62" i="9"/>
  <c r="M61" i="9"/>
  <c r="L61" i="9"/>
  <c r="K61" i="9"/>
  <c r="J61" i="9"/>
  <c r="I61" i="9"/>
  <c r="H61" i="9"/>
  <c r="G61" i="9"/>
  <c r="F61" i="9"/>
  <c r="E61" i="9"/>
  <c r="D61" i="9"/>
  <c r="C61" i="9"/>
  <c r="B61" i="9"/>
  <c r="M60" i="9"/>
  <c r="L60" i="9"/>
  <c r="K60" i="9"/>
  <c r="J60" i="9"/>
  <c r="I60" i="9"/>
  <c r="H60" i="9"/>
  <c r="G60" i="9"/>
  <c r="F60" i="9"/>
  <c r="E60" i="9"/>
  <c r="D60" i="9"/>
  <c r="C60" i="9"/>
  <c r="B60" i="9"/>
  <c r="M59" i="9"/>
  <c r="L59" i="9"/>
  <c r="K59" i="9"/>
  <c r="J59" i="9"/>
  <c r="I59" i="9"/>
  <c r="H59" i="9"/>
  <c r="G59" i="9"/>
  <c r="F59" i="9"/>
  <c r="E59" i="9"/>
  <c r="D59" i="9"/>
  <c r="C59" i="9"/>
  <c r="B59" i="9"/>
  <c r="M58" i="9"/>
  <c r="L58" i="9"/>
  <c r="K58" i="9"/>
  <c r="J58" i="9"/>
  <c r="I58" i="9"/>
  <c r="H58" i="9"/>
  <c r="G58" i="9"/>
  <c r="F58" i="9"/>
  <c r="E58" i="9"/>
  <c r="D58" i="9"/>
  <c r="C58" i="9"/>
  <c r="B58" i="9"/>
  <c r="M57" i="9"/>
  <c r="L57" i="9"/>
  <c r="K57" i="9"/>
  <c r="J57" i="9"/>
  <c r="I57" i="9"/>
  <c r="H57" i="9"/>
  <c r="G57" i="9"/>
  <c r="F57" i="9"/>
  <c r="E57" i="9"/>
  <c r="D57" i="9"/>
  <c r="C57" i="9"/>
  <c r="B57" i="9"/>
  <c r="M56" i="9"/>
  <c r="L56" i="9"/>
  <c r="K56" i="9"/>
  <c r="J56" i="9"/>
  <c r="I56" i="9"/>
  <c r="H56" i="9"/>
  <c r="G56" i="9"/>
  <c r="F56" i="9"/>
  <c r="E56" i="9"/>
  <c r="D56" i="9"/>
  <c r="C56" i="9"/>
  <c r="B56" i="9"/>
  <c r="M55" i="9"/>
  <c r="L55" i="9"/>
  <c r="K55" i="9"/>
  <c r="J55" i="9"/>
  <c r="I55" i="9"/>
  <c r="H55" i="9"/>
  <c r="G55" i="9"/>
  <c r="F55" i="9"/>
  <c r="E55" i="9"/>
  <c r="D55" i="9"/>
  <c r="C55" i="9"/>
  <c r="B55" i="9"/>
  <c r="M54" i="9"/>
  <c r="L54" i="9"/>
  <c r="K54" i="9"/>
  <c r="J54" i="9"/>
  <c r="I54" i="9"/>
  <c r="H54" i="9"/>
  <c r="G54" i="9"/>
  <c r="F54" i="9"/>
  <c r="E54" i="9"/>
  <c r="D54" i="9"/>
  <c r="C54" i="9"/>
  <c r="B54" i="9"/>
  <c r="M53" i="9"/>
  <c r="L53" i="9"/>
  <c r="K53" i="9"/>
  <c r="J53" i="9"/>
  <c r="I53" i="9"/>
  <c r="H53" i="9"/>
  <c r="G53" i="9"/>
  <c r="F53" i="9"/>
  <c r="E53" i="9"/>
  <c r="D53" i="9"/>
  <c r="C53" i="9"/>
  <c r="B53" i="9"/>
  <c r="M52" i="9"/>
  <c r="L52" i="9"/>
  <c r="K52" i="9"/>
  <c r="J52" i="9"/>
  <c r="I52" i="9"/>
  <c r="H52" i="9"/>
  <c r="G52" i="9"/>
  <c r="F52" i="9"/>
  <c r="E52" i="9"/>
  <c r="D52" i="9"/>
  <c r="C52" i="9"/>
  <c r="B52" i="9"/>
  <c r="L10" i="1" l="1"/>
  <c r="L11" i="1"/>
  <c r="N138" i="9"/>
  <c r="J13" i="11"/>
  <c r="H11" i="4"/>
  <c r="I11" i="4"/>
  <c r="H12" i="4"/>
  <c r="I12" i="4"/>
  <c r="G11" i="4"/>
  <c r="G12" i="4"/>
  <c r="D11" i="4"/>
  <c r="D12" i="4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V116" i="9"/>
  <c r="U116" i="9"/>
  <c r="T116" i="9"/>
  <c r="AB94" i="9"/>
  <c r="AA94" i="9"/>
  <c r="Z94" i="9"/>
  <c r="Y94" i="9"/>
  <c r="X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2" i="11"/>
  <c r="D22" i="11"/>
  <c r="G10" i="11"/>
  <c r="G11" i="11"/>
  <c r="D10" i="11"/>
  <c r="D11" i="11"/>
  <c r="G41" i="10"/>
  <c r="G42" i="10"/>
  <c r="D41" i="10"/>
  <c r="G20" i="10"/>
  <c r="H21" i="4"/>
  <c r="I21" i="4"/>
  <c r="H22" i="4"/>
  <c r="I22" i="4"/>
  <c r="G21" i="4"/>
  <c r="G22" i="4"/>
  <c r="D21" i="4"/>
  <c r="D22" i="4"/>
  <c r="H31" i="1"/>
  <c r="I31" i="1"/>
  <c r="G31" i="1"/>
  <c r="D31" i="1"/>
  <c r="B18" i="1"/>
  <c r="G17" i="1"/>
  <c r="H17" i="1"/>
  <c r="I17" i="1"/>
  <c r="L17" i="1"/>
  <c r="K10" i="1" l="1"/>
  <c r="K11" i="1"/>
  <c r="K17" i="1"/>
  <c r="M17" i="1" s="1"/>
  <c r="J11" i="4"/>
  <c r="J31" i="1"/>
  <c r="J21" i="4"/>
  <c r="J17" i="1"/>
  <c r="J22" i="4"/>
  <c r="J12" i="4"/>
  <c r="R138" i="9"/>
  <c r="G25" i="11" l="1"/>
  <c r="D25" i="11"/>
  <c r="G23" i="11"/>
  <c r="D23" i="11"/>
  <c r="G21" i="11"/>
  <c r="D21" i="11"/>
  <c r="G44" i="10"/>
  <c r="F46" i="10"/>
  <c r="L38" i="10" s="1"/>
  <c r="E46" i="10"/>
  <c r="K38" i="10" s="1"/>
  <c r="C46" i="10"/>
  <c r="I38" i="10" s="1"/>
  <c r="B46" i="10"/>
  <c r="H38" i="10" s="1"/>
  <c r="G45" i="10"/>
  <c r="D43" i="10"/>
  <c r="G40" i="10"/>
  <c r="G39" i="10"/>
  <c r="D37" i="10"/>
  <c r="G36" i="10"/>
  <c r="D36" i="10"/>
  <c r="G35" i="10"/>
  <c r="D35" i="10"/>
  <c r="G34" i="10"/>
  <c r="D34" i="10"/>
  <c r="G33" i="10"/>
  <c r="D33" i="10"/>
  <c r="G32" i="10"/>
  <c r="D32" i="10"/>
  <c r="G31" i="10"/>
  <c r="D31" i="10"/>
  <c r="G30" i="10"/>
  <c r="D30" i="10"/>
  <c r="F24" i="4"/>
  <c r="E24" i="4"/>
  <c r="C24" i="4"/>
  <c r="B24" i="4"/>
  <c r="I23" i="4"/>
  <c r="H23" i="4"/>
  <c r="G23" i="4"/>
  <c r="D23" i="4"/>
  <c r="I20" i="4"/>
  <c r="H20" i="4"/>
  <c r="G20" i="4"/>
  <c r="D20" i="4"/>
  <c r="H32" i="1"/>
  <c r="G32" i="1"/>
  <c r="D32" i="1"/>
  <c r="L22" i="11" l="1"/>
  <c r="L24" i="11"/>
  <c r="K22" i="11"/>
  <c r="K24" i="11"/>
  <c r="H22" i="11"/>
  <c r="H24" i="11"/>
  <c r="I22" i="11"/>
  <c r="I24" i="11"/>
  <c r="K21" i="4"/>
  <c r="K22" i="4"/>
  <c r="L22" i="4"/>
  <c r="L21" i="4"/>
  <c r="H25" i="11"/>
  <c r="H23" i="11"/>
  <c r="H21" i="11"/>
  <c r="K25" i="11"/>
  <c r="K23" i="11"/>
  <c r="K21" i="11"/>
  <c r="I25" i="11"/>
  <c r="I23" i="11"/>
  <c r="I21" i="11"/>
  <c r="L25" i="11"/>
  <c r="L23" i="11"/>
  <c r="L21" i="11"/>
  <c r="K41" i="10"/>
  <c r="K42" i="10"/>
  <c r="K45" i="10"/>
  <c r="K44" i="10"/>
  <c r="K43" i="10"/>
  <c r="K40" i="10"/>
  <c r="K39" i="10"/>
  <c r="K37" i="10"/>
  <c r="K36" i="10"/>
  <c r="K35" i="10"/>
  <c r="K34" i="10"/>
  <c r="K33" i="10"/>
  <c r="K32" i="10"/>
  <c r="K31" i="10"/>
  <c r="K30" i="10"/>
  <c r="L42" i="10"/>
  <c r="L41" i="10"/>
  <c r="M41" i="10" s="1"/>
  <c r="L45" i="10"/>
  <c r="L44" i="10"/>
  <c r="L43" i="10"/>
  <c r="L40" i="10"/>
  <c r="L39" i="10"/>
  <c r="L37" i="10"/>
  <c r="L36" i="10"/>
  <c r="L35" i="10"/>
  <c r="L34" i="10"/>
  <c r="L33" i="10"/>
  <c r="L32" i="10"/>
  <c r="L31" i="10"/>
  <c r="L30" i="10"/>
  <c r="I42" i="10"/>
  <c r="I41" i="10"/>
  <c r="I45" i="10"/>
  <c r="I44" i="10"/>
  <c r="I43" i="10"/>
  <c r="I40" i="10"/>
  <c r="I39" i="10"/>
  <c r="I37" i="10"/>
  <c r="I36" i="10"/>
  <c r="I35" i="10"/>
  <c r="I34" i="10"/>
  <c r="I33" i="10"/>
  <c r="I32" i="10"/>
  <c r="I31" i="10"/>
  <c r="I30" i="10"/>
  <c r="H41" i="10"/>
  <c r="H42" i="10"/>
  <c r="H45" i="10"/>
  <c r="H44" i="10"/>
  <c r="H43" i="10"/>
  <c r="H40" i="10"/>
  <c r="H39" i="10"/>
  <c r="H37" i="10"/>
  <c r="H36" i="10"/>
  <c r="H35" i="10"/>
  <c r="H34" i="10"/>
  <c r="H33" i="10"/>
  <c r="H32" i="10"/>
  <c r="H31" i="10"/>
  <c r="H30" i="10"/>
  <c r="I24" i="4"/>
  <c r="L23" i="4"/>
  <c r="L20" i="4"/>
  <c r="J20" i="4"/>
  <c r="J23" i="4"/>
  <c r="H24" i="4"/>
  <c r="K23" i="4"/>
  <c r="K20" i="4"/>
  <c r="G46" i="10"/>
  <c r="D46" i="10"/>
  <c r="G24" i="4"/>
  <c r="D24" i="4"/>
  <c r="M42" i="10" l="1"/>
  <c r="I26" i="11"/>
  <c r="L26" i="11"/>
  <c r="H26" i="11"/>
  <c r="J22" i="11"/>
  <c r="K26" i="11"/>
  <c r="M24" i="11"/>
  <c r="M22" i="11"/>
  <c r="J24" i="11"/>
  <c r="M21" i="4"/>
  <c r="J24" i="4"/>
  <c r="M22" i="4"/>
  <c r="M44" i="10"/>
  <c r="J41" i="10"/>
  <c r="A21" i="1"/>
  <c r="J26" i="11" l="1"/>
  <c r="M26" i="11"/>
  <c r="A18" i="11"/>
  <c r="A17" i="4"/>
  <c r="A27" i="10" s="1"/>
  <c r="F34" i="1"/>
  <c r="E34" i="1"/>
  <c r="C34" i="1"/>
  <c r="B34" i="1"/>
  <c r="H33" i="1"/>
  <c r="G33" i="1"/>
  <c r="D33" i="1"/>
  <c r="I30" i="1"/>
  <c r="H30" i="1"/>
  <c r="G30" i="1"/>
  <c r="D30" i="1"/>
  <c r="I29" i="1"/>
  <c r="H29" i="1"/>
  <c r="G29" i="1"/>
  <c r="D29" i="1"/>
  <c r="I28" i="1"/>
  <c r="H28" i="1"/>
  <c r="G28" i="1"/>
  <c r="D28" i="1"/>
  <c r="I27" i="1"/>
  <c r="H27" i="1"/>
  <c r="G27" i="1"/>
  <c r="D27" i="1"/>
  <c r="I26" i="1"/>
  <c r="H26" i="1"/>
  <c r="G26" i="1"/>
  <c r="D26" i="1"/>
  <c r="I25" i="1"/>
  <c r="H25" i="1"/>
  <c r="G25" i="1"/>
  <c r="D25" i="1"/>
  <c r="I24" i="1"/>
  <c r="H24" i="1"/>
  <c r="G24" i="1"/>
  <c r="D24" i="1"/>
  <c r="L23" i="1"/>
  <c r="K23" i="1"/>
  <c r="I23" i="1"/>
  <c r="H23" i="1"/>
  <c r="F23" i="1"/>
  <c r="E23" i="1"/>
  <c r="C23" i="1"/>
  <c r="B23" i="1"/>
  <c r="G34" i="1" l="1"/>
  <c r="I34" i="1"/>
  <c r="L31" i="1"/>
  <c r="L25" i="1"/>
  <c r="L27" i="1"/>
  <c r="L29" i="1"/>
  <c r="L32" i="1"/>
  <c r="L24" i="1"/>
  <c r="L26" i="1"/>
  <c r="L28" i="1"/>
  <c r="L30" i="1"/>
  <c r="L33" i="1"/>
  <c r="H34" i="1"/>
  <c r="K31" i="1"/>
  <c r="K32" i="1"/>
  <c r="K29" i="1"/>
  <c r="K27" i="1"/>
  <c r="K25" i="1"/>
  <c r="K33" i="1"/>
  <c r="K30" i="1"/>
  <c r="K28" i="1"/>
  <c r="K26" i="1"/>
  <c r="K24" i="1"/>
  <c r="J24" i="1"/>
  <c r="J25" i="1"/>
  <c r="J26" i="1"/>
  <c r="J27" i="1"/>
  <c r="J28" i="1"/>
  <c r="J29" i="1"/>
  <c r="J30" i="1"/>
  <c r="D34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D12" i="11"/>
  <c r="M28" i="1" l="1"/>
  <c r="M24" i="1"/>
  <c r="J34" i="1"/>
  <c r="M30" i="1"/>
  <c r="M26" i="1"/>
  <c r="M27" i="1"/>
  <c r="L34" i="1"/>
  <c r="M33" i="1"/>
  <c r="M29" i="1"/>
  <c r="M25" i="1"/>
  <c r="K34" i="1"/>
  <c r="M32" i="1"/>
  <c r="M31" i="1"/>
  <c r="Q138" i="9"/>
  <c r="Q116" i="9"/>
  <c r="Q94" i="9"/>
  <c r="Q69" i="9"/>
  <c r="Q47" i="9"/>
  <c r="N47" i="9"/>
  <c r="N69" i="9" s="1"/>
  <c r="Q25" i="9"/>
  <c r="Q93" i="12"/>
  <c r="Q71" i="12"/>
  <c r="Q47" i="12"/>
  <c r="Q25" i="12"/>
  <c r="M34" i="1" l="1"/>
  <c r="AB24" i="12"/>
  <c r="AB46" i="12"/>
  <c r="AB70" i="12"/>
  <c r="AB92" i="12"/>
  <c r="AB137" i="9"/>
  <c r="AB115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M11" i="1" l="1"/>
  <c r="X115" i="9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N115" i="9"/>
  <c r="N93" i="9"/>
  <c r="N46" i="9"/>
  <c r="N68" i="9" s="1"/>
  <c r="N137" i="9" l="1"/>
  <c r="W137" i="9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3" i="4" l="1"/>
  <c r="I10" i="4" l="1"/>
  <c r="H10" i="4"/>
  <c r="G10" i="4"/>
  <c r="D10" i="4"/>
  <c r="J10" i="4" l="1"/>
  <c r="G15" i="10" l="1"/>
  <c r="D15" i="10"/>
  <c r="K20" i="10" l="1"/>
  <c r="K12" i="10"/>
  <c r="K14" i="10"/>
  <c r="K11" i="10"/>
  <c r="K13" i="10"/>
  <c r="K15" i="10"/>
  <c r="K10" i="10"/>
  <c r="K46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AC24" i="9" l="1"/>
  <c r="G13" i="1"/>
  <c r="G16" i="10" l="1"/>
  <c r="D17" i="10"/>
  <c r="D16" i="10"/>
  <c r="I13" i="1"/>
  <c r="H13" i="1"/>
  <c r="I12" i="1"/>
  <c r="H12" i="1"/>
  <c r="G12" i="1"/>
  <c r="J12" i="1" l="1"/>
  <c r="J13" i="1"/>
  <c r="I14" i="1" l="1"/>
  <c r="H14" i="1"/>
  <c r="G14" i="1"/>
  <c r="J14" i="1" l="1"/>
  <c r="L9" i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9" i="10"/>
  <c r="I29" i="10"/>
  <c r="F29" i="10"/>
  <c r="C29" i="10"/>
  <c r="K29" i="10"/>
  <c r="H29" i="10"/>
  <c r="E29" i="10"/>
  <c r="B29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N67" i="9" s="1"/>
  <c r="AB23" i="9"/>
  <c r="AA23" i="9"/>
  <c r="Z23" i="9"/>
  <c r="Y23" i="9"/>
  <c r="X23" i="9"/>
  <c r="W23" i="9"/>
  <c r="V23" i="9"/>
  <c r="U23" i="9"/>
  <c r="T23" i="9"/>
  <c r="S23" i="9"/>
  <c r="R23" i="9"/>
  <c r="N136" i="9" l="1"/>
  <c r="AC93" i="9"/>
  <c r="AC46" i="9"/>
  <c r="AC68" i="9"/>
  <c r="AC137" i="9" l="1"/>
  <c r="I13" i="4"/>
  <c r="H13" i="4"/>
  <c r="D13" i="4"/>
  <c r="I20" i="10" l="1"/>
  <c r="H20" i="10"/>
  <c r="I11" i="10"/>
  <c r="I12" i="10"/>
  <c r="I13" i="10"/>
  <c r="I14" i="10"/>
  <c r="H11" i="10"/>
  <c r="H12" i="10"/>
  <c r="H13" i="10"/>
  <c r="H14" i="10"/>
  <c r="I15" i="10"/>
  <c r="D24" i="10"/>
  <c r="H15" i="10"/>
  <c r="I17" i="10"/>
  <c r="I16" i="10"/>
  <c r="H17" i="10"/>
  <c r="H16" i="10"/>
  <c r="J13" i="4"/>
  <c r="D10" i="10"/>
  <c r="I46" i="10" l="1"/>
  <c r="J30" i="10"/>
  <c r="H46" i="10"/>
  <c r="J32" i="10"/>
  <c r="J34" i="10"/>
  <c r="J36" i="10"/>
  <c r="J43" i="10"/>
  <c r="J31" i="10"/>
  <c r="J33" i="10"/>
  <c r="J35" i="10"/>
  <c r="J37" i="10"/>
  <c r="J14" i="10"/>
  <c r="J12" i="10"/>
  <c r="J13" i="10"/>
  <c r="J11" i="10"/>
  <c r="J15" i="10"/>
  <c r="J16" i="10"/>
  <c r="J17" i="10"/>
  <c r="F15" i="11"/>
  <c r="L13" i="11" s="1"/>
  <c r="E15" i="11"/>
  <c r="K13" i="11" s="1"/>
  <c r="G12" i="11"/>
  <c r="F14" i="4"/>
  <c r="E14" i="4"/>
  <c r="C14" i="4"/>
  <c r="B14" i="4"/>
  <c r="M13" i="11" l="1"/>
  <c r="K11" i="4"/>
  <c r="K12" i="4"/>
  <c r="L12" i="4"/>
  <c r="L11" i="4"/>
  <c r="K10" i="11"/>
  <c r="K11" i="11"/>
  <c r="L11" i="11"/>
  <c r="L10" i="11"/>
  <c r="H10" i="11"/>
  <c r="H11" i="11"/>
  <c r="I11" i="11"/>
  <c r="I10" i="11"/>
  <c r="J23" i="11"/>
  <c r="M25" i="11"/>
  <c r="M21" i="11"/>
  <c r="J46" i="10"/>
  <c r="K24" i="4"/>
  <c r="M23" i="4"/>
  <c r="K10" i="4"/>
  <c r="L10" i="4"/>
  <c r="K12" i="11"/>
  <c r="I12" i="11"/>
  <c r="L12" i="11"/>
  <c r="H12" i="11"/>
  <c r="K13" i="4"/>
  <c r="L13" i="4"/>
  <c r="M11" i="4" l="1"/>
  <c r="M12" i="4"/>
  <c r="M10" i="11"/>
  <c r="J11" i="11"/>
  <c r="M11" i="11"/>
  <c r="J10" i="11"/>
  <c r="M23" i="11"/>
  <c r="J21" i="11"/>
  <c r="L24" i="4"/>
  <c r="M24" i="4" s="1"/>
  <c r="M20" i="4"/>
  <c r="M10" i="4"/>
  <c r="M13" i="4"/>
  <c r="M12" i="11"/>
  <c r="J12" i="11"/>
  <c r="K17" i="10" l="1"/>
  <c r="K16" i="10"/>
  <c r="I14" i="11" l="1"/>
  <c r="G14" i="11"/>
  <c r="G22" i="10"/>
  <c r="G19" i="10"/>
  <c r="G10" i="10"/>
  <c r="H14" i="4"/>
  <c r="I16" i="1"/>
  <c r="H16" i="1"/>
  <c r="I15" i="1"/>
  <c r="H15" i="1"/>
  <c r="I10" i="1"/>
  <c r="H10" i="1"/>
  <c r="G16" i="1"/>
  <c r="G15" i="1"/>
  <c r="G10" i="1"/>
  <c r="L20" i="10" l="1"/>
  <c r="M20" i="10" s="1"/>
  <c r="M45" i="10"/>
  <c r="M40" i="10"/>
  <c r="M39" i="10"/>
  <c r="M36" i="10"/>
  <c r="M35" i="10"/>
  <c r="M34" i="10"/>
  <c r="M33" i="10"/>
  <c r="M32" i="10"/>
  <c r="M31" i="10"/>
  <c r="L11" i="10"/>
  <c r="M11" i="10" s="1"/>
  <c r="L13" i="10"/>
  <c r="M13" i="10" s="1"/>
  <c r="L12" i="10"/>
  <c r="M12" i="10" s="1"/>
  <c r="L14" i="10"/>
  <c r="M14" i="10" s="1"/>
  <c r="L15" i="10"/>
  <c r="M15" i="10" s="1"/>
  <c r="L17" i="10"/>
  <c r="L16" i="10"/>
  <c r="M16" i="10" s="1"/>
  <c r="J10" i="1"/>
  <c r="J15" i="1"/>
  <c r="J16" i="1"/>
  <c r="L19" i="10"/>
  <c r="K14" i="11"/>
  <c r="D15" i="11"/>
  <c r="G15" i="11"/>
  <c r="H14" i="11"/>
  <c r="J14" i="11" s="1"/>
  <c r="L14" i="11"/>
  <c r="L10" i="10"/>
  <c r="L22" i="10"/>
  <c r="L23" i="10"/>
  <c r="I10" i="10"/>
  <c r="I22" i="10"/>
  <c r="I23" i="10"/>
  <c r="I19" i="10"/>
  <c r="H23" i="10"/>
  <c r="H22" i="10"/>
  <c r="H19" i="10"/>
  <c r="H10" i="10"/>
  <c r="K23" i="10"/>
  <c r="K22" i="10"/>
  <c r="K19" i="10"/>
  <c r="G24" i="10"/>
  <c r="K14" i="4"/>
  <c r="D14" i="4"/>
  <c r="G14" i="4"/>
  <c r="I14" i="4"/>
  <c r="J14" i="4" s="1"/>
  <c r="M30" i="10" l="1"/>
  <c r="L46" i="10"/>
  <c r="M46" i="10" s="1"/>
  <c r="M22" i="10"/>
  <c r="K15" i="11"/>
  <c r="I15" i="11"/>
  <c r="L15" i="11"/>
  <c r="H15" i="11"/>
  <c r="L14" i="4"/>
  <c r="M19" i="10"/>
  <c r="M14" i="11"/>
  <c r="L24" i="10"/>
  <c r="I24" i="10"/>
  <c r="M10" i="10"/>
  <c r="K24" i="10"/>
  <c r="J10" i="10"/>
  <c r="H24" i="10"/>
  <c r="J15" i="11" l="1"/>
  <c r="J24" i="10"/>
  <c r="M15" i="11"/>
  <c r="M24" i="10"/>
  <c r="M14" i="4"/>
  <c r="F18" i="1" l="1"/>
  <c r="E18" i="1"/>
  <c r="K12" i="1" l="1"/>
  <c r="L12" i="1"/>
  <c r="K13" i="1"/>
  <c r="L13" i="1"/>
  <c r="K14" i="1"/>
  <c r="L14" i="1"/>
  <c r="K16" i="1"/>
  <c r="K15" i="1"/>
  <c r="H18" i="1"/>
  <c r="D18" i="1"/>
  <c r="L16" i="1"/>
  <c r="L15" i="1"/>
  <c r="G18" i="1"/>
  <c r="I18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8" i="1"/>
  <c r="L18" i="1"/>
  <c r="M15" i="1"/>
  <c r="J18" i="1"/>
  <c r="M10" i="1"/>
  <c r="M16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135" i="9" l="1"/>
  <c r="N66" i="9"/>
  <c r="AC92" i="9"/>
  <c r="AC23" i="9"/>
  <c r="AC44" i="9"/>
  <c r="M18" i="1"/>
  <c r="AB134" i="9"/>
  <c r="AB112" i="9"/>
  <c r="AB90" i="9"/>
  <c r="AB65" i="9"/>
  <c r="AB43" i="9"/>
  <c r="AC43" i="9"/>
  <c r="AB21" i="9"/>
  <c r="AB21" i="12"/>
  <c r="AB43" i="12"/>
  <c r="AB89" i="12"/>
  <c r="AB67" i="12"/>
  <c r="AC136" i="9" l="1"/>
  <c r="AC67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N133" i="9" s="1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N129" i="9" s="1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65" i="9"/>
  <c r="AB20" i="9"/>
  <c r="AA20" i="9"/>
  <c r="Z20" i="9"/>
  <c r="Y20" i="9"/>
  <c r="X20" i="9"/>
  <c r="W20" i="9"/>
  <c r="V20" i="9"/>
  <c r="U20" i="9"/>
  <c r="T20" i="9"/>
  <c r="S20" i="9"/>
  <c r="R20" i="9"/>
  <c r="N64" i="9"/>
  <c r="AB19" i="9"/>
  <c r="AA19" i="9"/>
  <c r="Z19" i="9"/>
  <c r="Y19" i="9"/>
  <c r="X19" i="9"/>
  <c r="W19" i="9"/>
  <c r="V19" i="9"/>
  <c r="U19" i="9"/>
  <c r="T19" i="9"/>
  <c r="S19" i="9"/>
  <c r="R19" i="9"/>
  <c r="N63" i="9"/>
  <c r="AB18" i="9"/>
  <c r="AA18" i="9"/>
  <c r="Z18" i="9"/>
  <c r="Y18" i="9"/>
  <c r="X18" i="9"/>
  <c r="W18" i="9"/>
  <c r="V18" i="9"/>
  <c r="U18" i="9"/>
  <c r="T18" i="9"/>
  <c r="S18" i="9"/>
  <c r="R18" i="9"/>
  <c r="N62" i="9"/>
  <c r="AB17" i="9"/>
  <c r="AA17" i="9"/>
  <c r="Z17" i="9"/>
  <c r="Y17" i="9"/>
  <c r="X17" i="9"/>
  <c r="W17" i="9"/>
  <c r="V17" i="9"/>
  <c r="U17" i="9"/>
  <c r="T17" i="9"/>
  <c r="S17" i="9"/>
  <c r="R17" i="9"/>
  <c r="N61" i="9"/>
  <c r="AB16" i="9"/>
  <c r="AA16" i="9"/>
  <c r="Z16" i="9"/>
  <c r="Y16" i="9"/>
  <c r="X16" i="9"/>
  <c r="W16" i="9"/>
  <c r="V16" i="9"/>
  <c r="U16" i="9"/>
  <c r="T16" i="9"/>
  <c r="S16" i="9"/>
  <c r="R16" i="9"/>
  <c r="N60" i="9"/>
  <c r="AB15" i="9"/>
  <c r="AA15" i="9"/>
  <c r="Z15" i="9"/>
  <c r="Y15" i="9"/>
  <c r="X15" i="9"/>
  <c r="W15" i="9"/>
  <c r="V15" i="9"/>
  <c r="U15" i="9"/>
  <c r="T15" i="9"/>
  <c r="S15" i="9"/>
  <c r="R15" i="9"/>
  <c r="N59" i="9"/>
  <c r="AB14" i="9"/>
  <c r="AA14" i="9"/>
  <c r="Z14" i="9"/>
  <c r="Y14" i="9"/>
  <c r="X14" i="9"/>
  <c r="W14" i="9"/>
  <c r="V14" i="9"/>
  <c r="U14" i="9"/>
  <c r="T14" i="9"/>
  <c r="S14" i="9"/>
  <c r="R14" i="9"/>
  <c r="N58" i="9"/>
  <c r="AB13" i="9"/>
  <c r="AA13" i="9"/>
  <c r="Z13" i="9"/>
  <c r="Y13" i="9"/>
  <c r="X13" i="9"/>
  <c r="W13" i="9"/>
  <c r="V13" i="9"/>
  <c r="U13" i="9"/>
  <c r="T13" i="9"/>
  <c r="S13" i="9"/>
  <c r="R13" i="9"/>
  <c r="N57" i="9"/>
  <c r="AB12" i="9"/>
  <c r="AA12" i="9"/>
  <c r="Z12" i="9"/>
  <c r="Y12" i="9"/>
  <c r="X12" i="9"/>
  <c r="W12" i="9"/>
  <c r="V12" i="9"/>
  <c r="U12" i="9"/>
  <c r="T12" i="9"/>
  <c r="S12" i="9"/>
  <c r="R12" i="9"/>
  <c r="N56" i="9"/>
  <c r="AB11" i="9"/>
  <c r="AA11" i="9"/>
  <c r="Z11" i="9"/>
  <c r="Y11" i="9"/>
  <c r="X11" i="9"/>
  <c r="W11" i="9"/>
  <c r="V11" i="9"/>
  <c r="U11" i="9"/>
  <c r="T11" i="9"/>
  <c r="S11" i="9"/>
  <c r="R11" i="9"/>
  <c r="N55" i="9"/>
  <c r="AB10" i="9"/>
  <c r="AA10" i="9"/>
  <c r="Z10" i="9"/>
  <c r="Y10" i="9"/>
  <c r="X10" i="9"/>
  <c r="W10" i="9"/>
  <c r="V10" i="9"/>
  <c r="U10" i="9"/>
  <c r="T10" i="9"/>
  <c r="S10" i="9"/>
  <c r="R10" i="9"/>
  <c r="N54" i="9"/>
  <c r="AB9" i="9"/>
  <c r="AA9" i="9"/>
  <c r="Z9" i="9"/>
  <c r="Y9" i="9"/>
  <c r="X9" i="9"/>
  <c r="W9" i="9"/>
  <c r="V9" i="9"/>
  <c r="U9" i="9"/>
  <c r="T9" i="9"/>
  <c r="S9" i="9"/>
  <c r="R9" i="9"/>
  <c r="N53" i="9"/>
  <c r="N52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N121" i="9" l="1"/>
  <c r="N125" i="9"/>
  <c r="N123" i="9"/>
  <c r="N127" i="9"/>
  <c r="N131" i="9"/>
  <c r="N122" i="9"/>
  <c r="N124" i="9"/>
  <c r="N126" i="9"/>
  <c r="N128" i="9"/>
  <c r="N130" i="9"/>
  <c r="AC130" i="9" s="1"/>
  <c r="N132" i="9"/>
  <c r="N134" i="9"/>
  <c r="AC135" i="9" s="1"/>
  <c r="AC133" i="9"/>
  <c r="AC122" i="9"/>
  <c r="AC124" i="9"/>
  <c r="AC126" i="9"/>
  <c r="AC128" i="9"/>
  <c r="AC91" i="9"/>
  <c r="AC22" i="9"/>
  <c r="AC66" i="9"/>
  <c r="AC43" i="12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5" i="9"/>
  <c r="AC104" i="9"/>
  <c r="AC106" i="9"/>
  <c r="AC108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132" i="9" l="1"/>
  <c r="AC65" i="9"/>
  <c r="AC134" i="9"/>
  <c r="AC129" i="9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<sst xmlns="http://schemas.openxmlformats.org/spreadsheetml/2006/main" count="486" uniqueCount="61">
  <si>
    <t>EMPRESA</t>
  </si>
  <si>
    <t>ASK (000)</t>
  </si>
  <si>
    <t>RPK (000)</t>
  </si>
  <si>
    <t>AZUL</t>
  </si>
  <si>
    <t>PASSAREDO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</si>
  <si>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</si>
  <si>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</si>
  <si>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</si>
  <si>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</si>
  <si>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</si>
  <si>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</si>
  <si>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</si>
  <si>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</si>
  <si>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</si>
  <si>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</si>
  <si>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</si>
  <si>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</si>
  <si>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</si>
  <si>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</si>
  <si>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</si>
  <si>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</si>
  <si>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</si>
  <si>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ABSA</t>
  </si>
  <si>
    <t>AVIANCA BRASIL</t>
  </si>
  <si>
    <t>GOL</t>
  </si>
  <si>
    <t>MAP LINHAS AEREAS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</si>
  <si>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</si>
  <si>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</si>
  <si>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</si>
  <si>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</si>
  <si>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</si>
  <si>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</si>
  <si>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</si>
  <si>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</si>
  <si>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</si>
  <si>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</si>
  <si>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</si>
  <si>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</si>
  <si>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</si>
  <si>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</si>
  <si>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</si>
  <si>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</si>
  <si>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</si>
  <si>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VOOS REGULARES E NÃO REGULARES</t>
  </si>
  <si>
    <t>CARGA e CORREIO TRANSPORTADOS (Ton)</t>
  </si>
  <si>
    <t>Carga e Correio - Variação (%)</t>
  </si>
  <si>
    <t>Carga e Correio (Ton)</t>
  </si>
  <si>
    <t>SETE</t>
  </si>
  <si>
    <t>ABAETE</t>
  </si>
  <si>
    <t>STERNA LINHAS A</t>
  </si>
  <si>
    <t>Passageiros Pagos Transportados e Carga Paga e Correio Transportados</t>
  </si>
  <si>
    <t>PARTICIPAÇÃO DE MERCADO (CARGA e CORREIO)</t>
  </si>
  <si>
    <t>-</t>
  </si>
  <si>
    <t>APROVEITAMENTO (%)</t>
  </si>
  <si>
    <t>APROVEITAMENTO - Variação (%)</t>
  </si>
  <si>
    <t>APROVEITAMENTO (RPK/ASK)</t>
  </si>
  <si>
    <t>MODERN</t>
  </si>
  <si>
    <t>STERNA</t>
  </si>
  <si>
    <t>Observações</t>
  </si>
  <si>
    <t>As informações da empresa aérea Latam relacionadas ao mês de julho de 2017 são baseadas em estimativas, uma vez que a empresa não encaminhou à Anac suas informações a tempo de serem incluídas no presente relatório, motivo pelo qual foi aberto um processo administrativo para apuração de infração no que tange à não prestação de informações a esse órgão regulador.</t>
  </si>
  <si>
    <t>LATAM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</si>
</sst>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3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66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64"/>
      </right>
      <top style="hair">
        <color theme="0" tint="-0.24994659260841701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" fillId="0" borderId="0"/>
  </cellStyleXfs>
  <cellXfs count="26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40" fontId="5" fillId="2" borderId="3" xfId="6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167" fontId="5" fillId="2" borderId="17" xfId="5" applyNumberFormat="1" applyFont="1" applyFill="1" applyBorder="1" applyAlignment="1"/>
    <xf numFmtId="167" fontId="5" fillId="2" borderId="18" xfId="5" applyNumberFormat="1" applyFont="1" applyFill="1" applyBorder="1" applyAlignment="1"/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167" fontId="5" fillId="2" borderId="19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 wrapText="1"/>
    </xf>
    <xf numFmtId="3" fontId="4" fillId="6" borderId="23" xfId="0" applyNumberFormat="1" applyFont="1" applyFill="1" applyBorder="1" applyAlignment="1">
      <alignment vertical="center"/>
    </xf>
    <xf numFmtId="0" fontId="4" fillId="7" borderId="28" xfId="0" applyFont="1" applyFill="1" applyBorder="1" applyAlignment="1">
      <alignment horizontal="right" vertical="center" wrapText="1"/>
    </xf>
    <xf numFmtId="0" fontId="4" fillId="6" borderId="36" xfId="0" applyFont="1" applyFill="1" applyBorder="1" applyAlignment="1">
      <alignment horizontal="right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vertical="center" wrapText="1"/>
    </xf>
    <xf numFmtId="167" fontId="5" fillId="2" borderId="29" xfId="5" applyNumberFormat="1" applyFont="1" applyFill="1" applyBorder="1" applyAlignment="1"/>
    <xf numFmtId="167" fontId="5" fillId="2" borderId="31" xfId="5" applyNumberFormat="1" applyFont="1" applyFill="1" applyBorder="1" applyAlignment="1"/>
    <xf numFmtId="167" fontId="5" fillId="2" borderId="33" xfId="5" applyNumberFormat="1" applyFont="1" applyFill="1" applyBorder="1" applyAlignment="1"/>
    <xf numFmtId="0" fontId="4" fillId="7" borderId="27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right" vertical="center" wrapText="1"/>
    </xf>
    <xf numFmtId="0" fontId="4" fillId="7" borderId="27" xfId="0" applyFont="1" applyFill="1" applyBorder="1" applyAlignment="1">
      <alignment horizontal="right" vertical="center" wrapText="1"/>
    </xf>
    <xf numFmtId="0" fontId="4" fillId="4" borderId="22" xfId="0" applyFont="1" applyFill="1" applyBorder="1" applyAlignment="1">
      <alignment horizontal="right" vertical="center" wrapText="1"/>
    </xf>
    <xf numFmtId="167" fontId="4" fillId="4" borderId="23" xfId="5" applyNumberFormat="1" applyFont="1" applyFill="1" applyBorder="1" applyAlignment="1">
      <alignment vertical="center"/>
    </xf>
    <xf numFmtId="0" fontId="4" fillId="10" borderId="27" xfId="0" applyFont="1" applyFill="1" applyBorder="1" applyAlignment="1">
      <alignment horizontal="right" vertical="center" wrapText="1"/>
    </xf>
    <xf numFmtId="0" fontId="4" fillId="10" borderId="28" xfId="0" applyFont="1" applyFill="1" applyBorder="1" applyAlignment="1">
      <alignment horizontal="right" vertical="center" wrapText="1"/>
    </xf>
    <xf numFmtId="167" fontId="4" fillId="10" borderId="35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167" fontId="5" fillId="2" borderId="31" xfId="5" applyNumberFormat="1" applyFont="1" applyFill="1" applyBorder="1" applyAlignment="1">
      <alignment horizontal="center" vertical="center"/>
    </xf>
    <xf numFmtId="167" fontId="5" fillId="2" borderId="19" xfId="5" applyNumberFormat="1" applyFont="1" applyFill="1" applyBorder="1" applyAlignment="1">
      <alignment horizontal="center" vertical="center"/>
    </xf>
    <xf numFmtId="167" fontId="5" fillId="2" borderId="33" xfId="5" applyNumberFormat="1" applyFont="1" applyFill="1" applyBorder="1" applyAlignment="1">
      <alignment horizontal="center" vertical="center"/>
    </xf>
    <xf numFmtId="167" fontId="5" fillId="2" borderId="18" xfId="5" applyNumberFormat="1" applyFont="1" applyFill="1" applyBorder="1" applyAlignment="1">
      <alignment horizontal="center" vertical="center"/>
    </xf>
    <xf numFmtId="3" fontId="4" fillId="7" borderId="41" xfId="0" applyNumberFormat="1" applyFont="1" applyFill="1" applyBorder="1" applyAlignment="1">
      <alignment horizontal="center" vertical="center"/>
    </xf>
    <xf numFmtId="3" fontId="4" fillId="7" borderId="42" xfId="0" applyNumberFormat="1" applyFont="1" applyFill="1" applyBorder="1" applyAlignment="1">
      <alignment horizontal="center" vertical="center"/>
    </xf>
    <xf numFmtId="3" fontId="4" fillId="6" borderId="41" xfId="0" applyNumberFormat="1" applyFont="1" applyFill="1" applyBorder="1" applyAlignment="1">
      <alignment horizontal="center" vertical="center"/>
    </xf>
    <xf numFmtId="167" fontId="4" fillId="8" borderId="41" xfId="5" applyNumberFormat="1" applyFont="1" applyFill="1" applyBorder="1" applyAlignment="1">
      <alignment horizontal="center" vertical="center"/>
    </xf>
    <xf numFmtId="9" fontId="4" fillId="9" borderId="42" xfId="5" applyFont="1" applyFill="1" applyBorder="1" applyAlignment="1">
      <alignment horizontal="center" vertical="center"/>
    </xf>
    <xf numFmtId="0" fontId="4" fillId="7" borderId="41" xfId="0" applyNumberFormat="1" applyFont="1" applyFill="1" applyBorder="1" applyAlignment="1">
      <alignment horizontal="center" vertical="center" wrapText="1"/>
    </xf>
    <xf numFmtId="0" fontId="4" fillId="7" borderId="42" xfId="0" applyNumberFormat="1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right" vertical="center" wrapText="1"/>
    </xf>
    <xf numFmtId="0" fontId="4" fillId="9" borderId="42" xfId="0" applyFont="1" applyFill="1" applyBorder="1" applyAlignment="1">
      <alignment horizontal="center" vertical="center" wrapText="1"/>
    </xf>
    <xf numFmtId="0" fontId="4" fillId="9" borderId="43" xfId="0" applyFont="1" applyFill="1" applyBorder="1" applyAlignment="1">
      <alignment horizontal="right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8" borderId="41" xfId="0" applyFont="1" applyFill="1" applyBorder="1" applyAlignment="1">
      <alignment horizontal="center" vertical="center" wrapText="1"/>
    </xf>
    <xf numFmtId="0" fontId="4" fillId="8" borderId="43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5" fillId="0" borderId="19" xfId="0" applyNumberFormat="1" applyFont="1" applyFill="1" applyBorder="1" applyAlignment="1">
      <alignment horizontal="center" vertical="center"/>
    </xf>
    <xf numFmtId="167" fontId="5" fillId="0" borderId="18" xfId="0" applyNumberFormat="1" applyFont="1" applyFill="1" applyBorder="1" applyAlignment="1">
      <alignment horizontal="center" vertical="center"/>
    </xf>
    <xf numFmtId="167" fontId="5" fillId="0" borderId="32" xfId="0" applyNumberFormat="1" applyFont="1" applyFill="1" applyBorder="1" applyAlignment="1">
      <alignment horizontal="center" vertical="center"/>
    </xf>
    <xf numFmtId="167" fontId="5" fillId="0" borderId="34" xfId="0" applyNumberFormat="1" applyFont="1" applyFill="1" applyBorder="1" applyAlignment="1">
      <alignment horizontal="center" vertical="center"/>
    </xf>
    <xf numFmtId="167" fontId="4" fillId="7" borderId="42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5" fillId="0" borderId="30" xfId="0" applyNumberFormat="1" applyFont="1" applyFill="1" applyBorder="1" applyAlignment="1"/>
    <xf numFmtId="167" fontId="5" fillId="0" borderId="32" xfId="0" applyNumberFormat="1" applyFont="1" applyFill="1" applyBorder="1" applyAlignment="1"/>
    <xf numFmtId="167" fontId="5" fillId="0" borderId="34" xfId="0" applyNumberFormat="1" applyFont="1" applyFill="1" applyBorder="1" applyAlignment="1"/>
    <xf numFmtId="167" fontId="4" fillId="7" borderId="35" xfId="0" applyNumberFormat="1" applyFont="1" applyFill="1" applyBorder="1" applyAlignment="1">
      <alignment vertical="center"/>
    </xf>
    <xf numFmtId="167" fontId="5" fillId="0" borderId="17" xfId="0" applyNumberFormat="1" applyFont="1" applyFill="1" applyBorder="1" applyAlignment="1"/>
    <xf numFmtId="167" fontId="5" fillId="0" borderId="19" xfId="0" applyNumberFormat="1" applyFont="1" applyFill="1" applyBorder="1" applyAlignment="1"/>
    <xf numFmtId="167" fontId="5" fillId="0" borderId="18" xfId="0" applyNumberFormat="1" applyFont="1" applyFill="1" applyBorder="1" applyAlignment="1"/>
    <xf numFmtId="167" fontId="4" fillId="6" borderId="37" xfId="0" applyNumberFormat="1" applyFont="1" applyFill="1" applyBorder="1" applyAlignment="1">
      <alignment vertical="center"/>
    </xf>
    <xf numFmtId="167" fontId="4" fillId="8" borderId="35" xfId="0" applyNumberFormat="1" applyFont="1" applyFill="1" applyBorder="1" applyAlignment="1">
      <alignment vertical="center"/>
    </xf>
    <xf numFmtId="167" fontId="5" fillId="0" borderId="20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4" fillId="9" borderId="6" xfId="0" applyNumberFormat="1" applyFont="1" applyFill="1" applyBorder="1" applyAlignment="1">
      <alignment vertical="center"/>
    </xf>
    <xf numFmtId="169" fontId="5" fillId="2" borderId="3" xfId="5" applyNumberFormat="1" applyFont="1" applyFill="1" applyBorder="1" applyAlignment="1">
      <alignment horizontal="right"/>
    </xf>
    <xf numFmtId="170" fontId="5" fillId="2" borderId="3" xfId="6" applyNumberFormat="1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>
      <alignment horizontal="center" vertical="center"/>
    </xf>
    <xf numFmtId="170" fontId="5" fillId="0" borderId="3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3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center" vertical="center"/>
    </xf>
    <xf numFmtId="170" fontId="5" fillId="2" borderId="10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right" vertical="center"/>
    </xf>
    <xf numFmtId="170" fontId="5" fillId="2" borderId="10" xfId="2" applyNumberFormat="1" applyFont="1" applyFill="1" applyBorder="1" applyAlignment="1">
      <alignment horizontal="right" vertical="center"/>
    </xf>
    <xf numFmtId="167" fontId="5" fillId="0" borderId="34" xfId="0" applyNumberFormat="1" applyFont="1" applyFill="1" applyBorder="1" applyAlignment="1">
      <alignment horizontal="right" vertical="center"/>
    </xf>
    <xf numFmtId="167" fontId="5" fillId="0" borderId="18" xfId="0" applyNumberFormat="1" applyFont="1" applyFill="1" applyBorder="1" applyAlignment="1">
      <alignment horizontal="right"/>
    </xf>
    <xf numFmtId="167" fontId="5" fillId="0" borderId="34" xfId="0" applyNumberFormat="1" applyFont="1" applyFill="1" applyBorder="1" applyAlignment="1">
      <alignment horizontal="right"/>
    </xf>
    <xf numFmtId="168" fontId="0" fillId="0" borderId="0" xfId="0" applyNumberFormat="1"/>
    <xf numFmtId="3" fontId="1" fillId="0" borderId="0" xfId="0" applyNumberFormat="1" applyFont="1"/>
    <xf numFmtId="3" fontId="7" fillId="2" borderId="0" xfId="0" applyNumberFormat="1" applyFont="1" applyFill="1" applyAlignment="1">
      <alignment vertical="center"/>
    </xf>
    <xf numFmtId="169" fontId="7" fillId="2" borderId="0" xfId="0" applyNumberFormat="1" applyFont="1" applyFill="1" applyAlignment="1">
      <alignment horizontal="center" vertical="center"/>
    </xf>
    <xf numFmtId="3" fontId="0" fillId="0" borderId="0" xfId="0" applyNumberFormat="1" applyBorder="1"/>
    <xf numFmtId="3" fontId="1" fillId="0" borderId="0" xfId="2" applyNumberFormat="1"/>
    <xf numFmtId="3" fontId="0" fillId="0" borderId="0" xfId="0" applyNumberFormat="1" applyFill="1" applyBorder="1"/>
    <xf numFmtId="3" fontId="12" fillId="0" borderId="0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/>
    <xf numFmtId="0" fontId="4" fillId="0" borderId="32" xfId="0" applyFont="1" applyFill="1" applyBorder="1" applyAlignment="1"/>
    <xf numFmtId="0" fontId="4" fillId="0" borderId="34" xfId="0" applyFont="1" applyFill="1" applyBorder="1" applyAlignment="1"/>
    <xf numFmtId="0" fontId="4" fillId="0" borderId="50" xfId="0" applyFont="1" applyFill="1" applyBorder="1" applyAlignment="1"/>
    <xf numFmtId="167" fontId="5" fillId="0" borderId="53" xfId="0" applyNumberFormat="1" applyFon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22" fillId="0" borderId="51" xfId="0" applyNumberFormat="1" applyFont="1" applyBorder="1" applyAlignment="1">
      <alignment horizontal="right"/>
    </xf>
    <xf numFmtId="168" fontId="22" fillId="0" borderId="52" xfId="0" applyNumberFormat="1" applyFont="1" applyBorder="1" applyAlignment="1">
      <alignment horizontal="right"/>
    </xf>
    <xf numFmtId="3" fontId="5" fillId="2" borderId="19" xfId="0" applyNumberFormat="1" applyFont="1" applyFill="1" applyBorder="1" applyAlignment="1">
      <alignment horizontal="right" vertical="center"/>
    </xf>
    <xf numFmtId="168" fontId="22" fillId="0" borderId="0" xfId="0" applyNumberFormat="1" applyFont="1" applyAlignment="1">
      <alignment horizontal="right"/>
    </xf>
    <xf numFmtId="3" fontId="4" fillId="7" borderId="55" xfId="0" applyNumberFormat="1" applyFont="1" applyFill="1" applyBorder="1" applyAlignment="1">
      <alignment vertical="center"/>
    </xf>
    <xf numFmtId="0" fontId="4" fillId="5" borderId="54" xfId="0" applyFont="1" applyFill="1" applyBorder="1" applyAlignment="1">
      <alignment horizontal="left" vertical="center"/>
    </xf>
    <xf numFmtId="0" fontId="4" fillId="7" borderId="56" xfId="0" applyNumberFormat="1" applyFont="1" applyFill="1" applyBorder="1" applyAlignment="1">
      <alignment horizontal="center" vertical="center" wrapText="1"/>
    </xf>
    <xf numFmtId="0" fontId="4" fillId="7" borderId="57" xfId="0" applyFont="1" applyFill="1" applyBorder="1" applyAlignment="1">
      <alignment horizontal="right" vertical="center" wrapText="1"/>
    </xf>
    <xf numFmtId="3" fontId="4" fillId="7" borderId="58" xfId="0" applyNumberFormat="1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 wrapText="1"/>
    </xf>
    <xf numFmtId="0" fontId="4" fillId="6" borderId="57" xfId="0" applyFont="1" applyFill="1" applyBorder="1" applyAlignment="1">
      <alignment horizontal="right" vertical="center" wrapText="1"/>
    </xf>
    <xf numFmtId="3" fontId="4" fillId="6" borderId="59" xfId="0" applyNumberFormat="1" applyFont="1" applyFill="1" applyBorder="1" applyAlignment="1">
      <alignment horizontal="center" vertical="center"/>
    </xf>
    <xf numFmtId="167" fontId="4" fillId="6" borderId="57" xfId="0" applyNumberFormat="1" applyFont="1" applyFill="1" applyBorder="1" applyAlignment="1">
      <alignment horizontal="center" vertical="center"/>
    </xf>
    <xf numFmtId="0" fontId="4" fillId="8" borderId="58" xfId="0" applyFont="1" applyFill="1" applyBorder="1" applyAlignment="1">
      <alignment horizontal="center" vertical="center" wrapText="1"/>
    </xf>
    <xf numFmtId="0" fontId="4" fillId="9" borderId="59" xfId="0" applyFont="1" applyFill="1" applyBorder="1" applyAlignment="1">
      <alignment horizontal="center" vertical="center" wrapText="1"/>
    </xf>
    <xf numFmtId="0" fontId="4" fillId="9" borderId="57" xfId="0" applyFont="1" applyFill="1" applyBorder="1" applyAlignment="1">
      <alignment horizontal="right" vertical="center" wrapText="1"/>
    </xf>
    <xf numFmtId="167" fontId="4" fillId="9" borderId="57" xfId="0" applyNumberFormat="1" applyFont="1" applyFill="1" applyBorder="1" applyAlignment="1">
      <alignment horizontal="center" vertical="center"/>
    </xf>
    <xf numFmtId="167" fontId="4" fillId="8" borderId="57" xfId="0" applyNumberFormat="1" applyFont="1" applyFill="1" applyBorder="1" applyAlignment="1">
      <alignment horizontal="center" vertical="center"/>
    </xf>
    <xf numFmtId="167" fontId="4" fillId="8" borderId="58" xfId="5" applyNumberFormat="1" applyFont="1" applyFill="1" applyBorder="1" applyAlignment="1">
      <alignment horizontal="center" vertical="center"/>
    </xf>
    <xf numFmtId="0" fontId="4" fillId="7" borderId="58" xfId="0" applyNumberFormat="1" applyFont="1" applyFill="1" applyBorder="1" applyAlignment="1">
      <alignment horizontal="center" vertical="center" wrapText="1"/>
    </xf>
    <xf numFmtId="167" fontId="4" fillId="7" borderId="57" xfId="0" applyNumberFormat="1" applyFont="1" applyFill="1" applyBorder="1" applyAlignment="1">
      <alignment horizontal="center" vertical="center"/>
    </xf>
    <xf numFmtId="3" fontId="4" fillId="7" borderId="56" xfId="0" applyNumberFormat="1" applyFont="1" applyFill="1" applyBorder="1" applyAlignment="1">
      <alignment horizontal="center" vertical="center"/>
    </xf>
    <xf numFmtId="0" fontId="4" fillId="6" borderId="58" xfId="0" applyFont="1" applyFill="1" applyBorder="1" applyAlignment="1">
      <alignment horizontal="center" vertical="center" wrapText="1"/>
    </xf>
    <xf numFmtId="167" fontId="4" fillId="8" borderId="59" xfId="5" applyNumberFormat="1" applyFont="1" applyFill="1" applyBorder="1" applyAlignment="1">
      <alignment horizontal="center" vertical="center"/>
    </xf>
    <xf numFmtId="9" fontId="4" fillId="9" borderId="59" xfId="5" applyFont="1" applyFill="1" applyBorder="1" applyAlignment="1">
      <alignment horizontal="center" vertical="center"/>
    </xf>
    <xf numFmtId="0" fontId="4" fillId="9" borderId="58" xfId="0" applyFont="1" applyFill="1" applyBorder="1" applyAlignment="1">
      <alignment horizontal="center" vertical="center" wrapText="1"/>
    </xf>
    <xf numFmtId="3" fontId="4" fillId="7" borderId="61" xfId="0" applyNumberFormat="1" applyFont="1" applyFill="1" applyBorder="1" applyAlignment="1">
      <alignment vertical="center"/>
    </xf>
    <xf numFmtId="3" fontId="4" fillId="7" borderId="60" xfId="0" applyNumberFormat="1" applyFont="1" applyFill="1" applyBorder="1" applyAlignment="1">
      <alignment vertical="center"/>
    </xf>
    <xf numFmtId="3" fontId="4" fillId="6" borderId="8" xfId="0" applyNumberFormat="1" applyFont="1" applyFill="1" applyBorder="1" applyAlignment="1">
      <alignment vertical="center"/>
    </xf>
    <xf numFmtId="3" fontId="4" fillId="6" borderId="62" xfId="0" applyNumberFormat="1" applyFont="1" applyFill="1" applyBorder="1" applyAlignment="1">
      <alignment vertical="center"/>
    </xf>
    <xf numFmtId="167" fontId="4" fillId="8" borderId="61" xfId="5" applyNumberFormat="1" applyFont="1" applyFill="1" applyBorder="1" applyAlignment="1">
      <alignment vertical="center"/>
    </xf>
    <xf numFmtId="167" fontId="4" fillId="8" borderId="60" xfId="5" applyNumberFormat="1" applyFont="1" applyFill="1" applyBorder="1" applyAlignment="1">
      <alignment vertical="center"/>
    </xf>
    <xf numFmtId="9" fontId="4" fillId="9" borderId="8" xfId="5" applyFont="1" applyFill="1" applyBorder="1" applyAlignment="1">
      <alignment vertical="center"/>
    </xf>
    <xf numFmtId="9" fontId="4" fillId="9" borderId="62" xfId="5" applyFont="1" applyFill="1" applyBorder="1" applyAlignment="1">
      <alignment vertical="center"/>
    </xf>
    <xf numFmtId="167" fontId="4" fillId="10" borderId="55" xfId="5" applyNumberFormat="1" applyFont="1" applyFill="1" applyBorder="1" applyAlignment="1">
      <alignment vertical="center"/>
    </xf>
    <xf numFmtId="167" fontId="4" fillId="10" borderId="63" xfId="5" applyNumberFormat="1" applyFont="1" applyFill="1" applyBorder="1" applyAlignment="1">
      <alignment vertical="center"/>
    </xf>
    <xf numFmtId="167" fontId="4" fillId="4" borderId="64" xfId="5" applyNumberFormat="1" applyFont="1" applyFill="1" applyBorder="1" applyAlignment="1">
      <alignment vertical="center"/>
    </xf>
    <xf numFmtId="3" fontId="4" fillId="7" borderId="63" xfId="0" applyNumberFormat="1" applyFont="1" applyFill="1" applyBorder="1" applyAlignment="1">
      <alignment vertical="center"/>
    </xf>
    <xf numFmtId="167" fontId="4" fillId="4" borderId="8" xfId="5" applyNumberFormat="1" applyFont="1" applyFill="1" applyBorder="1" applyAlignment="1">
      <alignment vertical="center"/>
    </xf>
    <xf numFmtId="167" fontId="4" fillId="4" borderId="62" xfId="5" applyNumberFormat="1" applyFont="1" applyFill="1" applyBorder="1" applyAlignment="1">
      <alignment vertical="center"/>
    </xf>
    <xf numFmtId="167" fontId="4" fillId="10" borderId="61" xfId="5" applyNumberFormat="1" applyFont="1" applyFill="1" applyBorder="1" applyAlignment="1">
      <alignment vertical="center"/>
    </xf>
    <xf numFmtId="167" fontId="4" fillId="10" borderId="60" xfId="5" applyNumberFormat="1" applyFont="1" applyFill="1" applyBorder="1" applyAlignment="1">
      <alignment vertical="center"/>
    </xf>
    <xf numFmtId="3" fontId="4" fillId="7" borderId="65" xfId="0" applyNumberFormat="1" applyFont="1" applyFill="1" applyBorder="1" applyAlignment="1">
      <alignment vertical="center"/>
    </xf>
    <xf numFmtId="167" fontId="5" fillId="0" borderId="50" xfId="0" applyNumberFormat="1" applyFont="1" applyFill="1" applyBorder="1" applyAlignment="1"/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44" xfId="0" applyNumberFormat="1" applyFont="1" applyFill="1" applyBorder="1" applyAlignment="1">
      <alignment horizontal="center"/>
    </xf>
    <xf numFmtId="49" fontId="4" fillId="7" borderId="45" xfId="0" applyNumberFormat="1" applyFont="1" applyFill="1" applyBorder="1" applyAlignment="1">
      <alignment horizontal="center"/>
    </xf>
    <xf numFmtId="49" fontId="4" fillId="7" borderId="46" xfId="0" applyNumberFormat="1" applyFont="1" applyFill="1" applyBorder="1" applyAlignment="1">
      <alignment horizontal="center"/>
    </xf>
    <xf numFmtId="17" fontId="4" fillId="6" borderId="47" xfId="0" applyNumberFormat="1" applyFont="1" applyFill="1" applyBorder="1" applyAlignment="1">
      <alignment horizontal="center"/>
    </xf>
    <xf numFmtId="49" fontId="4" fillId="6" borderId="48" xfId="0" applyNumberFormat="1" applyFont="1" applyFill="1" applyBorder="1" applyAlignment="1">
      <alignment horizontal="center"/>
    </xf>
    <xf numFmtId="49" fontId="4" fillId="6" borderId="49" xfId="0" applyNumberFormat="1" applyFont="1" applyFill="1" applyBorder="1" applyAlignment="1">
      <alignment horizontal="center"/>
    </xf>
    <xf numFmtId="17" fontId="4" fillId="8" borderId="44" xfId="0" applyNumberFormat="1" applyFont="1" applyFill="1" applyBorder="1" applyAlignment="1">
      <alignment horizontal="center"/>
    </xf>
    <xf numFmtId="49" fontId="4" fillId="8" borderId="45" xfId="0" applyNumberFormat="1" applyFont="1" applyFill="1" applyBorder="1" applyAlignment="1">
      <alignment horizontal="center"/>
    </xf>
    <xf numFmtId="49" fontId="4" fillId="8" borderId="46" xfId="0" applyNumberFormat="1" applyFont="1" applyFill="1" applyBorder="1" applyAlignment="1">
      <alignment horizontal="center"/>
    </xf>
    <xf numFmtId="17" fontId="4" fillId="9" borderId="47" xfId="0" applyNumberFormat="1" applyFont="1" applyFill="1" applyBorder="1" applyAlignment="1">
      <alignment horizontal="center"/>
    </xf>
    <xf numFmtId="49" fontId="4" fillId="9" borderId="48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24" xfId="0" applyNumberFormat="1" applyFont="1" applyFill="1" applyBorder="1" applyAlignment="1">
      <alignment horizontal="center"/>
    </xf>
    <xf numFmtId="49" fontId="4" fillId="7" borderId="25" xfId="0" applyNumberFormat="1" applyFont="1" applyFill="1" applyBorder="1" applyAlignment="1">
      <alignment horizontal="center"/>
    </xf>
    <xf numFmtId="49" fontId="4" fillId="7" borderId="26" xfId="0" applyNumberFormat="1" applyFont="1" applyFill="1" applyBorder="1" applyAlignment="1">
      <alignment horizontal="center"/>
    </xf>
    <xf numFmtId="17" fontId="4" fillId="6" borderId="14" xfId="0" applyNumberFormat="1" applyFont="1" applyFill="1" applyBorder="1" applyAlignment="1">
      <alignment horizontal="center"/>
    </xf>
    <xf numFmtId="49" fontId="4" fillId="6" borderId="13" xfId="0" applyNumberFormat="1" applyFont="1" applyFill="1" applyBorder="1" applyAlignment="1">
      <alignment horizontal="center"/>
    </xf>
    <xf numFmtId="49" fontId="4" fillId="6" borderId="15" xfId="0" applyNumberFormat="1" applyFont="1" applyFill="1" applyBorder="1" applyAlignment="1">
      <alignment horizontal="center"/>
    </xf>
    <xf numFmtId="17" fontId="4" fillId="8" borderId="24" xfId="0" applyNumberFormat="1" applyFont="1" applyFill="1" applyBorder="1" applyAlignment="1">
      <alignment horizontal="center"/>
    </xf>
    <xf numFmtId="49" fontId="4" fillId="8" borderId="25" xfId="0" applyNumberFormat="1" applyFont="1" applyFill="1" applyBorder="1" applyAlignment="1">
      <alignment horizontal="center"/>
    </xf>
    <xf numFmtId="49" fontId="4" fillId="8" borderId="26" xfId="0" applyNumberFormat="1" applyFont="1" applyFill="1" applyBorder="1" applyAlignment="1">
      <alignment horizontal="center"/>
    </xf>
    <xf numFmtId="17" fontId="4" fillId="9" borderId="14" xfId="0" applyNumberFormat="1" applyFont="1" applyFill="1" applyBorder="1" applyAlignment="1">
      <alignment horizontal="center"/>
    </xf>
    <xf numFmtId="49" fontId="4" fillId="9" borderId="13" xfId="0" applyNumberFormat="1" applyFont="1" applyFill="1" applyBorder="1" applyAlignment="1">
      <alignment horizontal="center"/>
    </xf>
    <xf numFmtId="17" fontId="4" fillId="7" borderId="38" xfId="0" applyNumberFormat="1" applyFont="1" applyFill="1" applyBorder="1" applyAlignment="1">
      <alignment horizontal="center"/>
    </xf>
    <xf numFmtId="17" fontId="4" fillId="7" borderId="39" xfId="0" applyNumberFormat="1" applyFont="1" applyFill="1" applyBorder="1" applyAlignment="1">
      <alignment horizontal="center"/>
    </xf>
    <xf numFmtId="17" fontId="4" fillId="7" borderId="40" xfId="0" applyNumberFormat="1" applyFont="1" applyFill="1" applyBorder="1" applyAlignment="1">
      <alignment horizontal="center"/>
    </xf>
    <xf numFmtId="17" fontId="4" fillId="10" borderId="24" xfId="0" applyNumberFormat="1" applyFont="1" applyFill="1" applyBorder="1" applyAlignment="1">
      <alignment horizontal="center"/>
    </xf>
    <xf numFmtId="49" fontId="4" fillId="10" borderId="25" xfId="0" applyNumberFormat="1" applyFont="1" applyFill="1" applyBorder="1" applyAlignment="1">
      <alignment horizontal="center"/>
    </xf>
    <xf numFmtId="49" fontId="4" fillId="10" borderId="26" xfId="0" applyNumberFormat="1" applyFont="1" applyFill="1" applyBorder="1" applyAlignment="1">
      <alignment horizontal="center"/>
    </xf>
    <xf numFmtId="17" fontId="4" fillId="4" borderId="14" xfId="0" applyNumberFormat="1" applyFont="1" applyFill="1" applyBorder="1" applyAlignment="1">
      <alignment horizontal="center"/>
    </xf>
    <xf numFmtId="49" fontId="4" fillId="4" borderId="13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9">
    <cellStyle name="Normal" xfId="0" builtinId="0"/>
    <cellStyle name="Normal 2" xfId="1"/>
    <cellStyle name="Normal 2 2" xfId="2"/>
    <cellStyle name="Normal 3" xfId="8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1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6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4" width="9.140625" style="11"/>
    <col min="15" max="15" width="10.140625" style="11" bestFit="1" customWidth="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27" t="str">
        <f>"DEMANDA E OFERTA - "&amp;UPPER(TEXT($P$1,"mmmmmmmmmm"))&amp;"/"&amp;TEXT($P$1,"aaaa")&amp;" - MERCADO DOMÉSTICO"</f>
        <v>DEMANDA E OFERTA - JULHO/2017 - MERCADO DOMÉSTICO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18"/>
      <c r="O1" s="18"/>
      <c r="P1" s="116">
        <v>42917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7" t="s">
        <v>29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7" t="s">
        <v>18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7" t="s">
        <v>19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8" t="str">
        <f>"MÊS DE REFERÊNCIA - "&amp;UPPER(TEXT($P$1,"mmmmmmmmmm"))</f>
        <v>MÊS DE REFERÊNCIA - JULHO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30" t="s">
        <v>0</v>
      </c>
      <c r="B8" s="233" t="s">
        <v>38</v>
      </c>
      <c r="C8" s="234"/>
      <c r="D8" s="235"/>
      <c r="E8" s="236" t="s">
        <v>39</v>
      </c>
      <c r="F8" s="237"/>
      <c r="G8" s="238"/>
      <c r="H8" s="239" t="s">
        <v>55</v>
      </c>
      <c r="I8" s="240"/>
      <c r="J8" s="241"/>
      <c r="K8" s="242" t="s">
        <v>35</v>
      </c>
      <c r="L8" s="243"/>
      <c r="M8" s="243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31"/>
      <c r="B9" s="189">
        <f>YEAR($P$1)-1</f>
        <v>2016</v>
      </c>
      <c r="C9" s="127">
        <f>YEAR($P$1)</f>
        <v>2017</v>
      </c>
      <c r="D9" s="190" t="s">
        <v>34</v>
      </c>
      <c r="E9" s="131">
        <f>YEAR($P$1)-1</f>
        <v>2016</v>
      </c>
      <c r="F9" s="192">
        <f>YEAR($P$1)</f>
        <v>2017</v>
      </c>
      <c r="G9" s="193" t="s">
        <v>34</v>
      </c>
      <c r="H9" s="132">
        <f>YEAR($P$1)-1</f>
        <v>2016</v>
      </c>
      <c r="I9" s="196">
        <f>YEAR($P$1)</f>
        <v>2017</v>
      </c>
      <c r="J9" s="133" t="s">
        <v>34</v>
      </c>
      <c r="K9" s="129">
        <f>YEAR($P$1)-1</f>
        <v>2016</v>
      </c>
      <c r="L9" s="197">
        <f>YEAR($P$1)</f>
        <v>2017</v>
      </c>
      <c r="M9" s="198" t="s">
        <v>34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177" t="s">
        <v>24</v>
      </c>
      <c r="B10" s="183">
        <v>3057763.1150000002</v>
      </c>
      <c r="C10" s="184">
        <v>3231788.6399999997</v>
      </c>
      <c r="D10" s="181">
        <f t="shared" ref="D10:D14" si="0">IF(ISERROR(C10/B10),"",C10/B10-1)</f>
        <v>5.6912690242847397E-2</v>
      </c>
      <c r="E10" s="185">
        <v>3628008.5249999999</v>
      </c>
      <c r="F10" s="185">
        <v>3911271.0060000001</v>
      </c>
      <c r="G10" s="136">
        <f t="shared" ref="G10:G14" si="1">IF(ISERROR(F10/E10),"",F10/E10-1)</f>
        <v>7.807657535755097E-2</v>
      </c>
      <c r="H10" s="117">
        <f>IF(ISERROR(B10/E10),"",B10/E10)</f>
        <v>0.84282136988638978</v>
      </c>
      <c r="I10" s="118">
        <f t="shared" ref="I10:I16" si="2">IF(ISERROR(C10/F10),"",C10/F10)</f>
        <v>0.8262758154682569</v>
      </c>
      <c r="J10" s="138">
        <f>IF(ISERROR(I10/H10),"",I10/H10-1)</f>
        <v>-1.9631151996493901E-2</v>
      </c>
      <c r="K10" s="118">
        <f t="shared" ref="K10:L17" si="3">B10/B$18</f>
        <v>0.36659016185695781</v>
      </c>
      <c r="L10" s="118">
        <f t="shared" si="3"/>
        <v>0.37398199507983071</v>
      </c>
      <c r="M10" s="141">
        <f t="shared" ref="M10:M14" si="4">IF(ISERROR(L10/K10),"",L10/K10-1)</f>
        <v>2.0163752309744654E-2</v>
      </c>
      <c r="N10" s="51"/>
      <c r="O10" s="45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178" t="s">
        <v>60</v>
      </c>
      <c r="B11" s="185">
        <v>2952662.7150000003</v>
      </c>
      <c r="C11" s="185">
        <v>2775845</v>
      </c>
      <c r="D11" s="138">
        <f t="shared" si="0"/>
        <v>-5.9884156121773779E-2</v>
      </c>
      <c r="E11" s="185">
        <v>3432137.8489999999</v>
      </c>
      <c r="F11" s="185">
        <v>3284958</v>
      </c>
      <c r="G11" s="136">
        <f t="shared" si="1"/>
        <v>-4.2882848963331388E-2</v>
      </c>
      <c r="H11" s="117">
        <f>IF(ISERROR(B11/E11),"",B11/E11)</f>
        <v>0.86029840434885174</v>
      </c>
      <c r="I11" s="118">
        <f t="shared" si="2"/>
        <v>0.84501689214900155</v>
      </c>
      <c r="J11" s="138">
        <f>IF(ISERROR(I11/H11),"",I11/H11-1)</f>
        <v>-1.7763036781890285E-2</v>
      </c>
      <c r="K11" s="118">
        <f t="shared" si="3"/>
        <v>0.35398984875283723</v>
      </c>
      <c r="L11" s="118">
        <f t="shared" si="3"/>
        <v>0.32122027978054063</v>
      </c>
      <c r="M11" s="141">
        <f t="shared" si="4"/>
        <v>-9.2572058458029294E-2</v>
      </c>
      <c r="N11" s="51"/>
      <c r="O11" s="45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178" t="s">
        <v>3</v>
      </c>
      <c r="B12" s="185">
        <v>1362344.6070000001</v>
      </c>
      <c r="C12" s="185">
        <v>1492126.1569999999</v>
      </c>
      <c r="D12" s="138">
        <f t="shared" si="0"/>
        <v>9.5263378541050603E-2</v>
      </c>
      <c r="E12" s="185">
        <v>1669933.4950000001</v>
      </c>
      <c r="F12" s="185">
        <v>1793598.0079999999</v>
      </c>
      <c r="G12" s="136">
        <f t="shared" si="1"/>
        <v>7.4053555647735525E-2</v>
      </c>
      <c r="H12" s="117">
        <f t="shared" ref="H12:H13" si="5">IF(ISERROR(B12/E12),"",B12/E12)</f>
        <v>0.81580770197079011</v>
      </c>
      <c r="I12" s="118">
        <f t="shared" ref="I12:I13" si="6">IF(ISERROR(C12/F12),"",C12/F12)</f>
        <v>0.83191782681774695</v>
      </c>
      <c r="J12" s="138">
        <f t="shared" ref="J12:J13" si="7">IF(ISERROR(I12/H12),"",I12/H12-1)</f>
        <v>1.9747453729645814E-2</v>
      </c>
      <c r="K12" s="118">
        <f t="shared" si="3"/>
        <v>0.16332924141021418</v>
      </c>
      <c r="L12" s="118">
        <f t="shared" si="3"/>
        <v>0.17266856817271961</v>
      </c>
      <c r="M12" s="141">
        <f t="shared" si="4"/>
        <v>5.7180984138957669E-2</v>
      </c>
      <c r="N12" s="51"/>
      <c r="O12" s="45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178" t="s">
        <v>23</v>
      </c>
      <c r="B13" s="185">
        <v>917058.93900000001</v>
      </c>
      <c r="C13" s="185">
        <v>1102184.8830000001</v>
      </c>
      <c r="D13" s="138">
        <f t="shared" si="0"/>
        <v>0.20186918869344361</v>
      </c>
      <c r="E13" s="185">
        <v>1069525.8</v>
      </c>
      <c r="F13" s="185">
        <v>1253403.5790000001</v>
      </c>
      <c r="G13" s="136">
        <f t="shared" si="1"/>
        <v>0.1719245847084756</v>
      </c>
      <c r="H13" s="117">
        <f t="shared" si="5"/>
        <v>0.85744442911054597</v>
      </c>
      <c r="I13" s="118">
        <f t="shared" si="6"/>
        <v>0.87935354698711932</v>
      </c>
      <c r="J13" s="138">
        <f t="shared" si="7"/>
        <v>2.5551647585255521E-2</v>
      </c>
      <c r="K13" s="118">
        <f t="shared" si="3"/>
        <v>0.10994467924320551</v>
      </c>
      <c r="L13" s="118">
        <f t="shared" si="3"/>
        <v>0.1275446346921901</v>
      </c>
      <c r="M13" s="141">
        <f t="shared" si="4"/>
        <v>0.1600801018305964</v>
      </c>
      <c r="N13" s="51"/>
      <c r="O13" s="134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179" t="s">
        <v>4</v>
      </c>
      <c r="B14" s="185">
        <v>44422.92</v>
      </c>
      <c r="C14" s="185">
        <v>30377.720999999998</v>
      </c>
      <c r="D14" s="138">
        <f t="shared" si="0"/>
        <v>-0.3161700986787902</v>
      </c>
      <c r="E14" s="185">
        <v>59474.156000000003</v>
      </c>
      <c r="F14" s="185">
        <v>43804.705999999998</v>
      </c>
      <c r="G14" s="136">
        <f t="shared" si="1"/>
        <v>-0.26346653830615108</v>
      </c>
      <c r="H14" s="117">
        <f>IF(ISERROR(B14/E14),"",B14/E14)</f>
        <v>0.74692812790819585</v>
      </c>
      <c r="I14" s="118">
        <f t="shared" ref="I14" si="8">IF(ISERROR(C14/F14),"",C14/F14)</f>
        <v>0.69348076437266803</v>
      </c>
      <c r="J14" s="138">
        <f>IF(ISERROR(I14/H14),"",I14/H14-1)</f>
        <v>-7.1556233509654343E-2</v>
      </c>
      <c r="K14" s="118">
        <f t="shared" si="3"/>
        <v>5.3257903966045734E-3</v>
      </c>
      <c r="L14" s="118">
        <f t="shared" si="3"/>
        <v>3.5153043627130487E-3</v>
      </c>
      <c r="M14" s="141">
        <f t="shared" si="4"/>
        <v>-0.33994691849791714</v>
      </c>
      <c r="N14" s="51"/>
      <c r="O14" s="134"/>
      <c r="P14" s="85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179" t="s">
        <v>25</v>
      </c>
      <c r="B15" s="185">
        <v>3957.652</v>
      </c>
      <c r="C15" s="185">
        <v>6540.1660000000002</v>
      </c>
      <c r="D15" s="139">
        <f t="shared" ref="D15:D18" si="9">IF(ISERROR(C15/B15),"",C15/B15-1)</f>
        <v>0.65253690824761756</v>
      </c>
      <c r="E15" s="185">
        <v>8590.866</v>
      </c>
      <c r="F15" s="185">
        <v>10292.985999999999</v>
      </c>
      <c r="G15" s="137">
        <f t="shared" ref="G15:G18" si="10">IF(ISERROR(F15/E15),"",F15/E15-1)</f>
        <v>0.1981313641721334</v>
      </c>
      <c r="H15" s="119">
        <f t="shared" ref="H15:H16" si="11">IF(ISERROR(B15/E15),"",B15/E15)</f>
        <v>0.46068137950236915</v>
      </c>
      <c r="I15" s="120">
        <f t="shared" si="2"/>
        <v>0.63540026188707543</v>
      </c>
      <c r="J15" s="139">
        <f t="shared" ref="J15:J18" si="12">IF(ISERROR(I15/H15),"",I15/H15-1)</f>
        <v>0.37926187199803629</v>
      </c>
      <c r="K15" s="120">
        <f t="shared" si="3"/>
        <v>4.7447635172795675E-4</v>
      </c>
      <c r="L15" s="120">
        <f t="shared" si="3"/>
        <v>7.5682682294262804E-4</v>
      </c>
      <c r="M15" s="135">
        <f t="shared" ref="M15:M18" si="13">IF(ISERROR(L15/K15),"",L15/K15-1)</f>
        <v>0.59507806908901184</v>
      </c>
      <c r="N15" s="45"/>
      <c r="O15" s="134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179" t="s">
        <v>5</v>
      </c>
      <c r="B16" s="185">
        <v>2884.3670000000002</v>
      </c>
      <c r="C16" s="185">
        <v>2648.7130000000002</v>
      </c>
      <c r="D16" s="139">
        <f t="shared" si="9"/>
        <v>-8.1700421617637464E-2</v>
      </c>
      <c r="E16" s="185">
        <v>3450.192</v>
      </c>
      <c r="F16" s="185">
        <v>3278.6880000000001</v>
      </c>
      <c r="G16" s="137">
        <f t="shared" si="10"/>
        <v>-4.9708537959626597E-2</v>
      </c>
      <c r="H16" s="119">
        <f t="shared" si="11"/>
        <v>0.83600188047505763</v>
      </c>
      <c r="I16" s="120">
        <f t="shared" si="2"/>
        <v>0.80785759425721515</v>
      </c>
      <c r="J16" s="139">
        <f t="shared" si="12"/>
        <v>-3.3665338410302947E-2</v>
      </c>
      <c r="K16" s="120">
        <f t="shared" si="3"/>
        <v>3.4580198845287849E-4</v>
      </c>
      <c r="L16" s="120">
        <f t="shared" si="3"/>
        <v>3.0650858780600324E-4</v>
      </c>
      <c r="M16" s="135">
        <f t="shared" si="13"/>
        <v>-0.11362977067504532</v>
      </c>
      <c r="N16" s="45"/>
      <c r="O16" s="134"/>
      <c r="P16" s="85"/>
      <c r="Q16" s="106"/>
      <c r="R16" s="18"/>
      <c r="S16" s="18"/>
      <c r="T16" s="18"/>
      <c r="U16" s="18"/>
      <c r="V16" s="18"/>
    </row>
    <row r="17" spans="1:22" s="1" customFormat="1" ht="15" customHeight="1" thickBot="1" x14ac:dyDescent="0.25">
      <c r="A17" s="180" t="s">
        <v>48</v>
      </c>
      <c r="B17" s="186"/>
      <c r="C17" s="186">
        <v>50.834000000000003</v>
      </c>
      <c r="D17" s="139" t="str">
        <f t="shared" si="9"/>
        <v/>
      </c>
      <c r="E17" s="185"/>
      <c r="F17" s="185">
        <v>77.475999999999999</v>
      </c>
      <c r="G17" s="137" t="str">
        <f t="shared" ref="G17" si="14">IF(ISERROR(F17/E17),"",F17/E17-1)</f>
        <v/>
      </c>
      <c r="H17" s="119" t="str">
        <f t="shared" ref="H17" si="15">IF(ISERROR(B17/E17),"",B17/E17)</f>
        <v/>
      </c>
      <c r="I17" s="120">
        <f t="shared" ref="I17" si="16">IF(ISERROR(C17/F17),"",C17/F17)</f>
        <v>0.65612576797976152</v>
      </c>
      <c r="J17" s="139" t="str">
        <f t="shared" ref="J17" si="17">IF(ISERROR(I17/H17),"",I17/H17-1)</f>
        <v/>
      </c>
      <c r="K17" s="120">
        <f t="shared" si="3"/>
        <v>0</v>
      </c>
      <c r="L17" s="120">
        <f t="shared" si="3"/>
        <v>5.8825012572258188E-6</v>
      </c>
      <c r="M17" s="135" t="str">
        <f t="shared" ref="M17" si="18">IF(ISERROR(L17/K17),"",L17/K17-1)</f>
        <v/>
      </c>
      <c r="N17" s="45"/>
      <c r="O17" s="134"/>
      <c r="P17" s="85"/>
      <c r="Q17" s="106"/>
      <c r="R17" s="18"/>
      <c r="S17" s="18"/>
      <c r="T17" s="18"/>
      <c r="U17" s="18"/>
      <c r="V17" s="18"/>
    </row>
    <row r="18" spans="1:22" s="1" customFormat="1" ht="15" customHeight="1" thickBot="1" x14ac:dyDescent="0.25">
      <c r="A18" s="87" t="s">
        <v>28</v>
      </c>
      <c r="B18" s="121">
        <f>SUM(B10:B17)</f>
        <v>8341094.3149999995</v>
      </c>
      <c r="C18" s="191">
        <f>SUM(C10:C17)</f>
        <v>8641562.1140000001</v>
      </c>
      <c r="D18" s="140">
        <f t="shared" si="9"/>
        <v>3.6022587403149453E-2</v>
      </c>
      <c r="E18" s="123">
        <f>SUM(E10:E17)</f>
        <v>9871120.8829999994</v>
      </c>
      <c r="F18" s="194">
        <f>SUM(F10:F17)</f>
        <v>10300684.448999999</v>
      </c>
      <c r="G18" s="195">
        <f t="shared" si="10"/>
        <v>4.3517202462771243E-2</v>
      </c>
      <c r="H18" s="124">
        <f>IF(ISERROR(B18/E18),"",B18/E18)</f>
        <v>0.84499971319011957</v>
      </c>
      <c r="I18" s="201">
        <f t="shared" ref="I18" si="19">IF(ISERROR(C18/F18),"",C18/F18)</f>
        <v>0.83893086491344093</v>
      </c>
      <c r="J18" s="200">
        <f t="shared" si="12"/>
        <v>-7.1820714042221123E-3</v>
      </c>
      <c r="K18" s="125">
        <f>SUM(K10:K17)</f>
        <v>1</v>
      </c>
      <c r="L18" s="125">
        <f>SUM(L10:L17)</f>
        <v>1</v>
      </c>
      <c r="M18" s="199">
        <f t="shared" si="13"/>
        <v>0</v>
      </c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7"/>
      <c r="B19" s="48"/>
      <c r="C19" s="48"/>
      <c r="D19" s="48"/>
      <c r="E19" s="48"/>
      <c r="F19" s="71"/>
      <c r="G19" s="48"/>
      <c r="H19" s="48"/>
      <c r="I19" s="48"/>
      <c r="J19" s="48"/>
      <c r="K19" s="108"/>
      <c r="L19" s="108"/>
      <c r="M19" s="108"/>
      <c r="N19" s="10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7"/>
      <c r="B20" s="84"/>
      <c r="C20" s="173"/>
      <c r="D20" s="67"/>
      <c r="E20" s="173"/>
      <c r="F20" s="67"/>
      <c r="G20" s="84"/>
      <c r="H20" s="84"/>
      <c r="I20" s="84"/>
      <c r="J20" s="84"/>
      <c r="K20" s="84"/>
      <c r="L20" s="84"/>
      <c r="M20" s="84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" customHeight="1" thickBot="1" x14ac:dyDescent="0.25">
      <c r="A21" s="228" t="str">
        <f>"ACUMULADO NO ANO: JANEIRO A "&amp;UPPER(TEXT($P$1,"mmmmmmmmmm"))</f>
        <v>ACUMULADO NO ANO: JANEIRO A JULHO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</row>
    <row r="22" spans="1:22" ht="15" customHeight="1" thickBot="1" x14ac:dyDescent="0.25">
      <c r="A22" s="230" t="s">
        <v>0</v>
      </c>
      <c r="B22" s="233" t="s">
        <v>38</v>
      </c>
      <c r="C22" s="234"/>
      <c r="D22" s="235"/>
      <c r="E22" s="236" t="s">
        <v>39</v>
      </c>
      <c r="F22" s="237"/>
      <c r="G22" s="238"/>
      <c r="H22" s="239" t="s">
        <v>55</v>
      </c>
      <c r="I22" s="240"/>
      <c r="J22" s="241"/>
      <c r="K22" s="242" t="s">
        <v>35</v>
      </c>
      <c r="L22" s="243"/>
      <c r="M22" s="243"/>
    </row>
    <row r="23" spans="1:22" ht="15" customHeight="1" thickBot="1" x14ac:dyDescent="0.25">
      <c r="A23" s="231"/>
      <c r="B23" s="126">
        <f>YEAR($P$1)-1</f>
        <v>2016</v>
      </c>
      <c r="C23" s="202">
        <f>YEAR($P$1)</f>
        <v>2017</v>
      </c>
      <c r="D23" s="128" t="s">
        <v>34</v>
      </c>
      <c r="E23" s="131">
        <f>YEAR($P$1)-1</f>
        <v>2016</v>
      </c>
      <c r="F23" s="205">
        <f>YEAR($P$1)</f>
        <v>2017</v>
      </c>
      <c r="G23" s="193" t="s">
        <v>34</v>
      </c>
      <c r="H23" s="132">
        <f>YEAR($P$1)-1</f>
        <v>2016</v>
      </c>
      <c r="I23" s="196">
        <f>YEAR($P$1)</f>
        <v>2017</v>
      </c>
      <c r="J23" s="133" t="s">
        <v>34</v>
      </c>
      <c r="K23" s="129">
        <f>YEAR($P$1)-1</f>
        <v>2016</v>
      </c>
      <c r="L23" s="208">
        <f>YEAR($P$1)</f>
        <v>2017</v>
      </c>
      <c r="M23" s="130" t="s">
        <v>34</v>
      </c>
    </row>
    <row r="24" spans="1:22" ht="15" customHeight="1" x14ac:dyDescent="0.2">
      <c r="A24" s="177" t="s">
        <v>24</v>
      </c>
      <c r="B24" s="185">
        <v>18665826.342999998</v>
      </c>
      <c r="C24" s="185">
        <v>19040904.914999999</v>
      </c>
      <c r="D24" s="138">
        <f t="shared" ref="D24:D32" si="20">IF(ISERROR(C24/B24),"",C24/B24-1)</f>
        <v>2.0094399524972717E-2</v>
      </c>
      <c r="E24" s="185">
        <v>23975545.961999997</v>
      </c>
      <c r="F24" s="185">
        <v>23924684.922000002</v>
      </c>
      <c r="G24" s="136">
        <f t="shared" ref="G24:G34" si="21">IF(ISERROR(F24/E24),"",F24/E24-1)</f>
        <v>-2.1213715041403791E-3</v>
      </c>
      <c r="H24" s="117">
        <f>IF(ISERROR(B24/E24),"",B24/E24)</f>
        <v>0.77853602885975437</v>
      </c>
      <c r="I24" s="118">
        <f t="shared" ref="I24:I34" si="22">IF(ISERROR(C24/F24),"",C24/F24)</f>
        <v>0.79586857578596104</v>
      </c>
      <c r="J24" s="138">
        <f>IF(ISERROR(I24/H24),"",I24/H24-1)</f>
        <v>2.2262999121045013E-2</v>
      </c>
      <c r="K24" s="118">
        <f>B24/B$34</f>
        <v>0.358379550102221</v>
      </c>
      <c r="L24" s="118">
        <f>C24/C$34</f>
        <v>0.36153677399503503</v>
      </c>
      <c r="M24" s="141">
        <f t="shared" ref="M24:M34" si="23">IF(ISERROR(L24/K24),"",L24/K24-1)</f>
        <v>8.8097211236342066E-3</v>
      </c>
    </row>
    <row r="25" spans="1:22" ht="15" customHeight="1" x14ac:dyDescent="0.2">
      <c r="A25" s="178" t="s">
        <v>60</v>
      </c>
      <c r="B25" s="185">
        <v>18386507.901000004</v>
      </c>
      <c r="C25" s="185">
        <v>17013810.424000002</v>
      </c>
      <c r="D25" s="138">
        <f t="shared" si="20"/>
        <v>-7.4657867844787673E-2</v>
      </c>
      <c r="E25" s="185">
        <v>22304242.044</v>
      </c>
      <c r="F25" s="185">
        <v>20876874.827000003</v>
      </c>
      <c r="G25" s="136">
        <f t="shared" si="21"/>
        <v>-6.3995324933445508E-2</v>
      </c>
      <c r="H25" s="117">
        <f>IF(ISERROR(B25/E25),"",B25/E25)</f>
        <v>0.82435026775303966</v>
      </c>
      <c r="I25" s="118">
        <f t="shared" si="22"/>
        <v>0.8149596414687551</v>
      </c>
      <c r="J25" s="138">
        <f>IF(ISERROR(I25/H25),"",I25/H25-1)</f>
        <v>-1.1391548776809257E-2</v>
      </c>
      <c r="K25" s="118">
        <f t="shared" ref="K25:K33" si="24">B25/B$34</f>
        <v>0.35301670059640466</v>
      </c>
      <c r="L25" s="118">
        <f t="shared" ref="L25:L33" si="25">C25/C$34</f>
        <v>0.32304757371118148</v>
      </c>
      <c r="M25" s="141">
        <f t="shared" si="23"/>
        <v>-8.4894360053198059E-2</v>
      </c>
      <c r="O25" s="170"/>
      <c r="P25" s="170"/>
    </row>
    <row r="26" spans="1:22" ht="15" customHeight="1" x14ac:dyDescent="0.2">
      <c r="A26" s="178" t="s">
        <v>3</v>
      </c>
      <c r="B26" s="185">
        <v>8821198.6359999999</v>
      </c>
      <c r="C26" s="185">
        <v>9606464.5860000029</v>
      </c>
      <c r="D26" s="138">
        <f t="shared" si="20"/>
        <v>8.9020322793239348E-2</v>
      </c>
      <c r="E26" s="185">
        <v>11258151.562000001</v>
      </c>
      <c r="F26" s="185">
        <v>12036804.248999998</v>
      </c>
      <c r="G26" s="136">
        <f t="shared" si="21"/>
        <v>6.9163457492276814E-2</v>
      </c>
      <c r="H26" s="117">
        <f t="shared" ref="H26:H27" si="26">IF(ISERROR(B26/E26),"",B26/E26)</f>
        <v>0.78353880629698347</v>
      </c>
      <c r="I26" s="118">
        <f t="shared" si="22"/>
        <v>0.79809095398374497</v>
      </c>
      <c r="J26" s="138">
        <f t="shared" ref="J26:J27" si="27">IF(ISERROR(I26/H26),"",I26/H26-1)</f>
        <v>1.8572338178800774E-2</v>
      </c>
      <c r="K26" s="118">
        <f t="shared" si="24"/>
        <v>0.16936497428186784</v>
      </c>
      <c r="L26" s="118">
        <f t="shared" si="25"/>
        <v>0.18240153140956911</v>
      </c>
      <c r="M26" s="141">
        <f t="shared" si="23"/>
        <v>7.6973159196452423E-2</v>
      </c>
    </row>
    <row r="27" spans="1:22" ht="15" customHeight="1" x14ac:dyDescent="0.2">
      <c r="A27" s="178" t="s">
        <v>23</v>
      </c>
      <c r="B27" s="185">
        <v>5764366.2800000003</v>
      </c>
      <c r="C27" s="185">
        <v>6733034.057000001</v>
      </c>
      <c r="D27" s="138">
        <f t="shared" si="20"/>
        <v>0.16804410579544249</v>
      </c>
      <c r="E27" s="185">
        <v>6888021.8459999999</v>
      </c>
      <c r="F27" s="185">
        <v>7931249.2510000002</v>
      </c>
      <c r="G27" s="136">
        <f t="shared" si="21"/>
        <v>0.15145529853477768</v>
      </c>
      <c r="H27" s="117">
        <f t="shared" si="26"/>
        <v>0.8368681762162925</v>
      </c>
      <c r="I27" s="118">
        <f t="shared" si="22"/>
        <v>0.84892478396780635</v>
      </c>
      <c r="J27" s="138">
        <f t="shared" si="27"/>
        <v>1.4406818294877777E-2</v>
      </c>
      <c r="K27" s="118">
        <f t="shared" si="24"/>
        <v>0.11067449980994468</v>
      </c>
      <c r="L27" s="118">
        <f t="shared" si="25"/>
        <v>0.12784263263921053</v>
      </c>
      <c r="M27" s="141">
        <f t="shared" si="23"/>
        <v>0.15512275057712266</v>
      </c>
    </row>
    <row r="28" spans="1:22" ht="15" customHeight="1" x14ac:dyDescent="0.2">
      <c r="A28" s="179" t="s">
        <v>4</v>
      </c>
      <c r="B28" s="185">
        <v>381516.47699999996</v>
      </c>
      <c r="C28" s="185">
        <v>216207.764</v>
      </c>
      <c r="D28" s="138">
        <f t="shared" si="20"/>
        <v>-0.43329377095291211</v>
      </c>
      <c r="E28" s="185">
        <v>535779.41999999993</v>
      </c>
      <c r="F28" s="185">
        <v>347968.18199999997</v>
      </c>
      <c r="G28" s="136">
        <f t="shared" si="21"/>
        <v>-0.35053835774431197</v>
      </c>
      <c r="H28" s="117">
        <f>IF(ISERROR(B28/E28),"",B28/E28)</f>
        <v>0.71207751316763901</v>
      </c>
      <c r="I28" s="118">
        <f t="shared" si="22"/>
        <v>0.62134348823881835</v>
      </c>
      <c r="J28" s="138">
        <f>IF(ISERROR(I28/H28),"",I28/H28-1)</f>
        <v>-0.12742155629265017</v>
      </c>
      <c r="K28" s="118">
        <f t="shared" si="24"/>
        <v>7.325028148840544E-3</v>
      </c>
      <c r="L28" s="118">
        <f t="shared" si="25"/>
        <v>4.105217575434748E-3</v>
      </c>
      <c r="M28" s="141">
        <f t="shared" si="23"/>
        <v>-0.43956289422798323</v>
      </c>
    </row>
    <row r="29" spans="1:22" ht="15" customHeight="1" x14ac:dyDescent="0.2">
      <c r="A29" s="179" t="s">
        <v>25</v>
      </c>
      <c r="B29" s="185">
        <v>30267.537999999997</v>
      </c>
      <c r="C29" s="185">
        <v>37168.405999999995</v>
      </c>
      <c r="D29" s="139">
        <f t="shared" si="20"/>
        <v>0.2279956830317682</v>
      </c>
      <c r="E29" s="185">
        <v>64853.724000000002</v>
      </c>
      <c r="F29" s="185">
        <v>62443.395999999993</v>
      </c>
      <c r="G29" s="137">
        <f t="shared" si="21"/>
        <v>-3.716560671211433E-2</v>
      </c>
      <c r="H29" s="119">
        <f t="shared" ref="H29:H33" si="28">IF(ISERROR(B29/E29),"",B29/E29)</f>
        <v>0.46670470303293604</v>
      </c>
      <c r="I29" s="120">
        <f t="shared" si="22"/>
        <v>0.59523357762284423</v>
      </c>
      <c r="J29" s="139">
        <f t="shared" ref="J29:J34" si="29">IF(ISERROR(I29/H29),"",I29/H29-1)</f>
        <v>0.27539657036804654</v>
      </c>
      <c r="K29" s="120">
        <f t="shared" si="24"/>
        <v>5.8112973151117878E-4</v>
      </c>
      <c r="L29" s="118">
        <f t="shared" si="25"/>
        <v>7.0573040828494178E-4</v>
      </c>
      <c r="M29" s="135">
        <f t="shared" si="23"/>
        <v>0.21441112030139897</v>
      </c>
    </row>
    <row r="30" spans="1:22" ht="15" customHeight="1" x14ac:dyDescent="0.2">
      <c r="A30" s="179" t="s">
        <v>5</v>
      </c>
      <c r="B30" s="185">
        <v>24056.652000000002</v>
      </c>
      <c r="C30" s="185">
        <v>18830.655999999999</v>
      </c>
      <c r="D30" s="139">
        <f t="shared" si="20"/>
        <v>-0.21723704528793131</v>
      </c>
      <c r="E30" s="185">
        <v>29423.89</v>
      </c>
      <c r="F30" s="185">
        <v>22813.536000000004</v>
      </c>
      <c r="G30" s="137">
        <f t="shared" si="21"/>
        <v>-0.22465941790837296</v>
      </c>
      <c r="H30" s="119">
        <f t="shared" si="28"/>
        <v>0.81758910871404167</v>
      </c>
      <c r="I30" s="120">
        <f t="shared" si="22"/>
        <v>0.82541592850840817</v>
      </c>
      <c r="J30" s="139">
        <f t="shared" si="29"/>
        <v>9.5730480151294817E-3</v>
      </c>
      <c r="K30" s="120">
        <f t="shared" si="24"/>
        <v>4.6188215631604609E-4</v>
      </c>
      <c r="L30" s="118">
        <f t="shared" si="25"/>
        <v>3.5754469931137991E-4</v>
      </c>
      <c r="M30" s="135">
        <f t="shared" si="23"/>
        <v>-0.22589627154436454</v>
      </c>
    </row>
    <row r="31" spans="1:22" ht="15" customHeight="1" x14ac:dyDescent="0.2">
      <c r="A31" s="179" t="s">
        <v>48</v>
      </c>
      <c r="B31" s="185">
        <v>32.786999999999999</v>
      </c>
      <c r="C31" s="185">
        <v>157.76599999999999</v>
      </c>
      <c r="D31" s="139">
        <f t="shared" si="20"/>
        <v>3.8118461585384447</v>
      </c>
      <c r="E31" s="185">
        <v>102.19999999999999</v>
      </c>
      <c r="F31" s="185">
        <v>239.82</v>
      </c>
      <c r="G31" s="137">
        <f t="shared" si="21"/>
        <v>1.3465753424657536</v>
      </c>
      <c r="H31" s="119">
        <f t="shared" ref="H31" si="30">IF(ISERROR(B31/E31),"",B31/E31)</f>
        <v>0.32081213307240708</v>
      </c>
      <c r="I31" s="120">
        <f t="shared" ref="I31" si="31">IF(ISERROR(C31/F31),"",C31/F31)</f>
        <v>0.65785172212492704</v>
      </c>
      <c r="J31" s="139">
        <f t="shared" ref="J31" si="32">IF(ISERROR(I31/H31),"",I31/H31-1)</f>
        <v>1.0505824259971188</v>
      </c>
      <c r="K31" s="120">
        <f t="shared" ref="K31" si="33">B31/B$34</f>
        <v>6.2950281939208343E-7</v>
      </c>
      <c r="L31" s="118">
        <f t="shared" ref="L31" si="34">C31/C$34</f>
        <v>2.9955619725387772E-6</v>
      </c>
      <c r="M31" s="135">
        <f t="shared" ref="M31" si="35">IF(ISERROR(L31/K31),"",L31/K31-1)</f>
        <v>3.7586156570857279</v>
      </c>
    </row>
    <row r="32" spans="1:22" ht="15" customHeight="1" x14ac:dyDescent="0.2">
      <c r="A32" s="179" t="s">
        <v>42</v>
      </c>
      <c r="B32" s="185">
        <v>10107.73</v>
      </c>
      <c r="C32" s="185"/>
      <c r="D32" s="139">
        <f t="shared" si="20"/>
        <v>-1</v>
      </c>
      <c r="E32" s="185">
        <v>24052.960000000003</v>
      </c>
      <c r="F32" s="185"/>
      <c r="G32" s="137">
        <f t="shared" si="21"/>
        <v>-1</v>
      </c>
      <c r="H32" s="119">
        <f t="shared" ref="H32" si="36">IF(ISERROR(B32/E32),"",B32/E32)</f>
        <v>0.42022811329665866</v>
      </c>
      <c r="I32" s="120" t="s">
        <v>52</v>
      </c>
      <c r="J32" s="139">
        <v>-1</v>
      </c>
      <c r="K32" s="120">
        <f t="shared" si="24"/>
        <v>1.940660790146687E-4</v>
      </c>
      <c r="L32" s="118">
        <f t="shared" si="25"/>
        <v>0</v>
      </c>
      <c r="M32" s="135">
        <f t="shared" ref="M32" si="37">IF(ISERROR(L32/K32),"",L32/K32-1)</f>
        <v>-1</v>
      </c>
    </row>
    <row r="33" spans="1:13" ht="15" customHeight="1" thickBot="1" x14ac:dyDescent="0.25">
      <c r="A33" s="180" t="s">
        <v>47</v>
      </c>
      <c r="B33" s="185">
        <v>80.188000000000002</v>
      </c>
      <c r="C33" s="185"/>
      <c r="D33" s="139">
        <f>IF(ISERROR(C33/B33),"",C33/B33-1)</f>
        <v>-1</v>
      </c>
      <c r="E33" s="185">
        <v>127.68</v>
      </c>
      <c r="F33" s="185"/>
      <c r="G33" s="137">
        <f t="shared" si="21"/>
        <v>-1</v>
      </c>
      <c r="H33" s="119">
        <f t="shared" si="28"/>
        <v>0.62803884711779445</v>
      </c>
      <c r="I33" s="120" t="s">
        <v>52</v>
      </c>
      <c r="J33" s="139">
        <v>-1</v>
      </c>
      <c r="K33" s="120">
        <f t="shared" si="24"/>
        <v>1.5395910599143682E-6</v>
      </c>
      <c r="L33" s="118">
        <f t="shared" si="25"/>
        <v>0</v>
      </c>
      <c r="M33" s="135">
        <f t="shared" si="23"/>
        <v>-1</v>
      </c>
    </row>
    <row r="34" spans="1:13" ht="15" customHeight="1" thickBot="1" x14ac:dyDescent="0.25">
      <c r="A34" s="87" t="s">
        <v>28</v>
      </c>
      <c r="B34" s="204">
        <f>SUM(B24:B33)</f>
        <v>52083960.532000005</v>
      </c>
      <c r="C34" s="122">
        <f>SUM(C24:C33)</f>
        <v>52666578.574000016</v>
      </c>
      <c r="D34" s="203">
        <f t="shared" ref="D34" si="38">IF(ISERROR(C34/B34),"",C34/B34-1)</f>
        <v>1.1186131700603896E-2</v>
      </c>
      <c r="E34" s="123">
        <f>SUM(E24:E33)</f>
        <v>65080301.288000003</v>
      </c>
      <c r="F34" s="194">
        <f>SUM(F24:F33)</f>
        <v>65203078.182999998</v>
      </c>
      <c r="G34" s="195">
        <f t="shared" si="21"/>
        <v>1.886544662057954E-3</v>
      </c>
      <c r="H34" s="124">
        <f>IF(ISERROR(B34/E34),"",B34/E34)</f>
        <v>0.80030300261691689</v>
      </c>
      <c r="I34" s="206">
        <f t="shared" si="22"/>
        <v>0.80773147590034255</v>
      </c>
      <c r="J34" s="200">
        <f t="shared" si="29"/>
        <v>9.2820759876386383E-3</v>
      </c>
      <c r="K34" s="125">
        <f>SUM(K24:K33)</f>
        <v>0.99999999999999978</v>
      </c>
      <c r="L34" s="207">
        <f>SUM(L24:L33)</f>
        <v>0.99999999999999978</v>
      </c>
      <c r="M34" s="199">
        <f t="shared" si="23"/>
        <v>0</v>
      </c>
    </row>
    <row r="35" spans="1:13" ht="15" customHeight="1" x14ac:dyDescent="0.2">
      <c r="A35" s="47" t="s">
        <v>41</v>
      </c>
      <c r="B35" s="84"/>
      <c r="C35" s="84"/>
      <c r="D35" s="84"/>
      <c r="E35" s="84"/>
      <c r="F35" s="84"/>
      <c r="G35" s="84"/>
      <c r="H35" s="84"/>
      <c r="I35" s="84"/>
      <c r="J35" s="84"/>
      <c r="K35" s="108"/>
      <c r="L35" s="108"/>
      <c r="M35" s="135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45" t="s">
        <v>58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</row>
    <row r="39" spans="1:13" ht="15" customHeight="1" x14ac:dyDescent="0.2">
      <c r="A39" s="244" t="s">
        <v>59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</row>
    <row r="40" spans="1:13" ht="24.75" customHeight="1" x14ac:dyDescent="0.2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</row>
    <row r="41" spans="1:13" ht="15" customHeight="1" x14ac:dyDescent="0.2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</row>
    <row r="42" spans="1:13" ht="15" customHeight="1" x14ac:dyDescent="0.2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</row>
    <row r="43" spans="1:13" ht="15" customHeight="1" x14ac:dyDescent="0.2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</row>
    <row r="44" spans="1:13" ht="15" customHeight="1" x14ac:dyDescent="0.2">
      <c r="A44" s="229"/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</row>
    <row r="45" spans="1:13" ht="15" customHeight="1" x14ac:dyDescent="0.2">
      <c r="A45" s="229"/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</row>
    <row r="46" spans="1:13" ht="15" customHeight="1" x14ac:dyDescent="0.2">
      <c r="A46" s="229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</row>
  </sheetData>
  <mergeCells count="20"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1:M21"/>
    <mergeCell ref="A22:A23"/>
    <mergeCell ref="B22:D22"/>
    <mergeCell ref="E22:G22"/>
    <mergeCell ref="H22:J22"/>
    <mergeCell ref="K22:M22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E6ACA738-A4CD-48EA-8C03-E3F041826CF4}">
            <xm:f>$C$18&lt;&gt;VLOOKUP(YEAR($P$1),'Série Histórica - ASK e RPK'!$A$7:$N$25,MONTH($P$1)+1,0)</xm:f>
            <x14:dxf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expression" priority="3" id="{C68A578A-E72A-4AB7-87BA-0F1D08D7861C}">
            <xm:f>$F$18&lt;&gt;VLOOKUP(YEAR($P$1),'Série Histórica - ASK e RPK'!$A$29:$N$47,MONTH($P$1)+1,0)</xm:f>
            <x14:dxf>
              <fill>
                <patternFill>
                  <bgColor rgb="FFFF0000"/>
                </patternFill>
              </fill>
            </x14:dxf>
          </x14:cfRule>
          <xm:sqref>F18</xm:sqref>
        </x14:conditionalFormatting>
        <x14:conditionalFormatting xmlns:xm="http://schemas.microsoft.com/office/excel/2006/main">
          <x14:cfRule type="expression" priority="2" id="{840D5137-240D-4479-B167-FD6CA00322A0}">
            <xm:f>$F$34&lt;&gt;VLOOKUP(YEAR($P$1),'Série Histórica - ASK e RPK'!$A$29:$N$47,14,0)</xm:f>
            <x14:dxf>
              <fill>
                <patternFill>
                  <bgColor rgb="FFFF0000"/>
                </patternFill>
              </fill>
            </x14:dxf>
          </x14:cfRule>
          <xm:sqref>F34</xm:sqref>
        </x14:conditionalFormatting>
        <x14:conditionalFormatting xmlns:xm="http://schemas.microsoft.com/office/excel/2006/main">
          <x14:cfRule type="expression" priority="1" id="{DD29AB1D-893B-4A41-A9E2-477B4B08B6DA}">
            <xm:f>$C$34&lt;&gt;VLOOKUP(YEAR($P$1),'Série Histórica - ASK e RPK'!$A$7:$N$25,14,0)</xm:f>
            <x14:dxf>
              <fill>
                <patternFill>
                  <bgColor rgb="FFFF0000"/>
                </patternFill>
              </fill>
            </x14:dxf>
          </x14:cfRule>
          <xm:sqref>C34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7" t="str">
        <f>"DEMANDA E OFERTA - "&amp;UPPER(TEXT($P$1,"mmmmmmmmmm"))&amp;"/"&amp;TEXT($P$1,"aaaa")&amp;" - MERCADO INTERNACIONAL"</f>
        <v>DEMANDA E OFERTA - JULHO/2017 - MERCADO INTERNACIONAL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15"/>
      <c r="O1" s="19"/>
      <c r="P1" s="78">
        <f>'ASK e RPK_doméstico'!$P$1</f>
        <v>42917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7" t="s">
        <v>29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7" t="s">
        <v>18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9" t="s">
        <v>19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15"/>
      <c r="O4" s="19"/>
      <c r="P4" s="7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8" t="str">
        <f>"MÊS DE REFERÊNCIA - "&amp;UPPER(TEXT($P$1,"mmmmmmmmmm"))</f>
        <v>MÊS DE REFERÊNCIA - JULHO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30" t="s">
        <v>0</v>
      </c>
      <c r="B8" s="247" t="s">
        <v>38</v>
      </c>
      <c r="C8" s="248"/>
      <c r="D8" s="249"/>
      <c r="E8" s="250" t="s">
        <v>39</v>
      </c>
      <c r="F8" s="251"/>
      <c r="G8" s="252"/>
      <c r="H8" s="253" t="s">
        <v>55</v>
      </c>
      <c r="I8" s="254"/>
      <c r="J8" s="255"/>
      <c r="K8" s="256" t="s">
        <v>35</v>
      </c>
      <c r="L8" s="257"/>
      <c r="M8" s="257"/>
      <c r="N8" s="15"/>
      <c r="O8" s="19"/>
      <c r="P8" s="83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31"/>
      <c r="B9" s="98">
        <f>YEAR($P$1)-1</f>
        <v>2016</v>
      </c>
      <c r="C9" s="55">
        <f>YEAR($P$1)</f>
        <v>2017</v>
      </c>
      <c r="D9" s="90" t="s">
        <v>34</v>
      </c>
      <c r="E9" s="88">
        <f>YEAR($P$1)-1</f>
        <v>2016</v>
      </c>
      <c r="F9" s="54">
        <f>YEAR($P$1)</f>
        <v>2017</v>
      </c>
      <c r="G9" s="91" t="s">
        <v>34</v>
      </c>
      <c r="H9" s="93">
        <f>YEAR($P$1)-1</f>
        <v>2016</v>
      </c>
      <c r="I9" s="56">
        <f>YEAR($P$1)</f>
        <v>2017</v>
      </c>
      <c r="J9" s="94" t="s">
        <v>34</v>
      </c>
      <c r="K9" s="92">
        <f>YEAR($P$1)-1</f>
        <v>2016</v>
      </c>
      <c r="L9" s="57">
        <f>YEAR($P$1)</f>
        <v>2017</v>
      </c>
      <c r="M9" s="58" t="s">
        <v>34</v>
      </c>
      <c r="N9" s="15"/>
      <c r="O9" s="19"/>
      <c r="P9" s="83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177" t="s">
        <v>60</v>
      </c>
      <c r="B10" s="185">
        <v>2323903.6949999998</v>
      </c>
      <c r="C10" s="185">
        <v>2612790</v>
      </c>
      <c r="D10" s="143">
        <f>IF(ISERROR(C10/B10),"",C10/B10-1)</f>
        <v>0.12431079034021675</v>
      </c>
      <c r="E10" s="185">
        <v>2678668.5209999997</v>
      </c>
      <c r="F10" s="185">
        <v>2974083</v>
      </c>
      <c r="G10" s="147">
        <f>IF(ISERROR(F10/E10),"",F10/E10-1)</f>
        <v>0.11028407460050937</v>
      </c>
      <c r="H10" s="96">
        <f>IF(ISERROR(B10/E10),"",B10/E10)</f>
        <v>0.86755926565054819</v>
      </c>
      <c r="I10" s="82">
        <f t="shared" ref="I10:I14" si="0">IF(ISERROR(C10/F10),"",C10/F10)</f>
        <v>0.87851953022158424</v>
      </c>
      <c r="J10" s="143">
        <f>IF(ISERROR(I10/H10),"",I10/H10-1)</f>
        <v>1.2633447655956198E-2</v>
      </c>
      <c r="K10" s="82">
        <f t="shared" ref="K10:L13" si="1">B10/B$14</f>
        <v>0.7774064361530062</v>
      </c>
      <c r="L10" s="82">
        <f t="shared" si="1"/>
        <v>0.7346570756739631</v>
      </c>
      <c r="M10" s="151">
        <f>IF(ISERROR(L10/K10),"",L10/K10-1)</f>
        <v>-5.4989717721644071E-2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178" t="s">
        <v>3</v>
      </c>
      <c r="B11" s="185">
        <v>282982.26900000003</v>
      </c>
      <c r="C11" s="185">
        <v>448386.57799999998</v>
      </c>
      <c r="D11" s="143">
        <f t="shared" ref="D11:D12" si="2">IF(ISERROR(C11/B11),"",C11/B11-1)</f>
        <v>0.58450414432149445</v>
      </c>
      <c r="E11" s="185">
        <v>307442.57299999997</v>
      </c>
      <c r="F11" s="185">
        <v>505770.196</v>
      </c>
      <c r="G11" s="147">
        <f t="shared" ref="G11:G12" si="3">IF(ISERROR(F11/E11),"",F11/E11-1)</f>
        <v>0.6450883528092255</v>
      </c>
      <c r="H11" s="96">
        <f t="shared" ref="H11:H12" si="4">IF(ISERROR(B11/E11),"",B11/E11)</f>
        <v>0.92043943764418101</v>
      </c>
      <c r="I11" s="82">
        <f t="shared" ref="I11:I12" si="5">IF(ISERROR(C11/F11),"",C11/F11)</f>
        <v>0.88654211249727333</v>
      </c>
      <c r="J11" s="143">
        <f t="shared" ref="J11:J12" si="6">IF(ISERROR(I11/H11),"",I11/H11-1)</f>
        <v>-3.6827328078929522E-2</v>
      </c>
      <c r="K11" s="82">
        <f t="shared" si="1"/>
        <v>9.4664954365839743E-2</v>
      </c>
      <c r="L11" s="82">
        <f t="shared" si="1"/>
        <v>0.12607609955830179</v>
      </c>
      <c r="M11" s="151">
        <f t="shared" ref="M11:M12" si="7">IF(ISERROR(L11/K11),"",L11/K11-1)</f>
        <v>0.33181387349611291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178" t="s">
        <v>24</v>
      </c>
      <c r="B12" s="185">
        <v>378602.58</v>
      </c>
      <c r="C12" s="185">
        <v>420792.35200000001</v>
      </c>
      <c r="D12" s="143">
        <f t="shared" si="2"/>
        <v>0.11143551108394445</v>
      </c>
      <c r="E12" s="185">
        <v>501843.261</v>
      </c>
      <c r="F12" s="185">
        <v>545975.21399999992</v>
      </c>
      <c r="G12" s="147">
        <f t="shared" si="3"/>
        <v>8.793971430852765E-2</v>
      </c>
      <c r="H12" s="96">
        <f t="shared" si="4"/>
        <v>0.75442395947606444</v>
      </c>
      <c r="I12" s="82">
        <f t="shared" si="5"/>
        <v>0.77071695053175082</v>
      </c>
      <c r="J12" s="143">
        <f t="shared" si="6"/>
        <v>2.1596598107782361E-2</v>
      </c>
      <c r="K12" s="82">
        <f t="shared" si="1"/>
        <v>0.12665244393276523</v>
      </c>
      <c r="L12" s="82">
        <f t="shared" si="1"/>
        <v>0.11831723130687462</v>
      </c>
      <c r="M12" s="151">
        <f t="shared" si="7"/>
        <v>-6.5811699854093964E-2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180" t="s">
        <v>23</v>
      </c>
      <c r="B13" s="185">
        <v>3814.846</v>
      </c>
      <c r="C13" s="185">
        <v>74506.718999999997</v>
      </c>
      <c r="D13" s="144">
        <f t="shared" ref="D13" si="8">IF(ISERROR(C13/B13),"",C13/B13-1)</f>
        <v>18.530727845894695</v>
      </c>
      <c r="E13" s="185">
        <v>5368.44</v>
      </c>
      <c r="F13" s="185">
        <v>102359.628</v>
      </c>
      <c r="G13" s="148">
        <f>IF(ISERROR(F13/E13),"",F13/E13-1)</f>
        <v>18.066922234392116</v>
      </c>
      <c r="H13" s="97">
        <f t="shared" ref="H13" si="9">IF(ISERROR(B13/E13),"",B13/E13)</f>
        <v>0.71060606060606069</v>
      </c>
      <c r="I13" s="65">
        <f t="shared" ref="I13" si="10">IF(ISERROR(C13/F13),"",C13/F13)</f>
        <v>0.72789165470589634</v>
      </c>
      <c r="J13" s="144">
        <f t="shared" ref="J13" si="11">IF(ISERROR(I13/H13),"",I13/H13-1)</f>
        <v>2.4325143082924328E-2</v>
      </c>
      <c r="K13" s="65">
        <f t="shared" si="1"/>
        <v>1.2761655483888507E-3</v>
      </c>
      <c r="L13" s="65">
        <f t="shared" si="1"/>
        <v>2.0949593460860502E-2</v>
      </c>
      <c r="M13" s="152">
        <f t="shared" ref="M13" si="12">IF(ISERROR(L13/K13),"",L13/K13-1)</f>
        <v>15.416046873627959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87" t="s">
        <v>28</v>
      </c>
      <c r="B14" s="209">
        <f>SUM(B10:B13)</f>
        <v>2989303.3899999997</v>
      </c>
      <c r="C14" s="210">
        <f>SUM(C10:C13)</f>
        <v>3556475.6489999997</v>
      </c>
      <c r="D14" s="145">
        <f t="shared" ref="D14" si="13">IF(ISERROR(C14/B14),"",C14/B14-1)</f>
        <v>0.18973392292576907</v>
      </c>
      <c r="E14" s="211">
        <f>SUM(E10:E13)</f>
        <v>3493322.7949999995</v>
      </c>
      <c r="F14" s="212">
        <f>SUM(F10:F13)</f>
        <v>4128188.0380000002</v>
      </c>
      <c r="G14" s="149">
        <f t="shared" ref="G14" si="14">IF(ISERROR(F14/E14),"",F14/E14-1)</f>
        <v>0.18173678192827891</v>
      </c>
      <c r="H14" s="213">
        <f>IF(ISERROR(B14/E14),"",B14/E14)</f>
        <v>0.85571920072161556</v>
      </c>
      <c r="I14" s="214">
        <f t="shared" si="0"/>
        <v>0.86151009020485891</v>
      </c>
      <c r="J14" s="150">
        <f t="shared" ref="J14" si="15">IF(ISERROR(I14/H14),"",I14/H14-1)</f>
        <v>6.7672777218974467E-3</v>
      </c>
      <c r="K14" s="215">
        <f>SUM(K10:K13)</f>
        <v>1</v>
      </c>
      <c r="L14" s="216">
        <f>SUM(L10:L13)</f>
        <v>1</v>
      </c>
      <c r="M14" s="153">
        <f t="shared" ref="M14" si="16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73"/>
      <c r="E16" s="174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28" t="str">
        <f>'ASK e RPK_doméstico'!A21:M21</f>
        <v>ACUMULADO NO ANO: JANEIRO A JULHO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</row>
    <row r="18" spans="1:13" ht="15" customHeight="1" x14ac:dyDescent="0.2">
      <c r="A18" s="230" t="s">
        <v>0</v>
      </c>
      <c r="B18" s="247" t="s">
        <v>38</v>
      </c>
      <c r="C18" s="248"/>
      <c r="D18" s="249"/>
      <c r="E18" s="250" t="s">
        <v>39</v>
      </c>
      <c r="F18" s="251"/>
      <c r="G18" s="252"/>
      <c r="H18" s="253" t="s">
        <v>55</v>
      </c>
      <c r="I18" s="254"/>
      <c r="J18" s="255"/>
      <c r="K18" s="256" t="s">
        <v>35</v>
      </c>
      <c r="L18" s="257"/>
      <c r="M18" s="257"/>
    </row>
    <row r="19" spans="1:13" ht="15" customHeight="1" thickBot="1" x14ac:dyDescent="0.25">
      <c r="A19" s="231"/>
      <c r="B19" s="98">
        <f>YEAR($P$1)-1</f>
        <v>2016</v>
      </c>
      <c r="C19" s="55">
        <f>YEAR($P$1)</f>
        <v>2017</v>
      </c>
      <c r="D19" s="90" t="s">
        <v>34</v>
      </c>
      <c r="E19" s="88">
        <f>YEAR($P$1)-1</f>
        <v>2016</v>
      </c>
      <c r="F19" s="54">
        <f>YEAR($P$1)</f>
        <v>2017</v>
      </c>
      <c r="G19" s="91" t="s">
        <v>34</v>
      </c>
      <c r="H19" s="93">
        <f>YEAR($P$1)-1</f>
        <v>2016</v>
      </c>
      <c r="I19" s="56">
        <f>YEAR($P$1)</f>
        <v>2017</v>
      </c>
      <c r="J19" s="94" t="s">
        <v>34</v>
      </c>
      <c r="K19" s="92">
        <f>YEAR($P$1)-1</f>
        <v>2016</v>
      </c>
      <c r="L19" s="57">
        <f>YEAR($P$1)</f>
        <v>2017</v>
      </c>
      <c r="M19" s="58" t="s">
        <v>34</v>
      </c>
    </row>
    <row r="20" spans="1:13" ht="15" customHeight="1" x14ac:dyDescent="0.2">
      <c r="A20" s="177" t="s">
        <v>60</v>
      </c>
      <c r="B20" s="185">
        <v>14728311.595000001</v>
      </c>
      <c r="C20" s="185">
        <v>16423816.509999998</v>
      </c>
      <c r="D20" s="143">
        <f>IF(ISERROR(C20/B20),"",C20/B20-1)</f>
        <v>0.11511875642117664</v>
      </c>
      <c r="E20" s="185">
        <v>17603819.147000004</v>
      </c>
      <c r="F20" s="185">
        <v>19085435.265000001</v>
      </c>
      <c r="G20" s="147">
        <f>IF(ISERROR(F20/E20),"",F20/E20-1)</f>
        <v>8.4164470540615044E-2</v>
      </c>
      <c r="H20" s="96">
        <f>IF(ISERROR(B20/E20),"",B20/E20)</f>
        <v>0.83665433460840577</v>
      </c>
      <c r="I20" s="82">
        <f t="shared" ref="I20:I24" si="17">IF(ISERROR(C20/F20),"",C20/F20)</f>
        <v>0.8605418887207128</v>
      </c>
      <c r="J20" s="143">
        <f>IF(ISERROR(I20/H20),"",I20/H20-1)</f>
        <v>2.8551282320777638E-2</v>
      </c>
      <c r="K20" s="82">
        <f>B20/B$24</f>
        <v>0.78431724447353657</v>
      </c>
      <c r="L20" s="82">
        <f>C20/C$24</f>
        <v>0.77523242449340746</v>
      </c>
      <c r="M20" s="151">
        <f>IF(ISERROR(L20/K20),"",L20/K20-1)</f>
        <v>-1.1583093504755393E-2</v>
      </c>
    </row>
    <row r="21" spans="1:13" ht="15" customHeight="1" x14ac:dyDescent="0.2">
      <c r="A21" s="178" t="s">
        <v>3</v>
      </c>
      <c r="B21" s="185">
        <v>1670607.2489999998</v>
      </c>
      <c r="C21" s="185">
        <v>2348408.091</v>
      </c>
      <c r="D21" s="143">
        <f t="shared" ref="D21:D22" si="18">IF(ISERROR(C21/B21),"",C21/B21-1)</f>
        <v>0.40572123843334307</v>
      </c>
      <c r="E21" s="185">
        <v>1989237.8399999999</v>
      </c>
      <c r="F21" s="185">
        <v>2602227.8369999994</v>
      </c>
      <c r="G21" s="147">
        <f t="shared" ref="G21:G22" si="19">IF(ISERROR(F21/E21),"",F21/E21-1)</f>
        <v>0.30815319549722608</v>
      </c>
      <c r="H21" s="96">
        <f t="shared" ref="H21:H22" si="20">IF(ISERROR(B21/E21),"",B21/E21)</f>
        <v>0.83982277805453365</v>
      </c>
      <c r="I21" s="82">
        <f t="shared" ref="I21:I22" si="21">IF(ISERROR(C21/F21),"",C21/F21)</f>
        <v>0.90246059841838533</v>
      </c>
      <c r="J21" s="143">
        <f t="shared" ref="J21:J22" si="22">IF(ISERROR(I21/H21),"",I21/H21-1)</f>
        <v>7.4584569507573306E-2</v>
      </c>
      <c r="K21" s="82">
        <f t="shared" ref="K21:K22" si="23">B21/B$24</f>
        <v>8.8963766530986088E-2</v>
      </c>
      <c r="L21" s="82">
        <f t="shared" ref="L21:L22" si="24">C21/C$24</f>
        <v>0.11084890634143263</v>
      </c>
      <c r="M21" s="151">
        <f t="shared" ref="M21:M22" si="25">IF(ISERROR(L21/K21),"",L21/K21-1)</f>
        <v>0.24600059848886846</v>
      </c>
    </row>
    <row r="22" spans="1:13" ht="15" customHeight="1" x14ac:dyDescent="0.2">
      <c r="A22" s="178" t="s">
        <v>24</v>
      </c>
      <c r="B22" s="185">
        <v>2364031.67</v>
      </c>
      <c r="C22" s="185">
        <v>2308745.7740000002</v>
      </c>
      <c r="D22" s="143">
        <f t="shared" si="18"/>
        <v>-2.3386275531579348E-2</v>
      </c>
      <c r="E22" s="185">
        <v>3182221.7009999999</v>
      </c>
      <c r="F22" s="185">
        <v>2998898.8079999997</v>
      </c>
      <c r="G22" s="147">
        <f t="shared" si="19"/>
        <v>-5.7608460448369092E-2</v>
      </c>
      <c r="H22" s="96">
        <f t="shared" si="20"/>
        <v>0.74288716881577199</v>
      </c>
      <c r="I22" s="82">
        <f t="shared" si="21"/>
        <v>0.76986451421471247</v>
      </c>
      <c r="J22" s="143">
        <f t="shared" si="22"/>
        <v>3.6314189464255797E-2</v>
      </c>
      <c r="K22" s="82">
        <f t="shared" si="23"/>
        <v>0.12589024840376301</v>
      </c>
      <c r="L22" s="82">
        <f t="shared" si="24"/>
        <v>0.10897677667228936</v>
      </c>
      <c r="M22" s="151">
        <f t="shared" si="25"/>
        <v>-0.1343509282563945</v>
      </c>
    </row>
    <row r="23" spans="1:13" ht="15" customHeight="1" thickBot="1" x14ac:dyDescent="0.25">
      <c r="A23" s="180" t="s">
        <v>23</v>
      </c>
      <c r="B23" s="185">
        <v>15562.516000000001</v>
      </c>
      <c r="C23" s="185">
        <v>104697.292</v>
      </c>
      <c r="D23" s="144">
        <f t="shared" ref="D23:D24" si="26">IF(ISERROR(C23/B23),"",C23/B23-1)</f>
        <v>5.7275299186840991</v>
      </c>
      <c r="E23" s="185">
        <v>32206.679999999997</v>
      </c>
      <c r="F23" s="185">
        <v>153204.28200000001</v>
      </c>
      <c r="G23" s="148">
        <f>IF(ISERROR(F23/E23),"",F23/E23-1)</f>
        <v>3.7569101192671841</v>
      </c>
      <c r="H23" s="97">
        <f t="shared" ref="H23" si="27">IF(ISERROR(B23/E23),"",B23/E23)</f>
        <v>0.48320770722098655</v>
      </c>
      <c r="I23" s="65">
        <f t="shared" si="17"/>
        <v>0.68338358845609815</v>
      </c>
      <c r="J23" s="144">
        <f t="shared" ref="J23:J24" si="28">IF(ISERROR(I23/H23),"",I23/H23-1)</f>
        <v>0.41426466971389742</v>
      </c>
      <c r="K23" s="65">
        <f>B23/B$24</f>
        <v>8.2874059171446563E-4</v>
      </c>
      <c r="L23" s="65">
        <f>C23/C$24</f>
        <v>4.9418924928706625E-3</v>
      </c>
      <c r="M23" s="152">
        <f t="shared" ref="M23:M24" si="29">IF(ISERROR(L23/K23),"",L23/K23-1)</f>
        <v>4.9631355604859078</v>
      </c>
    </row>
    <row r="24" spans="1:13" ht="15" customHeight="1" thickBot="1" x14ac:dyDescent="0.25">
      <c r="A24" s="87" t="s">
        <v>28</v>
      </c>
      <c r="B24" s="209">
        <f>SUM(B20:B23)</f>
        <v>18778513.029999997</v>
      </c>
      <c r="C24" s="210">
        <f>SUM(C20:C23)</f>
        <v>21185667.666999996</v>
      </c>
      <c r="D24" s="145">
        <f t="shared" si="26"/>
        <v>0.12818664785408718</v>
      </c>
      <c r="E24" s="89">
        <f>SUM(E20:E23)</f>
        <v>22807485.368000004</v>
      </c>
      <c r="F24" s="59">
        <f>SUM(F20:F23)</f>
        <v>24839766.191999998</v>
      </c>
      <c r="G24" s="149">
        <f t="shared" ref="G24" si="30">IF(ISERROR(F24/E24),"",F24/E24-1)</f>
        <v>8.9105869902316392E-2</v>
      </c>
      <c r="H24" s="213">
        <f>IF(ISERROR(B24/E24),"",B24/E24)</f>
        <v>0.82334868254907012</v>
      </c>
      <c r="I24" s="214">
        <f t="shared" si="17"/>
        <v>0.85289319968813326</v>
      </c>
      <c r="J24" s="150">
        <f t="shared" si="28"/>
        <v>3.5883359948538418E-2</v>
      </c>
      <c r="K24" s="215">
        <f>SUM(K20:K23)</f>
        <v>1</v>
      </c>
      <c r="L24" s="216">
        <f>SUM(L20:L23)</f>
        <v>1</v>
      </c>
      <c r="M24" s="153">
        <f t="shared" si="29"/>
        <v>0</v>
      </c>
    </row>
    <row r="25" spans="1:13" ht="15" customHeight="1" x14ac:dyDescent="0.2">
      <c r="A25" s="47" t="s">
        <v>41</v>
      </c>
    </row>
    <row r="26" spans="1:13" ht="15" customHeight="1" x14ac:dyDescent="0.2">
      <c r="A26" s="245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</row>
    <row r="27" spans="1:13" ht="15" customHeight="1" x14ac:dyDescent="0.2">
      <c r="A27" s="245" t="s">
        <v>58</v>
      </c>
      <c r="B27" s="246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</row>
    <row r="28" spans="1:13" ht="15" customHeight="1" x14ac:dyDescent="0.2">
      <c r="A28" s="244" t="s">
        <v>59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</row>
    <row r="29" spans="1:13" ht="25.5" customHeight="1" x14ac:dyDescent="0.2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</row>
    <row r="30" spans="1:13" ht="15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</sheetData>
  <mergeCells count="18">
    <mergeCell ref="K18:M18"/>
    <mergeCell ref="A27:M27"/>
    <mergeCell ref="A28:M29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  <mergeCell ref="H18:J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62EBB8A-F538-42F2-92F1-FF599569DCD9}">
            <xm:f>$C$14&lt;&gt;VLOOKUP(YEAR($P$1),'Série Histórica - ASK e RPK'!$A$76:$N$94,MONTH($P$1)+1,0)</xm:f>
            <x14:dxf>
              <fill>
                <patternFill>
                  <bgColor rgb="FFFF0000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3" id="{A173A191-FDA9-4A62-90D3-6DF05EDEB869}">
            <xm:f>$F$14&lt;&gt;VLOOKUP(YEAR($P$1),'Série Histórica - ASK e RPK'!$A$98:$N$116,MONTH($P$1)+1,0)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2" id="{E0D0DDAD-9398-42FA-B508-ED1F3988E154}">
            <xm:f>$C$24&lt;&gt;VLOOKUP(YEAR($P$1),'Série Histórica - ASK e RPK'!$A$76:$N$94,14)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1" id="{4395BE31-1F6A-4DAE-989F-8DA46BD3263F}">
            <xm:f>$F$24&lt;&gt;VLOOKUP(YEAR($P$1),'Série Histórica - ASK e RPK'!$A$98:$N$116,14,0)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6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27" t="str">
        <f>"DEMANDA E OFERTA - "&amp;UPPER(TEXT($P$1,"mmmmmmmmmm"))&amp;"/"&amp;TEXT($P$1,"aaaa")&amp;" - MERCADO DOMÉSTICO"</f>
        <v>DEMANDA E OFERTA - JULHO/2017 - MERCADO DOMÉSTICO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18"/>
      <c r="O1" s="18"/>
      <c r="P1" s="76">
        <f>'ASK e RPK_doméstico'!$P$1</f>
        <v>42917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7" t="s">
        <v>29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7" t="s">
        <v>43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7" t="s">
        <v>50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8" t="str">
        <f>"MÊS DE REFERÊNCIA - "&amp;UPPER(TEXT($P$1,"mmmmmmmmmm"))</f>
        <v>MÊS DE REFERÊNCIA - JULHO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30" t="s">
        <v>0</v>
      </c>
      <c r="B8" s="258" t="s">
        <v>36</v>
      </c>
      <c r="C8" s="259"/>
      <c r="D8" s="260"/>
      <c r="E8" s="250" t="s">
        <v>44</v>
      </c>
      <c r="F8" s="251"/>
      <c r="G8" s="252"/>
      <c r="H8" s="261" t="s">
        <v>37</v>
      </c>
      <c r="I8" s="262"/>
      <c r="J8" s="263"/>
      <c r="K8" s="264" t="s">
        <v>51</v>
      </c>
      <c r="L8" s="265"/>
      <c r="M8" s="265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31"/>
      <c r="B9" s="100">
        <f>YEAR($P$1)-1</f>
        <v>2016</v>
      </c>
      <c r="C9" s="60">
        <f>YEAR($P$1)</f>
        <v>2017</v>
      </c>
      <c r="D9" s="90" t="s">
        <v>34</v>
      </c>
      <c r="E9" s="99">
        <f>YEAR($P$1)-1</f>
        <v>2016</v>
      </c>
      <c r="F9" s="61">
        <f>YEAR($P$1)</f>
        <v>2017</v>
      </c>
      <c r="G9" s="91" t="s">
        <v>34</v>
      </c>
      <c r="H9" s="103">
        <f>YEAR($P$1)-1</f>
        <v>2016</v>
      </c>
      <c r="I9" s="63">
        <f>YEAR($P$1)</f>
        <v>2017</v>
      </c>
      <c r="J9" s="104" t="s">
        <v>34</v>
      </c>
      <c r="K9" s="101">
        <f>YEAR($P$1)-1</f>
        <v>2016</v>
      </c>
      <c r="L9" s="62">
        <f>YEAR($P$1)</f>
        <v>2017</v>
      </c>
      <c r="M9" s="53" t="s">
        <v>34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177" t="s">
        <v>24</v>
      </c>
      <c r="B10" s="185">
        <v>2766852</v>
      </c>
      <c r="C10" s="185">
        <v>2883818</v>
      </c>
      <c r="D10" s="142">
        <f t="shared" ref="D10:D15" si="0">IF(ISERROR(C10/B10),"",C10/B10-1)</f>
        <v>4.2274035618818706E-2</v>
      </c>
      <c r="E10" s="185">
        <v>7211.41</v>
      </c>
      <c r="F10" s="185">
        <v>8135.4430000000002</v>
      </c>
      <c r="G10" s="146">
        <f t="shared" ref="G10:G24" si="1">IF(ISERROR(F10/E10),"",F10/E10-1)</f>
        <v>0.12813485850894635</v>
      </c>
      <c r="H10" s="95">
        <f t="shared" ref="H10:H20" si="2">B10/B$24</f>
        <v>0.34250076314786798</v>
      </c>
      <c r="I10" s="64">
        <f t="shared" ref="I10:I20" si="3">C10/C$24</f>
        <v>0.34653027284372229</v>
      </c>
      <c r="J10" s="142">
        <f t="shared" ref="J10:J24" si="4">IF(ISERROR(I10/H10),"",I10/H10-1)</f>
        <v>1.1764965598382249E-2</v>
      </c>
      <c r="K10" s="64">
        <f t="shared" ref="K10:K20" si="5">E10/E$24</f>
        <v>0.20028407003972598</v>
      </c>
      <c r="L10" s="64">
        <f t="shared" ref="L10:L20" si="6">F10/F$24</f>
        <v>0.22528828060457715</v>
      </c>
      <c r="M10" s="146">
        <f t="shared" ref="M10:M24" si="7">IF(ISERROR(L10/K10),"",L10/K10-1)</f>
        <v>0.12484373100612367</v>
      </c>
      <c r="N10" s="46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178" t="s">
        <v>60</v>
      </c>
      <c r="B11" s="185">
        <v>2703025</v>
      </c>
      <c r="C11" s="185">
        <v>2587324</v>
      </c>
      <c r="D11" s="143">
        <f t="shared" si="0"/>
        <v>-4.2804265591328217E-2</v>
      </c>
      <c r="E11" s="185">
        <v>9546.0450000000001</v>
      </c>
      <c r="F11" s="185">
        <v>10171.517</v>
      </c>
      <c r="G11" s="147">
        <f t="shared" si="1"/>
        <v>6.5521585117187309E-2</v>
      </c>
      <c r="H11" s="96">
        <f t="shared" si="2"/>
        <v>0.33459979981139787</v>
      </c>
      <c r="I11" s="82">
        <f t="shared" si="3"/>
        <v>0.310902453502652</v>
      </c>
      <c r="J11" s="143">
        <f t="shared" si="4"/>
        <v>-7.0822954233993096E-2</v>
      </c>
      <c r="K11" s="82">
        <f t="shared" si="5"/>
        <v>0.26512439944232485</v>
      </c>
      <c r="L11" s="82">
        <f t="shared" si="6"/>
        <v>0.28167164050811083</v>
      </c>
      <c r="M11" s="147">
        <f t="shared" si="7"/>
        <v>6.2413120409106959E-2</v>
      </c>
      <c r="N11" s="46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178" t="s">
        <v>3</v>
      </c>
      <c r="B12" s="185">
        <v>1699927</v>
      </c>
      <c r="C12" s="185">
        <v>1805964</v>
      </c>
      <c r="D12" s="143">
        <f t="shared" si="0"/>
        <v>6.2377384440625905E-2</v>
      </c>
      <c r="E12" s="185">
        <v>2746.7719999999999</v>
      </c>
      <c r="F12" s="185">
        <v>3570.5149999999999</v>
      </c>
      <c r="G12" s="147">
        <f t="shared" si="1"/>
        <v>0.29989493121380284</v>
      </c>
      <c r="H12" s="96">
        <f t="shared" si="2"/>
        <v>0.21042914286548964</v>
      </c>
      <c r="I12" s="82">
        <f t="shared" si="3"/>
        <v>0.2170113362444995</v>
      </c>
      <c r="J12" s="143">
        <f t="shared" si="4"/>
        <v>3.127985643707798E-2</v>
      </c>
      <c r="K12" s="82">
        <f t="shared" si="5"/>
        <v>7.6286700607947427E-2</v>
      </c>
      <c r="L12" s="82">
        <f t="shared" si="6"/>
        <v>9.8875400543381814E-2</v>
      </c>
      <c r="M12" s="147">
        <f t="shared" si="7"/>
        <v>0.29610272505455737</v>
      </c>
      <c r="N12" s="46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178" t="s">
        <v>23</v>
      </c>
      <c r="B13" s="185">
        <v>817324</v>
      </c>
      <c r="C13" s="185">
        <v>975262</v>
      </c>
      <c r="D13" s="143">
        <f t="shared" si="0"/>
        <v>0.19323793257019251</v>
      </c>
      <c r="E13" s="185">
        <v>4260.8620000000001</v>
      </c>
      <c r="F13" s="185">
        <v>4332.1100000000006</v>
      </c>
      <c r="G13" s="147">
        <f t="shared" si="1"/>
        <v>1.6721499076947532E-2</v>
      </c>
      <c r="H13" s="96">
        <f t="shared" si="2"/>
        <v>0.10117422028322008</v>
      </c>
      <c r="I13" s="82">
        <f t="shared" si="3"/>
        <v>0.11719110115621523</v>
      </c>
      <c r="J13" s="143">
        <f t="shared" si="4"/>
        <v>0.15830990175321946</v>
      </c>
      <c r="K13" s="82">
        <f t="shared" si="5"/>
        <v>0.11833785393391957</v>
      </c>
      <c r="L13" s="82">
        <f t="shared" si="6"/>
        <v>0.1199656384157439</v>
      </c>
      <c r="M13" s="147">
        <f t="shared" si="7"/>
        <v>1.3755399711180116E-2</v>
      </c>
      <c r="N13" s="46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178" t="s">
        <v>4</v>
      </c>
      <c r="B14" s="185">
        <v>77997</v>
      </c>
      <c r="C14" s="185">
        <v>53983</v>
      </c>
      <c r="D14" s="143">
        <f t="shared" si="0"/>
        <v>-0.30788363655012374</v>
      </c>
      <c r="E14" s="185">
        <v>8.7100000000000009</v>
      </c>
      <c r="F14" s="185">
        <v>1.304</v>
      </c>
      <c r="G14" s="147">
        <f t="shared" si="1"/>
        <v>-0.85028702640642939</v>
      </c>
      <c r="H14" s="96">
        <f t="shared" si="2"/>
        <v>9.6550274547551728E-3</v>
      </c>
      <c r="I14" s="82">
        <f t="shared" si="3"/>
        <v>6.4867976130680441E-3</v>
      </c>
      <c r="J14" s="143">
        <f t="shared" si="4"/>
        <v>-0.32814301735897722</v>
      </c>
      <c r="K14" s="82">
        <f t="shared" si="5"/>
        <v>2.4190473846945513E-4</v>
      </c>
      <c r="L14" s="82">
        <f t="shared" si="6"/>
        <v>3.6110623343850927E-5</v>
      </c>
      <c r="M14" s="147">
        <f t="shared" si="7"/>
        <v>-0.85072378667600779</v>
      </c>
      <c r="N14" s="46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178" t="s">
        <v>25</v>
      </c>
      <c r="B15" s="185">
        <v>7108</v>
      </c>
      <c r="C15" s="185">
        <v>10420</v>
      </c>
      <c r="D15" s="143">
        <f t="shared" si="0"/>
        <v>0.46595385481148011</v>
      </c>
      <c r="E15" s="185">
        <v>0</v>
      </c>
      <c r="F15" s="185">
        <v>0</v>
      </c>
      <c r="G15" s="147" t="str">
        <f t="shared" si="1"/>
        <v/>
      </c>
      <c r="H15" s="96">
        <f t="shared" si="2"/>
        <v>8.7987916392168631E-4</v>
      </c>
      <c r="I15" s="82">
        <f t="shared" si="3"/>
        <v>1.2521058690359746E-3</v>
      </c>
      <c r="J15" s="143">
        <f t="shared" si="4"/>
        <v>0.42304298178314204</v>
      </c>
      <c r="K15" s="82">
        <f t="shared" si="5"/>
        <v>0</v>
      </c>
      <c r="L15" s="82">
        <f t="shared" si="6"/>
        <v>0</v>
      </c>
      <c r="M15" s="147" t="str">
        <f t="shared" si="7"/>
        <v/>
      </c>
      <c r="N15" s="46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179" t="s">
        <v>5</v>
      </c>
      <c r="B16" s="185">
        <v>6149</v>
      </c>
      <c r="C16" s="185">
        <v>5159</v>
      </c>
      <c r="D16" s="144">
        <f t="shared" ref="D16:D17" si="8">IF(ISERROR(C16/B16),"",C16/B16-1)</f>
        <v>-0.16100178890876571</v>
      </c>
      <c r="E16" s="185">
        <v>1590.077</v>
      </c>
      <c r="F16" s="185">
        <v>1476.877</v>
      </c>
      <c r="G16" s="148">
        <f t="shared" si="1"/>
        <v>-7.1191520913767126E-2</v>
      </c>
      <c r="H16" s="97">
        <f t="shared" si="2"/>
        <v>7.6116727334755898E-4</v>
      </c>
      <c r="I16" s="65">
        <f t="shared" si="3"/>
        <v>6.1992458525495138E-4</v>
      </c>
      <c r="J16" s="144">
        <f t="shared" si="4"/>
        <v>-0.18556064223758917</v>
      </c>
      <c r="K16" s="65">
        <f t="shared" si="5"/>
        <v>4.4161556926670009E-2</v>
      </c>
      <c r="L16" s="65">
        <f t="shared" si="6"/>
        <v>4.0897967079905305E-2</v>
      </c>
      <c r="M16" s="148">
        <f t="shared" ref="M16" si="9">IF(ISERROR(L16/K16),"",L16/K16-1)</f>
        <v>-7.3901150092689827E-2</v>
      </c>
      <c r="N16" s="7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179" t="s">
        <v>48</v>
      </c>
      <c r="B17" s="185"/>
      <c r="C17" s="185">
        <v>50</v>
      </c>
      <c r="D17" s="144" t="str">
        <f t="shared" si="8"/>
        <v/>
      </c>
      <c r="E17" s="185"/>
      <c r="F17" s="185">
        <v>0</v>
      </c>
      <c r="G17" s="167" t="s">
        <v>52</v>
      </c>
      <c r="H17" s="97">
        <f t="shared" si="2"/>
        <v>0</v>
      </c>
      <c r="I17" s="65">
        <f t="shared" si="3"/>
        <v>6.0081855519960397E-6</v>
      </c>
      <c r="J17" s="144" t="str">
        <f t="shared" si="4"/>
        <v/>
      </c>
      <c r="K17" s="65">
        <f t="shared" si="5"/>
        <v>0</v>
      </c>
      <c r="L17" s="65">
        <f t="shared" si="6"/>
        <v>0</v>
      </c>
      <c r="M17" s="167" t="s">
        <v>52</v>
      </c>
      <c r="N17" s="7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179" t="s">
        <v>56</v>
      </c>
      <c r="B18" s="185"/>
      <c r="C18" s="185"/>
      <c r="D18" s="168"/>
      <c r="E18" s="185">
        <v>0</v>
      </c>
      <c r="F18" s="185">
        <v>17</v>
      </c>
      <c r="G18" s="167" t="s">
        <v>52</v>
      </c>
      <c r="H18" s="97">
        <f t="shared" si="2"/>
        <v>0</v>
      </c>
      <c r="I18" s="65">
        <f t="shared" si="3"/>
        <v>0</v>
      </c>
      <c r="J18" s="144" t="str">
        <f t="shared" si="4"/>
        <v/>
      </c>
      <c r="K18" s="65">
        <f t="shared" si="5"/>
        <v>0</v>
      </c>
      <c r="L18" s="65">
        <f t="shared" si="6"/>
        <v>4.7076732886922219E-4</v>
      </c>
      <c r="M18" s="167" t="s">
        <v>52</v>
      </c>
      <c r="N18" s="72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179" t="s">
        <v>33</v>
      </c>
      <c r="B19" s="185"/>
      <c r="C19" s="185"/>
      <c r="D19" s="166"/>
      <c r="E19" s="185">
        <v>1744.0889999999999</v>
      </c>
      <c r="F19" s="185"/>
      <c r="G19" s="148">
        <f t="shared" si="1"/>
        <v>-1</v>
      </c>
      <c r="H19" s="97">
        <f t="shared" si="2"/>
        <v>0</v>
      </c>
      <c r="I19" s="65">
        <f t="shared" si="3"/>
        <v>0</v>
      </c>
      <c r="J19" s="168" t="s">
        <v>52</v>
      </c>
      <c r="K19" s="65">
        <f t="shared" si="5"/>
        <v>4.8438965948616935E-2</v>
      </c>
      <c r="L19" s="65">
        <f t="shared" si="6"/>
        <v>0</v>
      </c>
      <c r="M19" s="148">
        <f t="shared" si="7"/>
        <v>-1</v>
      </c>
      <c r="N19" s="47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179" t="s">
        <v>22</v>
      </c>
      <c r="B20" s="185"/>
      <c r="C20" s="185"/>
      <c r="D20" s="166"/>
      <c r="E20" s="185">
        <v>4004.7449999999999</v>
      </c>
      <c r="F20" s="185">
        <v>3576.9169999999999</v>
      </c>
      <c r="G20" s="148">
        <f t="shared" si="1"/>
        <v>-0.10683027258914113</v>
      </c>
      <c r="H20" s="97">
        <f t="shared" si="2"/>
        <v>0</v>
      </c>
      <c r="I20" s="65">
        <f t="shared" si="3"/>
        <v>0</v>
      </c>
      <c r="J20" s="168" t="s">
        <v>52</v>
      </c>
      <c r="K20" s="65">
        <f t="shared" si="5"/>
        <v>0.11122466037449576</v>
      </c>
      <c r="L20" s="65">
        <f t="shared" si="6"/>
        <v>9.9052685980994801E-2</v>
      </c>
      <c r="M20" s="148">
        <f t="shared" ref="M20" si="10">IF(ISERROR(L20/K20),"",L20/K20-1)</f>
        <v>-0.10943593221609005</v>
      </c>
      <c r="N20" s="47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179" t="s">
        <v>57</v>
      </c>
      <c r="B21" s="185"/>
      <c r="C21" s="185"/>
      <c r="D21" s="166"/>
      <c r="E21" s="185">
        <v>241</v>
      </c>
      <c r="F21" s="185"/>
      <c r="G21" s="148"/>
      <c r="H21" s="97"/>
      <c r="I21" s="65"/>
      <c r="J21" s="168"/>
      <c r="K21" s="65">
        <f>E21/E$24</f>
        <v>6.6933458061008821E-3</v>
      </c>
      <c r="L21" s="65"/>
      <c r="M21" s="148"/>
      <c r="N21" s="47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179" t="s">
        <v>32</v>
      </c>
      <c r="B22" s="185"/>
      <c r="C22" s="185"/>
      <c r="D22" s="166"/>
      <c r="E22" s="185">
        <v>3119.7559999999999</v>
      </c>
      <c r="F22" s="185">
        <v>4829.5739999999996</v>
      </c>
      <c r="G22" s="148">
        <f t="shared" si="1"/>
        <v>0.54806145095962622</v>
      </c>
      <c r="H22" s="97">
        <f>B22/B$24</f>
        <v>0</v>
      </c>
      <c r="I22" s="65">
        <f>C22/C$24</f>
        <v>0</v>
      </c>
      <c r="J22" s="168" t="s">
        <v>52</v>
      </c>
      <c r="K22" s="65">
        <f>E22/E$24</f>
        <v>8.6645666965386156E-2</v>
      </c>
      <c r="L22" s="65">
        <f>F22/F$24</f>
        <v>0.13374150891507322</v>
      </c>
      <c r="M22" s="148">
        <f>IF(ISERROR(L22/K22),"",L22/K22-1)</f>
        <v>0.5435452642831089</v>
      </c>
      <c r="N22" s="47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180" t="s">
        <v>40</v>
      </c>
      <c r="B23" s="185"/>
      <c r="C23" s="185"/>
      <c r="D23" s="166"/>
      <c r="E23" s="185">
        <v>1532.443</v>
      </c>
      <c r="F23" s="185"/>
      <c r="G23" s="167" t="s">
        <v>52</v>
      </c>
      <c r="H23" s="97">
        <f>B23/B$24</f>
        <v>0</v>
      </c>
      <c r="I23" s="65">
        <f>C23/C$24</f>
        <v>0</v>
      </c>
      <c r="J23" s="168" t="s">
        <v>52</v>
      </c>
      <c r="K23" s="65">
        <f>E23/E$24</f>
        <v>4.2560875216342962E-2</v>
      </c>
      <c r="L23" s="65">
        <f>F23/F$24</f>
        <v>0</v>
      </c>
      <c r="M23" s="167" t="s">
        <v>52</v>
      </c>
      <c r="N23" s="47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87" t="s">
        <v>28</v>
      </c>
      <c r="B24" s="220">
        <f>SUM(B10:B23)</f>
        <v>8078382</v>
      </c>
      <c r="C24" s="187">
        <f>SUM(C10:C23)</f>
        <v>8321980</v>
      </c>
      <c r="D24" s="145">
        <f>IF(ISERROR(C24/B24),"",C24/B24-1)</f>
        <v>3.0154305651800106E-2</v>
      </c>
      <c r="E24" s="211">
        <f>SUM(E10:E23)</f>
        <v>36005.909</v>
      </c>
      <c r="F24" s="212">
        <f>SUM(F10:F23)</f>
        <v>36111.256999999998</v>
      </c>
      <c r="G24" s="149">
        <f t="shared" si="1"/>
        <v>2.9258530870586164E-3</v>
      </c>
      <c r="H24" s="218">
        <f>SUM(H10:H23)</f>
        <v>1.0000000000000002</v>
      </c>
      <c r="I24" s="217">
        <f>SUM(I10:I23)</f>
        <v>1</v>
      </c>
      <c r="J24" s="105">
        <f t="shared" si="4"/>
        <v>-2.2204460492503131E-16</v>
      </c>
      <c r="K24" s="219">
        <f>SUM(K10:K23)</f>
        <v>1</v>
      </c>
      <c r="L24" s="102">
        <f>SUM(L10:L23)</f>
        <v>1.0000000000000002</v>
      </c>
      <c r="M24" s="66">
        <f t="shared" si="7"/>
        <v>2.2204460492503131E-16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2"/>
      <c r="B25" s="52"/>
      <c r="C25" s="80"/>
      <c r="D25" s="52"/>
      <c r="E25" s="67"/>
      <c r="F25" s="81"/>
      <c r="G25" s="52"/>
      <c r="H25" s="52"/>
      <c r="I25" s="52"/>
      <c r="J25" s="52"/>
      <c r="K25" s="52"/>
      <c r="L25" s="52"/>
      <c r="M25" s="52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 s="175"/>
      <c r="D26" s="175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228" t="str">
        <f>'ASK e RPK_internacional'!A17:M17</f>
        <v>ACUMULADO NO ANO: JANEIRO A JULHO</v>
      </c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x14ac:dyDescent="0.2">
      <c r="A28" s="230" t="s">
        <v>0</v>
      </c>
      <c r="B28" s="258" t="s">
        <v>36</v>
      </c>
      <c r="C28" s="259"/>
      <c r="D28" s="260"/>
      <c r="E28" s="250" t="s">
        <v>44</v>
      </c>
      <c r="F28" s="251"/>
      <c r="G28" s="252"/>
      <c r="H28" s="261" t="s">
        <v>37</v>
      </c>
      <c r="I28" s="262"/>
      <c r="J28" s="263"/>
      <c r="K28" s="264" t="s">
        <v>51</v>
      </c>
      <c r="L28" s="265"/>
      <c r="M28" s="265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231"/>
      <c r="B29" s="100">
        <f>YEAR($P$1)-1</f>
        <v>2016</v>
      </c>
      <c r="C29" s="60">
        <f>YEAR($P$1)</f>
        <v>2017</v>
      </c>
      <c r="D29" s="90" t="s">
        <v>34</v>
      </c>
      <c r="E29" s="99">
        <f>YEAR($P$1)-1</f>
        <v>2016</v>
      </c>
      <c r="F29" s="61">
        <f>YEAR($P$1)</f>
        <v>2017</v>
      </c>
      <c r="G29" s="91" t="s">
        <v>34</v>
      </c>
      <c r="H29" s="103">
        <f>YEAR($P$1)-1</f>
        <v>2016</v>
      </c>
      <c r="I29" s="63">
        <f>YEAR($P$1)</f>
        <v>2017</v>
      </c>
      <c r="J29" s="104" t="s">
        <v>34</v>
      </c>
      <c r="K29" s="101">
        <f>YEAR($P$1)-1</f>
        <v>2016</v>
      </c>
      <c r="L29" s="62">
        <f>YEAR($P$1)</f>
        <v>2017</v>
      </c>
      <c r="M29" s="53" t="s">
        <v>34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177" t="s">
        <v>24</v>
      </c>
      <c r="B30" s="185">
        <v>17831152</v>
      </c>
      <c r="C30" s="185">
        <v>17363019</v>
      </c>
      <c r="D30" s="142">
        <f t="shared" ref="D30:D41" si="11">IF(ISERROR(C30/B30),"",C30/B30-1)</f>
        <v>-2.6253659886921521E-2</v>
      </c>
      <c r="E30" s="185">
        <v>49575.969000000005</v>
      </c>
      <c r="F30" s="185">
        <v>53754.01</v>
      </c>
      <c r="G30" s="146">
        <f t="shared" ref="G30:G42" si="12">IF(ISERROR(F30/E30),"",F30/E30-1)</f>
        <v>8.4275528734496286E-2</v>
      </c>
      <c r="H30" s="95">
        <f>B30/B$46</f>
        <v>0.34413237019549969</v>
      </c>
      <c r="I30" s="64">
        <f t="shared" ref="I30:I45" si="13">C30/C$46</f>
        <v>0.33516849934573395</v>
      </c>
      <c r="J30" s="142">
        <f t="shared" ref="J30:J37" si="14">IF(ISERROR(I30/H30),"",I30/H30-1)</f>
        <v>-2.6047741003479064E-2</v>
      </c>
      <c r="K30" s="64">
        <f>E30/E$46</f>
        <v>0.21047777942373444</v>
      </c>
      <c r="L30" s="64">
        <f t="shared" ref="L30:L45" si="15">F30/F$46</f>
        <v>0.23112772240084017</v>
      </c>
      <c r="M30" s="142">
        <f t="shared" ref="M30:M39" si="16">IF(ISERROR(L30/K30),"",L30/K30-1)</f>
        <v>9.8109848144745104E-2</v>
      </c>
      <c r="N30" s="46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178" t="s">
        <v>60</v>
      </c>
      <c r="B31" s="185">
        <v>16886292</v>
      </c>
      <c r="C31" s="185">
        <v>15931392</v>
      </c>
      <c r="D31" s="143">
        <f t="shared" si="11"/>
        <v>-5.6548826705116739E-2</v>
      </c>
      <c r="E31" s="185">
        <v>62012.853999999999</v>
      </c>
      <c r="F31" s="185">
        <v>64326.060999999994</v>
      </c>
      <c r="G31" s="147">
        <f t="shared" si="12"/>
        <v>3.7302056763908853E-2</v>
      </c>
      <c r="H31" s="96">
        <f t="shared" ref="H31:H45" si="17">B31/B$46</f>
        <v>0.32589704186096924</v>
      </c>
      <c r="I31" s="82">
        <f t="shared" si="13"/>
        <v>0.30753296699892058</v>
      </c>
      <c r="J31" s="143">
        <f t="shared" si="14"/>
        <v>-5.634931436377677E-2</v>
      </c>
      <c r="K31" s="82">
        <f t="shared" ref="K31:K45" si="18">E31/E$46</f>
        <v>0.26327932804799531</v>
      </c>
      <c r="L31" s="82">
        <f t="shared" si="15"/>
        <v>0.27658468586711038</v>
      </c>
      <c r="M31" s="143">
        <f t="shared" si="16"/>
        <v>5.0537039568444797E-2</v>
      </c>
      <c r="N31" s="46"/>
      <c r="O31" s="171"/>
      <c r="P31" s="171"/>
      <c r="Q31" s="18"/>
      <c r="R31" s="18"/>
      <c r="S31" s="18"/>
      <c r="T31" s="18"/>
    </row>
    <row r="32" spans="1:22" s="1" customFormat="1" ht="15" customHeight="1" x14ac:dyDescent="0.2">
      <c r="A32" s="178" t="s">
        <v>3</v>
      </c>
      <c r="B32" s="185">
        <v>11104785</v>
      </c>
      <c r="C32" s="185">
        <v>12105353</v>
      </c>
      <c r="D32" s="143">
        <f t="shared" si="11"/>
        <v>9.0102419812720269E-2</v>
      </c>
      <c r="E32" s="185">
        <v>18699.067999999999</v>
      </c>
      <c r="F32" s="185">
        <v>20321.867000000002</v>
      </c>
      <c r="G32" s="147">
        <f t="shared" si="12"/>
        <v>8.678502051546122E-2</v>
      </c>
      <c r="H32" s="96">
        <f t="shared" si="17"/>
        <v>0.21431683059857448</v>
      </c>
      <c r="I32" s="82">
        <f t="shared" si="13"/>
        <v>0.23367670098502907</v>
      </c>
      <c r="J32" s="143">
        <f t="shared" si="14"/>
        <v>9.0332944605347132E-2</v>
      </c>
      <c r="K32" s="82">
        <f t="shared" si="18"/>
        <v>7.9388025878695603E-2</v>
      </c>
      <c r="L32" s="82">
        <f t="shared" si="15"/>
        <v>8.7378538543316023E-2</v>
      </c>
      <c r="M32" s="143">
        <f t="shared" si="16"/>
        <v>0.10065135864229546</v>
      </c>
      <c r="N32" s="46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178" t="s">
        <v>23</v>
      </c>
      <c r="B33" s="185">
        <v>5247149</v>
      </c>
      <c r="C33" s="185">
        <v>5929565</v>
      </c>
      <c r="D33" s="143">
        <f t="shared" si="11"/>
        <v>0.13005462585491667</v>
      </c>
      <c r="E33" s="185">
        <v>25418.151000000005</v>
      </c>
      <c r="F33" s="185">
        <v>29172.531999999999</v>
      </c>
      <c r="G33" s="147">
        <f t="shared" si="12"/>
        <v>0.14770472486373976</v>
      </c>
      <c r="H33" s="96">
        <f t="shared" si="17"/>
        <v>0.10126736747793672</v>
      </c>
      <c r="I33" s="82">
        <f t="shared" si="13"/>
        <v>0.11446185728547478</v>
      </c>
      <c r="J33" s="143">
        <f t="shared" si="14"/>
        <v>0.13029359937111806</v>
      </c>
      <c r="K33" s="82">
        <f t="shared" si="18"/>
        <v>0.10791429975957052</v>
      </c>
      <c r="L33" s="82">
        <f t="shared" si="15"/>
        <v>0.12543400720849712</v>
      </c>
      <c r="M33" s="143">
        <f t="shared" si="16"/>
        <v>0.16234834019179956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178" t="s">
        <v>4</v>
      </c>
      <c r="B34" s="185">
        <v>611430</v>
      </c>
      <c r="C34" s="185">
        <v>378306</v>
      </c>
      <c r="D34" s="143">
        <f t="shared" si="11"/>
        <v>-0.38127667926009523</v>
      </c>
      <c r="E34" s="185">
        <v>69.514999999999986</v>
      </c>
      <c r="F34" s="185">
        <v>9.8120000000000012</v>
      </c>
      <c r="G34" s="147">
        <f t="shared" si="12"/>
        <v>-0.85885060778249289</v>
      </c>
      <c r="H34" s="96">
        <f t="shared" si="17"/>
        <v>1.1800295073960134E-2</v>
      </c>
      <c r="I34" s="82">
        <f t="shared" si="13"/>
        <v>7.3026617268279921E-3</v>
      </c>
      <c r="J34" s="143">
        <f t="shared" si="14"/>
        <v>-0.38114583736614593</v>
      </c>
      <c r="K34" s="82">
        <f t="shared" si="18"/>
        <v>2.9513014332893618E-4</v>
      </c>
      <c r="L34" s="82">
        <f t="shared" si="15"/>
        <v>4.2188949479248971E-5</v>
      </c>
      <c r="M34" s="143">
        <f t="shared" si="16"/>
        <v>-0.85704967644654495</v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178" t="s">
        <v>25</v>
      </c>
      <c r="B35" s="185">
        <v>53884</v>
      </c>
      <c r="C35" s="185">
        <v>57264</v>
      </c>
      <c r="D35" s="143">
        <f t="shared" si="11"/>
        <v>6.2727340212307858E-2</v>
      </c>
      <c r="E35" s="185">
        <v>0.255</v>
      </c>
      <c r="F35" s="185">
        <v>0.12</v>
      </c>
      <c r="G35" s="147">
        <f t="shared" si="12"/>
        <v>-0.52941176470588236</v>
      </c>
      <c r="H35" s="96">
        <f t="shared" si="17"/>
        <v>1.0399344156571773E-3</v>
      </c>
      <c r="I35" s="82">
        <f t="shared" si="13"/>
        <v>1.1054004460015917E-3</v>
      </c>
      <c r="J35" s="143">
        <f t="shared" si="14"/>
        <v>6.2952075975910127E-2</v>
      </c>
      <c r="K35" s="82">
        <f t="shared" si="18"/>
        <v>1.08261794647024E-6</v>
      </c>
      <c r="L35" s="82">
        <f t="shared" si="15"/>
        <v>5.1596758433651407E-7</v>
      </c>
      <c r="M35" s="143">
        <f t="shared" si="16"/>
        <v>-0.52340750860562468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179" t="s">
        <v>5</v>
      </c>
      <c r="B36" s="185">
        <v>50189</v>
      </c>
      <c r="C36" s="185">
        <v>38578</v>
      </c>
      <c r="D36" s="144">
        <f t="shared" si="11"/>
        <v>-0.23134551395724168</v>
      </c>
      <c r="E36" s="185">
        <v>10332.169</v>
      </c>
      <c r="F36" s="185">
        <v>10536.932000000001</v>
      </c>
      <c r="G36" s="148">
        <f t="shared" si="12"/>
        <v>1.9818007235460566E-2</v>
      </c>
      <c r="H36" s="97">
        <f t="shared" si="17"/>
        <v>9.6862275234611513E-4</v>
      </c>
      <c r="I36" s="65">
        <f t="shared" si="13"/>
        <v>7.4469367151874485E-4</v>
      </c>
      <c r="J36" s="144">
        <f t="shared" si="14"/>
        <v>-0.23118296600507104</v>
      </c>
      <c r="K36" s="65">
        <f t="shared" si="18"/>
        <v>4.3865849354366562E-2</v>
      </c>
      <c r="L36" s="65">
        <f t="shared" si="15"/>
        <v>4.5305961252984285E-2</v>
      </c>
      <c r="M36" s="144">
        <f t="shared" si="16"/>
        <v>3.2829910279039698E-2</v>
      </c>
      <c r="N36" s="72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179" t="s">
        <v>48</v>
      </c>
      <c r="B37" s="185">
        <v>149</v>
      </c>
      <c r="C37" s="185">
        <v>374</v>
      </c>
      <c r="D37" s="144">
        <f t="shared" si="11"/>
        <v>1.5100671140939599</v>
      </c>
      <c r="E37" s="185">
        <v>0</v>
      </c>
      <c r="F37" s="185">
        <v>0</v>
      </c>
      <c r="G37" s="167" t="s">
        <v>52</v>
      </c>
      <c r="H37" s="97">
        <f t="shared" si="17"/>
        <v>2.8756259359535188E-6</v>
      </c>
      <c r="I37" s="65">
        <f t="shared" si="13"/>
        <v>7.2195404932347597E-6</v>
      </c>
      <c r="J37" s="144">
        <f t="shared" si="14"/>
        <v>1.5105979199067341</v>
      </c>
      <c r="K37" s="65">
        <f t="shared" si="18"/>
        <v>0</v>
      </c>
      <c r="L37" s="65">
        <f t="shared" si="15"/>
        <v>0</v>
      </c>
      <c r="M37" s="168" t="s">
        <v>52</v>
      </c>
      <c r="N37" s="72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179" t="s">
        <v>56</v>
      </c>
      <c r="B38" s="185">
        <v>0</v>
      </c>
      <c r="C38" s="185">
        <v>0</v>
      </c>
      <c r="D38" s="168" t="s">
        <v>52</v>
      </c>
      <c r="E38" s="185">
        <v>0</v>
      </c>
      <c r="F38" s="185">
        <v>68</v>
      </c>
      <c r="G38" s="167" t="s">
        <v>52</v>
      </c>
      <c r="H38" s="97">
        <f t="shared" si="17"/>
        <v>0</v>
      </c>
      <c r="I38" s="65">
        <f t="shared" si="13"/>
        <v>0</v>
      </c>
      <c r="J38" s="168" t="s">
        <v>52</v>
      </c>
      <c r="K38" s="65">
        <f t="shared" si="18"/>
        <v>0</v>
      </c>
      <c r="L38" s="65">
        <f t="shared" si="15"/>
        <v>2.9238163112402466E-4</v>
      </c>
      <c r="M38" s="168" t="s">
        <v>52</v>
      </c>
      <c r="N38" s="72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179" t="s">
        <v>33</v>
      </c>
      <c r="B39" s="185">
        <v>0</v>
      </c>
      <c r="C39" s="185">
        <v>0</v>
      </c>
      <c r="D39" s="168" t="s">
        <v>52</v>
      </c>
      <c r="E39" s="185">
        <v>11942.684000000001</v>
      </c>
      <c r="F39" s="185"/>
      <c r="G39" s="148">
        <f t="shared" si="12"/>
        <v>-1</v>
      </c>
      <c r="H39" s="97">
        <f t="shared" si="17"/>
        <v>0</v>
      </c>
      <c r="I39" s="65">
        <f t="shared" si="13"/>
        <v>0</v>
      </c>
      <c r="J39" s="168" t="s">
        <v>52</v>
      </c>
      <c r="K39" s="65">
        <f t="shared" si="18"/>
        <v>5.0703388342835269E-2</v>
      </c>
      <c r="L39" s="65">
        <f t="shared" si="15"/>
        <v>0</v>
      </c>
      <c r="M39" s="144">
        <f t="shared" si="16"/>
        <v>-1</v>
      </c>
      <c r="N39" s="47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179" t="s">
        <v>40</v>
      </c>
      <c r="B40" s="185">
        <v>0</v>
      </c>
      <c r="C40" s="185">
        <v>0</v>
      </c>
      <c r="D40" s="168" t="s">
        <v>52</v>
      </c>
      <c r="E40" s="185">
        <v>9175.36</v>
      </c>
      <c r="F40" s="185">
        <v>601.61699999999996</v>
      </c>
      <c r="G40" s="148">
        <f t="shared" si="12"/>
        <v>-0.93443123757541935</v>
      </c>
      <c r="H40" s="97">
        <f t="shared" si="17"/>
        <v>0</v>
      </c>
      <c r="I40" s="65">
        <f t="shared" si="13"/>
        <v>0</v>
      </c>
      <c r="J40" s="168" t="s">
        <v>52</v>
      </c>
      <c r="K40" s="65">
        <f t="shared" si="18"/>
        <v>3.895454667186346E-2</v>
      </c>
      <c r="L40" s="65">
        <f t="shared" si="15"/>
        <v>2.5867905848815046E-3</v>
      </c>
      <c r="M40" s="144">
        <f>IF(ISERROR(L40/K40),"",L40/K40-1)</f>
        <v>-0.93359464283664939</v>
      </c>
      <c r="N40" s="47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179" t="s">
        <v>42</v>
      </c>
      <c r="B41" s="185">
        <v>29684</v>
      </c>
      <c r="C41" s="185">
        <v>0</v>
      </c>
      <c r="D41" s="144">
        <f t="shared" si="11"/>
        <v>-1</v>
      </c>
      <c r="E41" s="185">
        <v>1.1880000000000002</v>
      </c>
      <c r="F41" s="185"/>
      <c r="G41" s="148">
        <f t="shared" si="12"/>
        <v>-1</v>
      </c>
      <c r="H41" s="97">
        <f t="shared" ref="H41:H42" si="19">B41/B$46</f>
        <v>5.7288644485130368E-4</v>
      </c>
      <c r="I41" s="65">
        <f t="shared" ref="I41:I42" si="20">C41/C$46</f>
        <v>0</v>
      </c>
      <c r="J41" s="144">
        <f t="shared" ref="J41" si="21">IF(ISERROR(I41/H41),"",I41/H41-1)</f>
        <v>-1</v>
      </c>
      <c r="K41" s="65">
        <f t="shared" ref="K41:K42" si="22">E41/E$46</f>
        <v>5.0437259623790011E-6</v>
      </c>
      <c r="L41" s="65">
        <f t="shared" ref="L41:L42" si="23">F41/F$46</f>
        <v>0</v>
      </c>
      <c r="M41" s="144">
        <f t="shared" ref="M41:M42" si="24">IF(ISERROR(L41/K41),"",L41/K41-1)</f>
        <v>-1</v>
      </c>
      <c r="N41" s="47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179" t="s">
        <v>49</v>
      </c>
      <c r="B42" s="185">
        <v>0</v>
      </c>
      <c r="C42" s="185">
        <v>0</v>
      </c>
      <c r="D42" s="168" t="s">
        <v>52</v>
      </c>
      <c r="E42" s="185">
        <v>692.21</v>
      </c>
      <c r="F42" s="185"/>
      <c r="G42" s="148">
        <f t="shared" si="12"/>
        <v>-1</v>
      </c>
      <c r="H42" s="97">
        <f t="shared" si="19"/>
        <v>0</v>
      </c>
      <c r="I42" s="65">
        <f t="shared" si="20"/>
        <v>0</v>
      </c>
      <c r="J42" s="168" t="s">
        <v>52</v>
      </c>
      <c r="K42" s="65">
        <f t="shared" si="22"/>
        <v>2.9388194852006467E-3</v>
      </c>
      <c r="L42" s="65">
        <f t="shared" si="23"/>
        <v>0</v>
      </c>
      <c r="M42" s="144">
        <f t="shared" si="24"/>
        <v>-1</v>
      </c>
      <c r="N42" s="47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179" t="s">
        <v>47</v>
      </c>
      <c r="B43" s="185">
        <v>92</v>
      </c>
      <c r="C43" s="185">
        <v>0</v>
      </c>
      <c r="D43" s="144">
        <f>IF(ISERROR(C43/B43),"",C43/B43-1)</f>
        <v>-1</v>
      </c>
      <c r="E43" s="185">
        <v>0</v>
      </c>
      <c r="F43" s="185"/>
      <c r="G43" s="167" t="s">
        <v>52</v>
      </c>
      <c r="H43" s="97">
        <f t="shared" si="17"/>
        <v>1.7755542691793539E-6</v>
      </c>
      <c r="I43" s="65">
        <f t="shared" si="13"/>
        <v>0</v>
      </c>
      <c r="J43" s="144">
        <f>IF(ISERROR(I43/H43),"",I43/H43-1)</f>
        <v>-1</v>
      </c>
      <c r="K43" s="65">
        <f t="shared" si="18"/>
        <v>0</v>
      </c>
      <c r="L43" s="65">
        <f t="shared" si="15"/>
        <v>0</v>
      </c>
      <c r="M43" s="168" t="s">
        <v>52</v>
      </c>
      <c r="N43" s="47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179" t="s">
        <v>32</v>
      </c>
      <c r="B44" s="185">
        <v>0</v>
      </c>
      <c r="C44" s="185">
        <v>0</v>
      </c>
      <c r="D44" s="168" t="s">
        <v>52</v>
      </c>
      <c r="E44" s="185">
        <v>20863.785</v>
      </c>
      <c r="F44" s="185">
        <v>31325.572</v>
      </c>
      <c r="G44" s="148">
        <f>IF(ISERROR(F44/E44),"",F44/E44-1)</f>
        <v>0.50143284164402568</v>
      </c>
      <c r="H44" s="97">
        <f t="shared" si="17"/>
        <v>0</v>
      </c>
      <c r="I44" s="65">
        <f t="shared" si="13"/>
        <v>0</v>
      </c>
      <c r="J44" s="168" t="s">
        <v>52</v>
      </c>
      <c r="K44" s="65">
        <f t="shared" si="18"/>
        <v>8.8578463028614107E-2</v>
      </c>
      <c r="L44" s="65">
        <f t="shared" si="15"/>
        <v>0.13469149760666285</v>
      </c>
      <c r="M44" s="144">
        <f>IF(ISERROR(L44/K44),"",L44/K44-1)</f>
        <v>0.52058968965348318</v>
      </c>
      <c r="N44" s="47"/>
      <c r="O44" s="18"/>
      <c r="P44" s="18"/>
      <c r="Q44" s="18"/>
      <c r="R44" s="18"/>
      <c r="S44" s="18"/>
      <c r="T44" s="18"/>
    </row>
    <row r="45" spans="1:20" s="1" customFormat="1" ht="15" customHeight="1" thickBot="1" x14ac:dyDescent="0.25">
      <c r="A45" s="180" t="s">
        <v>22</v>
      </c>
      <c r="B45" s="185">
        <v>0</v>
      </c>
      <c r="C45" s="185">
        <v>0</v>
      </c>
      <c r="D45" s="168" t="s">
        <v>52</v>
      </c>
      <c r="E45" s="185">
        <v>26756.948</v>
      </c>
      <c r="F45" s="185">
        <v>22456.227000000003</v>
      </c>
      <c r="G45" s="148">
        <f t="shared" ref="G45:G46" si="25">IF(ISERROR(F45/E45),"",F45/E45-1)</f>
        <v>-0.16073286833759959</v>
      </c>
      <c r="H45" s="97">
        <f t="shared" si="17"/>
        <v>0</v>
      </c>
      <c r="I45" s="65">
        <f t="shared" si="13"/>
        <v>0</v>
      </c>
      <c r="J45" s="168" t="s">
        <v>52</v>
      </c>
      <c r="K45" s="65">
        <f t="shared" si="18"/>
        <v>0.11359824351988626</v>
      </c>
      <c r="L45" s="65">
        <f t="shared" si="15"/>
        <v>9.6555709987520041E-2</v>
      </c>
      <c r="M45" s="226">
        <f t="shared" ref="M45:M46" si="26">IF(ISERROR(L45/K45),"",L45/K45-1)</f>
        <v>-0.15002462189816157</v>
      </c>
      <c r="N45" s="47"/>
      <c r="O45" s="18"/>
      <c r="P45" s="18"/>
      <c r="Q45" s="18"/>
      <c r="R45" s="18"/>
      <c r="S45" s="18"/>
      <c r="T45" s="18"/>
    </row>
    <row r="46" spans="1:20" s="1" customFormat="1" ht="15" customHeight="1" thickBot="1" x14ac:dyDescent="0.25">
      <c r="A46" s="87" t="s">
        <v>28</v>
      </c>
      <c r="B46" s="209">
        <f>SUM(B30:B45)</f>
        <v>51814806</v>
      </c>
      <c r="C46" s="210">
        <f>SUM(C30:C45)</f>
        <v>51803851</v>
      </c>
      <c r="D46" s="145">
        <f>IF(ISERROR(C46/B46),"",C46/B46-1)</f>
        <v>-2.1142605455282126E-4</v>
      </c>
      <c r="E46" s="211">
        <f>SUM(E30:E45)</f>
        <v>235540.15600000002</v>
      </c>
      <c r="F46" s="212">
        <f>SUM(F30:F45)</f>
        <v>232572.75</v>
      </c>
      <c r="G46" s="149">
        <f t="shared" si="25"/>
        <v>-1.2598301921817545E-2</v>
      </c>
      <c r="H46" s="218">
        <f>SUM(H30:H45)</f>
        <v>1.0000000000000002</v>
      </c>
      <c r="I46" s="217">
        <f>SUM(I30:I45)</f>
        <v>0.99999999999999989</v>
      </c>
      <c r="J46" s="105">
        <f t="shared" ref="J46" si="27">IF(ISERROR(I46/H46),"",I46/H46-1)</f>
        <v>-3.3306690738754696E-16</v>
      </c>
      <c r="K46" s="221">
        <f>SUM(K30:K45)</f>
        <v>1.0000000000000002</v>
      </c>
      <c r="L46" s="222">
        <f>SUM(L30:L45)</f>
        <v>0.99999999999999989</v>
      </c>
      <c r="M46" s="66">
        <f t="shared" si="26"/>
        <v>-3.3306690738754696E-16</v>
      </c>
      <c r="N46" s="18"/>
      <c r="O46" s="18"/>
      <c r="P46" s="18"/>
      <c r="Q46" s="18"/>
      <c r="R46" s="18"/>
      <c r="S46" s="18"/>
      <c r="T46" s="18"/>
    </row>
    <row r="47" spans="1:20" s="1" customFormat="1" ht="15" customHeight="1" x14ac:dyDescent="0.2">
      <c r="A47" s="47" t="s">
        <v>41</v>
      </c>
      <c r="B47" s="84"/>
      <c r="C47" s="80"/>
      <c r="D47" s="84"/>
      <c r="E47" s="67"/>
      <c r="F47" s="80"/>
      <c r="G47" s="84"/>
      <c r="H47" s="84"/>
      <c r="I47" s="84"/>
      <c r="J47" s="84"/>
      <c r="K47" s="84"/>
      <c r="L47" s="84"/>
      <c r="M47" s="84"/>
      <c r="N47" s="18"/>
      <c r="O47" s="18"/>
      <c r="P47" s="18"/>
      <c r="Q47" s="18"/>
      <c r="R47" s="18"/>
      <c r="S47" s="18"/>
      <c r="T47" s="18"/>
    </row>
    <row r="48" spans="1:20" s="1" customFormat="1" ht="15" customHeight="1" x14ac:dyDescent="0.2">
      <c r="A48" s="47"/>
      <c r="B48" s="84"/>
      <c r="C48" s="80"/>
      <c r="D48" s="84"/>
      <c r="E48" s="67"/>
      <c r="F48" s="80"/>
      <c r="G48" s="84"/>
      <c r="H48" s="84"/>
      <c r="I48" s="84"/>
      <c r="J48" s="84"/>
      <c r="K48" s="84"/>
      <c r="L48" s="84"/>
      <c r="M48" s="84"/>
      <c r="N48" s="18"/>
      <c r="O48" s="18"/>
      <c r="P48" s="18"/>
      <c r="Q48" s="18"/>
      <c r="R48" s="18"/>
      <c r="S48" s="18"/>
      <c r="T48" s="18"/>
    </row>
    <row r="49" spans="1:13" s="11" customFormat="1" ht="15" customHeight="1" x14ac:dyDescent="0.2">
      <c r="A49" s="245" t="s">
        <v>58</v>
      </c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</row>
    <row r="50" spans="1:13" s="11" customFormat="1" ht="15" customHeight="1" x14ac:dyDescent="0.2">
      <c r="A50" s="244" t="s">
        <v>59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</row>
    <row r="51" spans="1:13" s="11" customFormat="1" ht="15" customHeight="1" x14ac:dyDescent="0.2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</row>
    <row r="52" spans="1:13" s="11" customFormat="1" ht="15" customHeight="1" x14ac:dyDescent="0.2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</row>
    <row r="53" spans="1:13" s="11" customFormat="1" ht="15" customHeight="1" x14ac:dyDescent="0.2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</row>
    <row r="54" spans="1:13" ht="15" customHeight="1" x14ac:dyDescent="0.2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</row>
    <row r="55" spans="1:13" ht="15" customHeight="1" x14ac:dyDescent="0.2">
      <c r="A55" s="266"/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</row>
    <row r="56" spans="1:13" ht="15" customHeight="1" x14ac:dyDescent="0.2">
      <c r="A56" s="266"/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</row>
  </sheetData>
  <mergeCells count="20">
    <mergeCell ref="A27:M27"/>
    <mergeCell ref="A28:A29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8:D28"/>
    <mergeCell ref="E28:G28"/>
    <mergeCell ref="H28:J28"/>
    <mergeCell ref="K28:M28"/>
    <mergeCell ref="A55:M56"/>
    <mergeCell ref="A49:M49"/>
    <mergeCell ref="A50:M51"/>
    <mergeCell ref="A52:M5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80DC6F6-F1F3-42B9-AC0E-5936A38E9A93}">
            <xm:f>$C$24&lt;&gt;VLOOKUP(YEAR($P$1),'Série Histórica - Pax e Carga'!$A$7:$N$25,MONTH($P$1)+1,0)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3" id="{BB210617-4FA2-404C-BEE1-31BD68639D89}">
            <xm:f>$C$46&lt;&gt;VLOOKUP(YEAR($P$1),'Série Histórica - Pax e Carga'!$A$7:$N$25,14,0)</xm:f>
            <x14:dxf>
              <fill>
                <patternFill>
                  <bgColor rgb="FFFF0000"/>
                </patternFill>
              </fill>
            </x14:dxf>
          </x14:cfRule>
          <xm:sqref>C46</xm:sqref>
        </x14:conditionalFormatting>
        <x14:conditionalFormatting xmlns:xm="http://schemas.microsoft.com/office/excel/2006/main">
          <x14:cfRule type="expression" priority="2" id="{77D177A2-B6E6-4E57-ADDD-D3DB0E8899FF}">
            <xm:f>$F$24&lt;&gt;VLOOKUP(YEAR($P$1),'Série Histórica - Pax e Carga'!$A$29:$N$47,MONTH($P$1)+1,0)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7" t="str">
        <f>"DEMANDA E OFERTA - "&amp;UPPER(TEXT($P$1,"mmmmmmmmmm"))&amp;"/"&amp;TEXT($P$1,"aaaa")&amp;" - MERCADO INTERNACIONAL"</f>
        <v>DEMANDA E OFERTA - JULHO/2017 - MERCADO INTERNACIONAL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15"/>
      <c r="O1" s="19"/>
      <c r="P1" s="78">
        <f>'ASK e RPK_doméstico'!$P$1</f>
        <v>42917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7" t="s">
        <v>29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7" t="s">
        <v>43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27" t="s">
        <v>50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8" t="str">
        <f>"MÊS DE REFERÊNCIA - "&amp;UPPER(TEXT($P$1,"mmmmmmmmmm"))</f>
        <v>MÊS DE REFERÊNCIA - JULHO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30" t="s">
        <v>0</v>
      </c>
      <c r="B8" s="258" t="s">
        <v>36</v>
      </c>
      <c r="C8" s="259"/>
      <c r="D8" s="260"/>
      <c r="E8" s="250" t="s">
        <v>44</v>
      </c>
      <c r="F8" s="251"/>
      <c r="G8" s="252"/>
      <c r="H8" s="261" t="s">
        <v>37</v>
      </c>
      <c r="I8" s="262"/>
      <c r="J8" s="263"/>
      <c r="K8" s="264" t="s">
        <v>51</v>
      </c>
      <c r="L8" s="265"/>
      <c r="M8" s="265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31"/>
      <c r="B9" s="100">
        <f>YEAR($P$1)-1</f>
        <v>2016</v>
      </c>
      <c r="C9" s="60">
        <f>YEAR($P$1)</f>
        <v>2017</v>
      </c>
      <c r="D9" s="90" t="s">
        <v>34</v>
      </c>
      <c r="E9" s="99">
        <f>YEAR($P$1)-1</f>
        <v>2016</v>
      </c>
      <c r="F9" s="61">
        <f>YEAR($P$1)</f>
        <v>2017</v>
      </c>
      <c r="G9" s="91" t="s">
        <v>34</v>
      </c>
      <c r="H9" s="103">
        <f>YEAR($P$1)-1</f>
        <v>2016</v>
      </c>
      <c r="I9" s="63">
        <f>YEAR($P$1)</f>
        <v>2017</v>
      </c>
      <c r="J9" s="104" t="s">
        <v>34</v>
      </c>
      <c r="K9" s="101">
        <f>YEAR($P$1)-1</f>
        <v>2016</v>
      </c>
      <c r="L9" s="62">
        <f>YEAR($P$1)</f>
        <v>2017</v>
      </c>
      <c r="M9" s="53" t="s">
        <v>34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177" t="s">
        <v>60</v>
      </c>
      <c r="B10" s="185">
        <v>469674</v>
      </c>
      <c r="C10" s="185">
        <v>527691</v>
      </c>
      <c r="D10" s="144">
        <f t="shared" ref="D10:D15" si="0">IF(ISERROR(C10/B10),"",C10/B10-1)</f>
        <v>0.1235261053411516</v>
      </c>
      <c r="E10" s="185">
        <v>7168.0780000000004</v>
      </c>
      <c r="F10" s="185">
        <v>10264.031000000001</v>
      </c>
      <c r="G10" s="148">
        <f t="shared" ref="G10:G15" si="1">IF(ISERROR(F10/E10),"",F10/E10-1)</f>
        <v>0.43190838604155823</v>
      </c>
      <c r="H10" s="97">
        <f t="shared" ref="H10:I12" si="2">B10/B$15</f>
        <v>0.6770602684749516</v>
      </c>
      <c r="I10" s="65">
        <f t="shared" si="2"/>
        <v>0.64888763735452959</v>
      </c>
      <c r="J10" s="144">
        <f t="shared" ref="J10:J11" si="3">IF(ISERROR(I10/H10),"",I10/H10-1)</f>
        <v>-4.1610226492657221E-2</v>
      </c>
      <c r="K10" s="65">
        <f t="shared" ref="K10:L12" si="4">E10/E$15</f>
        <v>0.5404306811704781</v>
      </c>
      <c r="L10" s="65">
        <f t="shared" si="4"/>
        <v>0.51846453534473791</v>
      </c>
      <c r="M10" s="152">
        <f t="shared" ref="M10:M11" si="5">IF(ISERROR(L10/K10),"",L10/K10-1)</f>
        <v>-4.0645630588858062E-2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179" t="s">
        <v>24</v>
      </c>
      <c r="B11" s="185">
        <v>175681</v>
      </c>
      <c r="C11" s="185">
        <v>185697</v>
      </c>
      <c r="D11" s="144">
        <f t="shared" si="0"/>
        <v>5.7012425931090904E-2</v>
      </c>
      <c r="E11" s="185">
        <v>232.637</v>
      </c>
      <c r="F11" s="185">
        <v>197.465</v>
      </c>
      <c r="G11" s="148">
        <f t="shared" si="1"/>
        <v>-0.15118833203660642</v>
      </c>
      <c r="H11" s="97">
        <f t="shared" si="2"/>
        <v>0.25325358658547836</v>
      </c>
      <c r="I11" s="65">
        <f t="shared" si="2"/>
        <v>0.22834667938968845</v>
      </c>
      <c r="J11" s="144">
        <f t="shared" si="3"/>
        <v>-9.8347697782291132E-2</v>
      </c>
      <c r="K11" s="65">
        <f t="shared" si="4"/>
        <v>1.753945372461858E-2</v>
      </c>
      <c r="L11" s="65">
        <f t="shared" si="4"/>
        <v>9.974502168967404E-3</v>
      </c>
      <c r="M11" s="152">
        <f t="shared" si="5"/>
        <v>-0.43131055701198506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179" t="s">
        <v>3</v>
      </c>
      <c r="B12" s="185">
        <v>47403</v>
      </c>
      <c r="C12" s="185">
        <v>88121</v>
      </c>
      <c r="D12" s="144">
        <f t="shared" si="0"/>
        <v>0.8589751703478683</v>
      </c>
      <c r="E12" s="185">
        <v>666.697</v>
      </c>
      <c r="F12" s="185">
        <v>1403.289</v>
      </c>
      <c r="G12" s="148">
        <f t="shared" si="1"/>
        <v>1.1048377298832901</v>
      </c>
      <c r="H12" s="97">
        <f t="shared" si="2"/>
        <v>6.8333967616938829E-2</v>
      </c>
      <c r="I12" s="65">
        <f t="shared" si="2"/>
        <v>0.10836005823733683</v>
      </c>
      <c r="J12" s="144">
        <f t="shared" ref="J12:J15" si="6">IF(ISERROR(I12/H12),"",I12/H12-1)</f>
        <v>0.58574223063957165</v>
      </c>
      <c r="K12" s="65">
        <f t="shared" si="4"/>
        <v>5.0265010208359093E-2</v>
      </c>
      <c r="L12" s="65">
        <f t="shared" si="4"/>
        <v>7.0884000578270073E-2</v>
      </c>
      <c r="M12" s="152">
        <f t="shared" ref="M12:M15" si="7">IF(ISERROR(L12/K12),"",L12/K12-1)</f>
        <v>0.41020563378861175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179" t="s">
        <v>23</v>
      </c>
      <c r="B13" s="185">
        <v>938</v>
      </c>
      <c r="C13" s="185">
        <v>11715</v>
      </c>
      <c r="D13" s="144">
        <f t="shared" si="0"/>
        <v>11.489339019189766</v>
      </c>
      <c r="E13" s="185">
        <v>907.34799999999996</v>
      </c>
      <c r="F13" s="185">
        <v>1475.251</v>
      </c>
      <c r="G13" s="148">
        <f t="shared" si="1"/>
        <v>0.62589326256298583</v>
      </c>
      <c r="H13" s="97">
        <f t="shared" ref="H13" si="8">B13/B$15</f>
        <v>1.352177322631239E-3</v>
      </c>
      <c r="I13" s="65">
        <f t="shared" ref="I13" si="9">C13/C$15</f>
        <v>1.4405625018445103E-2</v>
      </c>
      <c r="J13" s="144">
        <f t="shared" ref="J13" si="10">IF(ISERROR(I13/H13),"",I13/H13-1)</f>
        <v>9.653650802553619</v>
      </c>
      <c r="K13" s="65">
        <f t="shared" ref="K13" si="11">E13/E$15</f>
        <v>6.8408672129219431E-2</v>
      </c>
      <c r="L13" s="65">
        <f t="shared" ref="L13" si="12">F13/F$15</f>
        <v>7.4518999819063278E-2</v>
      </c>
      <c r="M13" s="152">
        <f t="shared" ref="M13" si="13">IF(ISERROR(L13/K13),"",L13/K13-1)</f>
        <v>8.9320951564471951E-2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180" t="s">
        <v>22</v>
      </c>
      <c r="B14" s="185">
        <v>0</v>
      </c>
      <c r="C14" s="185">
        <v>0</v>
      </c>
      <c r="D14" s="168" t="s">
        <v>52</v>
      </c>
      <c r="E14" s="185">
        <v>4288.88</v>
      </c>
      <c r="F14" s="185">
        <v>6456.942</v>
      </c>
      <c r="G14" s="148">
        <f t="shared" si="1"/>
        <v>0.50550773162224161</v>
      </c>
      <c r="H14" s="97">
        <f>B14/B$15</f>
        <v>0</v>
      </c>
      <c r="I14" s="65">
        <f>C14/C$15</f>
        <v>0</v>
      </c>
      <c r="J14" s="144" t="str">
        <f t="shared" si="6"/>
        <v/>
      </c>
      <c r="K14" s="65">
        <f>E14/E$15</f>
        <v>0.32335618276732481</v>
      </c>
      <c r="L14" s="65">
        <f>F14/F$15</f>
        <v>0.3261579620889612</v>
      </c>
      <c r="M14" s="152">
        <f t="shared" si="7"/>
        <v>8.6646845520577109E-3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87" t="s">
        <v>28</v>
      </c>
      <c r="B15" s="209">
        <f>SUM(B10:B14)</f>
        <v>693696</v>
      </c>
      <c r="C15" s="210">
        <f>SUM(C10:C14)</f>
        <v>813224</v>
      </c>
      <c r="D15" s="145">
        <f t="shared" si="0"/>
        <v>0.17230602454100929</v>
      </c>
      <c r="E15" s="211">
        <f>SUM(E10:E14)</f>
        <v>13263.64</v>
      </c>
      <c r="F15" s="212">
        <f>SUM(F10:F14)</f>
        <v>19796.978000000003</v>
      </c>
      <c r="G15" s="149">
        <f t="shared" si="1"/>
        <v>0.49257503973268291</v>
      </c>
      <c r="H15" s="223">
        <f>SUM(H10:H14)</f>
        <v>1</v>
      </c>
      <c r="I15" s="224">
        <f>SUM(I10:I14)</f>
        <v>1</v>
      </c>
      <c r="J15" s="105">
        <f t="shared" si="6"/>
        <v>0</v>
      </c>
      <c r="K15" s="221">
        <f>SUM(K10:K14)</f>
        <v>1</v>
      </c>
      <c r="L15" s="222">
        <f>SUM(L10:L14)</f>
        <v>0.99999999999999989</v>
      </c>
      <c r="M15" s="66">
        <f t="shared" si="7"/>
        <v>-1.1102230246251565E-16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7"/>
      <c r="B16" s="52"/>
      <c r="C16" s="52"/>
      <c r="D16" s="52"/>
      <c r="E16" s="67"/>
      <c r="F16" s="68"/>
      <c r="G16" s="52"/>
      <c r="H16" s="52"/>
      <c r="I16" s="52"/>
      <c r="J16" s="52"/>
      <c r="K16" s="52"/>
      <c r="L16" s="52"/>
      <c r="M16" s="52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7"/>
      <c r="B17" s="175"/>
      <c r="C17" s="176"/>
      <c r="D17" s="84"/>
      <c r="E17" s="67"/>
      <c r="F17" s="68"/>
      <c r="G17" s="84"/>
      <c r="H17" s="84"/>
      <c r="I17" s="84"/>
      <c r="J17" s="84"/>
      <c r="K17" s="84"/>
      <c r="L17" s="84"/>
      <c r="M17" s="84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28" t="str">
        <f>'ASK e RPK_doméstico'!A21:M21</f>
        <v>ACUMULADO NO ANO: JANEIRO A JULHO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</row>
    <row r="19" spans="1:30" ht="15" customHeight="1" x14ac:dyDescent="0.2">
      <c r="A19" s="230" t="s">
        <v>0</v>
      </c>
      <c r="B19" s="258" t="s">
        <v>36</v>
      </c>
      <c r="C19" s="259"/>
      <c r="D19" s="260"/>
      <c r="E19" s="250" t="s">
        <v>44</v>
      </c>
      <c r="F19" s="251"/>
      <c r="G19" s="252"/>
      <c r="H19" s="261" t="s">
        <v>37</v>
      </c>
      <c r="I19" s="262"/>
      <c r="J19" s="263"/>
      <c r="K19" s="264" t="s">
        <v>51</v>
      </c>
      <c r="L19" s="265"/>
      <c r="M19" s="265"/>
    </row>
    <row r="20" spans="1:30" ht="15" customHeight="1" thickBot="1" x14ac:dyDescent="0.25">
      <c r="A20" s="231"/>
      <c r="B20" s="100">
        <f>YEAR($P$1)-1</f>
        <v>2016</v>
      </c>
      <c r="C20" s="60">
        <f>YEAR($P$1)</f>
        <v>2017</v>
      </c>
      <c r="D20" s="90" t="s">
        <v>34</v>
      </c>
      <c r="E20" s="99">
        <f>YEAR($P$1)-1</f>
        <v>2016</v>
      </c>
      <c r="F20" s="61">
        <f>YEAR($P$1)</f>
        <v>2017</v>
      </c>
      <c r="G20" s="91" t="s">
        <v>34</v>
      </c>
      <c r="H20" s="103">
        <f>YEAR($P$1)-1</f>
        <v>2016</v>
      </c>
      <c r="I20" s="63">
        <f>YEAR($P$1)</f>
        <v>2017</v>
      </c>
      <c r="J20" s="104" t="s">
        <v>34</v>
      </c>
      <c r="K20" s="101">
        <f>YEAR($P$1)-1</f>
        <v>2016</v>
      </c>
      <c r="L20" s="62">
        <f>YEAR($P$1)</f>
        <v>2017</v>
      </c>
      <c r="M20" s="53" t="s">
        <v>34</v>
      </c>
    </row>
    <row r="21" spans="1:30" ht="15" customHeight="1" x14ac:dyDescent="0.2">
      <c r="A21" s="177" t="s">
        <v>60</v>
      </c>
      <c r="B21" s="185">
        <v>2889576</v>
      </c>
      <c r="C21" s="185">
        <v>3229187</v>
      </c>
      <c r="D21" s="144">
        <f t="shared" ref="D21:D26" si="14">IF(ISERROR(C21/B21),"",C21/B21-1)</f>
        <v>0.11752969985907957</v>
      </c>
      <c r="E21" s="185">
        <v>53550.667999999998</v>
      </c>
      <c r="F21" s="185">
        <v>65534.533000000003</v>
      </c>
      <c r="G21" s="148">
        <f t="shared" ref="G21:G26" si="15">IF(ISERROR(F21/E21),"",F21/E21-1)</f>
        <v>0.223785537091713</v>
      </c>
      <c r="H21" s="97">
        <f>B21/B$26</f>
        <v>0.67317325455972898</v>
      </c>
      <c r="I21" s="65">
        <f>C21/C$26</f>
        <v>0.67372911148642656</v>
      </c>
      <c r="J21" s="144">
        <f t="shared" ref="J21:J26" si="16">IF(ISERROR(I21/H21),"",I21/H21-1)</f>
        <v>8.2572639797029446E-4</v>
      </c>
      <c r="K21" s="65">
        <f>E21/E$26</f>
        <v>0.53005060935312975</v>
      </c>
      <c r="L21" s="65">
        <f>F21/F$26</f>
        <v>0.5342948175756439</v>
      </c>
      <c r="M21" s="152">
        <f t="shared" ref="M21:M26" si="17">IF(ISERROR(L21/K21),"",L21/K21-1)</f>
        <v>8.0071754425370401E-3</v>
      </c>
    </row>
    <row r="22" spans="1:30" ht="15" customHeight="1" x14ac:dyDescent="0.2">
      <c r="A22" s="179" t="s">
        <v>24</v>
      </c>
      <c r="B22" s="185">
        <v>1128026</v>
      </c>
      <c r="C22" s="185">
        <v>1099417</v>
      </c>
      <c r="D22" s="144">
        <f t="shared" si="14"/>
        <v>-2.5362004067282173E-2</v>
      </c>
      <c r="E22" s="185">
        <v>1422.6179999999997</v>
      </c>
      <c r="F22" s="185">
        <v>1313.8580000000002</v>
      </c>
      <c r="G22" s="148">
        <f t="shared" si="15"/>
        <v>-7.6450600231404042E-2</v>
      </c>
      <c r="H22" s="97">
        <f t="shared" ref="H22" si="18">B22/B$26</f>
        <v>0.26279181916239369</v>
      </c>
      <c r="I22" s="65">
        <f t="shared" ref="I22" si="19">C22/C$26</f>
        <v>0.22937948113970255</v>
      </c>
      <c r="J22" s="144">
        <f t="shared" ref="J22" si="20">IF(ISERROR(I22/H22),"",I22/H22-1)</f>
        <v>-0.12714375253075816</v>
      </c>
      <c r="K22" s="65">
        <f t="shared" ref="K22" si="21">E22/E$26</f>
        <v>1.4081234948866194E-2</v>
      </c>
      <c r="L22" s="65">
        <f t="shared" ref="L22" si="22">F22/F$26</f>
        <v>1.0711719276771231E-2</v>
      </c>
      <c r="M22" s="152">
        <f t="shared" ref="M22" si="23">IF(ISERROR(L22/K22),"",L22/K22-1)</f>
        <v>-0.23929120452366803</v>
      </c>
    </row>
    <row r="23" spans="1:30" ht="15" customHeight="1" x14ac:dyDescent="0.2">
      <c r="A23" s="179" t="s">
        <v>3</v>
      </c>
      <c r="B23" s="185">
        <v>271041</v>
      </c>
      <c r="C23" s="185">
        <v>446333</v>
      </c>
      <c r="D23" s="144">
        <f t="shared" si="14"/>
        <v>0.64673610265605563</v>
      </c>
      <c r="E23" s="185">
        <v>4608.4290000000001</v>
      </c>
      <c r="F23" s="185">
        <v>7285.920000000001</v>
      </c>
      <c r="G23" s="148">
        <f t="shared" si="15"/>
        <v>0.58099864400645007</v>
      </c>
      <c r="H23" s="97">
        <f>B23/B$26</f>
        <v>6.314336500895755E-2</v>
      </c>
      <c r="I23" s="65">
        <f>C23/C$26</f>
        <v>9.3121747212865411E-2</v>
      </c>
      <c r="J23" s="144">
        <f t="shared" si="16"/>
        <v>0.47476694027401156</v>
      </c>
      <c r="K23" s="65">
        <f>E23/E$26</f>
        <v>4.5614754975804118E-2</v>
      </c>
      <c r="L23" s="65">
        <f>F23/F$26</f>
        <v>5.940119077785655E-2</v>
      </c>
      <c r="M23" s="152">
        <f t="shared" si="17"/>
        <v>0.30223632264089351</v>
      </c>
    </row>
    <row r="24" spans="1:30" ht="15" customHeight="1" x14ac:dyDescent="0.2">
      <c r="A24" s="179" t="s">
        <v>23</v>
      </c>
      <c r="B24" s="185">
        <v>3827</v>
      </c>
      <c r="C24" s="185">
        <v>18068</v>
      </c>
      <c r="D24" s="144">
        <f t="shared" si="14"/>
        <v>3.7211915338385158</v>
      </c>
      <c r="E24" s="185">
        <v>6565.1509999999998</v>
      </c>
      <c r="F24" s="185">
        <v>8272.3739999999998</v>
      </c>
      <c r="G24" s="148">
        <f t="shared" si="15"/>
        <v>0.26004321911255346</v>
      </c>
      <c r="H24" s="97">
        <f t="shared" ref="H24" si="24">B24/B$26</f>
        <v>8.9156126891975953E-4</v>
      </c>
      <c r="I24" s="65">
        <f t="shared" ref="I24" si="25">C24/C$26</f>
        <v>3.7696601610054652E-3</v>
      </c>
      <c r="J24" s="144">
        <f t="shared" ref="J24" si="26">IF(ISERROR(I24/H24),"",I24/H24-1)</f>
        <v>3.2281560364021766</v>
      </c>
      <c r="K24" s="65">
        <f t="shared" ref="K24" si="27">E24/E$26</f>
        <v>6.4982612131846959E-2</v>
      </c>
      <c r="L24" s="65">
        <f t="shared" ref="L24" si="28">F24/F$26</f>
        <v>6.7443626358754991E-2</v>
      </c>
      <c r="M24" s="152">
        <f t="shared" ref="M24" si="29">IF(ISERROR(L24/K24),"",L24/K24-1)</f>
        <v>3.7871888281664212E-2</v>
      </c>
    </row>
    <row r="25" spans="1:30" ht="15" customHeight="1" thickBot="1" x14ac:dyDescent="0.25">
      <c r="A25" s="179" t="s">
        <v>22</v>
      </c>
      <c r="B25" s="185">
        <v>0</v>
      </c>
      <c r="C25" s="185">
        <v>0</v>
      </c>
      <c r="D25" s="144" t="str">
        <f t="shared" si="14"/>
        <v/>
      </c>
      <c r="E25" s="185">
        <v>34882.483</v>
      </c>
      <c r="F25" s="185">
        <v>40249.441999999995</v>
      </c>
      <c r="G25" s="148">
        <f t="shared" si="15"/>
        <v>0.15385828468690121</v>
      </c>
      <c r="H25" s="97">
        <f>B25/B$26</f>
        <v>0</v>
      </c>
      <c r="I25" s="65">
        <f>C25/C$26</f>
        <v>0</v>
      </c>
      <c r="J25" s="168" t="s">
        <v>52</v>
      </c>
      <c r="K25" s="65">
        <f>E25/E$26</f>
        <v>0.34527078859035315</v>
      </c>
      <c r="L25" s="65">
        <f>F25/F$26</f>
        <v>0.32814864601097343</v>
      </c>
      <c r="M25" s="152">
        <f t="shared" si="17"/>
        <v>-4.9590475491091413E-2</v>
      </c>
    </row>
    <row r="26" spans="1:30" s="9" customFormat="1" ht="15" customHeight="1" thickBot="1" x14ac:dyDescent="0.25">
      <c r="A26" s="188" t="s">
        <v>28</v>
      </c>
      <c r="B26" s="225">
        <f>SUM(B21:B25)</f>
        <v>4292470</v>
      </c>
      <c r="C26" s="210">
        <f>SUM(C21:C25)</f>
        <v>4793005</v>
      </c>
      <c r="D26" s="145">
        <f t="shared" si="14"/>
        <v>0.11660768741540428</v>
      </c>
      <c r="E26" s="211">
        <f>SUM(E21:E25)</f>
        <v>101029.34899999999</v>
      </c>
      <c r="F26" s="212">
        <f>SUM(F21:F25)</f>
        <v>122656.12699999999</v>
      </c>
      <c r="G26" s="149">
        <f t="shared" si="15"/>
        <v>0.21406431115378166</v>
      </c>
      <c r="H26" s="223">
        <f>SUM(H21:H25)</f>
        <v>1</v>
      </c>
      <c r="I26" s="224">
        <f>SUM(I21:I25)</f>
        <v>0.99999999999999989</v>
      </c>
      <c r="J26" s="105">
        <f t="shared" si="16"/>
        <v>-1.1102230246251565E-16</v>
      </c>
      <c r="K26" s="221">
        <f>SUM(K21:K25)</f>
        <v>1.0000000000000002</v>
      </c>
      <c r="L26" s="222">
        <f>SUM(L21:L25)</f>
        <v>1.0000000000000002</v>
      </c>
      <c r="M26" s="66">
        <f t="shared" si="17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7" t="s">
        <v>41</v>
      </c>
      <c r="B27" s="84"/>
      <c r="C27" s="84"/>
      <c r="D27" s="84"/>
      <c r="E27" s="67"/>
      <c r="F27" s="68"/>
      <c r="G27" s="84"/>
      <c r="H27" s="84"/>
      <c r="I27" s="84"/>
      <c r="J27" s="84"/>
      <c r="K27" s="84"/>
      <c r="L27" s="84"/>
      <c r="M27" s="84"/>
    </row>
    <row r="29" spans="1:30" ht="15" customHeight="1" x14ac:dyDescent="0.2">
      <c r="A29" s="245" t="s">
        <v>58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</row>
    <row r="30" spans="1:30" ht="15" customHeight="1" x14ac:dyDescent="0.2">
      <c r="A30" s="244" t="s">
        <v>59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</row>
    <row r="31" spans="1:30" ht="15" customHeight="1" x14ac:dyDescent="0.2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</row>
    <row r="32" spans="1:30" ht="15" customHeight="1" x14ac:dyDescent="0.2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</row>
    <row r="33" spans="1:13" ht="15" customHeight="1" x14ac:dyDescent="0.2">
      <c r="A33" s="232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</row>
    <row r="34" spans="1:13" ht="15" customHeight="1" x14ac:dyDescent="0.2">
      <c r="A34" s="232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</row>
    <row r="35" spans="1:13" ht="15" customHeight="1" x14ac:dyDescent="0.2">
      <c r="A35" s="69"/>
    </row>
  </sheetData>
  <mergeCells count="19"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6A8A6A98-2DB2-4D6E-9266-B7D7D805BE2C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expression" priority="4" id="{2FFFB7A6-86B4-40E6-82F8-442932C947A2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2" id="{58AABBEA-51A8-4312-98B3-D4C27D521FDF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C26</xm:sqref>
        </x14:conditionalFormatting>
        <x14:conditionalFormatting xmlns:xm="http://schemas.microsoft.com/office/excel/2006/main">
          <x14:cfRule type="expression" priority="1" id="{2FB18932-7C2E-4C25-BB25-0B40A2F7D5E0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F26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6" width="12" style="4" bestFit="1" customWidth="1"/>
    <col min="7" max="7" width="15.5703125" style="4" bestFit="1" customWidth="1"/>
    <col min="8" max="8" width="12" style="4" bestFit="1" customWidth="1"/>
    <col min="9" max="9" width="15.140625" style="4" bestFit="1" customWidth="1"/>
    <col min="10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79" t="str">
        <f>"DEMANDA E OFERTA - "&amp;UPPER(TEXT($P$1,"mmmmmmmmmm"))&amp;"/"&amp;TEXT($P$1,"aaaa")</f>
        <v>DEMANDA E OFERTA - JULHO/2017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P1" s="77">
        <f>'ASK e RPK_doméstico'!$P$1</f>
        <v>42917</v>
      </c>
    </row>
    <row r="2" spans="1:29" ht="15.75" x14ac:dyDescent="0.2">
      <c r="A2" s="6" t="s">
        <v>30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20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5" t="s">
        <v>15</v>
      </c>
      <c r="L7" s="5" t="s">
        <v>16</v>
      </c>
      <c r="M7" s="5" t="s">
        <v>17</v>
      </c>
      <c r="N7" s="5" t="s">
        <v>5</v>
      </c>
      <c r="P7" s="25"/>
      <c r="Q7" s="26" t="s">
        <v>6</v>
      </c>
      <c r="R7" s="26" t="s">
        <v>7</v>
      </c>
      <c r="S7" s="26" t="s">
        <v>8</v>
      </c>
      <c r="T7" s="26" t="s">
        <v>9</v>
      </c>
      <c r="U7" s="26" t="s">
        <v>10</v>
      </c>
      <c r="V7" s="26" t="s">
        <v>11</v>
      </c>
      <c r="W7" s="26" t="s">
        <v>12</v>
      </c>
      <c r="X7" s="26" t="s">
        <v>13</v>
      </c>
      <c r="Y7" s="26" t="s">
        <v>14</v>
      </c>
      <c r="Z7" s="26" t="s">
        <v>15</v>
      </c>
      <c r="AA7" s="26" t="s">
        <v>16</v>
      </c>
      <c r="AB7" s="26" t="s">
        <v>17</v>
      </c>
      <c r="AC7" s="26" t="s">
        <v>5</v>
      </c>
    </row>
    <row r="8" spans="1:29" x14ac:dyDescent="0.2">
      <c r="A8" s="7">
        <v>2000</v>
      </c>
      <c r="B8" s="27">
        <v>2455526.0550000002</v>
      </c>
      <c r="C8" s="27">
        <v>1932886.4920000003</v>
      </c>
      <c r="D8" s="27">
        <v>2061090.392</v>
      </c>
      <c r="E8" s="27">
        <v>1995134.8359999999</v>
      </c>
      <c r="F8" s="27">
        <v>1935973.2529999998</v>
      </c>
      <c r="G8" s="27">
        <v>1958564.193</v>
      </c>
      <c r="H8" s="27">
        <v>2504793.7579999999</v>
      </c>
      <c r="I8" s="27">
        <v>2112961.4840000006</v>
      </c>
      <c r="J8" s="27">
        <v>1998645.585</v>
      </c>
      <c r="K8" s="27">
        <v>2167210.4989999998</v>
      </c>
      <c r="L8" s="27">
        <v>2055753.9669999997</v>
      </c>
      <c r="M8" s="27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27">
        <v>2557365.9569999999</v>
      </c>
      <c r="C9" s="27">
        <v>2063833.1029999997</v>
      </c>
      <c r="D9" s="27">
        <v>2166099.2000000002</v>
      </c>
      <c r="E9" s="27">
        <v>2063343.4720000003</v>
      </c>
      <c r="F9" s="27">
        <v>2019978.345</v>
      </c>
      <c r="G9" s="27">
        <v>2166847.6019999995</v>
      </c>
      <c r="H9" s="27">
        <v>2857617.6750000003</v>
      </c>
      <c r="I9" s="27">
        <v>2481103.338</v>
      </c>
      <c r="J9" s="27">
        <v>2266398.35</v>
      </c>
      <c r="K9" s="27">
        <v>2359571.5970000001</v>
      </c>
      <c r="L9" s="27">
        <v>2149276.6790000005</v>
      </c>
      <c r="M9" s="27">
        <v>2452890.7010000004</v>
      </c>
      <c r="N9" s="27">
        <f t="shared" ref="N9:N16" si="0">SUM(B9:M9)</f>
        <v>27604326.019000005</v>
      </c>
      <c r="P9" s="28">
        <v>2001</v>
      </c>
      <c r="Q9" s="155">
        <f>IF(B9&lt;&gt;"",IF(B8&lt;&gt;"",(B9/B8-1)*100,"-"),"-")</f>
        <v>4.1473761515432139</v>
      </c>
      <c r="R9" s="155">
        <f t="shared" ref="R9:AC24" si="1">IF(C9&lt;&gt;"",IF(C8&lt;&gt;"",(C9/C8-1)*100,"-"),"-")</f>
        <v>6.7746663625604775</v>
      </c>
      <c r="S9" s="155">
        <f t="shared" si="1"/>
        <v>5.0948181801043546</v>
      </c>
      <c r="T9" s="155">
        <f t="shared" si="1"/>
        <v>3.4187481852981039</v>
      </c>
      <c r="U9" s="155">
        <f t="shared" si="1"/>
        <v>4.3391659399129257</v>
      </c>
      <c r="V9" s="155">
        <f t="shared" si="1"/>
        <v>10.63449488887902</v>
      </c>
      <c r="W9" s="155">
        <f t="shared" si="1"/>
        <v>14.085946831874875</v>
      </c>
      <c r="X9" s="155">
        <f t="shared" si="1"/>
        <v>17.423027196079222</v>
      </c>
      <c r="Y9" s="155">
        <f t="shared" si="1"/>
        <v>13.396710602895624</v>
      </c>
      <c r="Z9" s="155">
        <f t="shared" si="1"/>
        <v>8.8759766570326128</v>
      </c>
      <c r="AA9" s="155">
        <f t="shared" si="1"/>
        <v>4.549314436516938</v>
      </c>
      <c r="AB9" s="155">
        <f t="shared" si="1"/>
        <v>5.4112070850984573</v>
      </c>
      <c r="AC9" s="156">
        <f>IF(M9&lt;&gt;"",IF(N9&lt;&gt;"",IF(N8&lt;&gt;"",(N9/N8-1)*100,"-"),"-"),"-")</f>
        <v>8.2288565596525522</v>
      </c>
    </row>
    <row r="10" spans="1:29" x14ac:dyDescent="0.2">
      <c r="A10" s="7">
        <v>2002</v>
      </c>
      <c r="B10" s="27">
        <v>2655362.7250000006</v>
      </c>
      <c r="C10" s="27">
        <v>2077191.5860000001</v>
      </c>
      <c r="D10" s="27">
        <v>2196110.6750000003</v>
      </c>
      <c r="E10" s="27">
        <v>2150449.08</v>
      </c>
      <c r="F10" s="27">
        <v>2285684.1749999998</v>
      </c>
      <c r="G10" s="27">
        <v>2376829.7179999999</v>
      </c>
      <c r="H10" s="27">
        <v>2891056.7549999999</v>
      </c>
      <c r="I10" s="27">
        <v>2354474.2870000005</v>
      </c>
      <c r="J10" s="27">
        <v>2170940.6550000003</v>
      </c>
      <c r="K10" s="27">
        <v>2125087.0380000002</v>
      </c>
      <c r="L10" s="27">
        <v>2125180.3590000002</v>
      </c>
      <c r="M10" s="27">
        <v>2272098.9589999998</v>
      </c>
      <c r="N10" s="27">
        <f>SUM(B10:M10)</f>
        <v>27680466.012000002</v>
      </c>
      <c r="P10" s="28">
        <v>2002</v>
      </c>
      <c r="Q10" s="155">
        <f t="shared" ref="Q10:Q23" si="2">IF(B10&lt;&gt;"",IF(B9&lt;&gt;"",(B10/B9-1)*100,"-"),"-")</f>
        <v>3.8319415229472575</v>
      </c>
      <c r="R10" s="155">
        <f t="shared" si="1"/>
        <v>0.64726566215953518</v>
      </c>
      <c r="S10" s="155">
        <f t="shared" si="1"/>
        <v>1.3855078751702665</v>
      </c>
      <c r="T10" s="155">
        <f t="shared" si="1"/>
        <v>4.2215757668095932</v>
      </c>
      <c r="U10" s="155">
        <f t="shared" si="1"/>
        <v>13.153894974057255</v>
      </c>
      <c r="V10" s="155">
        <f t="shared" si="1"/>
        <v>9.6906730222368722</v>
      </c>
      <c r="W10" s="155">
        <f t="shared" si="1"/>
        <v>1.1701733332818876</v>
      </c>
      <c r="X10" s="155">
        <f t="shared" si="1"/>
        <v>-5.1037394960773526</v>
      </c>
      <c r="Y10" s="155">
        <f t="shared" si="1"/>
        <v>-4.2118674768713893</v>
      </c>
      <c r="Z10" s="155">
        <f t="shared" si="1"/>
        <v>-9.937590336234237</v>
      </c>
      <c r="AA10" s="155">
        <f t="shared" si="1"/>
        <v>-1.1211362518115497</v>
      </c>
      <c r="AB10" s="155">
        <f t="shared" si="1"/>
        <v>-7.3705584160882021</v>
      </c>
      <c r="AC10" s="156">
        <f t="shared" ref="AC10:AC20" si="3">IF(M10&lt;&gt;"",IF(N10&lt;&gt;"",IF(N9&lt;&gt;"",(N10/N9-1)*100,"-"),"-"),"-")</f>
        <v>0.27582630688969267</v>
      </c>
    </row>
    <row r="11" spans="1:29" x14ac:dyDescent="0.2">
      <c r="A11" s="7">
        <v>2003</v>
      </c>
      <c r="B11" s="27">
        <v>2395848.7710000002</v>
      </c>
      <c r="C11" s="27">
        <v>1945610.939</v>
      </c>
      <c r="D11" s="27">
        <v>2128379.142</v>
      </c>
      <c r="E11" s="27">
        <v>2162279.5379999997</v>
      </c>
      <c r="F11" s="27">
        <v>1958065.433</v>
      </c>
      <c r="G11" s="27">
        <v>1964036.0009999999</v>
      </c>
      <c r="H11" s="27">
        <v>2461526.787</v>
      </c>
      <c r="I11" s="27">
        <v>2178409.2189999996</v>
      </c>
      <c r="J11" s="27">
        <v>2067717.3389999997</v>
      </c>
      <c r="K11" s="27">
        <v>2219271.1209999998</v>
      </c>
      <c r="L11" s="27">
        <v>2175404.5560000003</v>
      </c>
      <c r="M11" s="27">
        <v>2370106.0720000002</v>
      </c>
      <c r="N11" s="27">
        <f t="shared" si="0"/>
        <v>26026654.918000001</v>
      </c>
      <c r="P11" s="28">
        <v>2003</v>
      </c>
      <c r="Q11" s="155">
        <f t="shared" si="2"/>
        <v>-9.773201663060938</v>
      </c>
      <c r="R11" s="155">
        <f t="shared" si="1"/>
        <v>-6.3345455415300345</v>
      </c>
      <c r="S11" s="155">
        <f t="shared" si="1"/>
        <v>-3.084158452078023</v>
      </c>
      <c r="T11" s="155">
        <f t="shared" si="1"/>
        <v>0.55013895051165829</v>
      </c>
      <c r="U11" s="155">
        <f t="shared" si="1"/>
        <v>-14.333508784082117</v>
      </c>
      <c r="V11" s="155">
        <f t="shared" si="1"/>
        <v>-17.367408101382551</v>
      </c>
      <c r="W11" s="155">
        <f t="shared" si="1"/>
        <v>-14.857195980574922</v>
      </c>
      <c r="X11" s="155">
        <f t="shared" si="1"/>
        <v>-7.477893004486269</v>
      </c>
      <c r="Y11" s="155">
        <f t="shared" si="1"/>
        <v>-4.7547737319425076</v>
      </c>
      <c r="Z11" s="155">
        <f t="shared" si="1"/>
        <v>4.43201061019316</v>
      </c>
      <c r="AA11" s="155">
        <f t="shared" si="1"/>
        <v>2.3632910396194751</v>
      </c>
      <c r="AB11" s="155">
        <f t="shared" si="1"/>
        <v>4.3135054752692303</v>
      </c>
      <c r="AC11" s="156">
        <f t="shared" si="3"/>
        <v>-5.9746504747537177</v>
      </c>
    </row>
    <row r="12" spans="1:29" x14ac:dyDescent="0.2">
      <c r="A12" s="7">
        <v>2004</v>
      </c>
      <c r="B12" s="27">
        <v>2607276.3120000004</v>
      </c>
      <c r="C12" s="27">
        <v>2180306.0439999998</v>
      </c>
      <c r="D12" s="27">
        <v>2143915.2999999998</v>
      </c>
      <c r="E12" s="27">
        <v>2212180.3050000002</v>
      </c>
      <c r="F12" s="27">
        <v>2333792.514</v>
      </c>
      <c r="G12" s="27">
        <v>2306266.6750000003</v>
      </c>
      <c r="H12" s="27">
        <v>2830384.7490000003</v>
      </c>
      <c r="I12" s="27">
        <v>2559479.8929999997</v>
      </c>
      <c r="J12" s="27">
        <v>2348111.128</v>
      </c>
      <c r="K12" s="27">
        <v>2548643.858</v>
      </c>
      <c r="L12" s="27">
        <v>2449399.9350000001</v>
      </c>
      <c r="M12" s="27">
        <v>2629414.4270000001</v>
      </c>
      <c r="N12" s="27">
        <f t="shared" si="0"/>
        <v>29149171.140000001</v>
      </c>
      <c r="P12" s="28">
        <v>2004</v>
      </c>
      <c r="Q12" s="155">
        <f t="shared" si="2"/>
        <v>8.8247448486388649</v>
      </c>
      <c r="R12" s="155">
        <f t="shared" si="1"/>
        <v>12.062797360742007</v>
      </c>
      <c r="S12" s="155">
        <f t="shared" si="1"/>
        <v>0.72995255842438489</v>
      </c>
      <c r="T12" s="155">
        <f t="shared" si="1"/>
        <v>2.3077851925730197</v>
      </c>
      <c r="U12" s="155">
        <f t="shared" si="1"/>
        <v>19.188688726522241</v>
      </c>
      <c r="V12" s="155">
        <f t="shared" si="1"/>
        <v>17.424867661578091</v>
      </c>
      <c r="W12" s="155">
        <f t="shared" si="1"/>
        <v>14.984925776475011</v>
      </c>
      <c r="X12" s="155">
        <f t="shared" si="1"/>
        <v>17.493071121638515</v>
      </c>
      <c r="Y12" s="155">
        <f t="shared" si="1"/>
        <v>13.560547358741303</v>
      </c>
      <c r="Z12" s="155">
        <f t="shared" si="1"/>
        <v>14.841482587832044</v>
      </c>
      <c r="AA12" s="155">
        <f t="shared" si="1"/>
        <v>12.595145957761789</v>
      </c>
      <c r="AB12" s="155">
        <f t="shared" si="1"/>
        <v>10.940791134347162</v>
      </c>
      <c r="AC12" s="156">
        <f t="shared" si="3"/>
        <v>11.997378194923058</v>
      </c>
    </row>
    <row r="13" spans="1:29" x14ac:dyDescent="0.2">
      <c r="A13" s="7">
        <v>2005</v>
      </c>
      <c r="B13" s="27">
        <v>3078524.392</v>
      </c>
      <c r="C13" s="27">
        <v>2447297.0829999996</v>
      </c>
      <c r="D13" s="27">
        <v>2652760.2490000003</v>
      </c>
      <c r="E13" s="27">
        <v>2596637.8149999999</v>
      </c>
      <c r="F13" s="27">
        <v>2716029.3729999997</v>
      </c>
      <c r="G13" s="27">
        <v>2656514.9120000005</v>
      </c>
      <c r="H13" s="27">
        <v>3573131.6340000001</v>
      </c>
      <c r="I13" s="27">
        <v>3001721.2020000005</v>
      </c>
      <c r="J13" s="27">
        <v>3065219.4880000004</v>
      </c>
      <c r="K13" s="27">
        <v>3282652.32</v>
      </c>
      <c r="L13" s="27">
        <v>3010898.3899999992</v>
      </c>
      <c r="M13" s="27">
        <v>3484528.3869999992</v>
      </c>
      <c r="N13" s="27">
        <f t="shared" si="0"/>
        <v>35565915.245000005</v>
      </c>
      <c r="P13" s="28">
        <v>2005</v>
      </c>
      <c r="Q13" s="155">
        <f t="shared" si="2"/>
        <v>18.074343629444954</v>
      </c>
      <c r="R13" s="155">
        <f t="shared" si="1"/>
        <v>12.245576245350254</v>
      </c>
      <c r="S13" s="155">
        <f t="shared" si="1"/>
        <v>23.734377426197796</v>
      </c>
      <c r="T13" s="155">
        <f t="shared" si="1"/>
        <v>17.379121816202936</v>
      </c>
      <c r="U13" s="155">
        <f t="shared" si="1"/>
        <v>16.378356546566586</v>
      </c>
      <c r="V13" s="155">
        <f t="shared" si="1"/>
        <v>15.186805619519262</v>
      </c>
      <c r="W13" s="155">
        <f t="shared" si="1"/>
        <v>26.241905283810585</v>
      </c>
      <c r="X13" s="155">
        <f t="shared" si="1"/>
        <v>17.27856156281986</v>
      </c>
      <c r="Y13" s="155">
        <f t="shared" si="1"/>
        <v>30.539796496377768</v>
      </c>
      <c r="Z13" s="155">
        <f t="shared" si="1"/>
        <v>28.799961975699475</v>
      </c>
      <c r="AA13" s="155">
        <f t="shared" si="1"/>
        <v>22.923918914858589</v>
      </c>
      <c r="AB13" s="155">
        <f t="shared" si="1"/>
        <v>32.521079644931874</v>
      </c>
      <c r="AC13" s="156">
        <f t="shared" si="3"/>
        <v>22.013470208745023</v>
      </c>
    </row>
    <row r="14" spans="1:29" x14ac:dyDescent="0.2">
      <c r="A14" s="7">
        <v>2006</v>
      </c>
      <c r="B14" s="27">
        <v>3832576.2379999994</v>
      </c>
      <c r="C14" s="27">
        <v>2932410.1359999999</v>
      </c>
      <c r="D14" s="27">
        <v>3244157.7109999997</v>
      </c>
      <c r="E14" s="27">
        <v>3209540.0530000003</v>
      </c>
      <c r="F14" s="27">
        <v>3275332.6579999998</v>
      </c>
      <c r="G14" s="27">
        <v>3317103.8730000001</v>
      </c>
      <c r="H14" s="27">
        <v>3708833.0069999993</v>
      </c>
      <c r="I14" s="27">
        <v>3305190.9029999995</v>
      </c>
      <c r="J14" s="27">
        <v>3319708.6669999999</v>
      </c>
      <c r="K14" s="27">
        <v>3443070.9819999998</v>
      </c>
      <c r="L14" s="27">
        <v>3210389.693</v>
      </c>
      <c r="M14" s="27">
        <v>3767909.4429999995</v>
      </c>
      <c r="N14" s="27">
        <f t="shared" si="0"/>
        <v>40566223.364</v>
      </c>
      <c r="P14" s="28">
        <v>2006</v>
      </c>
      <c r="Q14" s="155">
        <f t="shared" si="2"/>
        <v>24.493937678698096</v>
      </c>
      <c r="R14" s="155">
        <f t="shared" si="1"/>
        <v>19.822401471803673</v>
      </c>
      <c r="S14" s="155">
        <f t="shared" si="1"/>
        <v>22.293664202143248</v>
      </c>
      <c r="T14" s="155">
        <f t="shared" si="1"/>
        <v>23.603686061238392</v>
      </c>
      <c r="U14" s="155">
        <f t="shared" si="1"/>
        <v>20.592681749322161</v>
      </c>
      <c r="V14" s="155">
        <f t="shared" si="1"/>
        <v>24.8667514726151</v>
      </c>
      <c r="W14" s="155">
        <f t="shared" si="1"/>
        <v>3.7978274214343966</v>
      </c>
      <c r="X14" s="155">
        <f t="shared" si="1"/>
        <v>10.10985633168735</v>
      </c>
      <c r="Y14" s="155">
        <f t="shared" si="1"/>
        <v>8.3024781747701013</v>
      </c>
      <c r="Z14" s="155">
        <f t="shared" si="1"/>
        <v>4.8868611830326314</v>
      </c>
      <c r="AA14" s="155">
        <f t="shared" si="1"/>
        <v>6.6256404952941939</v>
      </c>
      <c r="AB14" s="155">
        <f t="shared" si="1"/>
        <v>8.1325512243559892</v>
      </c>
      <c r="AC14" s="156">
        <f t="shared" si="3"/>
        <v>14.059270187635509</v>
      </c>
    </row>
    <row r="15" spans="1:29" x14ac:dyDescent="0.2">
      <c r="A15" s="7">
        <v>2007</v>
      </c>
      <c r="B15" s="27">
        <v>4248217.2380000008</v>
      </c>
      <c r="C15" s="27">
        <v>3394627.6980000003</v>
      </c>
      <c r="D15" s="27">
        <v>3513635.2720000003</v>
      </c>
      <c r="E15" s="27">
        <v>3833445.7029999983</v>
      </c>
      <c r="F15" s="27">
        <v>3735217.8060000008</v>
      </c>
      <c r="G15" s="27">
        <v>3744487.2579999994</v>
      </c>
      <c r="H15" s="27">
        <v>4119745.5780000002</v>
      </c>
      <c r="I15" s="27">
        <v>3276748.0190000003</v>
      </c>
      <c r="J15" s="27">
        <v>3545060.1249999995</v>
      </c>
      <c r="K15" s="27">
        <v>4018142.7869999995</v>
      </c>
      <c r="L15" s="27">
        <v>3946806.8249999993</v>
      </c>
      <c r="M15" s="27">
        <v>4373473.0269999998</v>
      </c>
      <c r="N15" s="27">
        <f t="shared" si="0"/>
        <v>45749607.336000003</v>
      </c>
      <c r="P15" s="28">
        <v>2007</v>
      </c>
      <c r="Q15" s="155">
        <f t="shared" si="2"/>
        <v>10.844950607346583</v>
      </c>
      <c r="R15" s="155">
        <f t="shared" si="1"/>
        <v>15.762377722186427</v>
      </c>
      <c r="S15" s="155">
        <f t="shared" si="1"/>
        <v>8.3065493421075054</v>
      </c>
      <c r="T15" s="155">
        <f t="shared" si="1"/>
        <v>19.439098428350341</v>
      </c>
      <c r="U15" s="155">
        <f t="shared" si="1"/>
        <v>14.040868394748586</v>
      </c>
      <c r="V15" s="155">
        <f t="shared" si="1"/>
        <v>12.884232793514316</v>
      </c>
      <c r="W15" s="155">
        <f t="shared" si="1"/>
        <v>11.079295568833935</v>
      </c>
      <c r="X15" s="155">
        <f t="shared" si="1"/>
        <v>-0.86055192679438397</v>
      </c>
      <c r="Y15" s="155">
        <f t="shared" si="1"/>
        <v>6.7882901966710429</v>
      </c>
      <c r="Z15" s="155">
        <f t="shared" si="1"/>
        <v>16.702293040323958</v>
      </c>
      <c r="AA15" s="155">
        <f t="shared" si="1"/>
        <v>22.938558942102837</v>
      </c>
      <c r="AB15" s="155">
        <f t="shared" si="1"/>
        <v>16.071606633885871</v>
      </c>
      <c r="AC15" s="156">
        <f t="shared" si="3"/>
        <v>12.777585740456022</v>
      </c>
    </row>
    <row r="16" spans="1:29" x14ac:dyDescent="0.2">
      <c r="A16" s="7">
        <v>2008</v>
      </c>
      <c r="B16" s="27">
        <v>4588123.0310000004</v>
      </c>
      <c r="C16" s="27">
        <v>3844812.0870000003</v>
      </c>
      <c r="D16" s="27">
        <v>3985554.433999999</v>
      </c>
      <c r="E16" s="27">
        <v>4063860.0009999997</v>
      </c>
      <c r="F16" s="27">
        <v>4420563.3379999995</v>
      </c>
      <c r="G16" s="27">
        <v>4067068.6079999995</v>
      </c>
      <c r="H16" s="27">
        <v>4383588.9529999997</v>
      </c>
      <c r="I16" s="27">
        <v>4474214.7549999999</v>
      </c>
      <c r="J16" s="27">
        <v>3710021.6</v>
      </c>
      <c r="K16" s="27">
        <v>3870494.3680000007</v>
      </c>
      <c r="L16" s="27">
        <v>3884076.0690000001</v>
      </c>
      <c r="M16" s="27">
        <v>4420765.3939999994</v>
      </c>
      <c r="N16" s="27">
        <f t="shared" si="0"/>
        <v>49713142.638000004</v>
      </c>
      <c r="P16" s="28">
        <v>2008</v>
      </c>
      <c r="Q16" s="155">
        <f t="shared" si="2"/>
        <v>8.001139630044495</v>
      </c>
      <c r="R16" s="155">
        <f t="shared" si="1"/>
        <v>13.261671943148091</v>
      </c>
      <c r="S16" s="155">
        <f t="shared" si="1"/>
        <v>13.431079934809986</v>
      </c>
      <c r="T16" s="155">
        <f t="shared" si="1"/>
        <v>6.0106315793042819</v>
      </c>
      <c r="U16" s="155">
        <f t="shared" si="1"/>
        <v>18.348207992024079</v>
      </c>
      <c r="V16" s="155">
        <f t="shared" si="1"/>
        <v>8.6148336948086435</v>
      </c>
      <c r="W16" s="155">
        <f t="shared" si="1"/>
        <v>6.4043609005604463</v>
      </c>
      <c r="X16" s="155">
        <f t="shared" si="1"/>
        <v>36.544364383729544</v>
      </c>
      <c r="Y16" s="155">
        <f t="shared" si="1"/>
        <v>4.6532772134577183</v>
      </c>
      <c r="Z16" s="155">
        <f t="shared" si="1"/>
        <v>-3.6745438583638546</v>
      </c>
      <c r="AA16" s="155">
        <f t="shared" si="1"/>
        <v>-1.5894052782783219</v>
      </c>
      <c r="AB16" s="155">
        <f t="shared" si="1"/>
        <v>1.0813458024786282</v>
      </c>
      <c r="AC16" s="156">
        <f t="shared" si="3"/>
        <v>8.6635394985808531</v>
      </c>
    </row>
    <row r="17" spans="1:29" x14ac:dyDescent="0.2">
      <c r="A17" s="7">
        <v>2009</v>
      </c>
      <c r="B17" s="27">
        <v>4997875.3949999986</v>
      </c>
      <c r="C17" s="27">
        <v>3790984.9820000003</v>
      </c>
      <c r="D17" s="27">
        <v>4096412.034</v>
      </c>
      <c r="E17" s="27">
        <v>4180027.9190000002</v>
      </c>
      <c r="F17" s="27">
        <v>4132322.1509999991</v>
      </c>
      <c r="G17" s="27">
        <v>4447092.1160000004</v>
      </c>
      <c r="H17" s="27">
        <v>5423446.1030000001</v>
      </c>
      <c r="I17" s="27">
        <v>4597998.3569999998</v>
      </c>
      <c r="J17" s="27">
        <v>4763107.7570000002</v>
      </c>
      <c r="K17" s="27">
        <v>5421769.5300000003</v>
      </c>
      <c r="L17" s="27">
        <v>5127431.7169999992</v>
      </c>
      <c r="M17" s="27">
        <v>5884401.2729999991</v>
      </c>
      <c r="N17" s="27">
        <f t="shared" ref="N17:N25" si="4">SUM(B17:M17)</f>
        <v>56862869.333999999</v>
      </c>
      <c r="P17" s="28">
        <v>2009</v>
      </c>
      <c r="Q17" s="155">
        <f t="shared" si="2"/>
        <v>8.930718754302692</v>
      </c>
      <c r="R17" s="155">
        <f t="shared" si="1"/>
        <v>-1.3999931279346289</v>
      </c>
      <c r="S17" s="155">
        <f t="shared" si="1"/>
        <v>2.7814850313998107</v>
      </c>
      <c r="T17" s="155">
        <f t="shared" si="1"/>
        <v>2.858561022560191</v>
      </c>
      <c r="U17" s="155">
        <f t="shared" si="1"/>
        <v>-6.5204627772714963</v>
      </c>
      <c r="V17" s="155">
        <f t="shared" si="1"/>
        <v>9.3439168262981163</v>
      </c>
      <c r="W17" s="155">
        <f t="shared" si="1"/>
        <v>23.721593451145839</v>
      </c>
      <c r="X17" s="155">
        <f t="shared" si="1"/>
        <v>2.7665994767387847</v>
      </c>
      <c r="Y17" s="155">
        <f t="shared" si="1"/>
        <v>28.384906357418505</v>
      </c>
      <c r="Z17" s="155">
        <f t="shared" si="1"/>
        <v>40.079509605425145</v>
      </c>
      <c r="AA17" s="155">
        <f t="shared" si="1"/>
        <v>32.011619389321467</v>
      </c>
      <c r="AB17" s="155">
        <f t="shared" si="1"/>
        <v>33.108200697247845</v>
      </c>
      <c r="AC17" s="156">
        <f t="shared" si="3"/>
        <v>14.381964841898466</v>
      </c>
    </row>
    <row r="18" spans="1:29" x14ac:dyDescent="0.2">
      <c r="A18" s="7">
        <v>2010</v>
      </c>
      <c r="B18" s="27">
        <v>6580733.1269999994</v>
      </c>
      <c r="C18" s="27">
        <v>5337011.023000001</v>
      </c>
      <c r="D18" s="27">
        <v>5325356.2899999982</v>
      </c>
      <c r="E18" s="27">
        <v>5091371.8569999998</v>
      </c>
      <c r="F18" s="27">
        <v>4931306.9539999999</v>
      </c>
      <c r="G18" s="27">
        <v>5200875.7989999987</v>
      </c>
      <c r="H18" s="27">
        <v>6393455.3509999998</v>
      </c>
      <c r="I18" s="27">
        <v>6090115.5380000006</v>
      </c>
      <c r="J18" s="27">
        <v>6165132.527999999</v>
      </c>
      <c r="K18" s="27">
        <v>6285241.671000001</v>
      </c>
      <c r="L18" s="27">
        <v>6051499.0879999986</v>
      </c>
      <c r="M18" s="27">
        <v>6827364.0549999997</v>
      </c>
      <c r="N18" s="27">
        <f t="shared" si="4"/>
        <v>70279463.280999988</v>
      </c>
      <c r="P18" s="28">
        <v>2010</v>
      </c>
      <c r="Q18" s="155">
        <f t="shared" si="2"/>
        <v>31.670612148184652</v>
      </c>
      <c r="R18" s="155">
        <f t="shared" si="1"/>
        <v>40.781645095949905</v>
      </c>
      <c r="S18" s="155">
        <f t="shared" si="1"/>
        <v>30.000503997152308</v>
      </c>
      <c r="T18" s="155">
        <f t="shared" si="1"/>
        <v>21.802340933120433</v>
      </c>
      <c r="U18" s="155">
        <f t="shared" si="1"/>
        <v>19.335007625353008</v>
      </c>
      <c r="V18" s="155">
        <f t="shared" si="1"/>
        <v>16.950035289082344</v>
      </c>
      <c r="W18" s="155">
        <f t="shared" si="1"/>
        <v>17.885477786225913</v>
      </c>
      <c r="X18" s="155">
        <f t="shared" si="1"/>
        <v>32.451450939046111</v>
      </c>
      <c r="Y18" s="155">
        <f t="shared" si="1"/>
        <v>29.435084036038095</v>
      </c>
      <c r="Z18" s="155">
        <f t="shared" si="1"/>
        <v>15.926020761712479</v>
      </c>
      <c r="AA18" s="155">
        <f t="shared" si="1"/>
        <v>18.022031730549504</v>
      </c>
      <c r="AB18" s="155">
        <f t="shared" si="1"/>
        <v>16.024787200130163</v>
      </c>
      <c r="AC18" s="156">
        <f t="shared" si="3"/>
        <v>23.594648149381747</v>
      </c>
    </row>
    <row r="19" spans="1:29" x14ac:dyDescent="0.2">
      <c r="A19" s="7">
        <v>2011</v>
      </c>
      <c r="B19" s="27">
        <v>7618766.2220000001</v>
      </c>
      <c r="C19" s="27">
        <v>5822114.2060000002</v>
      </c>
      <c r="D19" s="27">
        <v>6663132.5630000001</v>
      </c>
      <c r="E19" s="27">
        <v>6673789.0370000005</v>
      </c>
      <c r="F19" s="27">
        <v>6329341.6630000006</v>
      </c>
      <c r="G19" s="27">
        <v>6206199.2889999999</v>
      </c>
      <c r="H19" s="27">
        <v>7645686.0039999997</v>
      </c>
      <c r="I19" s="27">
        <v>6850493.1379999993</v>
      </c>
      <c r="J19" s="27">
        <v>6724206.6220000004</v>
      </c>
      <c r="K19" s="27">
        <v>6835096.9529999997</v>
      </c>
      <c r="L19" s="27">
        <v>6641549.4229999995</v>
      </c>
      <c r="M19" s="27">
        <v>7451614.4250000007</v>
      </c>
      <c r="N19" s="27">
        <f t="shared" si="4"/>
        <v>81461989.544999987</v>
      </c>
      <c r="P19" s="28">
        <v>2011</v>
      </c>
      <c r="Q19" s="155">
        <f t="shared" si="2"/>
        <v>15.773821471973527</v>
      </c>
      <c r="R19" s="155">
        <f t="shared" si="1"/>
        <v>9.0894169209962961</v>
      </c>
      <c r="S19" s="155">
        <f t="shared" si="1"/>
        <v>25.120878306529271</v>
      </c>
      <c r="T19" s="155">
        <f t="shared" si="1"/>
        <v>31.080369386580454</v>
      </c>
      <c r="U19" s="155">
        <f t="shared" si="1"/>
        <v>28.350186310466707</v>
      </c>
      <c r="V19" s="155">
        <f t="shared" si="1"/>
        <v>19.32988844289072</v>
      </c>
      <c r="W19" s="155">
        <f t="shared" si="1"/>
        <v>19.586132760028406</v>
      </c>
      <c r="X19" s="155">
        <f t="shared" si="1"/>
        <v>12.48543800615165</v>
      </c>
      <c r="Y19" s="155">
        <f t="shared" si="1"/>
        <v>9.0683223995732689</v>
      </c>
      <c r="Z19" s="155">
        <f t="shared" si="1"/>
        <v>8.7483554456946564</v>
      </c>
      <c r="AA19" s="155">
        <f t="shared" si="1"/>
        <v>9.7504820940989454</v>
      </c>
      <c r="AB19" s="155">
        <f t="shared" si="1"/>
        <v>9.1433584758503272</v>
      </c>
      <c r="AC19" s="156">
        <f t="shared" si="3"/>
        <v>15.911513466300464</v>
      </c>
    </row>
    <row r="20" spans="1:29" x14ac:dyDescent="0.2">
      <c r="A20" s="7">
        <v>2012</v>
      </c>
      <c r="B20" s="27">
        <v>8218481.7529999996</v>
      </c>
      <c r="C20" s="27">
        <v>6598282.6079999991</v>
      </c>
      <c r="D20" s="27">
        <v>6747823.1959999995</v>
      </c>
      <c r="E20" s="27">
        <v>7008546.2489999998</v>
      </c>
      <c r="F20" s="27">
        <v>6689562.2259999989</v>
      </c>
      <c r="G20" s="27">
        <v>6905390.9309999999</v>
      </c>
      <c r="H20" s="27">
        <v>8275242.7470000014</v>
      </c>
      <c r="I20" s="27">
        <v>7313839.5139999995</v>
      </c>
      <c r="J20" s="27">
        <v>7239240.1859999998</v>
      </c>
      <c r="K20" s="27">
        <v>7293508.3689999999</v>
      </c>
      <c r="L20" s="27">
        <v>7121869.0460000001</v>
      </c>
      <c r="M20" s="27">
        <v>7635549.0029999996</v>
      </c>
      <c r="N20" s="27">
        <f t="shared" si="4"/>
        <v>87047335.827999994</v>
      </c>
      <c r="P20" s="28">
        <v>2012</v>
      </c>
      <c r="Q20" s="155">
        <f t="shared" si="2"/>
        <v>7.8715570674456004</v>
      </c>
      <c r="R20" s="155">
        <f t="shared" si="1"/>
        <v>13.33138400480216</v>
      </c>
      <c r="S20" s="155">
        <f t="shared" si="1"/>
        <v>1.2710332895113252</v>
      </c>
      <c r="T20" s="155">
        <f t="shared" si="1"/>
        <v>5.0159993092991018</v>
      </c>
      <c r="U20" s="155">
        <f t="shared" si="1"/>
        <v>5.6912801074679109</v>
      </c>
      <c r="V20" s="155">
        <f t="shared" si="1"/>
        <v>11.266019820524642</v>
      </c>
      <c r="W20" s="155">
        <f t="shared" si="1"/>
        <v>8.2341433152059338</v>
      </c>
      <c r="X20" s="155">
        <f>IF(I20&lt;&gt;"",IF(I19&lt;&gt;"",(I20/I19-1)*100,"-"),"-")</f>
        <v>6.7636937468019243</v>
      </c>
      <c r="Y20" s="155">
        <f t="shared" si="1"/>
        <v>7.6593952707362023</v>
      </c>
      <c r="Z20" s="155">
        <f t="shared" si="1"/>
        <v>6.7067288021247284</v>
      </c>
      <c r="AA20" s="155">
        <f t="shared" si="1"/>
        <v>7.2320416879927407</v>
      </c>
      <c r="AB20" s="155">
        <f t="shared" si="1"/>
        <v>2.4683856075926602</v>
      </c>
      <c r="AC20" s="156">
        <f t="shared" si="3"/>
        <v>6.8563833441787514</v>
      </c>
    </row>
    <row r="21" spans="1:29" x14ac:dyDescent="0.2">
      <c r="A21" s="7">
        <v>2013</v>
      </c>
      <c r="B21" s="27">
        <v>8158934.4480000008</v>
      </c>
      <c r="C21" s="27">
        <v>6337497.6219999995</v>
      </c>
      <c r="D21" s="27">
        <v>6830505.0249999985</v>
      </c>
      <c r="E21" s="27">
        <v>6783612.7160000009</v>
      </c>
      <c r="F21" s="27">
        <v>7046306.4220000003</v>
      </c>
      <c r="G21" s="27">
        <v>7106740.6330000013</v>
      </c>
      <c r="H21" s="27">
        <v>8192596.3950000005</v>
      </c>
      <c r="I21" s="27">
        <v>7284259.7760000005</v>
      </c>
      <c r="J21" s="27">
        <v>7201732.3020000001</v>
      </c>
      <c r="K21" s="27">
        <v>7598910.7439999999</v>
      </c>
      <c r="L21" s="27">
        <v>7449857.4029999999</v>
      </c>
      <c r="M21" s="27">
        <v>8252900.9050000003</v>
      </c>
      <c r="N21" s="33">
        <f t="shared" si="4"/>
        <v>88243854.391000003</v>
      </c>
      <c r="P21" s="28">
        <v>2013</v>
      </c>
      <c r="Q21" s="155">
        <f t="shared" si="2"/>
        <v>-0.72455359505132488</v>
      </c>
      <c r="R21" s="155">
        <f t="shared" ref="R21" si="5">IF(C21&lt;&gt;"",IF(C20&lt;&gt;"",(C21/C20-1)*100,"-"),"-")</f>
        <v>-3.9523161024326847</v>
      </c>
      <c r="S21" s="155">
        <f t="shared" si="1"/>
        <v>1.2253111351377965</v>
      </c>
      <c r="T21" s="155">
        <f t="shared" si="1"/>
        <v>-3.209417830867467</v>
      </c>
      <c r="U21" s="155">
        <f t="shared" si="1"/>
        <v>5.3328481587847643</v>
      </c>
      <c r="V21" s="155">
        <f t="shared" si="1"/>
        <v>2.9158334989564993</v>
      </c>
      <c r="W21" s="155">
        <f t="shared" si="1"/>
        <v>-0.99871815881126258</v>
      </c>
      <c r="X21" s="155">
        <f>IF(I21&lt;&gt;"",IF(I20&lt;&gt;"",(I21/I20-1)*100,"-"),"-")</f>
        <v>-0.40443515260867313</v>
      </c>
      <c r="Y21" s="155">
        <f t="shared" si="1"/>
        <v>-0.51811907101156907</v>
      </c>
      <c r="Z21" s="155">
        <f t="shared" si="1"/>
        <v>4.1873178112479925</v>
      </c>
      <c r="AA21" s="155">
        <f t="shared" si="1"/>
        <v>4.605369108608004</v>
      </c>
      <c r="AB21" s="155">
        <f t="shared" si="1"/>
        <v>8.0852326631319258</v>
      </c>
      <c r="AC21" s="155">
        <f t="shared" si="1"/>
        <v>1.374560808344838</v>
      </c>
    </row>
    <row r="22" spans="1:29" x14ac:dyDescent="0.2">
      <c r="A22" s="7">
        <v>2014</v>
      </c>
      <c r="B22" s="27">
        <v>8780142.7549999971</v>
      </c>
      <c r="C22" s="27">
        <v>7044267.5709999986</v>
      </c>
      <c r="D22" s="27">
        <v>7388654.7699999996</v>
      </c>
      <c r="E22" s="27">
        <v>7332551.8489999995</v>
      </c>
      <c r="F22" s="27">
        <v>7339602.7369999997</v>
      </c>
      <c r="G22" s="27">
        <v>7137264.1049999995</v>
      </c>
      <c r="H22" s="27">
        <v>8239733.7069999995</v>
      </c>
      <c r="I22" s="27">
        <v>7725481.858</v>
      </c>
      <c r="J22" s="27">
        <v>7431100.8700000001</v>
      </c>
      <c r="K22" s="27">
        <v>8091870.4289999995</v>
      </c>
      <c r="L22" s="27">
        <v>7954140.04</v>
      </c>
      <c r="M22" s="27">
        <v>8867941.0450000018</v>
      </c>
      <c r="N22" s="33">
        <f t="shared" si="4"/>
        <v>93332751.736000016</v>
      </c>
      <c r="P22" s="28">
        <v>2014</v>
      </c>
      <c r="Q22" s="155">
        <f t="shared" si="2"/>
        <v>7.6138411327997924</v>
      </c>
      <c r="R22" s="155">
        <f t="shared" ref="R22" si="6">IF(C22&lt;&gt;"",IF(C21&lt;&gt;"",(C22/C21-1)*100,"-"),"-")</f>
        <v>11.152192728980559</v>
      </c>
      <c r="S22" s="155">
        <f t="shared" ref="S22" si="7">IF(D22&lt;&gt;"",IF(D21&lt;&gt;"",(D22/D21-1)*100,"-"),"-")</f>
        <v>8.171427192530345</v>
      </c>
      <c r="T22" s="155">
        <f t="shared" ref="T22" si="8">IF(E22&lt;&gt;"",IF(E21&lt;&gt;"",(E22/E21-1)*100,"-"),"-")</f>
        <v>8.0921355033322762</v>
      </c>
      <c r="U22" s="155">
        <f t="shared" ref="U22" si="9">IF(F22&lt;&gt;"",IF(F21&lt;&gt;"",(F22/F21-1)*100,"-"),"-")</f>
        <v>4.1624121551720794</v>
      </c>
      <c r="V22" s="155">
        <f t="shared" ref="V22" si="10">IF(G22&lt;&gt;"",IF(G21&lt;&gt;"",(G22/G21-1)*100,"-"),"-")</f>
        <v>0.42950029523045608</v>
      </c>
      <c r="W22" s="155">
        <f t="shared" ref="W22" si="11">IF(H22&lt;&gt;"",IF(H21&lt;&gt;"",(H22/H21-1)*100,"-"),"-")</f>
        <v>0.57536475284889477</v>
      </c>
      <c r="X22" s="155">
        <f>IF(I22&lt;&gt;"",IF(I21&lt;&gt;"",(I22/I21-1)*100,"-"),"-")</f>
        <v>6.0571986113637344</v>
      </c>
      <c r="Y22" s="157">
        <f t="shared" ref="Y22" si="12">IF(J22&lt;&gt;"",IF(J21&lt;&gt;"",(J22/J21-1)*100,"-"),"-")</f>
        <v>3.1849082745869506</v>
      </c>
      <c r="Z22" s="157">
        <f t="shared" ref="Z22" si="13">IF(K22&lt;&gt;"",IF(K21&lt;&gt;"",(K22/K21-1)*100,"-"),"-")</f>
        <v>6.4872414166627035</v>
      </c>
      <c r="AA22" s="157">
        <f t="shared" ref="AA22" si="14">IF(L22&lt;&gt;"",IF(L21&lt;&gt;"",(L22/L21-1)*100,"-"),"-")</f>
        <v>6.7690240191299322</v>
      </c>
      <c r="AB22" s="157">
        <f t="shared" ref="AB22" si="15">IF(M22&lt;&gt;"",IF(M21&lt;&gt;"",(M22/M21-1)*100,"-"),"-")</f>
        <v>7.45241154691898</v>
      </c>
      <c r="AC22" s="155">
        <f t="shared" si="1"/>
        <v>5.7668575110642939</v>
      </c>
    </row>
    <row r="23" spans="1:29" x14ac:dyDescent="0.2">
      <c r="A23" s="7">
        <v>2015</v>
      </c>
      <c r="B23" s="27">
        <v>9579995.8239999972</v>
      </c>
      <c r="C23" s="27">
        <v>7338354.7859999994</v>
      </c>
      <c r="D23" s="27">
        <v>7613081.8919999991</v>
      </c>
      <c r="E23" s="27">
        <v>7571100.1739999996</v>
      </c>
      <c r="F23" s="27">
        <v>7433905.6159999985</v>
      </c>
      <c r="G23" s="27">
        <v>7296027.5680000009</v>
      </c>
      <c r="H23" s="27">
        <v>8954378.8900000006</v>
      </c>
      <c r="I23" s="27">
        <v>7699102.8950000005</v>
      </c>
      <c r="J23" s="27">
        <v>7394946.8680000016</v>
      </c>
      <c r="K23" s="27">
        <v>7662950.8449999997</v>
      </c>
      <c r="L23" s="27">
        <v>7353367.222000001</v>
      </c>
      <c r="M23" s="27">
        <v>8463384.5519999992</v>
      </c>
      <c r="N23" s="33">
        <f t="shared" si="4"/>
        <v>94360597.132000014</v>
      </c>
      <c r="P23" s="28">
        <v>2015</v>
      </c>
      <c r="Q23" s="155">
        <f t="shared" si="2"/>
        <v>9.1097957210833478</v>
      </c>
      <c r="R23" s="155">
        <f t="shared" ref="R23" si="16">IF(C23&lt;&gt;"",IF(C22&lt;&gt;"",(C23/C22-1)*100,"-"),"-")</f>
        <v>4.1748444680140384</v>
      </c>
      <c r="S23" s="155">
        <f t="shared" ref="S23" si="17">IF(D23&lt;&gt;"",IF(D22&lt;&gt;"",(D23/D22-1)*100,"-"),"-")</f>
        <v>3.0374557884506492</v>
      </c>
      <c r="T23" s="155">
        <f t="shared" ref="T23" si="18">IF(E23&lt;&gt;"",IF(E22&lt;&gt;"",(E23/E22-1)*100,"-"),"-")</f>
        <v>3.2532783935586229</v>
      </c>
      <c r="U23" s="155">
        <f t="shared" ref="U23" si="19">IF(F23&lt;&gt;"",IF(F22&lt;&gt;"",(F23/F22-1)*100,"-"),"-")</f>
        <v>1.2848499078104592</v>
      </c>
      <c r="V23" s="155">
        <f t="shared" ref="V23" si="20">IF(G23&lt;&gt;"",IF(G22&lt;&gt;"",(G23/G22-1)*100,"-"),"-")</f>
        <v>2.2244302671773131</v>
      </c>
      <c r="W23" s="155">
        <f t="shared" ref="W23" si="21">IF(H23&lt;&gt;"",IF(H22&lt;&gt;"",(H23/H22-1)*100,"-"),"-")</f>
        <v>8.6731587259049512</v>
      </c>
      <c r="X23" s="155">
        <f>IF(I23&lt;&gt;"",IF(I22&lt;&gt;"",(I23/I22-1)*100,"-"),"-")</f>
        <v>-0.34145395050902971</v>
      </c>
      <c r="Y23" s="157">
        <f t="shared" ref="Y23" si="22">IF(J23&lt;&gt;"",IF(J22&lt;&gt;"",(J23/J22-1)*100,"-"),"-")</f>
        <v>-0.4865228265970023</v>
      </c>
      <c r="Z23" s="157">
        <f t="shared" ref="Z23:Z25" si="23">IF(K23&lt;&gt;"",IF(K22&lt;&gt;"",(K23/K22-1)*100,"-"),"-")</f>
        <v>-5.3006234808557817</v>
      </c>
      <c r="AA23" s="157">
        <f t="shared" ref="AA23:AB25" si="24">IF(L23&lt;&gt;"",IF(L22&lt;&gt;"",(L23/L22-1)*100,"-"),"-")</f>
        <v>-7.552957516196801</v>
      </c>
      <c r="AB23" s="157">
        <f t="shared" ref="AB23" si="25">IF(M23&lt;&gt;"",IF(M22&lt;&gt;"",(M23/M22-1)*100,"-"),"-")</f>
        <v>-4.5620115306032938</v>
      </c>
      <c r="AC23" s="155">
        <f t="shared" si="1"/>
        <v>1.101269786738257</v>
      </c>
    </row>
    <row r="24" spans="1:29" x14ac:dyDescent="0.2">
      <c r="A24" s="7">
        <v>2016</v>
      </c>
      <c r="B24" s="27">
        <v>9210420.2659999989</v>
      </c>
      <c r="C24" s="27">
        <v>7128856.8299999982</v>
      </c>
      <c r="D24" s="27">
        <v>7067941.7220000001</v>
      </c>
      <c r="E24" s="27">
        <v>6646629.1770000001</v>
      </c>
      <c r="F24" s="27">
        <v>6854097.5360000003</v>
      </c>
      <c r="G24" s="27">
        <v>6834920.6859999988</v>
      </c>
      <c r="H24" s="27">
        <v>8341094.3150000013</v>
      </c>
      <c r="I24" s="27">
        <v>7231510.3770000003</v>
      </c>
      <c r="J24" s="27">
        <v>7035797.1579999998</v>
      </c>
      <c r="K24" s="27">
        <v>7233202.3380000005</v>
      </c>
      <c r="L24" s="27">
        <v>7197435.9949999992</v>
      </c>
      <c r="M24" s="27">
        <v>8223065.5260000005</v>
      </c>
      <c r="N24" s="33">
        <f t="shared" si="4"/>
        <v>89004971.925999999</v>
      </c>
      <c r="P24" s="28">
        <v>2016</v>
      </c>
      <c r="Q24" s="155">
        <f t="shared" ref="Q24:R25" si="26">IF(B24&lt;&gt;"",IF(B23&lt;&gt;"",(B24/B23-1)*100,"-"),"-")</f>
        <v>-3.8577841242282251</v>
      </c>
      <c r="R24" s="155">
        <f t="shared" ref="R24" si="27">IF(C24&lt;&gt;"",IF(C23&lt;&gt;"",(C24/C23-1)*100,"-"),"-")</f>
        <v>-2.8548354789234009</v>
      </c>
      <c r="S24" s="155">
        <f t="shared" ref="S24:S25" si="28">IF(D24&lt;&gt;"",IF(D23&lt;&gt;"",(D24/D23-1)*100,"-"),"-")</f>
        <v>-7.1605714707055128</v>
      </c>
      <c r="T24" s="155">
        <f t="shared" ref="T24:T25" si="29">IF(E24&lt;&gt;"",IF(E23&lt;&gt;"",(E24/E23-1)*100,"-"),"-")</f>
        <v>-12.210523910048575</v>
      </c>
      <c r="U24" s="155">
        <f t="shared" ref="U24:U25" si="30">IF(F24&lt;&gt;"",IF(F23&lt;&gt;"",(F24/F23-1)*100,"-"),"-")</f>
        <v>-7.7995082255561172</v>
      </c>
      <c r="V24" s="155">
        <f t="shared" ref="V24:V25" si="31">IF(G24&lt;&gt;"",IF(G23&lt;&gt;"",(G24/G23-1)*100,"-"),"-")</f>
        <v>-6.3199717613786621</v>
      </c>
      <c r="W24" s="155">
        <f t="shared" ref="W24:W25" si="32">IF(H24&lt;&gt;"",IF(H23&lt;&gt;"",(H24/H23-1)*100,"-"),"-")</f>
        <v>-6.8489906729867993</v>
      </c>
      <c r="X24" s="155">
        <f>IF(I24&lt;&gt;"",IF(I23&lt;&gt;"",(I24/I23-1)*100,"-"),"-")</f>
        <v>-6.0733376911181081</v>
      </c>
      <c r="Y24" s="155">
        <f>IF(J24&lt;&gt;"",IF(J23&lt;&gt;"",(J24/J23-1)*100,"-"),"-")</f>
        <v>-4.8566908783907898</v>
      </c>
      <c r="Z24" s="155">
        <f t="shared" si="23"/>
        <v>-5.6081334161291903</v>
      </c>
      <c r="AA24" s="155">
        <f t="shared" si="24"/>
        <v>-2.1205418183588454</v>
      </c>
      <c r="AB24" s="155">
        <f t="shared" si="24"/>
        <v>-2.8395144344848244</v>
      </c>
      <c r="AC24" s="155">
        <f t="shared" si="1"/>
        <v>-5.6757008420666217</v>
      </c>
    </row>
    <row r="25" spans="1:29" x14ac:dyDescent="0.2">
      <c r="A25" s="7">
        <v>2017</v>
      </c>
      <c r="B25" s="27">
        <v>9045304.1150000021</v>
      </c>
      <c r="C25" s="27">
        <v>6752175.1380000003</v>
      </c>
      <c r="D25" s="27">
        <v>7450344.722000001</v>
      </c>
      <c r="E25" s="27">
        <v>6830677.3550000004</v>
      </c>
      <c r="F25" s="27">
        <v>7002854.580000001</v>
      </c>
      <c r="G25" s="27">
        <v>6943660.5500000007</v>
      </c>
      <c r="H25" s="27">
        <v>8641562.1139999982</v>
      </c>
      <c r="I25" s="27"/>
      <c r="J25" s="27"/>
      <c r="K25" s="27"/>
      <c r="L25" s="27"/>
      <c r="M25" s="27"/>
      <c r="N25" s="33">
        <f t="shared" si="4"/>
        <v>52666578.574000008</v>
      </c>
      <c r="P25" s="28">
        <v>2017</v>
      </c>
      <c r="Q25" s="155">
        <f t="shared" si="26"/>
        <v>-1.7927102806537309</v>
      </c>
      <c r="R25" s="155">
        <f t="shared" si="26"/>
        <v>-5.2839003641485416</v>
      </c>
      <c r="S25" s="155">
        <f t="shared" si="28"/>
        <v>5.4103869986606767</v>
      </c>
      <c r="T25" s="155">
        <f t="shared" si="29"/>
        <v>2.7690453777214019</v>
      </c>
      <c r="U25" s="155">
        <f t="shared" si="30"/>
        <v>2.1703374254404606</v>
      </c>
      <c r="V25" s="155">
        <f t="shared" si="31"/>
        <v>1.5909455134239359</v>
      </c>
      <c r="W25" s="155">
        <f t="shared" si="32"/>
        <v>3.6022587403149009</v>
      </c>
      <c r="X25" s="155" t="str">
        <f t="shared" ref="X25" si="33">IF(I25&lt;&gt;"",IF(I24&lt;&gt;"",(I25/I24-1)*100,"-"),"-")</f>
        <v>-</v>
      </c>
      <c r="Y25" s="155" t="str">
        <f t="shared" ref="Y25" si="34">IF(J25&lt;&gt;"",IF(J24&lt;&gt;"",(J25/J24-1)*100,"-"),"-")</f>
        <v>-</v>
      </c>
      <c r="Z25" s="155" t="str">
        <f t="shared" si="23"/>
        <v>-</v>
      </c>
      <c r="AA25" s="155" t="str">
        <f t="shared" si="24"/>
        <v>-</v>
      </c>
      <c r="AB25" s="155" t="str">
        <f t="shared" si="24"/>
        <v>-</v>
      </c>
      <c r="AC25" s="155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110"/>
      <c r="H27" s="21"/>
      <c r="I27" s="115"/>
      <c r="J27" s="115"/>
      <c r="K27" s="21"/>
      <c r="L27" s="21"/>
      <c r="M27" s="21"/>
      <c r="P27" s="22" t="s">
        <v>21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6</v>
      </c>
      <c r="C29" s="5" t="s">
        <v>7</v>
      </c>
      <c r="D29" s="5" t="s">
        <v>8</v>
      </c>
      <c r="E29" s="5" t="s">
        <v>9</v>
      </c>
      <c r="F29" s="5" t="s">
        <v>10</v>
      </c>
      <c r="G29" s="5" t="s">
        <v>11</v>
      </c>
      <c r="H29" s="5" t="s">
        <v>12</v>
      </c>
      <c r="I29" s="5" t="s">
        <v>13</v>
      </c>
      <c r="J29" s="5" t="s">
        <v>14</v>
      </c>
      <c r="K29" s="5" t="s">
        <v>15</v>
      </c>
      <c r="L29" s="5" t="s">
        <v>16</v>
      </c>
      <c r="M29" s="5" t="s">
        <v>17</v>
      </c>
      <c r="N29" s="5" t="s">
        <v>5</v>
      </c>
      <c r="P29" s="25"/>
      <c r="Q29" s="26" t="s">
        <v>6</v>
      </c>
      <c r="R29" s="26" t="s">
        <v>7</v>
      </c>
      <c r="S29" s="26" t="s">
        <v>8</v>
      </c>
      <c r="T29" s="26" t="s">
        <v>9</v>
      </c>
      <c r="U29" s="26" t="s">
        <v>10</v>
      </c>
      <c r="V29" s="26" t="s">
        <v>11</v>
      </c>
      <c r="W29" s="26" t="s">
        <v>12</v>
      </c>
      <c r="X29" s="26" t="s">
        <v>13</v>
      </c>
      <c r="Y29" s="26" t="s">
        <v>14</v>
      </c>
      <c r="Z29" s="26" t="s">
        <v>15</v>
      </c>
      <c r="AA29" s="26" t="s">
        <v>16</v>
      </c>
      <c r="AB29" s="26" t="s">
        <v>17</v>
      </c>
      <c r="AC29" s="26" t="s">
        <v>5</v>
      </c>
    </row>
    <row r="30" spans="1:29" x14ac:dyDescent="0.2">
      <c r="A30" s="7">
        <v>2000</v>
      </c>
      <c r="B30" s="27">
        <v>3937165.8870000001</v>
      </c>
      <c r="C30" s="27">
        <v>3591937.2569999993</v>
      </c>
      <c r="D30" s="27">
        <v>3697357.4899999998</v>
      </c>
      <c r="E30" s="27">
        <v>3491328.1969999997</v>
      </c>
      <c r="F30" s="27">
        <v>3527182.8819999998</v>
      </c>
      <c r="G30" s="27">
        <v>3314646.8070000005</v>
      </c>
      <c r="H30" s="27">
        <v>3634564.6440000003</v>
      </c>
      <c r="I30" s="27">
        <v>3617266.8489999995</v>
      </c>
      <c r="J30" s="27">
        <v>3527283.2729999991</v>
      </c>
      <c r="K30" s="27">
        <v>3679365.6130000004</v>
      </c>
      <c r="L30" s="27">
        <v>3523942.0290000001</v>
      </c>
      <c r="M30" s="27">
        <v>3951732.8229999999</v>
      </c>
      <c r="N30" s="33">
        <f t="shared" ref="N30:N40" si="35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27">
        <v>4190643.0010000006</v>
      </c>
      <c r="C31" s="27">
        <v>3686523.4660000005</v>
      </c>
      <c r="D31" s="27">
        <v>4015505.8080000002</v>
      </c>
      <c r="E31" s="27">
        <v>3693346.4079999998</v>
      </c>
      <c r="F31" s="27">
        <v>3938569.8830000004</v>
      </c>
      <c r="G31" s="27">
        <v>3835069.2929999991</v>
      </c>
      <c r="H31" s="27">
        <v>4259895.557</v>
      </c>
      <c r="I31" s="27">
        <v>4120784.1309999996</v>
      </c>
      <c r="J31" s="27">
        <v>3935804.7220000001</v>
      </c>
      <c r="K31" s="27">
        <v>4072828.0950000002</v>
      </c>
      <c r="L31" s="27">
        <v>3709906.2680000002</v>
      </c>
      <c r="M31" s="27">
        <v>4044294.9</v>
      </c>
      <c r="N31" s="33">
        <f t="shared" si="35"/>
        <v>47503171.531999998</v>
      </c>
      <c r="P31" s="28">
        <v>2001</v>
      </c>
      <c r="Q31" s="155">
        <f>IF(B31&lt;&gt;"",IF(B30&lt;&gt;"",(B31/B30-1)*100,"-"),"-")</f>
        <v>6.4380603021312544</v>
      </c>
      <c r="R31" s="155">
        <f t="shared" ref="R31:AB43" si="36">IF(C31&lt;&gt;"",IF(C30&lt;&gt;"",(C31/C30-1)*100,"-"),"-")</f>
        <v>2.6332923498502359</v>
      </c>
      <c r="S31" s="155">
        <f t="shared" si="36"/>
        <v>8.6047486308931553</v>
      </c>
      <c r="T31" s="155">
        <f t="shared" si="36"/>
        <v>5.7862853218322075</v>
      </c>
      <c r="U31" s="155">
        <f t="shared" si="36"/>
        <v>11.663330617173283</v>
      </c>
      <c r="V31" s="155">
        <f t="shared" si="36"/>
        <v>15.70069199834354</v>
      </c>
      <c r="W31" s="155">
        <f t="shared" si="36"/>
        <v>17.205111870339309</v>
      </c>
      <c r="X31" s="155">
        <f t="shared" si="36"/>
        <v>13.919826847698523</v>
      </c>
      <c r="Y31" s="155">
        <f t="shared" si="36"/>
        <v>11.581759030443518</v>
      </c>
      <c r="Z31" s="155">
        <f t="shared" si="36"/>
        <v>10.693758744980686</v>
      </c>
      <c r="AA31" s="155">
        <f t="shared" si="36"/>
        <v>5.2771651028769018</v>
      </c>
      <c r="AB31" s="155">
        <f t="shared" si="36"/>
        <v>2.342316172319836</v>
      </c>
      <c r="AC31" s="156">
        <f>IF(M31&lt;&gt;"",IF(N31&lt;&gt;"",IF(N30&lt;&gt;"",(N31/N30-1)*100,"-"),"-"),"-")</f>
        <v>9.2183258319998416</v>
      </c>
    </row>
    <row r="32" spans="1:29" x14ac:dyDescent="0.2">
      <c r="A32" s="7">
        <v>2002</v>
      </c>
      <c r="B32" s="27">
        <v>4156352.1190000009</v>
      </c>
      <c r="C32" s="27">
        <v>3577067.8080000002</v>
      </c>
      <c r="D32" s="27">
        <v>3986507.1870000004</v>
      </c>
      <c r="E32" s="27">
        <v>4033836.638999999</v>
      </c>
      <c r="F32" s="27">
        <v>4117406.2879999997</v>
      </c>
      <c r="G32" s="27">
        <v>4081327.0810000002</v>
      </c>
      <c r="H32" s="27">
        <v>4493152.9449999994</v>
      </c>
      <c r="I32" s="27">
        <v>4344802.9139999999</v>
      </c>
      <c r="J32" s="27">
        <v>4043380.8110000007</v>
      </c>
      <c r="K32" s="27">
        <v>4016054.4479999999</v>
      </c>
      <c r="L32" s="27">
        <v>3882074.0970000001</v>
      </c>
      <c r="M32" s="27">
        <v>4140837.8569999998</v>
      </c>
      <c r="N32" s="33">
        <f t="shared" si="35"/>
        <v>48872800.194000006</v>
      </c>
      <c r="P32" s="28">
        <v>2002</v>
      </c>
      <c r="Q32" s="155">
        <f t="shared" ref="Q32:Q45" si="37">IF(B32&lt;&gt;"",IF(B31&lt;&gt;"",(B32/B31-1)*100,"-"),"-")</f>
        <v>-0.81827256561384232</v>
      </c>
      <c r="R32" s="155">
        <f t="shared" si="36"/>
        <v>-2.9690753092849076</v>
      </c>
      <c r="S32" s="155">
        <f t="shared" si="36"/>
        <v>-0.72216608284382255</v>
      </c>
      <c r="T32" s="155">
        <f t="shared" si="36"/>
        <v>9.2190169398266519</v>
      </c>
      <c r="U32" s="155">
        <f t="shared" si="36"/>
        <v>4.5406431855356644</v>
      </c>
      <c r="V32" s="155">
        <f t="shared" si="36"/>
        <v>6.4212083064440595</v>
      </c>
      <c r="W32" s="155">
        <f t="shared" si="36"/>
        <v>5.4756597874026092</v>
      </c>
      <c r="X32" s="155">
        <f t="shared" si="36"/>
        <v>5.4363144459507851</v>
      </c>
      <c r="Y32" s="155">
        <f t="shared" si="36"/>
        <v>2.7332679489579847</v>
      </c>
      <c r="Z32" s="155">
        <f t="shared" si="36"/>
        <v>-1.3939612887098884</v>
      </c>
      <c r="AA32" s="155">
        <f t="shared" si="36"/>
        <v>4.6407595384563516</v>
      </c>
      <c r="AB32" s="155">
        <f t="shared" si="36"/>
        <v>2.3871393997505042</v>
      </c>
      <c r="AC32" s="156">
        <f t="shared" ref="AC32:AC42" si="38">IF(M32&lt;&gt;"",IF(N32&lt;&gt;"",IF(N31&lt;&gt;"",(N32/N31-1)*100,"-"),"-"),"-")</f>
        <v>2.8832362510308851</v>
      </c>
    </row>
    <row r="33" spans="1:32" x14ac:dyDescent="0.2">
      <c r="A33" s="7">
        <v>2003</v>
      </c>
      <c r="B33" s="27">
        <v>4264670.6739999996</v>
      </c>
      <c r="C33" s="27">
        <v>3525059.4720000001</v>
      </c>
      <c r="D33" s="27">
        <v>3733388.4809999997</v>
      </c>
      <c r="E33" s="27">
        <v>3580331.5610000002</v>
      </c>
      <c r="F33" s="27">
        <v>3523458.8159999992</v>
      </c>
      <c r="G33" s="27">
        <v>3344806.5389999999</v>
      </c>
      <c r="H33" s="27">
        <v>3642568.1009999998</v>
      </c>
      <c r="I33" s="27">
        <v>3544091.1740000006</v>
      </c>
      <c r="J33" s="27">
        <v>3415442.9750000001</v>
      </c>
      <c r="K33" s="27">
        <v>3597232.7659999998</v>
      </c>
      <c r="L33" s="27">
        <v>3451897.6359999999</v>
      </c>
      <c r="M33" s="27">
        <v>3722374.2740000002</v>
      </c>
      <c r="N33" s="33">
        <f t="shared" si="35"/>
        <v>43345322.469000012</v>
      </c>
      <c r="P33" s="28">
        <v>2003</v>
      </c>
      <c r="Q33" s="155">
        <f t="shared" si="37"/>
        <v>2.6060966900479876</v>
      </c>
      <c r="R33" s="155">
        <f t="shared" si="36"/>
        <v>-1.453937660440352</v>
      </c>
      <c r="S33" s="155">
        <f t="shared" si="36"/>
        <v>-6.3493854175259212</v>
      </c>
      <c r="T33" s="155">
        <f t="shared" si="36"/>
        <v>-11.242524638093032</v>
      </c>
      <c r="U33" s="155">
        <f t="shared" si="36"/>
        <v>-14.425282093997726</v>
      </c>
      <c r="V33" s="155">
        <f t="shared" si="36"/>
        <v>-18.046104303395825</v>
      </c>
      <c r="W33" s="155">
        <f t="shared" si="36"/>
        <v>-18.930689749756556</v>
      </c>
      <c r="X33" s="155">
        <f t="shared" si="36"/>
        <v>-18.429184380721008</v>
      </c>
      <c r="Y33" s="155">
        <f t="shared" si="36"/>
        <v>-15.53001968777461</v>
      </c>
      <c r="Z33" s="155">
        <f t="shared" si="36"/>
        <v>-10.428685353321686</v>
      </c>
      <c r="AA33" s="155">
        <f t="shared" si="36"/>
        <v>-11.081098666623424</v>
      </c>
      <c r="AB33" s="155">
        <f t="shared" si="36"/>
        <v>-10.105770799322556</v>
      </c>
      <c r="AC33" s="156">
        <f t="shared" si="38"/>
        <v>-11.309926386576452</v>
      </c>
    </row>
    <row r="34" spans="1:32" x14ac:dyDescent="0.2">
      <c r="A34" s="7">
        <v>2004</v>
      </c>
      <c r="B34" s="27">
        <v>3935085.3719999995</v>
      </c>
      <c r="C34" s="27">
        <v>3486949.7740000002</v>
      </c>
      <c r="D34" s="27">
        <v>3749516.6940000006</v>
      </c>
      <c r="E34" s="27">
        <v>3596225.8259999994</v>
      </c>
      <c r="F34" s="27">
        <v>3768417.8949999996</v>
      </c>
      <c r="G34" s="27">
        <v>3607780.017</v>
      </c>
      <c r="H34" s="27">
        <v>3972246.3850000007</v>
      </c>
      <c r="I34" s="27">
        <v>3947042.5050000004</v>
      </c>
      <c r="J34" s="27">
        <v>3687097.0500000003</v>
      </c>
      <c r="K34" s="27">
        <v>3780883.1930000004</v>
      </c>
      <c r="L34" s="27">
        <v>3551455.7209999999</v>
      </c>
      <c r="M34" s="27">
        <v>3820041.0870000003</v>
      </c>
      <c r="N34" s="33">
        <f t="shared" si="35"/>
        <v>44902741.519000001</v>
      </c>
      <c r="P34" s="28">
        <v>2004</v>
      </c>
      <c r="Q34" s="155">
        <f t="shared" si="37"/>
        <v>-7.7282708840649921</v>
      </c>
      <c r="R34" s="155">
        <f t="shared" si="36"/>
        <v>-1.0811079444959737</v>
      </c>
      <c r="S34" s="155">
        <f t="shared" si="36"/>
        <v>0.43199932399429208</v>
      </c>
      <c r="T34" s="155">
        <f t="shared" si="36"/>
        <v>0.44393276793504022</v>
      </c>
      <c r="U34" s="155">
        <f t="shared" si="36"/>
        <v>6.952233353420878</v>
      </c>
      <c r="V34" s="155">
        <f t="shared" si="36"/>
        <v>7.8621431444169998</v>
      </c>
      <c r="W34" s="155">
        <f t="shared" si="36"/>
        <v>9.0507102368104988</v>
      </c>
      <c r="X34" s="155">
        <f t="shared" si="36"/>
        <v>11.369666050244787</v>
      </c>
      <c r="Y34" s="155">
        <f t="shared" si="36"/>
        <v>7.9536996222283607</v>
      </c>
      <c r="Z34" s="155">
        <f t="shared" si="36"/>
        <v>5.1053250914372628</v>
      </c>
      <c r="AA34" s="155">
        <f t="shared" si="36"/>
        <v>2.8841551951513278</v>
      </c>
      <c r="AB34" s="155">
        <f t="shared" si="36"/>
        <v>2.6237773477584492</v>
      </c>
      <c r="AC34" s="156">
        <f t="shared" si="38"/>
        <v>3.5930498639474617</v>
      </c>
    </row>
    <row r="35" spans="1:32" x14ac:dyDescent="0.2">
      <c r="A35" s="7">
        <v>2005</v>
      </c>
      <c r="B35" s="27">
        <v>4308879.9489999991</v>
      </c>
      <c r="C35" s="27">
        <v>3652161.5809999993</v>
      </c>
      <c r="D35" s="27">
        <v>3963382.91</v>
      </c>
      <c r="E35" s="27">
        <v>3835605.13</v>
      </c>
      <c r="F35" s="27">
        <v>4120037.9210000001</v>
      </c>
      <c r="G35" s="27">
        <v>3991992.2209999994</v>
      </c>
      <c r="H35" s="27">
        <v>4581035.6310000001</v>
      </c>
      <c r="I35" s="27">
        <v>4445839.7530000005</v>
      </c>
      <c r="J35" s="27">
        <v>4441072.2700000005</v>
      </c>
      <c r="K35" s="27">
        <v>4651957.7729999991</v>
      </c>
      <c r="L35" s="27">
        <v>4406399.6149999993</v>
      </c>
      <c r="M35" s="27">
        <v>4843500.3540000003</v>
      </c>
      <c r="N35" s="33">
        <f t="shared" si="35"/>
        <v>51241865.10800001</v>
      </c>
      <c r="P35" s="28">
        <v>2005</v>
      </c>
      <c r="Q35" s="155">
        <f t="shared" si="37"/>
        <v>9.4990207749932267</v>
      </c>
      <c r="R35" s="155">
        <f t="shared" si="36"/>
        <v>4.738003633774146</v>
      </c>
      <c r="S35" s="155">
        <f t="shared" si="36"/>
        <v>5.7038342126127795</v>
      </c>
      <c r="T35" s="155">
        <f t="shared" si="36"/>
        <v>6.6564035625720663</v>
      </c>
      <c r="U35" s="155">
        <f t="shared" si="36"/>
        <v>9.3307068323429831</v>
      </c>
      <c r="V35" s="155">
        <f t="shared" si="36"/>
        <v>10.649546319054281</v>
      </c>
      <c r="W35" s="155">
        <f t="shared" si="36"/>
        <v>15.326069608846771</v>
      </c>
      <c r="X35" s="155">
        <f t="shared" si="36"/>
        <v>12.637240348137579</v>
      </c>
      <c r="Y35" s="155">
        <f t="shared" si="36"/>
        <v>20.449020185134547</v>
      </c>
      <c r="Z35" s="155">
        <f t="shared" si="36"/>
        <v>23.038918039380917</v>
      </c>
      <c r="AA35" s="155">
        <f t="shared" si="36"/>
        <v>24.073055140309307</v>
      </c>
      <c r="AB35" s="155">
        <f t="shared" si="36"/>
        <v>26.791839241806571</v>
      </c>
      <c r="AC35" s="156">
        <f t="shared" si="38"/>
        <v>14.117453354864073</v>
      </c>
    </row>
    <row r="36" spans="1:32" x14ac:dyDescent="0.2">
      <c r="A36" s="7">
        <v>2006</v>
      </c>
      <c r="B36" s="27">
        <v>5163790.6290000016</v>
      </c>
      <c r="C36" s="27">
        <v>4440658.477</v>
      </c>
      <c r="D36" s="27">
        <v>4898388.108</v>
      </c>
      <c r="E36" s="27">
        <v>4470709.8459999999</v>
      </c>
      <c r="F36" s="27">
        <v>4644819.3339999998</v>
      </c>
      <c r="G36" s="27">
        <v>4433523.8879999993</v>
      </c>
      <c r="H36" s="27">
        <v>4682405.2930000005</v>
      </c>
      <c r="I36" s="27">
        <v>4601891.0270000007</v>
      </c>
      <c r="J36" s="27">
        <v>4646194.8069999991</v>
      </c>
      <c r="K36" s="27">
        <v>4955874.0720000006</v>
      </c>
      <c r="L36" s="27">
        <v>4832028.3159999996</v>
      </c>
      <c r="M36" s="27">
        <v>5479935.3849999988</v>
      </c>
      <c r="N36" s="33">
        <f t="shared" si="35"/>
        <v>57250219.182000004</v>
      </c>
      <c r="P36" s="28">
        <v>2006</v>
      </c>
      <c r="Q36" s="155">
        <f t="shared" si="37"/>
        <v>19.840670664273418</v>
      </c>
      <c r="R36" s="155">
        <f t="shared" si="36"/>
        <v>21.589868862924245</v>
      </c>
      <c r="S36" s="155">
        <f t="shared" si="36"/>
        <v>23.591089209192752</v>
      </c>
      <c r="T36" s="155">
        <f t="shared" si="36"/>
        <v>16.55813605609606</v>
      </c>
      <c r="U36" s="155">
        <f t="shared" si="36"/>
        <v>12.737295701215935</v>
      </c>
      <c r="V36" s="155">
        <f t="shared" si="36"/>
        <v>11.060434052884883</v>
      </c>
      <c r="W36" s="155">
        <f t="shared" si="36"/>
        <v>2.2128110358720976</v>
      </c>
      <c r="X36" s="155">
        <f t="shared" si="36"/>
        <v>3.5100517038361145</v>
      </c>
      <c r="Y36" s="155">
        <f t="shared" si="36"/>
        <v>4.6187615181501718</v>
      </c>
      <c r="Z36" s="155">
        <f t="shared" si="36"/>
        <v>6.5330837860122948</v>
      </c>
      <c r="AA36" s="155">
        <f t="shared" si="36"/>
        <v>9.6593304781323219</v>
      </c>
      <c r="AB36" s="155">
        <f t="shared" si="36"/>
        <v>13.13998109805854</v>
      </c>
      <c r="AC36" s="156">
        <f t="shared" si="38"/>
        <v>11.725478885939221</v>
      </c>
    </row>
    <row r="37" spans="1:32" x14ac:dyDescent="0.2">
      <c r="A37" s="7">
        <v>2007</v>
      </c>
      <c r="B37" s="27">
        <v>5840187.9750000006</v>
      </c>
      <c r="C37" s="27">
        <v>5071807.4299999988</v>
      </c>
      <c r="D37" s="27">
        <v>5535295.6390000014</v>
      </c>
      <c r="E37" s="27">
        <v>5361546.5820000004</v>
      </c>
      <c r="F37" s="27">
        <v>5595851.5869999994</v>
      </c>
      <c r="G37" s="27">
        <v>5373209.8049999997</v>
      </c>
      <c r="H37" s="27">
        <v>5823525.773000001</v>
      </c>
      <c r="I37" s="27">
        <v>5613384.5380000006</v>
      </c>
      <c r="J37" s="27">
        <v>5559555.9509999994</v>
      </c>
      <c r="K37" s="27">
        <v>5862638.3789999997</v>
      </c>
      <c r="L37" s="27">
        <v>5675530.7930000005</v>
      </c>
      <c r="M37" s="27">
        <v>6166917.3849999998</v>
      </c>
      <c r="N37" s="33">
        <f t="shared" si="35"/>
        <v>67479451.836999997</v>
      </c>
      <c r="P37" s="28">
        <v>2007</v>
      </c>
      <c r="Q37" s="155">
        <f t="shared" si="37"/>
        <v>13.098853044144176</v>
      </c>
      <c r="R37" s="155">
        <f t="shared" si="36"/>
        <v>14.21295864721368</v>
      </c>
      <c r="S37" s="155">
        <f t="shared" si="36"/>
        <v>13.002390111959695</v>
      </c>
      <c r="T37" s="155">
        <f t="shared" si="36"/>
        <v>19.926069163201078</v>
      </c>
      <c r="U37" s="155">
        <f t="shared" si="36"/>
        <v>20.475118290144458</v>
      </c>
      <c r="V37" s="155">
        <f t="shared" si="36"/>
        <v>21.195011930428564</v>
      </c>
      <c r="W37" s="155">
        <f t="shared" si="36"/>
        <v>24.370391040389606</v>
      </c>
      <c r="X37" s="155">
        <f t="shared" si="36"/>
        <v>21.979953568335553</v>
      </c>
      <c r="Y37" s="155">
        <f t="shared" si="36"/>
        <v>19.658261909808907</v>
      </c>
      <c r="Z37" s="155">
        <f t="shared" si="36"/>
        <v>18.296758429014393</v>
      </c>
      <c r="AA37" s="155">
        <f t="shared" si="36"/>
        <v>17.456488700758712</v>
      </c>
      <c r="AB37" s="155">
        <f t="shared" si="36"/>
        <v>12.536315699642152</v>
      </c>
      <c r="AC37" s="156">
        <f t="shared" si="38"/>
        <v>17.867586886402975</v>
      </c>
    </row>
    <row r="38" spans="1:32" x14ac:dyDescent="0.2">
      <c r="A38" s="7">
        <v>2008</v>
      </c>
      <c r="B38" s="27">
        <v>6472004.2309999997</v>
      </c>
      <c r="C38" s="27">
        <v>5868031.6200000001</v>
      </c>
      <c r="D38" s="27">
        <v>6296692.2760000005</v>
      </c>
      <c r="E38" s="27">
        <v>6220371.1350000016</v>
      </c>
      <c r="F38" s="27">
        <v>6332291.3480000002</v>
      </c>
      <c r="G38" s="27">
        <v>6148632.6980000017</v>
      </c>
      <c r="H38" s="27">
        <v>6583785.0620000008</v>
      </c>
      <c r="I38" s="27">
        <v>6214358.6270000003</v>
      </c>
      <c r="J38" s="27">
        <v>6027933.5410000002</v>
      </c>
      <c r="K38" s="27">
        <v>6298766.7949999999</v>
      </c>
      <c r="L38" s="27">
        <v>6247122.5659999996</v>
      </c>
      <c r="M38" s="27">
        <v>6665500.0710000005</v>
      </c>
      <c r="N38" s="33">
        <f t="shared" si="35"/>
        <v>75375489.970000014</v>
      </c>
      <c r="P38" s="28">
        <v>2008</v>
      </c>
      <c r="Q38" s="155">
        <f t="shared" si="37"/>
        <v>10.818423288849699</v>
      </c>
      <c r="R38" s="155">
        <f t="shared" si="36"/>
        <v>15.699022508037164</v>
      </c>
      <c r="S38" s="155">
        <f t="shared" si="36"/>
        <v>13.755302095075672</v>
      </c>
      <c r="T38" s="155">
        <f t="shared" si="36"/>
        <v>16.018224216931753</v>
      </c>
      <c r="U38" s="155">
        <f t="shared" si="36"/>
        <v>13.160459128524082</v>
      </c>
      <c r="V38" s="155">
        <f t="shared" si="36"/>
        <v>14.431278902946199</v>
      </c>
      <c r="W38" s="155">
        <f t="shared" si="36"/>
        <v>13.054965645122408</v>
      </c>
      <c r="X38" s="155">
        <f t="shared" si="36"/>
        <v>10.706091573304576</v>
      </c>
      <c r="Y38" s="155">
        <f t="shared" si="36"/>
        <v>8.4247302145732164</v>
      </c>
      <c r="Z38" s="155">
        <f t="shared" si="36"/>
        <v>7.4391150844680176</v>
      </c>
      <c r="AA38" s="155">
        <f t="shared" si="36"/>
        <v>10.071159753110326</v>
      </c>
      <c r="AB38" s="155">
        <f t="shared" si="36"/>
        <v>8.0847959340710531</v>
      </c>
      <c r="AC38" s="156">
        <f t="shared" si="38"/>
        <v>11.70139637777925</v>
      </c>
    </row>
    <row r="39" spans="1:32" x14ac:dyDescent="0.2">
      <c r="A39" s="7">
        <v>2009</v>
      </c>
      <c r="B39" s="27">
        <v>7051853.6099999994</v>
      </c>
      <c r="C39" s="27">
        <v>6313639.9859999977</v>
      </c>
      <c r="D39" s="27">
        <v>7027150.8120000008</v>
      </c>
      <c r="E39" s="27">
        <v>6674449.8640000001</v>
      </c>
      <c r="F39" s="27">
        <v>7049609.7420000006</v>
      </c>
      <c r="G39" s="27">
        <v>6920006.0250000004</v>
      </c>
      <c r="H39" s="27">
        <v>7547718.6550000003</v>
      </c>
      <c r="I39" s="27">
        <v>7385896.1649999991</v>
      </c>
      <c r="J39" s="27">
        <v>7251486.2309999997</v>
      </c>
      <c r="K39" s="27">
        <v>7512228.2219999991</v>
      </c>
      <c r="L39" s="27">
        <v>7423651.5809999993</v>
      </c>
      <c r="M39" s="27">
        <v>8167008.5190000003</v>
      </c>
      <c r="N39" s="33">
        <f t="shared" si="35"/>
        <v>86324699.411999986</v>
      </c>
      <c r="P39" s="28">
        <v>2009</v>
      </c>
      <c r="Q39" s="155">
        <f t="shared" si="37"/>
        <v>8.9593479593632175</v>
      </c>
      <c r="R39" s="155">
        <f t="shared" si="36"/>
        <v>7.5938303481738467</v>
      </c>
      <c r="S39" s="155">
        <f t="shared" si="36"/>
        <v>11.600670701094295</v>
      </c>
      <c r="T39" s="155">
        <f t="shared" si="36"/>
        <v>7.2998655409006963</v>
      </c>
      <c r="U39" s="155">
        <f t="shared" si="36"/>
        <v>11.327943623859937</v>
      </c>
      <c r="V39" s="155">
        <f t="shared" si="36"/>
        <v>12.545444896243474</v>
      </c>
      <c r="W39" s="155">
        <f t="shared" si="36"/>
        <v>14.641024637386613</v>
      </c>
      <c r="X39" s="155">
        <f t="shared" si="36"/>
        <v>18.852107004412801</v>
      </c>
      <c r="Y39" s="155">
        <f t="shared" si="36"/>
        <v>20.298045452522008</v>
      </c>
      <c r="Z39" s="155">
        <f t="shared" si="36"/>
        <v>19.265063567097805</v>
      </c>
      <c r="AA39" s="155">
        <f t="shared" si="36"/>
        <v>18.833134816391549</v>
      </c>
      <c r="AB39" s="155">
        <f t="shared" si="36"/>
        <v>22.526568629602227</v>
      </c>
      <c r="AC39" s="156">
        <f t="shared" si="38"/>
        <v>14.526219924219186</v>
      </c>
    </row>
    <row r="40" spans="1:32" x14ac:dyDescent="0.2">
      <c r="A40" s="7">
        <v>2010</v>
      </c>
      <c r="B40" s="27">
        <v>8628407.9269999992</v>
      </c>
      <c r="C40" s="27">
        <v>7590090.5369999986</v>
      </c>
      <c r="D40" s="27">
        <v>8248862.6660000011</v>
      </c>
      <c r="E40" s="27">
        <v>7948201.7509999992</v>
      </c>
      <c r="F40" s="27">
        <v>8256538.2309999997</v>
      </c>
      <c r="G40" s="27">
        <v>8177125.1900000004</v>
      </c>
      <c r="H40" s="27">
        <v>9084563.8779999986</v>
      </c>
      <c r="I40" s="27">
        <v>8809309.9810000006</v>
      </c>
      <c r="J40" s="27">
        <v>8509573.5319999997</v>
      </c>
      <c r="K40" s="27">
        <v>8966719.4710000008</v>
      </c>
      <c r="L40" s="27">
        <v>8973314.368999999</v>
      </c>
      <c r="M40" s="27">
        <v>9538722.0750000011</v>
      </c>
      <c r="N40" s="33">
        <f t="shared" si="35"/>
        <v>102731429.608</v>
      </c>
      <c r="P40" s="28">
        <v>2010</v>
      </c>
      <c r="Q40" s="155">
        <f t="shared" si="37"/>
        <v>22.356594509624262</v>
      </c>
      <c r="R40" s="155">
        <f t="shared" si="36"/>
        <v>20.21734773966255</v>
      </c>
      <c r="S40" s="155">
        <f t="shared" si="36"/>
        <v>17.385593203915995</v>
      </c>
      <c r="T40" s="155">
        <f t="shared" si="36"/>
        <v>19.083998126500855</v>
      </c>
      <c r="U40" s="155">
        <f t="shared" si="36"/>
        <v>17.120500753529512</v>
      </c>
      <c r="V40" s="155">
        <f t="shared" si="36"/>
        <v>18.166446105081246</v>
      </c>
      <c r="W40" s="155">
        <f t="shared" si="36"/>
        <v>20.361718464186684</v>
      </c>
      <c r="X40" s="155">
        <f t="shared" si="36"/>
        <v>19.272052899216476</v>
      </c>
      <c r="Y40" s="155">
        <f t="shared" si="36"/>
        <v>17.349371713921148</v>
      </c>
      <c r="Z40" s="155">
        <f t="shared" si="36"/>
        <v>19.361648847946867</v>
      </c>
      <c r="AA40" s="155">
        <f t="shared" si="36"/>
        <v>20.874670249425332</v>
      </c>
      <c r="AB40" s="155">
        <f t="shared" si="36"/>
        <v>16.795789459614262</v>
      </c>
      <c r="AC40" s="156">
        <f t="shared" si="38"/>
        <v>19.005835302936845</v>
      </c>
    </row>
    <row r="41" spans="1:32" x14ac:dyDescent="0.2">
      <c r="A41" s="7">
        <v>2011</v>
      </c>
      <c r="B41" s="27">
        <v>9801621.2660000008</v>
      </c>
      <c r="C41" s="27">
        <v>8580561.6559999976</v>
      </c>
      <c r="D41" s="27">
        <v>9510924.9329999965</v>
      </c>
      <c r="E41" s="27">
        <v>9105651.2270000018</v>
      </c>
      <c r="F41" s="27">
        <v>9433986.3800000008</v>
      </c>
      <c r="G41" s="27">
        <v>9119851.4810000006</v>
      </c>
      <c r="H41" s="27">
        <v>10170245.475000001</v>
      </c>
      <c r="I41" s="27">
        <v>9978946.2740000021</v>
      </c>
      <c r="J41" s="27">
        <v>9785600.0410000011</v>
      </c>
      <c r="K41" s="27">
        <v>10109554.625</v>
      </c>
      <c r="L41" s="27">
        <v>9900845.7100000009</v>
      </c>
      <c r="M41" s="27">
        <v>10597779.477</v>
      </c>
      <c r="N41" s="33">
        <f t="shared" ref="N41:N44" si="39">SUM(B41:M41)</f>
        <v>116095568.54500002</v>
      </c>
      <c r="P41" s="28">
        <v>2011</v>
      </c>
      <c r="Q41" s="155">
        <f t="shared" si="37"/>
        <v>13.597100982311972</v>
      </c>
      <c r="R41" s="155">
        <f t="shared" si="36"/>
        <v>13.04952970154536</v>
      </c>
      <c r="S41" s="155">
        <f t="shared" si="36"/>
        <v>15.299833663153816</v>
      </c>
      <c r="T41" s="155">
        <f t="shared" si="36"/>
        <v>14.562406846987486</v>
      </c>
      <c r="U41" s="155">
        <f t="shared" si="36"/>
        <v>14.260796910976016</v>
      </c>
      <c r="V41" s="155">
        <f t="shared" si="36"/>
        <v>11.528823016588795</v>
      </c>
      <c r="W41" s="155">
        <f t="shared" si="36"/>
        <v>11.950838934923302</v>
      </c>
      <c r="X41" s="155">
        <f t="shared" si="36"/>
        <v>13.277274786818527</v>
      </c>
      <c r="Y41" s="155">
        <f t="shared" si="36"/>
        <v>14.995187528511767</v>
      </c>
      <c r="Z41" s="155">
        <f t="shared" si="36"/>
        <v>12.745298408142869</v>
      </c>
      <c r="AA41" s="155">
        <f t="shared" si="36"/>
        <v>10.336552391436694</v>
      </c>
      <c r="AB41" s="155">
        <f t="shared" si="36"/>
        <v>11.102717886871648</v>
      </c>
      <c r="AC41" s="156">
        <f t="shared" si="38"/>
        <v>13.008812383897084</v>
      </c>
    </row>
    <row r="42" spans="1:32" x14ac:dyDescent="0.2">
      <c r="A42" s="7">
        <v>2012</v>
      </c>
      <c r="B42" s="27">
        <v>11008898.325999998</v>
      </c>
      <c r="C42" s="27">
        <v>9874348.3719999995</v>
      </c>
      <c r="D42" s="27">
        <v>10176162.130000003</v>
      </c>
      <c r="E42" s="27">
        <v>9760546.7129999995</v>
      </c>
      <c r="F42" s="27">
        <v>9904544.4519999996</v>
      </c>
      <c r="G42" s="27">
        <v>9510355.0609999988</v>
      </c>
      <c r="H42" s="27">
        <v>10421712.158</v>
      </c>
      <c r="I42" s="27">
        <v>10043634.660000002</v>
      </c>
      <c r="J42" s="27">
        <v>9579369.0319999978</v>
      </c>
      <c r="K42" s="27">
        <v>9897177.6250000019</v>
      </c>
      <c r="L42" s="27">
        <v>9339595.1530000009</v>
      </c>
      <c r="M42" s="27">
        <v>9821865.8909999989</v>
      </c>
      <c r="N42" s="33">
        <f t="shared" si="39"/>
        <v>119338209.57299998</v>
      </c>
      <c r="P42" s="28">
        <v>2012</v>
      </c>
      <c r="Q42" s="155">
        <f t="shared" si="37"/>
        <v>12.317115987615402</v>
      </c>
      <c r="R42" s="155">
        <f t="shared" si="36"/>
        <v>15.07811222468538</v>
      </c>
      <c r="S42" s="155">
        <f t="shared" si="36"/>
        <v>6.9944532386312597</v>
      </c>
      <c r="T42" s="155">
        <f t="shared" si="36"/>
        <v>7.1921872436548684</v>
      </c>
      <c r="U42" s="155">
        <f t="shared" si="36"/>
        <v>4.9879028127237879</v>
      </c>
      <c r="V42" s="155">
        <f t="shared" si="36"/>
        <v>4.2819072307653361</v>
      </c>
      <c r="W42" s="155">
        <f t="shared" si="36"/>
        <v>2.4725724036665619</v>
      </c>
      <c r="X42" s="155">
        <f t="shared" si="36"/>
        <v>0.64824866497723566</v>
      </c>
      <c r="Y42" s="155">
        <f t="shared" si="36"/>
        <v>-2.1074947692111934</v>
      </c>
      <c r="Z42" s="155">
        <f t="shared" si="36"/>
        <v>-2.1007552545866837</v>
      </c>
      <c r="AA42" s="155">
        <f t="shared" si="36"/>
        <v>-5.6687132941898977</v>
      </c>
      <c r="AB42" s="155">
        <f t="shared" si="36"/>
        <v>-7.3214732169502135</v>
      </c>
      <c r="AC42" s="156">
        <f t="shared" si="38"/>
        <v>2.7930790715263942</v>
      </c>
    </row>
    <row r="43" spans="1:32" x14ac:dyDescent="0.2">
      <c r="A43" s="7">
        <v>2013</v>
      </c>
      <c r="B43" s="27">
        <v>10282807.044</v>
      </c>
      <c r="C43" s="27">
        <v>8798615.834999999</v>
      </c>
      <c r="D43" s="27">
        <v>9573864.3010000009</v>
      </c>
      <c r="E43" s="27">
        <v>9376591.1550000012</v>
      </c>
      <c r="F43" s="27">
        <v>9513417.591</v>
      </c>
      <c r="G43" s="27">
        <v>9246358.4390000012</v>
      </c>
      <c r="H43" s="27">
        <v>10409128.957000002</v>
      </c>
      <c r="I43" s="27">
        <v>9817902.5700000003</v>
      </c>
      <c r="J43" s="27">
        <v>9304048.3989999983</v>
      </c>
      <c r="K43" s="27">
        <v>9752292.0989999995</v>
      </c>
      <c r="L43" s="27">
        <v>9397235.3729999997</v>
      </c>
      <c r="M43" s="27">
        <v>10434668.764</v>
      </c>
      <c r="N43" s="33">
        <f t="shared" si="39"/>
        <v>115906930.52699998</v>
      </c>
      <c r="P43" s="28">
        <v>2013</v>
      </c>
      <c r="Q43" s="155">
        <f t="shared" si="37"/>
        <v>-6.5954944854488273</v>
      </c>
      <c r="R43" s="155">
        <f t="shared" ref="R43" si="40">IF(C43&lt;&gt;"",IF(C42&lt;&gt;"",(C43/C42-1)*100,"-"),"-")</f>
        <v>-10.894212929031145</v>
      </c>
      <c r="S43" s="155">
        <f t="shared" si="36"/>
        <v>-5.9187129814332273</v>
      </c>
      <c r="T43" s="155">
        <f t="shared" si="36"/>
        <v>-3.9337505294514963</v>
      </c>
      <c r="U43" s="155">
        <f t="shared" si="36"/>
        <v>-3.948963659010285</v>
      </c>
      <c r="V43" s="155">
        <f t="shared" si="36"/>
        <v>-2.7758860768783866</v>
      </c>
      <c r="W43" s="155">
        <f t="shared" si="36"/>
        <v>-0.12074024698848218</v>
      </c>
      <c r="X43" s="155">
        <f t="shared" si="36"/>
        <v>-2.2475139492977303</v>
      </c>
      <c r="Y43" s="155">
        <f t="shared" si="36"/>
        <v>-2.8740998710905408</v>
      </c>
      <c r="Z43" s="155">
        <f t="shared" si="36"/>
        <v>-1.4639075046407712</v>
      </c>
      <c r="AA43" s="155">
        <f t="shared" si="36"/>
        <v>0.61715972754432524</v>
      </c>
      <c r="AB43" s="155">
        <f t="shared" ref="AB43" si="41">IF(M43&lt;&gt;"",IF(M42&lt;&gt;"",(M43/M42-1)*100,"-"),"-")</f>
        <v>6.2391696221542503</v>
      </c>
      <c r="AC43" s="155">
        <f t="shared" ref="AC43:AC46" si="42">IF(N43&lt;&gt;"",IF(N42&lt;&gt;"",(N43/N42-1)*100,"-"),"-")</f>
        <v>-2.8752560125355875</v>
      </c>
    </row>
    <row r="44" spans="1:32" x14ac:dyDescent="0.2">
      <c r="A44" s="7">
        <v>2014</v>
      </c>
      <c r="B44" s="27">
        <v>10900613.597000001</v>
      </c>
      <c r="C44" s="27">
        <v>8760976.131000001</v>
      </c>
      <c r="D44" s="27">
        <v>9534429.0700000003</v>
      </c>
      <c r="E44" s="27">
        <v>9239555.3310000021</v>
      </c>
      <c r="F44" s="27">
        <v>9361133.3129999992</v>
      </c>
      <c r="G44" s="27">
        <v>9115224.5010000002</v>
      </c>
      <c r="H44" s="27">
        <v>10107455.477</v>
      </c>
      <c r="I44" s="27">
        <v>9756651.3749999981</v>
      </c>
      <c r="J44" s="27">
        <v>9462285.4399999995</v>
      </c>
      <c r="K44" s="27">
        <v>10032857.822000001</v>
      </c>
      <c r="L44" s="27">
        <v>9805695.8210000005</v>
      </c>
      <c r="M44" s="27">
        <v>10976021.105999999</v>
      </c>
      <c r="N44" s="33">
        <f t="shared" si="39"/>
        <v>117052898.984</v>
      </c>
      <c r="P44" s="28">
        <v>2014</v>
      </c>
      <c r="Q44" s="155">
        <f t="shared" si="37"/>
        <v>6.0081507934206524</v>
      </c>
      <c r="R44" s="155">
        <f t="shared" ref="R44" si="43">IF(C44&lt;&gt;"",IF(C43&lt;&gt;"",(C44/C43-1)*100,"-"),"-")</f>
        <v>-0.42779119700022683</v>
      </c>
      <c r="S44" s="155">
        <f t="shared" ref="S44" si="44">IF(D44&lt;&gt;"",IF(D43&lt;&gt;"",(D44/D43-1)*100,"-"),"-")</f>
        <v>-0.41190505484688389</v>
      </c>
      <c r="T44" s="155">
        <f t="shared" ref="T44" si="45">IF(E44&lt;&gt;"",IF(E43&lt;&gt;"",(E44/E43-1)*100,"-"),"-")</f>
        <v>-1.4614674110742909</v>
      </c>
      <c r="U44" s="155">
        <f t="shared" ref="U44" si="46">IF(F44&lt;&gt;"",IF(F43&lt;&gt;"",(F44/F43-1)*100,"-"),"-")</f>
        <v>-1.6007315619579909</v>
      </c>
      <c r="V44" s="155">
        <f t="shared" ref="V44" si="47">IF(G44&lt;&gt;"",IF(G43&lt;&gt;"",(G44/G43-1)*100,"-"),"-")</f>
        <v>-1.4182225236574642</v>
      </c>
      <c r="W44" s="155">
        <f t="shared" ref="W44" si="48">IF(H44&lt;&gt;"",IF(H43&lt;&gt;"",(H44/H43-1)*100,"-"),"-")</f>
        <v>-2.8981625767747876</v>
      </c>
      <c r="X44" s="155">
        <f t="shared" ref="X44" si="49">IF(I44&lt;&gt;"",IF(I43&lt;&gt;"",(I44/I43-1)*100,"-"),"-")</f>
        <v>-0.62387250803612737</v>
      </c>
      <c r="Y44" s="157">
        <f t="shared" ref="Y44" si="50">IF(J44&lt;&gt;"",IF(J43&lt;&gt;"",(J44/J43-1)*100,"-"),"-")</f>
        <v>1.7007332100401396</v>
      </c>
      <c r="Z44" s="157">
        <f t="shared" ref="Z44" si="51">IF(K44&lt;&gt;"",IF(K43&lt;&gt;"",(K44/K43-1)*100,"-"),"-")</f>
        <v>2.8769208320654327</v>
      </c>
      <c r="AA44" s="157">
        <f t="shared" ref="AA44" si="52">IF(L44&lt;&gt;"",IF(L43&lt;&gt;"",(L44/L43-1)*100,"-"),"-")</f>
        <v>4.3466022908565494</v>
      </c>
      <c r="AB44" s="157">
        <f t="shared" ref="AB44" si="53">IF(M44&lt;&gt;"",IF(M43&lt;&gt;"",(M44/M43-1)*100,"-"),"-")</f>
        <v>5.1880165460324257</v>
      </c>
      <c r="AC44" s="155">
        <f t="shared" si="42"/>
        <v>0.98869709670472705</v>
      </c>
    </row>
    <row r="45" spans="1:32" x14ac:dyDescent="0.2">
      <c r="A45" s="7">
        <v>2015</v>
      </c>
      <c r="B45" s="27">
        <v>11339560.551000001</v>
      </c>
      <c r="C45" s="27">
        <v>9178137.4270000011</v>
      </c>
      <c r="D45" s="27">
        <v>9848726.8910000026</v>
      </c>
      <c r="E45" s="27">
        <v>9360607.4560000021</v>
      </c>
      <c r="F45" s="27">
        <v>9529355.254999999</v>
      </c>
      <c r="G45" s="27">
        <v>9392682.4119999986</v>
      </c>
      <c r="H45" s="27">
        <v>10741635.640999999</v>
      </c>
      <c r="I45" s="27">
        <v>9791619.4550000001</v>
      </c>
      <c r="J45" s="27">
        <v>9302540.6630000006</v>
      </c>
      <c r="K45" s="27">
        <v>9671662.6169999987</v>
      </c>
      <c r="L45" s="27">
        <v>9442357.2090000007</v>
      </c>
      <c r="M45" s="27">
        <v>10603462.671000002</v>
      </c>
      <c r="N45" s="33">
        <f t="shared" ref="N45:N47" si="54">SUM(B45:M45)</f>
        <v>118202348.24800001</v>
      </c>
      <c r="P45" s="28">
        <v>2015</v>
      </c>
      <c r="Q45" s="155">
        <f t="shared" si="37"/>
        <v>4.026809592817826</v>
      </c>
      <c r="R45" s="155">
        <f t="shared" ref="R45" si="55">IF(C45&lt;&gt;"",IF(C44&lt;&gt;"",(C45/C44-1)*100,"-"),"-")</f>
        <v>4.7615846654793348</v>
      </c>
      <c r="S45" s="155">
        <f t="shared" ref="S45" si="56">IF(D45&lt;&gt;"",IF(D44&lt;&gt;"",(D45/D44-1)*100,"-"),"-")</f>
        <v>3.2964514046146531</v>
      </c>
      <c r="T45" s="155">
        <f t="shared" ref="T45" si="57">IF(E45&lt;&gt;"",IF(E44&lt;&gt;"",(E45/E44-1)*100,"-"),"-")</f>
        <v>1.3101509830657498</v>
      </c>
      <c r="U45" s="155">
        <f t="shared" ref="U45" si="58">IF(F45&lt;&gt;"",IF(F44&lt;&gt;"",(F45/F44-1)*100,"-"),"-")</f>
        <v>1.7970253854454388</v>
      </c>
      <c r="V45" s="155">
        <f t="shared" ref="V45" si="59">IF(G45&lt;&gt;"",IF(G44&lt;&gt;"",(G45/G44-1)*100,"-"),"-")</f>
        <v>3.0438955285145175</v>
      </c>
      <c r="W45" s="155">
        <f t="shared" ref="W45" si="60">IF(H45&lt;&gt;"",IF(H44&lt;&gt;"",(H45/H44-1)*100,"-"),"-")</f>
        <v>6.2743799905238928</v>
      </c>
      <c r="X45" s="155">
        <f t="shared" ref="X45" si="61">IF(I45&lt;&gt;"",IF(I44&lt;&gt;"",(I45/I44-1)*100,"-"),"-")</f>
        <v>0.35840247494751676</v>
      </c>
      <c r="Y45" s="157">
        <f t="shared" ref="Y45" si="62">IF(J45&lt;&gt;"",IF(J44&lt;&gt;"",(J45/J44-1)*100,"-"),"-")</f>
        <v>-1.6882261480372196</v>
      </c>
      <c r="Z45" s="157">
        <f t="shared" ref="Z45:Z47" si="63">IF(K45&lt;&gt;"",IF(K44&lt;&gt;"",(K45/K44-1)*100,"-"),"-")</f>
        <v>-3.6001228304857968</v>
      </c>
      <c r="AA45" s="157">
        <f t="shared" ref="AA45:AB47" si="64">IF(L45&lt;&gt;"",IF(L44&lt;&gt;"",(L45/L44-1)*100,"-"),"-")</f>
        <v>-3.7053832653249241</v>
      </c>
      <c r="AB45" s="157">
        <f t="shared" ref="AB45" si="65">IF(M45&lt;&gt;"",IF(M44&lt;&gt;"",(M45/M44-1)*100,"-"),"-")</f>
        <v>-3.3942940834574276</v>
      </c>
      <c r="AC45" s="155">
        <f t="shared" si="42"/>
        <v>0.98199128255433976</v>
      </c>
      <c r="AD45" s="37"/>
      <c r="AE45" s="37"/>
      <c r="AF45" s="37"/>
    </row>
    <row r="46" spans="1:32" x14ac:dyDescent="0.2">
      <c r="A46" s="7">
        <v>2016</v>
      </c>
      <c r="B46" s="27">
        <v>11086564.281000001</v>
      </c>
      <c r="C46" s="27">
        <v>9100254.6789999995</v>
      </c>
      <c r="D46" s="27">
        <v>9118431.3819999993</v>
      </c>
      <c r="E46" s="27">
        <v>8398243.0950000025</v>
      </c>
      <c r="F46" s="27">
        <v>8750161.2709999997</v>
      </c>
      <c r="G46" s="27">
        <v>8755525.6970000006</v>
      </c>
      <c r="H46" s="27">
        <v>9871120.8829999994</v>
      </c>
      <c r="I46" s="27">
        <v>9179437.2320000008</v>
      </c>
      <c r="J46" s="27">
        <v>8795771.6730000004</v>
      </c>
      <c r="K46" s="27">
        <v>9133514.7109999992</v>
      </c>
      <c r="L46" s="27">
        <v>8919926.5120000001</v>
      </c>
      <c r="M46" s="27">
        <v>10115922.103</v>
      </c>
      <c r="N46" s="33">
        <f t="shared" si="54"/>
        <v>111224873.51900001</v>
      </c>
      <c r="P46" s="28">
        <v>2016</v>
      </c>
      <c r="Q46" s="155">
        <f t="shared" ref="Q46:R47" si="66">IF(B46&lt;&gt;"",IF(B45&lt;&gt;"",(B46/B45-1)*100,"-"),"-")</f>
        <v>-2.2310941315771604</v>
      </c>
      <c r="R46" s="155">
        <f t="shared" ref="R46" si="67">IF(C46&lt;&gt;"",IF(C45&lt;&gt;"",(C46/C45-1)*100,"-"),"-")</f>
        <v>-0.84856811765411377</v>
      </c>
      <c r="S46" s="155">
        <f t="shared" ref="S46:S47" si="68">IF(D46&lt;&gt;"",IF(D45&lt;&gt;"",(D46/D45-1)*100,"-"),"-")</f>
        <v>-7.4151260064624687</v>
      </c>
      <c r="T46" s="155">
        <f t="shared" ref="T46:T47" si="69">IF(E46&lt;&gt;"",IF(E45&lt;&gt;"",(E46/E45-1)*100,"-"),"-")</f>
        <v>-10.281003295177593</v>
      </c>
      <c r="U46" s="155">
        <f t="shared" ref="U46:U47" si="70">IF(F46&lt;&gt;"",IF(F45&lt;&gt;"",(F46/F45-1)*100,"-"),"-")</f>
        <v>-8.1767754811235545</v>
      </c>
      <c r="V46" s="155">
        <f t="shared" ref="V46:V47" si="71">IF(G46&lt;&gt;"",IF(G45&lt;&gt;"",(G46/G45-1)*100,"-"),"-")</f>
        <v>-6.7835436891379715</v>
      </c>
      <c r="W46" s="155">
        <f t="shared" ref="W46:W47" si="72">IF(H46&lt;&gt;"",IF(H45&lt;&gt;"",(H46/H45-1)*100,"-"),"-")</f>
        <v>-8.1041173532018895</v>
      </c>
      <c r="X46" s="155">
        <f t="shared" ref="X46:X47" si="73">IF(I46&lt;&gt;"",IF(I45&lt;&gt;"",(I46/I45-1)*100,"-"),"-")</f>
        <v>-6.2521039120591482</v>
      </c>
      <c r="Y46" s="155">
        <f>IF(J46&lt;&gt;"",IF(J45&lt;&gt;"",(J46/J45-1)*100,"-"),"-")</f>
        <v>-5.4476406861152178</v>
      </c>
      <c r="Z46" s="155">
        <f t="shared" si="63"/>
        <v>-5.5641716146517588</v>
      </c>
      <c r="AA46" s="155">
        <f t="shared" si="64"/>
        <v>-5.5328419105140858</v>
      </c>
      <c r="AB46" s="155">
        <f t="shared" si="64"/>
        <v>-4.597937326015245</v>
      </c>
      <c r="AC46" s="155">
        <f t="shared" si="42"/>
        <v>-5.9029916346167504</v>
      </c>
    </row>
    <row r="47" spans="1:32" x14ac:dyDescent="0.2">
      <c r="A47" s="7">
        <v>2017</v>
      </c>
      <c r="B47" s="27">
        <v>10737029.445999999</v>
      </c>
      <c r="C47" s="27">
        <v>8535050.8079999983</v>
      </c>
      <c r="D47" s="27">
        <v>9436088.8100000005</v>
      </c>
      <c r="E47" s="27">
        <v>8527885.9400000013</v>
      </c>
      <c r="F47" s="27">
        <v>9002381.6290000007</v>
      </c>
      <c r="G47" s="27">
        <v>8663957.1010000017</v>
      </c>
      <c r="H47" s="27">
        <v>10300684.448999999</v>
      </c>
      <c r="I47" s="27"/>
      <c r="J47" s="27"/>
      <c r="K47" s="27"/>
      <c r="L47" s="27"/>
      <c r="M47" s="27"/>
      <c r="N47" s="33">
        <f t="shared" si="54"/>
        <v>65203078.182999998</v>
      </c>
      <c r="P47" s="28">
        <v>2017</v>
      </c>
      <c r="Q47" s="155">
        <f t="shared" si="66"/>
        <v>-3.1527786800373381</v>
      </c>
      <c r="R47" s="155">
        <f t="shared" si="66"/>
        <v>-6.2108577280181159</v>
      </c>
      <c r="S47" s="155">
        <f t="shared" si="68"/>
        <v>3.4836850187529356</v>
      </c>
      <c r="T47" s="155">
        <f t="shared" si="69"/>
        <v>1.54369007342956</v>
      </c>
      <c r="U47" s="155">
        <f t="shared" si="70"/>
        <v>2.8824652505081927</v>
      </c>
      <c r="V47" s="155">
        <f t="shared" si="71"/>
        <v>-1.0458377848331146</v>
      </c>
      <c r="W47" s="155">
        <f t="shared" si="72"/>
        <v>4.3517202462771243</v>
      </c>
      <c r="X47" s="155" t="str">
        <f t="shared" si="73"/>
        <v>-</v>
      </c>
      <c r="Y47" s="155" t="str">
        <f t="shared" ref="Y47" si="74">IF(J47&lt;&gt;"",IF(J46&lt;&gt;"",(J47/J46-1)*100,"-"),"-")</f>
        <v>-</v>
      </c>
      <c r="Z47" s="155" t="str">
        <f t="shared" si="63"/>
        <v>-</v>
      </c>
      <c r="AA47" s="155" t="str">
        <f t="shared" si="64"/>
        <v>-</v>
      </c>
      <c r="AB47" s="155" t="str">
        <f t="shared" si="64"/>
        <v>-</v>
      </c>
      <c r="AC47" s="155"/>
    </row>
    <row r="48" spans="1:32" x14ac:dyDescent="0.2">
      <c r="A48" s="21"/>
      <c r="B48" s="21"/>
      <c r="C48" s="21"/>
      <c r="D48" s="21"/>
      <c r="E48" s="86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53</v>
      </c>
      <c r="B49" s="3"/>
      <c r="C49" s="21"/>
      <c r="D49" s="172"/>
      <c r="E49" s="172"/>
      <c r="F49" s="172"/>
      <c r="G49" s="172"/>
      <c r="H49" s="172"/>
      <c r="I49" s="21"/>
      <c r="J49" s="21"/>
      <c r="K49" s="21"/>
      <c r="L49" s="21"/>
      <c r="M49" s="21"/>
      <c r="P49" s="22" t="s">
        <v>54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6</v>
      </c>
      <c r="C51" s="5" t="s">
        <v>7</v>
      </c>
      <c r="D51" s="5" t="s">
        <v>8</v>
      </c>
      <c r="E51" s="5" t="s">
        <v>9</v>
      </c>
      <c r="F51" s="5" t="s">
        <v>10</v>
      </c>
      <c r="G51" s="5" t="s">
        <v>11</v>
      </c>
      <c r="H51" s="5" t="s">
        <v>12</v>
      </c>
      <c r="I51" s="5" t="s">
        <v>13</v>
      </c>
      <c r="J51" s="5" t="s">
        <v>14</v>
      </c>
      <c r="K51" s="5" t="s">
        <v>15</v>
      </c>
      <c r="L51" s="5" t="s">
        <v>16</v>
      </c>
      <c r="M51" s="8" t="s">
        <v>17</v>
      </c>
      <c r="N51" s="8" t="s">
        <v>5</v>
      </c>
      <c r="P51" s="25"/>
      <c r="Q51" s="26" t="s">
        <v>6</v>
      </c>
      <c r="R51" s="26" t="s">
        <v>7</v>
      </c>
      <c r="S51" s="26" t="s">
        <v>8</v>
      </c>
      <c r="T51" s="26" t="s">
        <v>9</v>
      </c>
      <c r="U51" s="26" t="s">
        <v>10</v>
      </c>
      <c r="V51" s="26" t="s">
        <v>11</v>
      </c>
      <c r="W51" s="26" t="s">
        <v>12</v>
      </c>
      <c r="X51" s="26" t="s">
        <v>13</v>
      </c>
      <c r="Y51" s="26" t="s">
        <v>14</v>
      </c>
      <c r="Z51" s="26" t="s">
        <v>15</v>
      </c>
      <c r="AA51" s="26" t="s">
        <v>16</v>
      </c>
      <c r="AB51" s="26" t="s">
        <v>17</v>
      </c>
      <c r="AC51" s="26" t="s">
        <v>5</v>
      </c>
    </row>
    <row r="52" spans="1:29" x14ac:dyDescent="0.2">
      <c r="A52" s="7">
        <v>2000</v>
      </c>
      <c r="B52" s="154">
        <f>IFERROR(B8/B30*100,"")</f>
        <v>62.36785864440769</v>
      </c>
      <c r="C52" s="154">
        <f t="shared" ref="C52:N52" si="75">IFERROR(C8/C30*100,"")</f>
        <v>53.81181111204473</v>
      </c>
      <c r="D52" s="154">
        <f t="shared" si="75"/>
        <v>55.744958326980708</v>
      </c>
      <c r="E52" s="154">
        <f t="shared" si="75"/>
        <v>57.1454393120178</v>
      </c>
      <c r="F52" s="154">
        <f t="shared" si="75"/>
        <v>54.887237712558168</v>
      </c>
      <c r="G52" s="154">
        <f t="shared" si="75"/>
        <v>59.088171592334589</v>
      </c>
      <c r="H52" s="154">
        <f t="shared" si="75"/>
        <v>68.915922630099729</v>
      </c>
      <c r="I52" s="154">
        <f t="shared" si="75"/>
        <v>58.413204560347353</v>
      </c>
      <c r="J52" s="154">
        <f t="shared" si="75"/>
        <v>56.662463156811512</v>
      </c>
      <c r="K52" s="154">
        <f t="shared" si="75"/>
        <v>58.901743587067642</v>
      </c>
      <c r="L52" s="154">
        <f t="shared" si="75"/>
        <v>58.336770301053086</v>
      </c>
      <c r="M52" s="154">
        <f t="shared" si="75"/>
        <v>58.884885649568098</v>
      </c>
      <c r="N52" s="154">
        <f t="shared" si="75"/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154">
        <f t="shared" ref="B53:N53" si="76">IFERROR(B9/B31*100,"")</f>
        <v>61.025621996188725</v>
      </c>
      <c r="C53" s="154">
        <f t="shared" si="76"/>
        <v>55.983180957188551</v>
      </c>
      <c r="D53" s="154">
        <f t="shared" si="76"/>
        <v>53.94337111116937</v>
      </c>
      <c r="E53" s="154">
        <f t="shared" si="76"/>
        <v>55.866502733961809</v>
      </c>
      <c r="F53" s="154">
        <f t="shared" si="76"/>
        <v>51.287101790901488</v>
      </c>
      <c r="G53" s="154">
        <f t="shared" si="76"/>
        <v>56.500872251645127</v>
      </c>
      <c r="H53" s="154">
        <f t="shared" si="76"/>
        <v>67.081871768059415</v>
      </c>
      <c r="I53" s="154">
        <f t="shared" si="76"/>
        <v>60.209495550496243</v>
      </c>
      <c r="J53" s="154">
        <f t="shared" si="76"/>
        <v>57.584115831039448</v>
      </c>
      <c r="K53" s="154">
        <f t="shared" si="76"/>
        <v>57.934475552668765</v>
      </c>
      <c r="L53" s="154">
        <f t="shared" si="76"/>
        <v>57.933449627520361</v>
      </c>
      <c r="M53" s="154">
        <f t="shared" si="76"/>
        <v>60.650639027337014</v>
      </c>
      <c r="N53" s="154">
        <f t="shared" si="76"/>
        <v>58.110490581464965</v>
      </c>
      <c r="P53" s="28">
        <v>2001</v>
      </c>
      <c r="Q53" s="155">
        <f>IF(B53&lt;&gt;"",IF(B52&lt;&gt;"",(B53/B52-1)*100,"-"),"-")</f>
        <v>-2.15212880062432</v>
      </c>
      <c r="R53" s="155">
        <f t="shared" ref="R53:AB65" si="77">IF(C53&lt;&gt;"",IF(C52&lt;&gt;"",(C53/C52-1)*100,"-"),"-")</f>
        <v>4.0351175704208986</v>
      </c>
      <c r="S53" s="155">
        <f t="shared" si="77"/>
        <v>-3.2318388422569955</v>
      </c>
      <c r="T53" s="155">
        <f t="shared" si="77"/>
        <v>-2.2380378792311251</v>
      </c>
      <c r="U53" s="155">
        <f t="shared" si="77"/>
        <v>-6.5591493973706889</v>
      </c>
      <c r="V53" s="155">
        <f t="shared" si="77"/>
        <v>-4.3787094285806401</v>
      </c>
      <c r="W53" s="155">
        <f t="shared" si="77"/>
        <v>-2.6612875400136793</v>
      </c>
      <c r="X53" s="155">
        <f t="shared" si="77"/>
        <v>3.0751454293063585</v>
      </c>
      <c r="Y53" s="155">
        <f t="shared" si="77"/>
        <v>1.6265665537293916</v>
      </c>
      <c r="Z53" s="155">
        <f t="shared" si="77"/>
        <v>-1.642172159078914</v>
      </c>
      <c r="AA53" s="155">
        <f t="shared" si="77"/>
        <v>-0.6913661340032129</v>
      </c>
      <c r="AB53" s="155">
        <f t="shared" si="77"/>
        <v>2.9986529790974714</v>
      </c>
      <c r="AC53" s="156">
        <f>IF(M53&lt;&gt;"",IF(N53&lt;&gt;"",IF(N52&lt;&gt;"",(N53/N52-1)*100,"-"),"-"),"-")</f>
        <v>-0.90595535576081243</v>
      </c>
    </row>
    <row r="54" spans="1:29" x14ac:dyDescent="0.2">
      <c r="A54" s="7">
        <v>2002</v>
      </c>
      <c r="B54" s="154">
        <f t="shared" ref="B54:N54" si="78">IFERROR(B10/B32*100,"")</f>
        <v>63.886856767055356</v>
      </c>
      <c r="C54" s="154">
        <f t="shared" si="78"/>
        <v>58.069673193066848</v>
      </c>
      <c r="D54" s="154">
        <f t="shared" si="78"/>
        <v>55.088591892208726</v>
      </c>
      <c r="E54" s="154">
        <f t="shared" si="78"/>
        <v>53.31026693567599</v>
      </c>
      <c r="F54" s="154">
        <f t="shared" si="78"/>
        <v>55.512718811877427</v>
      </c>
      <c r="G54" s="154">
        <f t="shared" si="78"/>
        <v>58.23668798967303</v>
      </c>
      <c r="H54" s="154">
        <f t="shared" si="78"/>
        <v>64.343608828566161</v>
      </c>
      <c r="I54" s="154">
        <f t="shared" si="78"/>
        <v>54.19058893127967</v>
      </c>
      <c r="J54" s="154">
        <f t="shared" si="78"/>
        <v>53.691224163055963</v>
      </c>
      <c r="K54" s="154">
        <f t="shared" si="78"/>
        <v>52.914796487838856</v>
      </c>
      <c r="L54" s="154">
        <f t="shared" si="78"/>
        <v>54.743425959908976</v>
      </c>
      <c r="M54" s="154">
        <f t="shared" si="78"/>
        <v>54.870512622440991</v>
      </c>
      <c r="N54" s="154">
        <f t="shared" si="78"/>
        <v>56.637773776257383</v>
      </c>
      <c r="P54" s="28">
        <v>2002</v>
      </c>
      <c r="Q54" s="155">
        <f t="shared" ref="Q54:Q67" si="79">IF(B54&lt;&gt;"",IF(B53&lt;&gt;"",(B54/B53-1)*100,"-"),"-")</f>
        <v>4.6885794479003096</v>
      </c>
      <c r="R54" s="155">
        <f t="shared" si="77"/>
        <v>3.726998359514222</v>
      </c>
      <c r="S54" s="155">
        <f t="shared" si="77"/>
        <v>2.1230055842806461</v>
      </c>
      <c r="T54" s="155">
        <f t="shared" si="77"/>
        <v>-4.5756144974005259</v>
      </c>
      <c r="U54" s="155">
        <f t="shared" si="77"/>
        <v>8.2391417596647578</v>
      </c>
      <c r="V54" s="155">
        <f t="shared" si="77"/>
        <v>3.0721928155319045</v>
      </c>
      <c r="W54" s="155">
        <f t="shared" si="77"/>
        <v>-4.0819715778966366</v>
      </c>
      <c r="X54" s="155">
        <f t="shared" si="77"/>
        <v>-9.9966069540786346</v>
      </c>
      <c r="Y54" s="155">
        <f t="shared" si="77"/>
        <v>-6.7603567612391942</v>
      </c>
      <c r="Z54" s="155">
        <f t="shared" si="77"/>
        <v>-8.6644075344506568</v>
      </c>
      <c r="AA54" s="155">
        <f t="shared" si="77"/>
        <v>-5.5063589137561264</v>
      </c>
      <c r="AB54" s="155">
        <f t="shared" si="77"/>
        <v>-9.5301986880810148</v>
      </c>
      <c r="AC54" s="156">
        <f t="shared" ref="AC54:AC64" si="80">IF(M54&lt;&gt;"",IF(N54&lt;&gt;"",IF(N53&lt;&gt;"",(N54/N53-1)*100,"-"),"-"),"-")</f>
        <v>-2.5343389643957437</v>
      </c>
    </row>
    <row r="55" spans="1:29" x14ac:dyDescent="0.2">
      <c r="A55" s="7">
        <v>2003</v>
      </c>
      <c r="B55" s="154">
        <f t="shared" ref="B55:N55" si="81">IFERROR(B11/B33*100,"")</f>
        <v>56.178986705973266</v>
      </c>
      <c r="C55" s="154">
        <f t="shared" si="81"/>
        <v>55.193705367362945</v>
      </c>
      <c r="D55" s="154">
        <f t="shared" si="81"/>
        <v>57.009313465013612</v>
      </c>
      <c r="E55" s="154">
        <f t="shared" si="81"/>
        <v>60.393276465045233</v>
      </c>
      <c r="F55" s="154">
        <f t="shared" si="81"/>
        <v>55.572252586249625</v>
      </c>
      <c r="G55" s="154">
        <f t="shared" si="81"/>
        <v>58.718971578762513</v>
      </c>
      <c r="H55" s="154">
        <f t="shared" si="81"/>
        <v>67.576685424885625</v>
      </c>
      <c r="I55" s="154">
        <f t="shared" si="81"/>
        <v>61.465947461542349</v>
      </c>
      <c r="J55" s="154">
        <f t="shared" si="81"/>
        <v>60.540238971490943</v>
      </c>
      <c r="K55" s="154">
        <f t="shared" si="81"/>
        <v>61.693842610795343</v>
      </c>
      <c r="L55" s="154">
        <f t="shared" si="81"/>
        <v>63.020540740044126</v>
      </c>
      <c r="M55" s="154">
        <f t="shared" si="81"/>
        <v>63.671890506945836</v>
      </c>
      <c r="N55" s="154">
        <f t="shared" si="81"/>
        <v>60.04489858534081</v>
      </c>
      <c r="P55" s="28">
        <v>2003</v>
      </c>
      <c r="Q55" s="155">
        <f t="shared" si="79"/>
        <v>-12.064876018531589</v>
      </c>
      <c r="R55" s="155">
        <f t="shared" si="77"/>
        <v>-4.9526158277868104</v>
      </c>
      <c r="S55" s="155">
        <f t="shared" si="77"/>
        <v>3.4866049518258668</v>
      </c>
      <c r="T55" s="155">
        <f t="shared" si="77"/>
        <v>13.286389163865152</v>
      </c>
      <c r="U55" s="155">
        <f t="shared" si="77"/>
        <v>0.10724348518029725</v>
      </c>
      <c r="V55" s="155">
        <f t="shared" si="77"/>
        <v>0.82814391706995671</v>
      </c>
      <c r="W55" s="155">
        <f t="shared" si="77"/>
        <v>5.0247051030872569</v>
      </c>
      <c r="X55" s="155">
        <f t="shared" si="77"/>
        <v>13.425501869870304</v>
      </c>
      <c r="Y55" s="155">
        <f t="shared" si="77"/>
        <v>12.756302198726299</v>
      </c>
      <c r="Z55" s="155">
        <f t="shared" si="77"/>
        <v>16.590909737268156</v>
      </c>
      <c r="AA55" s="155">
        <f t="shared" si="77"/>
        <v>15.119833358980571</v>
      </c>
      <c r="AB55" s="155">
        <f t="shared" si="77"/>
        <v>16.040269106043038</v>
      </c>
      <c r="AC55" s="156">
        <f t="shared" si="80"/>
        <v>6.0156404143689945</v>
      </c>
    </row>
    <row r="56" spans="1:29" x14ac:dyDescent="0.2">
      <c r="A56" s="7">
        <v>2004</v>
      </c>
      <c r="B56" s="154">
        <f t="shared" ref="B56:N56" si="82">IFERROR(B12/B34*100,"")</f>
        <v>66.257172730025346</v>
      </c>
      <c r="C56" s="154">
        <f t="shared" si="82"/>
        <v>62.527601064322056</v>
      </c>
      <c r="D56" s="154">
        <f t="shared" si="82"/>
        <v>57.178443916004063</v>
      </c>
      <c r="E56" s="154">
        <f t="shared" si="82"/>
        <v>61.513943006759341</v>
      </c>
      <c r="F56" s="154">
        <f t="shared" si="82"/>
        <v>61.930300169111163</v>
      </c>
      <c r="G56" s="154">
        <f t="shared" si="82"/>
        <v>63.9248142661909</v>
      </c>
      <c r="H56" s="154">
        <f t="shared" si="82"/>
        <v>71.25400779992151</v>
      </c>
      <c r="I56" s="154">
        <f t="shared" si="82"/>
        <v>64.845511284910756</v>
      </c>
      <c r="J56" s="154">
        <f t="shared" si="82"/>
        <v>63.684549013972926</v>
      </c>
      <c r="K56" s="154">
        <f t="shared" si="82"/>
        <v>67.408690718576239</v>
      </c>
      <c r="L56" s="154">
        <f t="shared" si="82"/>
        <v>68.968899725161464</v>
      </c>
      <c r="M56" s="154">
        <f t="shared" si="82"/>
        <v>68.832098061671971</v>
      </c>
      <c r="N56" s="154">
        <f t="shared" si="82"/>
        <v>64.916239307272392</v>
      </c>
      <c r="P56" s="28">
        <v>2004</v>
      </c>
      <c r="Q56" s="155">
        <f t="shared" si="79"/>
        <v>17.939422931920745</v>
      </c>
      <c r="R56" s="155">
        <f t="shared" si="77"/>
        <v>13.287558152049318</v>
      </c>
      <c r="S56" s="155">
        <f t="shared" si="77"/>
        <v>0.29667161505855244</v>
      </c>
      <c r="T56" s="155">
        <f t="shared" si="77"/>
        <v>1.8556147427482905</v>
      </c>
      <c r="U56" s="155">
        <f t="shared" si="77"/>
        <v>11.441047081893396</v>
      </c>
      <c r="V56" s="155">
        <f t="shared" si="77"/>
        <v>8.8656911854213085</v>
      </c>
      <c r="W56" s="155">
        <f t="shared" si="77"/>
        <v>5.4417027883431501</v>
      </c>
      <c r="X56" s="155">
        <f t="shared" si="77"/>
        <v>5.4982701201879536</v>
      </c>
      <c r="Y56" s="155">
        <f t="shared" si="77"/>
        <v>5.1937522809625492</v>
      </c>
      <c r="Z56" s="155">
        <f t="shared" si="77"/>
        <v>9.2632390299204559</v>
      </c>
      <c r="AA56" s="155">
        <f t="shared" si="77"/>
        <v>9.4387622119174619</v>
      </c>
      <c r="AB56" s="155">
        <f t="shared" si="77"/>
        <v>8.1043730814985171</v>
      </c>
      <c r="AC56" s="156">
        <f t="shared" si="80"/>
        <v>8.1128302931647411</v>
      </c>
    </row>
    <row r="57" spans="1:29" x14ac:dyDescent="0.2">
      <c r="A57" s="7">
        <v>2005</v>
      </c>
      <c r="B57" s="154">
        <f t="shared" ref="B57:N57" si="83">IFERROR(B13/B35*100,"")</f>
        <v>71.446046964350003</v>
      </c>
      <c r="C57" s="154">
        <f t="shared" si="83"/>
        <v>67.009551158191215</v>
      </c>
      <c r="D57" s="154">
        <f t="shared" si="83"/>
        <v>66.931717405018546</v>
      </c>
      <c r="E57" s="154">
        <f t="shared" si="83"/>
        <v>67.698256911028793</v>
      </c>
      <c r="F57" s="154">
        <f t="shared" si="83"/>
        <v>65.922436275556777</v>
      </c>
      <c r="G57" s="154">
        <f t="shared" si="83"/>
        <v>66.546094404325757</v>
      </c>
      <c r="H57" s="154">
        <f t="shared" si="83"/>
        <v>77.998337533559337</v>
      </c>
      <c r="I57" s="154">
        <f t="shared" si="83"/>
        <v>67.517530292774822</v>
      </c>
      <c r="J57" s="154">
        <f t="shared" si="83"/>
        <v>69.01980651623127</v>
      </c>
      <c r="K57" s="154">
        <f t="shared" si="83"/>
        <v>70.564963832056705</v>
      </c>
      <c r="L57" s="154">
        <f t="shared" si="83"/>
        <v>68.330125568967475</v>
      </c>
      <c r="M57" s="154">
        <f t="shared" si="83"/>
        <v>71.942358466481878</v>
      </c>
      <c r="N57" s="154">
        <f t="shared" si="83"/>
        <v>69.407924887276124</v>
      </c>
      <c r="P57" s="28">
        <v>2005</v>
      </c>
      <c r="Q57" s="155">
        <f t="shared" si="79"/>
        <v>7.8314151065085325</v>
      </c>
      <c r="R57" s="155">
        <f t="shared" si="77"/>
        <v>7.1679546593488963</v>
      </c>
      <c r="S57" s="155">
        <f t="shared" si="77"/>
        <v>17.057605665768349</v>
      </c>
      <c r="T57" s="155">
        <f t="shared" si="77"/>
        <v>10.053515677884439</v>
      </c>
      <c r="U57" s="155">
        <f t="shared" si="77"/>
        <v>6.4461759357607118</v>
      </c>
      <c r="V57" s="155">
        <f t="shared" si="77"/>
        <v>4.1005674685569149</v>
      </c>
      <c r="W57" s="155">
        <f t="shared" si="77"/>
        <v>9.4651935264829401</v>
      </c>
      <c r="X57" s="155">
        <f t="shared" si="77"/>
        <v>4.1205920886706382</v>
      </c>
      <c r="Y57" s="155">
        <f t="shared" si="77"/>
        <v>8.3776325417453279</v>
      </c>
      <c r="Z57" s="155">
        <f t="shared" si="77"/>
        <v>4.6822940481926256</v>
      </c>
      <c r="AA57" s="155">
        <f t="shared" si="77"/>
        <v>-0.92617710118543251</v>
      </c>
      <c r="AB57" s="155">
        <f t="shared" si="77"/>
        <v>4.5186192087638855</v>
      </c>
      <c r="AC57" s="156">
        <f t="shared" si="80"/>
        <v>6.9192017712901288</v>
      </c>
    </row>
    <row r="58" spans="1:29" x14ac:dyDescent="0.2">
      <c r="A58" s="7">
        <v>2006</v>
      </c>
      <c r="B58" s="154">
        <f t="shared" ref="B58:N58" si="84">IFERROR(B14/B36*100,"")</f>
        <v>74.220209790771491</v>
      </c>
      <c r="C58" s="154">
        <f t="shared" si="84"/>
        <v>66.035479899842784</v>
      </c>
      <c r="D58" s="154">
        <f t="shared" si="84"/>
        <v>66.229086782684149</v>
      </c>
      <c r="E58" s="154">
        <f t="shared" si="84"/>
        <v>71.790390420250958</v>
      </c>
      <c r="F58" s="154">
        <f t="shared" si="84"/>
        <v>70.51582467426924</v>
      </c>
      <c r="G58" s="154">
        <f t="shared" si="84"/>
        <v>74.818675996722192</v>
      </c>
      <c r="H58" s="154">
        <f t="shared" si="84"/>
        <v>79.207859527763418</v>
      </c>
      <c r="I58" s="154">
        <f t="shared" si="84"/>
        <v>71.822450458038603</v>
      </c>
      <c r="J58" s="154">
        <f t="shared" si="84"/>
        <v>71.450053321020818</v>
      </c>
      <c r="K58" s="154">
        <f t="shared" si="84"/>
        <v>69.474545397609518</v>
      </c>
      <c r="L58" s="154">
        <f t="shared" si="84"/>
        <v>66.439794700077258</v>
      </c>
      <c r="M58" s="154">
        <f t="shared" si="84"/>
        <v>68.75828232051316</v>
      </c>
      <c r="N58" s="154">
        <f t="shared" si="84"/>
        <v>70.857760797454546</v>
      </c>
      <c r="P58" s="28">
        <v>2006</v>
      </c>
      <c r="Q58" s="155">
        <f t="shared" si="79"/>
        <v>3.8828779817667636</v>
      </c>
      <c r="R58" s="155">
        <f t="shared" si="77"/>
        <v>-1.4536304773164588</v>
      </c>
      <c r="S58" s="155">
        <f t="shared" si="77"/>
        <v>-1.0497722896943174</v>
      </c>
      <c r="T58" s="155">
        <f t="shared" si="77"/>
        <v>6.0446659868956143</v>
      </c>
      <c r="U58" s="155">
        <f t="shared" si="77"/>
        <v>6.9678680859306175</v>
      </c>
      <c r="V58" s="155">
        <f t="shared" si="77"/>
        <v>12.431355538513289</v>
      </c>
      <c r="W58" s="155">
        <f t="shared" si="77"/>
        <v>1.5507022744986942</v>
      </c>
      <c r="X58" s="155">
        <f t="shared" si="77"/>
        <v>6.3760036046882185</v>
      </c>
      <c r="Y58" s="155">
        <f t="shared" si="77"/>
        <v>3.5210860873943872</v>
      </c>
      <c r="Z58" s="155">
        <f t="shared" si="77"/>
        <v>-1.5452688915739587</v>
      </c>
      <c r="AA58" s="155">
        <f t="shared" si="77"/>
        <v>-2.7664677229112589</v>
      </c>
      <c r="AB58" s="155">
        <f t="shared" si="77"/>
        <v>-4.425871230579947</v>
      </c>
      <c r="AC58" s="156">
        <f t="shared" si="80"/>
        <v>2.0888622049039407</v>
      </c>
    </row>
    <row r="59" spans="1:29" x14ac:dyDescent="0.2">
      <c r="A59" s="7">
        <v>2007</v>
      </c>
      <c r="B59" s="154">
        <f t="shared" ref="B59:N59" si="85">IFERROR(B15/B37*100,"")</f>
        <v>72.741104501863248</v>
      </c>
      <c r="C59" s="154">
        <f t="shared" si="85"/>
        <v>66.931320734312678</v>
      </c>
      <c r="D59" s="154">
        <f t="shared" si="85"/>
        <v>63.476921580195288</v>
      </c>
      <c r="E59" s="154">
        <f t="shared" si="85"/>
        <v>71.49887899640369</v>
      </c>
      <c r="F59" s="154">
        <f t="shared" si="85"/>
        <v>66.749765391874774</v>
      </c>
      <c r="G59" s="154">
        <f t="shared" si="85"/>
        <v>69.688089501280885</v>
      </c>
      <c r="H59" s="154">
        <f t="shared" si="85"/>
        <v>70.743150087884047</v>
      </c>
      <c r="I59" s="154">
        <f t="shared" si="85"/>
        <v>58.373838400308074</v>
      </c>
      <c r="J59" s="154">
        <f t="shared" si="85"/>
        <v>63.765166791105834</v>
      </c>
      <c r="K59" s="154">
        <f t="shared" si="85"/>
        <v>68.538131251502861</v>
      </c>
      <c r="L59" s="154">
        <f t="shared" si="85"/>
        <v>69.540752556005017</v>
      </c>
      <c r="M59" s="154">
        <f t="shared" si="85"/>
        <v>70.91830089434545</v>
      </c>
      <c r="N59" s="154">
        <f t="shared" si="85"/>
        <v>67.797834882403123</v>
      </c>
      <c r="P59" s="28">
        <v>2007</v>
      </c>
      <c r="Q59" s="155">
        <f t="shared" si="79"/>
        <v>-1.992860560591081</v>
      </c>
      <c r="R59" s="155">
        <f t="shared" si="77"/>
        <v>1.356605321606863</v>
      </c>
      <c r="S59" s="155">
        <f t="shared" si="77"/>
        <v>-4.1555234054781227</v>
      </c>
      <c r="T59" s="155">
        <f t="shared" si="77"/>
        <v>-0.40605911479349999</v>
      </c>
      <c r="U59" s="155">
        <f t="shared" si="77"/>
        <v>-5.3407292615393231</v>
      </c>
      <c r="V59" s="155">
        <f t="shared" si="77"/>
        <v>-6.857360715212435</v>
      </c>
      <c r="W59" s="155">
        <f t="shared" si="77"/>
        <v>-10.686703933606967</v>
      </c>
      <c r="X59" s="155">
        <f t="shared" si="77"/>
        <v>-18.72480258187197</v>
      </c>
      <c r="Y59" s="155">
        <f t="shared" si="77"/>
        <v>-10.755606430952891</v>
      </c>
      <c r="Z59" s="155">
        <f t="shared" si="77"/>
        <v>-1.3478521388624709</v>
      </c>
      <c r="AA59" s="155">
        <f t="shared" si="77"/>
        <v>4.6673200450514818</v>
      </c>
      <c r="AB59" s="155">
        <f t="shared" si="77"/>
        <v>3.1414667454365386</v>
      </c>
      <c r="AC59" s="156">
        <f t="shared" si="80"/>
        <v>-4.3184061712000172</v>
      </c>
    </row>
    <row r="60" spans="1:29" x14ac:dyDescent="0.2">
      <c r="A60" s="7">
        <v>2008</v>
      </c>
      <c r="B60" s="154">
        <f t="shared" ref="B60:N60" si="86">IFERROR(B16/B38*100,"")</f>
        <v>70.891842267709421</v>
      </c>
      <c r="C60" s="154">
        <f t="shared" si="86"/>
        <v>65.521325309422934</v>
      </c>
      <c r="D60" s="154">
        <f t="shared" si="86"/>
        <v>63.296001444933857</v>
      </c>
      <c r="E60" s="154">
        <f t="shared" si="86"/>
        <v>65.331471592329649</v>
      </c>
      <c r="F60" s="154">
        <f t="shared" si="86"/>
        <v>69.809853891138417</v>
      </c>
      <c r="G60" s="154">
        <f t="shared" si="86"/>
        <v>66.145902800844098</v>
      </c>
      <c r="H60" s="154">
        <f t="shared" si="86"/>
        <v>66.581592681404572</v>
      </c>
      <c r="I60" s="154">
        <f t="shared" si="86"/>
        <v>71.998013367952979</v>
      </c>
      <c r="J60" s="154">
        <f t="shared" si="86"/>
        <v>61.547155003711737</v>
      </c>
      <c r="K60" s="154">
        <f t="shared" si="86"/>
        <v>61.448446878084503</v>
      </c>
      <c r="L60" s="154">
        <f t="shared" si="86"/>
        <v>62.173841283971385</v>
      </c>
      <c r="M60" s="154">
        <f t="shared" si="86"/>
        <v>66.323086743839283</v>
      </c>
      <c r="N60" s="154">
        <f t="shared" si="86"/>
        <v>65.95398936416359</v>
      </c>
      <c r="P60" s="28">
        <v>2008</v>
      </c>
      <c r="Q60" s="155">
        <f t="shared" si="79"/>
        <v>-2.5422520689199257</v>
      </c>
      <c r="R60" s="155">
        <f t="shared" si="77"/>
        <v>-2.1066302135091419</v>
      </c>
      <c r="S60" s="155">
        <f t="shared" si="77"/>
        <v>-0.28501718539211129</v>
      </c>
      <c r="T60" s="155">
        <f t="shared" si="77"/>
        <v>-8.6258798608356617</v>
      </c>
      <c r="U60" s="155">
        <f t="shared" si="77"/>
        <v>4.5844183590735721</v>
      </c>
      <c r="V60" s="155">
        <f t="shared" si="77"/>
        <v>-5.0829154964445955</v>
      </c>
      <c r="W60" s="155">
        <f t="shared" si="77"/>
        <v>-5.8826294861192618</v>
      </c>
      <c r="X60" s="155">
        <f t="shared" si="77"/>
        <v>23.339522191799201</v>
      </c>
      <c r="Y60" s="155">
        <f t="shared" si="77"/>
        <v>-3.4784066270230007</v>
      </c>
      <c r="Z60" s="155">
        <f t="shared" si="77"/>
        <v>-10.344146016182631</v>
      </c>
      <c r="AA60" s="155">
        <f t="shared" si="77"/>
        <v>-10.593660553357765</v>
      </c>
      <c r="AB60" s="155">
        <f t="shared" si="77"/>
        <v>-6.47958861472463</v>
      </c>
      <c r="AC60" s="156">
        <f t="shared" si="80"/>
        <v>-2.7196230107314312</v>
      </c>
    </row>
    <row r="61" spans="1:29" x14ac:dyDescent="0.2">
      <c r="A61" s="7">
        <v>2009</v>
      </c>
      <c r="B61" s="154">
        <f t="shared" ref="B61:N61" si="87">IFERROR(B17/B39*100,"")</f>
        <v>70.873215347418409</v>
      </c>
      <c r="C61" s="154">
        <f t="shared" si="87"/>
        <v>60.044364113351612</v>
      </c>
      <c r="D61" s="154">
        <f t="shared" si="87"/>
        <v>58.29406744771596</v>
      </c>
      <c r="E61" s="154">
        <f t="shared" si="87"/>
        <v>62.627302686710237</v>
      </c>
      <c r="F61" s="154">
        <f t="shared" si="87"/>
        <v>58.617743424583445</v>
      </c>
      <c r="G61" s="154">
        <f t="shared" si="87"/>
        <v>64.264280983772707</v>
      </c>
      <c r="H61" s="154">
        <f t="shared" si="87"/>
        <v>71.855435409045469</v>
      </c>
      <c r="I61" s="154">
        <f t="shared" si="87"/>
        <v>62.253763853177603</v>
      </c>
      <c r="J61" s="154">
        <f t="shared" si="87"/>
        <v>65.68457286228832</v>
      </c>
      <c r="K61" s="154">
        <f t="shared" si="87"/>
        <v>72.172588076092154</v>
      </c>
      <c r="L61" s="154">
        <f t="shared" si="87"/>
        <v>69.068862689125709</v>
      </c>
      <c r="M61" s="154">
        <f t="shared" si="87"/>
        <v>72.050877127290022</v>
      </c>
      <c r="N61" s="154">
        <f t="shared" si="87"/>
        <v>65.870914954029374</v>
      </c>
      <c r="P61" s="28">
        <v>2009</v>
      </c>
      <c r="Q61" s="155">
        <f t="shared" si="79"/>
        <v>-2.6275125169794578E-2</v>
      </c>
      <c r="R61" s="155">
        <f t="shared" si="77"/>
        <v>-8.3590513015518226</v>
      </c>
      <c r="S61" s="155">
        <f t="shared" si="77"/>
        <v>-7.9024486271371703</v>
      </c>
      <c r="T61" s="155">
        <f t="shared" si="77"/>
        <v>-4.1391519886365131</v>
      </c>
      <c r="U61" s="155">
        <f t="shared" si="77"/>
        <v>-16.032278887172524</v>
      </c>
      <c r="V61" s="155">
        <f t="shared" si="77"/>
        <v>-2.8446536178313053</v>
      </c>
      <c r="W61" s="155">
        <f t="shared" si="77"/>
        <v>7.9208719936701311</v>
      </c>
      <c r="X61" s="155">
        <f t="shared" si="77"/>
        <v>-13.534053314744154</v>
      </c>
      <c r="Y61" s="155">
        <f t="shared" si="77"/>
        <v>6.7223543611838243</v>
      </c>
      <c r="Z61" s="155">
        <f t="shared" si="77"/>
        <v>17.4522575310726</v>
      </c>
      <c r="AA61" s="155">
        <f t="shared" si="77"/>
        <v>11.089907367412222</v>
      </c>
      <c r="AB61" s="155">
        <f t="shared" si="77"/>
        <v>8.636193917772971</v>
      </c>
      <c r="AC61" s="156">
        <f t="shared" si="80"/>
        <v>-0.12595812768129155</v>
      </c>
    </row>
    <row r="62" spans="1:29" x14ac:dyDescent="0.2">
      <c r="A62" s="7">
        <v>2010</v>
      </c>
      <c r="B62" s="154">
        <f t="shared" ref="B62:N62" si="88">IFERROR(B18/B40*100,"")</f>
        <v>76.268219846300738</v>
      </c>
      <c r="C62" s="154">
        <f t="shared" si="88"/>
        <v>70.31551200849664</v>
      </c>
      <c r="D62" s="154">
        <f t="shared" si="88"/>
        <v>64.558673184728192</v>
      </c>
      <c r="E62" s="154">
        <f t="shared" si="88"/>
        <v>64.056902636617536</v>
      </c>
      <c r="F62" s="154">
        <f t="shared" si="88"/>
        <v>59.726083935333982</v>
      </c>
      <c r="G62" s="154">
        <f t="shared" si="88"/>
        <v>63.602741527796013</v>
      </c>
      <c r="H62" s="154">
        <f t="shared" si="88"/>
        <v>70.37713022727452</v>
      </c>
      <c r="I62" s="154">
        <f t="shared" si="88"/>
        <v>69.132719261045608</v>
      </c>
      <c r="J62" s="154">
        <f t="shared" si="88"/>
        <v>72.449371344124359</v>
      </c>
      <c r="K62" s="154">
        <f t="shared" si="88"/>
        <v>70.095219230707656</v>
      </c>
      <c r="L62" s="154">
        <f t="shared" si="88"/>
        <v>67.438839643309947</v>
      </c>
      <c r="M62" s="154">
        <f t="shared" si="88"/>
        <v>71.575248773562777</v>
      </c>
      <c r="N62" s="154">
        <f t="shared" si="88"/>
        <v>68.410868562007352</v>
      </c>
      <c r="P62" s="28">
        <v>2010</v>
      </c>
      <c r="Q62" s="155">
        <f t="shared" si="79"/>
        <v>7.612190970081123</v>
      </c>
      <c r="R62" s="155">
        <f>IF(C62&lt;&gt;"",IF(C61&lt;&gt;"",(C62/C61-1)*100,"-"),"-")</f>
        <v>17.105931667050676</v>
      </c>
      <c r="S62" s="155">
        <f t="shared" si="77"/>
        <v>10.746557945422097</v>
      </c>
      <c r="T62" s="155">
        <f t="shared" si="77"/>
        <v>2.2827103971869933</v>
      </c>
      <c r="U62" s="155">
        <f t="shared" si="77"/>
        <v>1.890793548162617</v>
      </c>
      <c r="V62" s="155">
        <f t="shared" si="77"/>
        <v>-1.0294045865754553</v>
      </c>
      <c r="W62" s="155">
        <f t="shared" si="77"/>
        <v>-2.0573324388830527</v>
      </c>
      <c r="X62" s="155">
        <f t="shared" si="77"/>
        <v>11.049862662266774</v>
      </c>
      <c r="Y62" s="155">
        <f t="shared" si="77"/>
        <v>10.298915235421946</v>
      </c>
      <c r="Z62" s="155">
        <f t="shared" si="77"/>
        <v>-2.8783349755925447</v>
      </c>
      <c r="AA62" s="155">
        <f t="shared" si="77"/>
        <v>-2.3599969397967158</v>
      </c>
      <c r="AB62" s="155">
        <f t="shared" si="77"/>
        <v>-0.66012847128421592</v>
      </c>
      <c r="AC62" s="156">
        <f t="shared" si="80"/>
        <v>3.8559561678330745</v>
      </c>
    </row>
    <row r="63" spans="1:29" x14ac:dyDescent="0.2">
      <c r="A63" s="7">
        <v>2011</v>
      </c>
      <c r="B63" s="154">
        <f t="shared" ref="B63:N63" si="89">IFERROR(B19/B41*100,"")</f>
        <v>77.729653240409135</v>
      </c>
      <c r="C63" s="154">
        <f t="shared" si="89"/>
        <v>67.852367239024034</v>
      </c>
      <c r="D63" s="154">
        <f t="shared" si="89"/>
        <v>70.057671676925665</v>
      </c>
      <c r="E63" s="154">
        <f t="shared" si="89"/>
        <v>73.292825198607829</v>
      </c>
      <c r="F63" s="154">
        <f t="shared" si="89"/>
        <v>67.090850124801648</v>
      </c>
      <c r="G63" s="154">
        <f t="shared" si="89"/>
        <v>68.051539018259149</v>
      </c>
      <c r="H63" s="154">
        <f t="shared" si="89"/>
        <v>75.177005538305337</v>
      </c>
      <c r="I63" s="154">
        <f t="shared" si="89"/>
        <v>68.649464080680119</v>
      </c>
      <c r="J63" s="154">
        <f t="shared" si="89"/>
        <v>68.715322451630129</v>
      </c>
      <c r="K63" s="154">
        <f t="shared" si="89"/>
        <v>67.610267776756785</v>
      </c>
      <c r="L63" s="154">
        <f t="shared" si="89"/>
        <v>67.080627428543167</v>
      </c>
      <c r="M63" s="154">
        <f t="shared" si="89"/>
        <v>70.312978687393766</v>
      </c>
      <c r="N63" s="154">
        <f t="shared" si="89"/>
        <v>70.168043936512831</v>
      </c>
      <c r="P63" s="28">
        <v>2011</v>
      </c>
      <c r="Q63" s="155">
        <f t="shared" si="79"/>
        <v>1.9161760915012094</v>
      </c>
      <c r="R63" s="155">
        <f t="shared" si="77"/>
        <v>-3.5029891685563919</v>
      </c>
      <c r="S63" s="155">
        <f t="shared" si="77"/>
        <v>8.5178307126335007</v>
      </c>
      <c r="T63" s="155">
        <f t="shared" si="77"/>
        <v>14.418309630710535</v>
      </c>
      <c r="U63" s="155">
        <f t="shared" si="77"/>
        <v>12.330904194960389</v>
      </c>
      <c r="V63" s="155">
        <f t="shared" si="77"/>
        <v>6.9946630972171242</v>
      </c>
      <c r="W63" s="155">
        <f t="shared" si="77"/>
        <v>6.8202202839618309</v>
      </c>
      <c r="X63" s="155">
        <f t="shared" si="77"/>
        <v>-0.69902527418416183</v>
      </c>
      <c r="Y63" s="155">
        <f t="shared" si="77"/>
        <v>-5.1540114471911984</v>
      </c>
      <c r="Z63" s="155">
        <f t="shared" si="77"/>
        <v>-3.5451083272484474</v>
      </c>
      <c r="AA63" s="155">
        <f t="shared" si="77"/>
        <v>-0.53116604120325706</v>
      </c>
      <c r="AB63" s="155">
        <f t="shared" si="77"/>
        <v>-1.7635566872598041</v>
      </c>
      <c r="AC63" s="156">
        <f t="shared" si="80"/>
        <v>2.5685617087477519</v>
      </c>
    </row>
    <row r="64" spans="1:29" x14ac:dyDescent="0.2">
      <c r="A64" s="7">
        <v>2012</v>
      </c>
      <c r="B64" s="154">
        <f t="shared" ref="B64:N64" si="90">IFERROR(B20/B42*100,"")</f>
        <v>74.653080713718651</v>
      </c>
      <c r="C64" s="154">
        <f t="shared" si="90"/>
        <v>66.822461183466942</v>
      </c>
      <c r="D64" s="154">
        <f t="shared" si="90"/>
        <v>66.31009912968041</v>
      </c>
      <c r="E64" s="154">
        <f t="shared" si="90"/>
        <v>71.804853304634761</v>
      </c>
      <c r="F64" s="154">
        <f t="shared" si="90"/>
        <v>67.540332202246745</v>
      </c>
      <c r="G64" s="154">
        <f t="shared" si="90"/>
        <v>72.609181115830069</v>
      </c>
      <c r="H64" s="154">
        <f t="shared" si="90"/>
        <v>79.403869743684027</v>
      </c>
      <c r="I64" s="154">
        <f t="shared" si="90"/>
        <v>72.820644732611157</v>
      </c>
      <c r="J64" s="154">
        <f t="shared" si="90"/>
        <v>75.571158829117351</v>
      </c>
      <c r="K64" s="154">
        <f t="shared" si="90"/>
        <v>73.692810671365507</v>
      </c>
      <c r="L64" s="154">
        <f t="shared" si="90"/>
        <v>76.254579875578031</v>
      </c>
      <c r="M64" s="154">
        <f t="shared" si="90"/>
        <v>77.740310117618577</v>
      </c>
      <c r="N64" s="154">
        <f t="shared" si="90"/>
        <v>72.941714258543954</v>
      </c>
      <c r="P64" s="28">
        <v>2012</v>
      </c>
      <c r="Q64" s="155">
        <f t="shared" si="79"/>
        <v>-3.9580422637098156</v>
      </c>
      <c r="R64" s="155">
        <f t="shared" si="77"/>
        <v>-1.5178631158571543</v>
      </c>
      <c r="S64" s="155">
        <f t="shared" si="77"/>
        <v>-5.349267906771682</v>
      </c>
      <c r="T64" s="155">
        <f t="shared" si="77"/>
        <v>-2.0301740176354</v>
      </c>
      <c r="U64" s="155">
        <f t="shared" si="77"/>
        <v>0.66996032485648893</v>
      </c>
      <c r="V64" s="155">
        <f t="shared" si="77"/>
        <v>6.6973387572440313</v>
      </c>
      <c r="W64" s="155">
        <f t="shared" si="77"/>
        <v>5.6225493089438805</v>
      </c>
      <c r="X64" s="155">
        <f t="shared" si="77"/>
        <v>6.0760571226439186</v>
      </c>
      <c r="Y64" s="155">
        <f t="shared" si="77"/>
        <v>9.9771581255594821</v>
      </c>
      <c r="Z64" s="155">
        <f t="shared" si="77"/>
        <v>8.9964780419044423</v>
      </c>
      <c r="AA64" s="155">
        <f t="shared" si="77"/>
        <v>13.676008705803033</v>
      </c>
      <c r="AB64" s="155">
        <f t="shared" si="77"/>
        <v>10.563243897326791</v>
      </c>
      <c r="AC64" s="156">
        <f t="shared" si="80"/>
        <v>3.9528967410588089</v>
      </c>
    </row>
    <row r="65" spans="1:29" x14ac:dyDescent="0.2">
      <c r="A65" s="7">
        <v>2013</v>
      </c>
      <c r="B65" s="154">
        <f t="shared" ref="B65:N65" si="91">IFERROR(B21/B43*100,"")</f>
        <v>79.345400658478027</v>
      </c>
      <c r="C65" s="154">
        <f t="shared" si="91"/>
        <v>72.028347877061279</v>
      </c>
      <c r="D65" s="154">
        <f t="shared" si="91"/>
        <v>71.345329432824158</v>
      </c>
      <c r="E65" s="154">
        <f t="shared" si="91"/>
        <v>72.346256799121363</v>
      </c>
      <c r="F65" s="154">
        <f t="shared" si="91"/>
        <v>74.067035895344617</v>
      </c>
      <c r="G65" s="154">
        <f t="shared" si="91"/>
        <v>76.859886839608606</v>
      </c>
      <c r="H65" s="154">
        <f t="shared" si="91"/>
        <v>78.705878549910622</v>
      </c>
      <c r="I65" s="154">
        <f t="shared" si="91"/>
        <v>74.193644967083841</v>
      </c>
      <c r="J65" s="154">
        <f t="shared" si="91"/>
        <v>77.404286748702262</v>
      </c>
      <c r="K65" s="154">
        <f t="shared" si="91"/>
        <v>77.919228288693205</v>
      </c>
      <c r="L65" s="154">
        <f t="shared" si="91"/>
        <v>79.277118293799703</v>
      </c>
      <c r="M65" s="154">
        <f t="shared" si="91"/>
        <v>79.091163233401502</v>
      </c>
      <c r="N65" s="154">
        <f t="shared" si="91"/>
        <v>76.133371826669162</v>
      </c>
      <c r="P65" s="28">
        <v>2013</v>
      </c>
      <c r="Q65" s="155">
        <f t="shared" si="79"/>
        <v>6.2855007454462486</v>
      </c>
      <c r="R65" s="155">
        <f t="shared" ref="R65" si="92">IF(C65&lt;&gt;"",IF(C64&lt;&gt;"",(C65/C64-1)*100,"-"),"-")</f>
        <v>7.7906239928833498</v>
      </c>
      <c r="S65" s="155">
        <f t="shared" si="77"/>
        <v>7.5934591702185861</v>
      </c>
      <c r="T65" s="155">
        <f t="shared" si="77"/>
        <v>0.75399289820936577</v>
      </c>
      <c r="U65" s="155">
        <f t="shared" si="77"/>
        <v>9.6634166286803769</v>
      </c>
      <c r="V65" s="155">
        <f t="shared" si="77"/>
        <v>5.8542262265671052</v>
      </c>
      <c r="W65" s="155">
        <f t="shared" si="77"/>
        <v>-0.87903926600368942</v>
      </c>
      <c r="X65" s="155">
        <f t="shared" si="77"/>
        <v>1.8854546530234328</v>
      </c>
      <c r="Y65" s="155">
        <f t="shared" si="77"/>
        <v>2.4256977767536991</v>
      </c>
      <c r="Z65" s="155">
        <f t="shared" si="77"/>
        <v>5.7351830915711499</v>
      </c>
      <c r="AA65" s="155">
        <f t="shared" si="77"/>
        <v>3.9637467325286391</v>
      </c>
      <c r="AB65" s="155">
        <f t="shared" ref="AB65" si="93">IF(M65&lt;&gt;"",IF(M64&lt;&gt;"",(M65/M64-1)*100,"-"),"-")</f>
        <v>1.7376482210311739</v>
      </c>
      <c r="AC65" s="155">
        <f t="shared" ref="AC65:AC68" si="94">IF(N65&lt;&gt;"",IF(N64&lt;&gt;"",(N65/N64-1)*100,"-"),"-")</f>
        <v>4.3756273081439812</v>
      </c>
    </row>
    <row r="66" spans="1:29" x14ac:dyDescent="0.2">
      <c r="A66" s="7">
        <v>2014</v>
      </c>
      <c r="B66" s="154">
        <f t="shared" ref="B66:N66" si="95">IFERROR(B22/B44*100,"")</f>
        <v>80.547234124658942</v>
      </c>
      <c r="C66" s="154">
        <f t="shared" si="95"/>
        <v>80.405053793885259</v>
      </c>
      <c r="D66" s="154">
        <f t="shared" si="95"/>
        <v>77.494464700024238</v>
      </c>
      <c r="E66" s="154">
        <f t="shared" si="95"/>
        <v>79.360440912110363</v>
      </c>
      <c r="F66" s="154">
        <f t="shared" si="95"/>
        <v>78.405065835429795</v>
      </c>
      <c r="G66" s="154">
        <f t="shared" si="95"/>
        <v>78.300475256720176</v>
      </c>
      <c r="H66" s="154">
        <f t="shared" si="95"/>
        <v>81.521345562687955</v>
      </c>
      <c r="I66" s="154">
        <f t="shared" si="95"/>
        <v>79.181694221394693</v>
      </c>
      <c r="J66" s="154">
        <f t="shared" si="95"/>
        <v>78.533890328296835</v>
      </c>
      <c r="K66" s="154">
        <f t="shared" si="95"/>
        <v>80.653693818486957</v>
      </c>
      <c r="L66" s="154">
        <f t="shared" si="95"/>
        <v>81.117548261749207</v>
      </c>
      <c r="M66" s="154">
        <f t="shared" si="95"/>
        <v>80.793768154767648</v>
      </c>
      <c r="N66" s="154">
        <f t="shared" si="95"/>
        <v>79.735532008274063</v>
      </c>
      <c r="P66" s="28">
        <v>2014</v>
      </c>
      <c r="Q66" s="155">
        <f t="shared" si="79"/>
        <v>1.5146857362960509</v>
      </c>
      <c r="R66" s="155">
        <f t="shared" ref="R66" si="96">IF(C66&lt;&gt;"",IF(C65&lt;&gt;"",(C66/C65-1)*100,"-"),"-")</f>
        <v>11.629734908152312</v>
      </c>
      <c r="S66" s="155">
        <f t="shared" ref="S66" si="97">IF(D66&lt;&gt;"",IF(D65&lt;&gt;"",(D66/D65-1)*100,"-"),"-")</f>
        <v>8.6188336588870271</v>
      </c>
      <c r="T66" s="155">
        <f t="shared" ref="T66" si="98">IF(E66&lt;&gt;"",IF(E65&lt;&gt;"",(E66/E65-1)*100,"-"),"-")</f>
        <v>9.6952965133562774</v>
      </c>
      <c r="U66" s="155">
        <f t="shared" ref="U66" si="99">IF(F66&lt;&gt;"",IF(F65&lt;&gt;"",(F66/F65-1)*100,"-"),"-")</f>
        <v>5.8568969145933458</v>
      </c>
      <c r="V66" s="155">
        <f t="shared" ref="V66" si="100">IF(G66&lt;&gt;"",IF(G65&lt;&gt;"",(G66/G65-1)*100,"-"),"-")</f>
        <v>1.8743046293026699</v>
      </c>
      <c r="W66" s="155">
        <f t="shared" ref="W66" si="101">IF(H66&lt;&gt;"",IF(H65&lt;&gt;"",(H66/H65-1)*100,"-"),"-")</f>
        <v>3.5772004132981428</v>
      </c>
      <c r="X66" s="155">
        <f t="shared" ref="X66" si="102">IF(I66&lt;&gt;"",IF(I65&lt;&gt;"",(I66/I65-1)*100,"-"),"-")</f>
        <v>6.7230141564332158</v>
      </c>
      <c r="Y66" s="155">
        <f t="shared" ref="Y66" si="103">IF(J66&lt;&gt;"",IF(J65&lt;&gt;"",(J66/J65-1)*100,"-"),"-")</f>
        <v>1.4593553239007351</v>
      </c>
      <c r="Z66" s="155">
        <f t="shared" ref="Z66" si="104">IF(K66&lt;&gt;"",IF(K65&lt;&gt;"",(K66/K65-1)*100,"-"),"-")</f>
        <v>3.5093591015332937</v>
      </c>
      <c r="AA66" s="155">
        <f t="shared" ref="AA66" si="105">IF(L66&lt;&gt;"",IF(L65&lt;&gt;"",(L66/L65-1)*100,"-"),"-")</f>
        <v>2.3215147164266314</v>
      </c>
      <c r="AB66" s="155">
        <f t="shared" ref="AB66" si="106">IF(M66&lt;&gt;"",IF(M65&lt;&gt;"",(M66/M65-1)*100,"-"),"-")</f>
        <v>2.1527119487946944</v>
      </c>
      <c r="AC66" s="155">
        <f t="shared" si="94"/>
        <v>4.7313813839821028</v>
      </c>
    </row>
    <row r="67" spans="1:29" x14ac:dyDescent="0.2">
      <c r="A67" s="7">
        <v>2015</v>
      </c>
      <c r="B67" s="154">
        <f t="shared" ref="B67:N67" si="107">IFERROR(B23/B45*100,"")</f>
        <v>84.48295488095583</v>
      </c>
      <c r="C67" s="154">
        <f t="shared" si="107"/>
        <v>79.954727681590626</v>
      </c>
      <c r="D67" s="154">
        <f t="shared" si="107"/>
        <v>77.300162510923229</v>
      </c>
      <c r="E67" s="154">
        <f t="shared" si="107"/>
        <v>80.882573161927041</v>
      </c>
      <c r="F67" s="154">
        <f t="shared" si="107"/>
        <v>78.010583266894898</v>
      </c>
      <c r="G67" s="154">
        <f t="shared" si="107"/>
        <v>77.677784129895286</v>
      </c>
      <c r="H67" s="154">
        <f t="shared" si="107"/>
        <v>83.361409651820836</v>
      </c>
      <c r="I67" s="154">
        <f t="shared" si="107"/>
        <v>78.629515070344411</v>
      </c>
      <c r="J67" s="154">
        <f t="shared" si="107"/>
        <v>79.493840832244061</v>
      </c>
      <c r="K67" s="154">
        <f t="shared" si="107"/>
        <v>79.230956955950234</v>
      </c>
      <c r="L67" s="154">
        <f t="shared" si="107"/>
        <v>77.87639314249968</v>
      </c>
      <c r="M67" s="154">
        <f t="shared" si="107"/>
        <v>79.81717684683305</v>
      </c>
      <c r="N67" s="154">
        <f t="shared" si="107"/>
        <v>79.829714494353624</v>
      </c>
      <c r="P67" s="28">
        <v>2015</v>
      </c>
      <c r="Q67" s="155">
        <f t="shared" si="79"/>
        <v>4.8862270679658204</v>
      </c>
      <c r="R67" s="155">
        <f t="shared" ref="R67" si="108">IF(C67&lt;&gt;"",IF(C66&lt;&gt;"",(C67/C66-1)*100,"-"),"-")</f>
        <v>-0.5600718997701648</v>
      </c>
      <c r="S67" s="155">
        <f t="shared" ref="S67" si="109">IF(D67&lt;&gt;"",IF(D66&lt;&gt;"",(D67/D66-1)*100,"-"),"-")</f>
        <v>-0.25073041004043395</v>
      </c>
      <c r="T67" s="155">
        <f t="shared" ref="T67" si="110">IF(E67&lt;&gt;"",IF(E66&lt;&gt;"",(E67/E66-1)*100,"-"),"-")</f>
        <v>1.9179987312600844</v>
      </c>
      <c r="U67" s="155">
        <f t="shared" ref="U67" si="111">IF(F67&lt;&gt;"",IF(F66&lt;&gt;"",(F67/F66-1)*100,"-"),"-")</f>
        <v>-0.50313403136846846</v>
      </c>
      <c r="V67" s="155">
        <f t="shared" ref="V67" si="112">IF(G67&lt;&gt;"",IF(G66&lt;&gt;"",(G67/G66-1)*100,"-"),"-")</f>
        <v>-0.79525842567788052</v>
      </c>
      <c r="W67" s="155">
        <f t="shared" ref="W67" si="113">IF(H67&lt;&gt;"",IF(H66&lt;&gt;"",(H67/H66-1)*100,"-"),"-")</f>
        <v>2.2571561796878248</v>
      </c>
      <c r="X67" s="155">
        <f t="shared" ref="X67" si="114">IF(I67&lt;&gt;"",IF(I66&lt;&gt;"",(I67/I66-1)*100,"-"),"-")</f>
        <v>-0.69735708042110156</v>
      </c>
      <c r="Y67" s="155">
        <f t="shared" ref="Y67" si="115">IF(J67&lt;&gt;"",IF(J66&lt;&gt;"",(J67/J66-1)*100,"-"),"-")</f>
        <v>1.2223391709417664</v>
      </c>
      <c r="Z67" s="155">
        <f t="shared" ref="Z67:Z68" si="116">IF(K67&lt;&gt;"",IF(K66&lt;&gt;"",(K67/K66-1)*100,"-"),"-")</f>
        <v>-1.7640070716892775</v>
      </c>
      <c r="AA67" s="155">
        <f t="shared" ref="AA67:AB68" si="117">IF(L67&lt;&gt;"",IF(L66&lt;&gt;"",(L67/L66-1)*100,"-"),"-")</f>
        <v>-3.9956275660489649</v>
      </c>
      <c r="AB67" s="155">
        <f t="shared" ref="AB67" si="118">IF(M67&lt;&gt;"",IF(M66&lt;&gt;"",(M67/M66-1)*100,"-"),"-")</f>
        <v>-1.208745835525149</v>
      </c>
      <c r="AC67" s="155">
        <f t="shared" si="94"/>
        <v>0.11811858992774038</v>
      </c>
    </row>
    <row r="68" spans="1:29" x14ac:dyDescent="0.2">
      <c r="A68" s="7">
        <v>2016</v>
      </c>
      <c r="B68" s="154">
        <f t="shared" ref="B68:N68" si="119">IFERROR(B24/B46*100,"")</f>
        <v>83.077318027052698</v>
      </c>
      <c r="C68" s="154">
        <f t="shared" si="119"/>
        <v>78.336893652556199</v>
      </c>
      <c r="D68" s="154">
        <f t="shared" si="119"/>
        <v>77.512692983052816</v>
      </c>
      <c r="E68" s="154">
        <f t="shared" si="119"/>
        <v>79.143091022896826</v>
      </c>
      <c r="F68" s="154">
        <f t="shared" si="119"/>
        <v>78.331099550313652</v>
      </c>
      <c r="G68" s="154">
        <f t="shared" si="119"/>
        <v>78.06408115896366</v>
      </c>
      <c r="H68" s="154">
        <f t="shared" si="119"/>
        <v>84.499971319011976</v>
      </c>
      <c r="I68" s="154">
        <f t="shared" si="119"/>
        <v>78.779452315339924</v>
      </c>
      <c r="J68" s="154">
        <f t="shared" si="119"/>
        <v>79.990675287734931</v>
      </c>
      <c r="K68" s="154">
        <f t="shared" si="119"/>
        <v>79.194073331799132</v>
      </c>
      <c r="L68" s="154">
        <f t="shared" si="119"/>
        <v>80.689409103508538</v>
      </c>
      <c r="M68" s="154">
        <f t="shared" si="119"/>
        <v>81.288343685064063</v>
      </c>
      <c r="N68" s="154">
        <f t="shared" si="119"/>
        <v>80.022542719093948</v>
      </c>
      <c r="P68" s="28">
        <v>2016</v>
      </c>
      <c r="Q68" s="155">
        <f t="shared" ref="Q68:R69" si="120">IF(B68&lt;&gt;"",IF(B67&lt;&gt;"",(B68/B67-1)*100,"-"),"-")</f>
        <v>-1.6638111863911509</v>
      </c>
      <c r="R68" s="155">
        <f t="shared" ref="R68" si="121">IF(C68&lt;&gt;"",IF(C67&lt;&gt;"",(C68/C67-1)*100,"-"),"-")</f>
        <v>-2.0234376076887384</v>
      </c>
      <c r="S68" s="155">
        <f t="shared" ref="S68:S69" si="122">IF(D68&lt;&gt;"",IF(D67&lt;&gt;"",(D68/D67-1)*100,"-"),"-")</f>
        <v>0.27494181800660211</v>
      </c>
      <c r="T68" s="155">
        <f t="shared" ref="T68" si="123">IF(E68&lt;&gt;"",IF(E67&lt;&gt;"",(E68/E67-1)*100,"-"),"-")</f>
        <v>-2.1506266072269575</v>
      </c>
      <c r="U68" s="155">
        <f t="shared" ref="U68" si="124">IF(F68&lt;&gt;"",IF(F67&lt;&gt;"",(F68/F67-1)*100,"-"),"-")</f>
        <v>0.41086256504734298</v>
      </c>
      <c r="V68" s="155">
        <f t="shared" ref="V68" si="125">IF(G68&lt;&gt;"",IF(G67&lt;&gt;"",(G68/G67-1)*100,"-"),"-")</f>
        <v>0.49730696285361642</v>
      </c>
      <c r="W68" s="155">
        <f t="shared" ref="W68" si="126">IF(H68&lt;&gt;"",IF(H67&lt;&gt;"",(H68/H67-1)*100,"-"),"-")</f>
        <v>1.3658138363382033</v>
      </c>
      <c r="X68" s="155">
        <f t="shared" ref="X68" si="127">IF(I68&lt;&gt;"",IF(I67&lt;&gt;"",(I68/I67-1)*100,"-"),"-")</f>
        <v>0.19068824837769061</v>
      </c>
      <c r="Y68" s="155">
        <f>IF(J68&lt;&gt;"",IF(J67&lt;&gt;"",(J68/J67-1)*100,"-"),"-")</f>
        <v>0.62499742154784599</v>
      </c>
      <c r="Z68" s="155">
        <f t="shared" si="116"/>
        <v>-4.6552036688907172E-2</v>
      </c>
      <c r="AA68" s="155">
        <f t="shared" si="117"/>
        <v>3.6121549130575969</v>
      </c>
      <c r="AB68" s="155">
        <f t="shared" si="117"/>
        <v>1.8431707263389496</v>
      </c>
      <c r="AC68" s="155">
        <f t="shared" si="94"/>
        <v>0.2415494355224812</v>
      </c>
    </row>
    <row r="69" spans="1:29" x14ac:dyDescent="0.2">
      <c r="A69" s="7">
        <v>2017</v>
      </c>
      <c r="B69" s="154">
        <f t="shared" ref="B69:N69" si="128">IFERROR(B25/B47*100,"")</f>
        <v>84.24400957910909</v>
      </c>
      <c r="C69" s="154">
        <f t="shared" si="128"/>
        <v>79.111129973252318</v>
      </c>
      <c r="D69" s="154">
        <f t="shared" si="128"/>
        <v>78.955856308859822</v>
      </c>
      <c r="E69" s="154">
        <f t="shared" si="128"/>
        <v>80.098132210712933</v>
      </c>
      <c r="F69" s="154">
        <f t="shared" si="128"/>
        <v>77.788910408343682</v>
      </c>
      <c r="G69" s="154">
        <f t="shared" si="128"/>
        <v>80.144216655903762</v>
      </c>
      <c r="H69" s="154">
        <f t="shared" si="128"/>
        <v>83.893086491344064</v>
      </c>
      <c r="I69" s="154" t="str">
        <f t="shared" si="128"/>
        <v/>
      </c>
      <c r="J69" s="154" t="str">
        <f t="shared" si="128"/>
        <v/>
      </c>
      <c r="K69" s="154" t="str">
        <f t="shared" si="128"/>
        <v/>
      </c>
      <c r="L69" s="154" t="str">
        <f t="shared" si="128"/>
        <v/>
      </c>
      <c r="M69" s="154" t="str">
        <f t="shared" si="128"/>
        <v/>
      </c>
      <c r="N69" s="154">
        <f t="shared" si="128"/>
        <v>80.773147590034242</v>
      </c>
      <c r="P69" s="28">
        <v>2017</v>
      </c>
      <c r="Q69" s="155">
        <f t="shared" si="120"/>
        <v>1.4043442659962491</v>
      </c>
      <c r="R69" s="155">
        <f t="shared" si="120"/>
        <v>0.98834187136658258</v>
      </c>
      <c r="S69" s="31">
        <f t="shared" si="122"/>
        <v>1.861841293686628</v>
      </c>
      <c r="T69" s="155">
        <f t="shared" ref="T69" si="129">IF(E69&lt;&gt;"",IF(E68&lt;&gt;"",(E69/E68-1)*100,"-"),"-")</f>
        <v>1.206727176652489</v>
      </c>
      <c r="U69" s="155">
        <f t="shared" ref="U69" si="130">IF(F69&lt;&gt;"",IF(F68&lt;&gt;"",(F69/F68-1)*100,"-"),"-")</f>
        <v>-0.69217608980671752</v>
      </c>
      <c r="V69" s="155">
        <f t="shared" ref="V69" si="131">IF(G69&lt;&gt;"",IF(G68&lt;&gt;"",(G69/G68-1)*100,"-"),"-")</f>
        <v>2.6646512276296219</v>
      </c>
      <c r="W69" s="155">
        <f t="shared" ref="W69" si="132">IF(H69&lt;&gt;"",IF(H68&lt;&gt;"",(H69/H68-1)*100,"-"),"-")</f>
        <v>-0.71820714042226674</v>
      </c>
      <c r="X69" s="155" t="str">
        <f t="shared" ref="X69" si="133">IF(I69&lt;&gt;"",IF(I68&lt;&gt;"",(I69/I68-1)*100,"-"),"-")</f>
        <v>-</v>
      </c>
      <c r="Y69" s="155" t="str">
        <f>IF(J69&lt;&gt;"",IF(J68&lt;&gt;"",(J69/J68-1)*100,"-"),"-")</f>
        <v>-</v>
      </c>
      <c r="Z69" s="155" t="str">
        <f t="shared" ref="Z69" si="134">IF(K69&lt;&gt;"",IF(K68&lt;&gt;"",(K69/K68-1)*100,"-"),"-")</f>
        <v>-</v>
      </c>
      <c r="AA69" s="155" t="str">
        <f t="shared" ref="AA69" si="135">IF(L69&lt;&gt;"",IF(L68&lt;&gt;"",(L69/L68-1)*100,"-"),"-")</f>
        <v>-</v>
      </c>
      <c r="AB69" s="155" t="str">
        <f t="shared" ref="AB69" si="136">IF(M69&lt;&gt;"",IF(M68&lt;&gt;"",(M69/M68-1)*100,"-"),"-")</f>
        <v>-</v>
      </c>
      <c r="AC69" s="155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39" t="s">
        <v>31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20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6</v>
      </c>
      <c r="C76" s="5" t="s">
        <v>7</v>
      </c>
      <c r="D76" s="5" t="s">
        <v>8</v>
      </c>
      <c r="E76" s="5" t="s">
        <v>9</v>
      </c>
      <c r="F76" s="5" t="s">
        <v>10</v>
      </c>
      <c r="G76" s="5" t="s">
        <v>11</v>
      </c>
      <c r="H76" s="5" t="s">
        <v>12</v>
      </c>
      <c r="I76" s="5" t="s">
        <v>13</v>
      </c>
      <c r="J76" s="5" t="s">
        <v>14</v>
      </c>
      <c r="K76" s="5" t="s">
        <v>15</v>
      </c>
      <c r="L76" s="5" t="s">
        <v>16</v>
      </c>
      <c r="M76" s="8" t="s">
        <v>17</v>
      </c>
      <c r="N76" s="8" t="s">
        <v>5</v>
      </c>
      <c r="P76" s="25"/>
      <c r="Q76" s="26" t="s">
        <v>6</v>
      </c>
      <c r="R76" s="26" t="s">
        <v>7</v>
      </c>
      <c r="S76" s="26" t="s">
        <v>8</v>
      </c>
      <c r="T76" s="26" t="s">
        <v>9</v>
      </c>
      <c r="U76" s="26" t="s">
        <v>10</v>
      </c>
      <c r="V76" s="26" t="s">
        <v>11</v>
      </c>
      <c r="W76" s="26" t="s">
        <v>12</v>
      </c>
      <c r="X76" s="26" t="s">
        <v>13</v>
      </c>
      <c r="Y76" s="26" t="s">
        <v>14</v>
      </c>
      <c r="Z76" s="26" t="s">
        <v>15</v>
      </c>
      <c r="AA76" s="26" t="s">
        <v>16</v>
      </c>
      <c r="AB76" s="26" t="s">
        <v>17</v>
      </c>
      <c r="AC76" s="26" t="s">
        <v>5</v>
      </c>
    </row>
    <row r="77" spans="1:29" x14ac:dyDescent="0.2">
      <c r="A77" s="7">
        <v>2000</v>
      </c>
      <c r="B77" s="27">
        <v>2018341.0970000001</v>
      </c>
      <c r="C77" s="27">
        <v>1842976</v>
      </c>
      <c r="D77" s="27">
        <v>2007059.5549999997</v>
      </c>
      <c r="E77" s="27">
        <v>1885843.6960000002</v>
      </c>
      <c r="F77" s="27">
        <v>1757926.085</v>
      </c>
      <c r="G77" s="27">
        <v>1777362.4790000001</v>
      </c>
      <c r="H77" s="27">
        <v>2080682.801</v>
      </c>
      <c r="I77" s="27">
        <v>1931661.567</v>
      </c>
      <c r="J77" s="27">
        <v>1885688.5549999999</v>
      </c>
      <c r="K77" s="27">
        <v>1918690.3900000001</v>
      </c>
      <c r="L77" s="27">
        <v>1705442.2380000001</v>
      </c>
      <c r="M77" s="27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27">
        <v>2005895.841</v>
      </c>
      <c r="C78" s="27">
        <v>1790429.233</v>
      </c>
      <c r="D78" s="27">
        <v>1903070.5460000001</v>
      </c>
      <c r="E78" s="27">
        <v>1692809.649</v>
      </c>
      <c r="F78" s="27">
        <v>1581997.405</v>
      </c>
      <c r="G78" s="27">
        <v>1788644.6069999998</v>
      </c>
      <c r="H78" s="27">
        <v>2096049.149</v>
      </c>
      <c r="I78" s="27">
        <v>1970368.284</v>
      </c>
      <c r="J78" s="27">
        <v>1677939.1939999999</v>
      </c>
      <c r="K78" s="27">
        <v>1592439.7559999998</v>
      </c>
      <c r="L78" s="27">
        <v>1542402.071</v>
      </c>
      <c r="M78" s="27">
        <v>1730336.5870000001</v>
      </c>
      <c r="N78" s="27">
        <f t="shared" ref="N78:N85" si="137">SUM(B78:M78)</f>
        <v>21372382.322000001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38">IF(C78&lt;&gt;"",IF(C77&lt;&gt;"",(C78/C77-1)*100,"-"),"-")</f>
        <v>-2.851191062715952</v>
      </c>
      <c r="S78" s="31">
        <f t="shared" si="138"/>
        <v>-5.1811621005934505</v>
      </c>
      <c r="T78" s="31">
        <f t="shared" si="138"/>
        <v>-10.23595154834085</v>
      </c>
      <c r="U78" s="31">
        <f t="shared" si="138"/>
        <v>-10.007740456277482</v>
      </c>
      <c r="V78" s="31">
        <f t="shared" si="138"/>
        <v>0.63476798533226297</v>
      </c>
      <c r="W78" s="31">
        <f t="shared" si="138"/>
        <v>0.73852429561174215</v>
      </c>
      <c r="X78" s="31">
        <f t="shared" si="138"/>
        <v>2.0038042719933591</v>
      </c>
      <c r="Y78" s="31">
        <f t="shared" si="138"/>
        <v>-11.017161898190553</v>
      </c>
      <c r="Z78" s="31">
        <f t="shared" si="138"/>
        <v>-17.00381863068592</v>
      </c>
      <c r="AA78" s="31">
        <f t="shared" si="138"/>
        <v>-9.5599934941918647</v>
      </c>
      <c r="AB78" s="31">
        <f t="shared" si="138"/>
        <v>-6.3727974534432796</v>
      </c>
      <c r="AC78" s="32">
        <f>IF(M78&lt;&gt;"",IF(N78&lt;&gt;"",IF(N77&lt;&gt;"",(N78/N77-1)*100,"-"),"-"),"-")</f>
        <v>-5.6814532304507281</v>
      </c>
    </row>
    <row r="79" spans="1:29" x14ac:dyDescent="0.2">
      <c r="A79" s="7">
        <v>2002</v>
      </c>
      <c r="B79" s="27">
        <v>1900249.871</v>
      </c>
      <c r="C79" s="27">
        <v>1688149.7690000001</v>
      </c>
      <c r="D79" s="27">
        <v>1737009.075</v>
      </c>
      <c r="E79" s="27">
        <v>1598659.4990000001</v>
      </c>
      <c r="F79" s="27">
        <v>1624174.1760000002</v>
      </c>
      <c r="G79" s="27">
        <v>1692649.0659999999</v>
      </c>
      <c r="H79" s="27">
        <v>1928231.5759999997</v>
      </c>
      <c r="I79" s="27">
        <v>1853796.067</v>
      </c>
      <c r="J79" s="27">
        <v>1705233.817</v>
      </c>
      <c r="K79" s="27">
        <v>1641482.5660000001</v>
      </c>
      <c r="L79" s="27">
        <v>1591873.6429999997</v>
      </c>
      <c r="M79" s="27">
        <v>1799457.6509999998</v>
      </c>
      <c r="N79" s="27">
        <f>SUM(B79:M79)</f>
        <v>20760966.776000001</v>
      </c>
      <c r="P79" s="28">
        <v>2002</v>
      </c>
      <c r="Q79" s="31">
        <f t="shared" ref="Q79:R90" si="139">IF(B79&lt;&gt;"",IF(B78&lt;&gt;"",(B79/B78-1)*100,"-"),"-")</f>
        <v>-5.2667724734566601</v>
      </c>
      <c r="R79" s="31">
        <f t="shared" si="138"/>
        <v>-5.7125666915426194</v>
      </c>
      <c r="S79" s="31">
        <f t="shared" si="138"/>
        <v>-8.7259755740027209</v>
      </c>
      <c r="T79" s="31">
        <f t="shared" si="138"/>
        <v>-5.5617682741599168</v>
      </c>
      <c r="U79" s="31">
        <f t="shared" si="138"/>
        <v>2.6660455236334757</v>
      </c>
      <c r="V79" s="31">
        <f t="shared" si="138"/>
        <v>-5.3669432498951402</v>
      </c>
      <c r="W79" s="31">
        <f t="shared" si="138"/>
        <v>-8.0063758562180727</v>
      </c>
      <c r="X79" s="31">
        <f t="shared" si="138"/>
        <v>-5.9162653980274875</v>
      </c>
      <c r="Y79" s="31">
        <f t="shared" si="138"/>
        <v>1.6266753346963148</v>
      </c>
      <c r="Z79" s="31">
        <f t="shared" si="138"/>
        <v>3.0797278085539226</v>
      </c>
      <c r="AA79" s="31">
        <f t="shared" si="138"/>
        <v>3.2074368240393669</v>
      </c>
      <c r="AB79" s="31">
        <f t="shared" si="138"/>
        <v>3.9946600285346578</v>
      </c>
      <c r="AC79" s="32">
        <f t="shared" ref="AC79:AC89" si="140">IF(M79&lt;&gt;"",IF(N79&lt;&gt;"",IF(N78&lt;&gt;"",(N79/N78-1)*100,"-"),"-"),"-")</f>
        <v>-2.8607739501769536</v>
      </c>
    </row>
    <row r="80" spans="1:29" x14ac:dyDescent="0.2">
      <c r="A80" s="7">
        <v>2003</v>
      </c>
      <c r="B80" s="27">
        <v>1947368.6439999999</v>
      </c>
      <c r="C80" s="27">
        <v>1666704.112</v>
      </c>
      <c r="D80" s="27">
        <v>1758520.017</v>
      </c>
      <c r="E80" s="27">
        <v>1555198.3919999998</v>
      </c>
      <c r="F80" s="27">
        <v>1489320.7289999998</v>
      </c>
      <c r="G80" s="27">
        <v>1605630.8679999998</v>
      </c>
      <c r="H80" s="27">
        <v>1846014.0799999998</v>
      </c>
      <c r="I80" s="27">
        <v>1832395.2490000001</v>
      </c>
      <c r="J80" s="27">
        <v>1727923.3120000002</v>
      </c>
      <c r="K80" s="27">
        <v>1784308.2449999999</v>
      </c>
      <c r="L80" s="27">
        <v>1757705.8760000002</v>
      </c>
      <c r="M80" s="27">
        <v>1715220.5959999994</v>
      </c>
      <c r="N80" s="27">
        <f t="shared" si="137"/>
        <v>20686310.119999997</v>
      </c>
      <c r="P80" s="28">
        <v>2003</v>
      </c>
      <c r="Q80" s="31">
        <f t="shared" si="139"/>
        <v>2.4796093250201823</v>
      </c>
      <c r="R80" s="31">
        <f t="shared" si="138"/>
        <v>-1.2703645964246224</v>
      </c>
      <c r="S80" s="31">
        <f t="shared" si="138"/>
        <v>1.2383897303472668</v>
      </c>
      <c r="T80" s="31">
        <f t="shared" si="138"/>
        <v>-2.7185968636339597</v>
      </c>
      <c r="U80" s="31">
        <f t="shared" si="138"/>
        <v>-8.3028931867465179</v>
      </c>
      <c r="V80" s="31">
        <f t="shared" si="138"/>
        <v>-5.1409473911587567</v>
      </c>
      <c r="W80" s="31">
        <f t="shared" si="138"/>
        <v>-4.2638808026655761</v>
      </c>
      <c r="X80" s="31">
        <f t="shared" si="138"/>
        <v>-1.1544321611725583</v>
      </c>
      <c r="Y80" s="31">
        <f t="shared" si="138"/>
        <v>1.3305796996166519</v>
      </c>
      <c r="Z80" s="31">
        <f t="shared" si="138"/>
        <v>8.7010171145490922</v>
      </c>
      <c r="AA80" s="31">
        <f t="shared" si="138"/>
        <v>10.41742438096267</v>
      </c>
      <c r="AB80" s="31">
        <f t="shared" si="138"/>
        <v>-4.6812468719776739</v>
      </c>
      <c r="AC80" s="32">
        <f t="shared" si="140"/>
        <v>-0.35960105714493151</v>
      </c>
    </row>
    <row r="81" spans="1:29" x14ac:dyDescent="0.2">
      <c r="A81" s="7">
        <v>2004</v>
      </c>
      <c r="B81" s="27">
        <v>1888323.625</v>
      </c>
      <c r="C81" s="27">
        <v>1743724.8419999997</v>
      </c>
      <c r="D81" s="27">
        <v>1713115.7040000004</v>
      </c>
      <c r="E81" s="27">
        <v>1667802.4450000001</v>
      </c>
      <c r="F81" s="27">
        <v>1669282.6270000001</v>
      </c>
      <c r="G81" s="27">
        <v>1745707.7640000004</v>
      </c>
      <c r="H81" s="27">
        <v>2105696.7289999998</v>
      </c>
      <c r="I81" s="27">
        <v>1957059.7010000001</v>
      </c>
      <c r="J81" s="27">
        <v>1812175.7519999999</v>
      </c>
      <c r="K81" s="27">
        <v>2013415.49</v>
      </c>
      <c r="L81" s="27">
        <v>1840618.2610000002</v>
      </c>
      <c r="M81" s="27">
        <v>1874480.8660000002</v>
      </c>
      <c r="N81" s="27">
        <f t="shared" si="137"/>
        <v>22031403.806000002</v>
      </c>
      <c r="P81" s="28">
        <v>2004</v>
      </c>
      <c r="Q81" s="31">
        <f t="shared" si="139"/>
        <v>-3.032041169088473</v>
      </c>
      <c r="R81" s="31">
        <f t="shared" si="138"/>
        <v>4.6211399759239269</v>
      </c>
      <c r="S81" s="31">
        <f t="shared" si="138"/>
        <v>-2.5819616814745427</v>
      </c>
      <c r="T81" s="31">
        <f t="shared" si="138"/>
        <v>7.2404944333301691</v>
      </c>
      <c r="U81" s="31">
        <f t="shared" si="138"/>
        <v>12.083488431725197</v>
      </c>
      <c r="V81" s="31">
        <f t="shared" si="138"/>
        <v>8.7241033285865299</v>
      </c>
      <c r="W81" s="31">
        <f t="shared" si="138"/>
        <v>14.0672084689625</v>
      </c>
      <c r="X81" s="31">
        <f t="shared" si="138"/>
        <v>6.8033603595094361</v>
      </c>
      <c r="Y81" s="31">
        <f t="shared" si="138"/>
        <v>4.8759362996544597</v>
      </c>
      <c r="Z81" s="31">
        <f t="shared" si="138"/>
        <v>12.840115806335927</v>
      </c>
      <c r="AA81" s="31">
        <f t="shared" si="138"/>
        <v>4.717079582659367</v>
      </c>
      <c r="AB81" s="31">
        <f t="shared" si="138"/>
        <v>9.2851187987950556</v>
      </c>
      <c r="AC81" s="32">
        <f t="shared" si="140"/>
        <v>6.5023374308767368</v>
      </c>
    </row>
    <row r="82" spans="1:29" x14ac:dyDescent="0.2">
      <c r="A82" s="7">
        <v>2005</v>
      </c>
      <c r="B82" s="27">
        <v>2117897.7189999996</v>
      </c>
      <c r="C82" s="27">
        <v>1890152.3980000003</v>
      </c>
      <c r="D82" s="27">
        <v>1977169.443</v>
      </c>
      <c r="E82" s="27">
        <v>1814845.2129999998</v>
      </c>
      <c r="F82" s="27">
        <v>1744809.35</v>
      </c>
      <c r="G82" s="27">
        <v>1827745.372</v>
      </c>
      <c r="H82" s="27">
        <v>2265568.7739999997</v>
      </c>
      <c r="I82" s="27">
        <v>2088037.4839999999</v>
      </c>
      <c r="J82" s="27">
        <v>1949974.0189999999</v>
      </c>
      <c r="K82" s="27">
        <v>2021504.8370000003</v>
      </c>
      <c r="L82" s="27">
        <v>1853356.1840000001</v>
      </c>
      <c r="M82" s="27">
        <v>1965996.524</v>
      </c>
      <c r="N82" s="27">
        <f t="shared" si="137"/>
        <v>23517057.317000002</v>
      </c>
      <c r="P82" s="28">
        <v>2005</v>
      </c>
      <c r="Q82" s="31">
        <f t="shared" si="139"/>
        <v>12.157560863011474</v>
      </c>
      <c r="R82" s="31">
        <f t="shared" si="138"/>
        <v>8.3974003508519459</v>
      </c>
      <c r="S82" s="31">
        <f t="shared" si="138"/>
        <v>15.413654686805645</v>
      </c>
      <c r="T82" s="31">
        <f t="shared" si="138"/>
        <v>8.8165578867465797</v>
      </c>
      <c r="U82" s="31">
        <f t="shared" si="138"/>
        <v>4.5245018296113937</v>
      </c>
      <c r="V82" s="31">
        <f t="shared" si="138"/>
        <v>4.6993895365409877</v>
      </c>
      <c r="W82" s="31">
        <f t="shared" si="138"/>
        <v>7.5923585195444288</v>
      </c>
      <c r="X82" s="31">
        <f t="shared" si="138"/>
        <v>6.6925798396990199</v>
      </c>
      <c r="Y82" s="31">
        <f t="shared" si="138"/>
        <v>7.604023332059251</v>
      </c>
      <c r="Z82" s="31">
        <f t="shared" si="138"/>
        <v>0.40177236343803546</v>
      </c>
      <c r="AA82" s="31">
        <f t="shared" si="138"/>
        <v>0.6920458885961267</v>
      </c>
      <c r="AB82" s="31">
        <f t="shared" si="138"/>
        <v>4.8821868315619188</v>
      </c>
      <c r="AC82" s="32">
        <f t="shared" si="140"/>
        <v>6.7433447459003926</v>
      </c>
    </row>
    <row r="83" spans="1:29" x14ac:dyDescent="0.2">
      <c r="A83" s="7">
        <v>2006</v>
      </c>
      <c r="B83" s="27">
        <v>2163612.7110000001</v>
      </c>
      <c r="C83" s="27">
        <v>1876193.5839999998</v>
      </c>
      <c r="D83" s="27">
        <v>1944810.1579999998</v>
      </c>
      <c r="E83" s="27">
        <v>1779743.7429999998</v>
      </c>
      <c r="F83" s="27">
        <v>1495332.673</v>
      </c>
      <c r="G83" s="27">
        <v>1302240.9609999999</v>
      </c>
      <c r="H83" s="27">
        <v>1200261.4139999999</v>
      </c>
      <c r="I83" s="27">
        <v>952407.62599999993</v>
      </c>
      <c r="J83" s="27">
        <v>809423.05499999993</v>
      </c>
      <c r="K83" s="27">
        <v>848724.01599999995</v>
      </c>
      <c r="L83" s="27">
        <v>873628.16099999996</v>
      </c>
      <c r="M83" s="27">
        <v>1021122.452</v>
      </c>
      <c r="N83" s="27">
        <f t="shared" si="137"/>
        <v>16267500.554</v>
      </c>
      <c r="P83" s="28">
        <v>2006</v>
      </c>
      <c r="Q83" s="31">
        <f t="shared" si="139"/>
        <v>2.1585080143334601</v>
      </c>
      <c r="R83" s="31">
        <f t="shared" si="138"/>
        <v>-0.73850203902978695</v>
      </c>
      <c r="S83" s="31">
        <f t="shared" si="138"/>
        <v>-1.6366470316727555</v>
      </c>
      <c r="T83" s="31">
        <f t="shared" si="138"/>
        <v>-1.9341302359321411</v>
      </c>
      <c r="U83" s="31">
        <f t="shared" si="138"/>
        <v>-14.298219859952043</v>
      </c>
      <c r="V83" s="31">
        <f t="shared" si="138"/>
        <v>-28.751510962655036</v>
      </c>
      <c r="W83" s="31">
        <f t="shared" si="138"/>
        <v>-47.021629721667409</v>
      </c>
      <c r="X83" s="31">
        <f t="shared" si="138"/>
        <v>-54.387426791999104</v>
      </c>
      <c r="Y83" s="31">
        <f t="shared" si="138"/>
        <v>-58.490572330030624</v>
      </c>
      <c r="Z83" s="31">
        <f t="shared" si="138"/>
        <v>-58.015236943012084</v>
      </c>
      <c r="AA83" s="31">
        <f t="shared" si="138"/>
        <v>-52.862371057327209</v>
      </c>
      <c r="AB83" s="31">
        <f t="shared" si="138"/>
        <v>-48.060821088206559</v>
      </c>
      <c r="AC83" s="32">
        <f t="shared" si="140"/>
        <v>-30.826802287714138</v>
      </c>
    </row>
    <row r="84" spans="1:29" x14ac:dyDescent="0.2">
      <c r="A84" s="7">
        <v>2007</v>
      </c>
      <c r="B84" s="27">
        <v>1191459.4680000001</v>
      </c>
      <c r="C84" s="27">
        <v>1077722.1100000003</v>
      </c>
      <c r="D84" s="27">
        <v>1180946.3650000002</v>
      </c>
      <c r="E84" s="27">
        <v>1207854.47</v>
      </c>
      <c r="F84" s="27">
        <v>1135120.1000000001</v>
      </c>
      <c r="G84" s="27">
        <v>1119625.4350000001</v>
      </c>
      <c r="H84" s="27">
        <v>1472118.4870000002</v>
      </c>
      <c r="I84" s="27">
        <v>1256891.774</v>
      </c>
      <c r="J84" s="27">
        <v>1220863.0659999999</v>
      </c>
      <c r="K84" s="27">
        <v>1298243.1740000001</v>
      </c>
      <c r="L84" s="27">
        <v>1153287.5699999998</v>
      </c>
      <c r="M84" s="27">
        <v>1530807.7220000003</v>
      </c>
      <c r="N84" s="27">
        <f t="shared" si="137"/>
        <v>14844939.741000002</v>
      </c>
      <c r="P84" s="28">
        <v>2007</v>
      </c>
      <c r="Q84" s="31">
        <f t="shared" si="139"/>
        <v>-44.931943598661917</v>
      </c>
      <c r="R84" s="31">
        <f t="shared" si="138"/>
        <v>-42.558053753583224</v>
      </c>
      <c r="S84" s="31">
        <f t="shared" si="138"/>
        <v>-39.277036365623488</v>
      </c>
      <c r="T84" s="31">
        <f t="shared" si="138"/>
        <v>-32.133236891509043</v>
      </c>
      <c r="U84" s="31">
        <f t="shared" si="138"/>
        <v>-24.0891260857242</v>
      </c>
      <c r="V84" s="31">
        <f t="shared" si="138"/>
        <v>-14.023174778634528</v>
      </c>
      <c r="W84" s="31">
        <f t="shared" si="138"/>
        <v>22.649821932874392</v>
      </c>
      <c r="X84" s="31">
        <f t="shared" si="138"/>
        <v>31.969940148295283</v>
      </c>
      <c r="Y84" s="31">
        <f t="shared" si="138"/>
        <v>50.831269069794402</v>
      </c>
      <c r="Z84" s="31">
        <f t="shared" si="138"/>
        <v>52.964114308743703</v>
      </c>
      <c r="AA84" s="31">
        <f t="shared" si="138"/>
        <v>32.011263084730146</v>
      </c>
      <c r="AB84" s="31">
        <f t="shared" si="138"/>
        <v>49.914216360801376</v>
      </c>
      <c r="AC84" s="32">
        <f t="shared" si="140"/>
        <v>-8.7448026098281275</v>
      </c>
    </row>
    <row r="85" spans="1:29" x14ac:dyDescent="0.2">
      <c r="A85" s="7">
        <v>2008</v>
      </c>
      <c r="B85" s="27">
        <v>1924117.23</v>
      </c>
      <c r="C85" s="27">
        <v>1650675.9550000001</v>
      </c>
      <c r="D85" s="27">
        <v>1682793.1270000001</v>
      </c>
      <c r="E85" s="27">
        <v>1494903.66</v>
      </c>
      <c r="F85" s="27">
        <v>1510496.2620000001</v>
      </c>
      <c r="G85" s="27">
        <v>1433706.7349999996</v>
      </c>
      <c r="H85" s="27">
        <v>1862194.3659999997</v>
      </c>
      <c r="I85" s="27">
        <v>1697222.459</v>
      </c>
      <c r="J85" s="27">
        <v>1508874.4210000001</v>
      </c>
      <c r="K85" s="27">
        <v>1567224.7169999999</v>
      </c>
      <c r="L85" s="27">
        <v>1441840.175</v>
      </c>
      <c r="M85" s="27">
        <v>1592491.6270000003</v>
      </c>
      <c r="N85" s="27">
        <f t="shared" si="137"/>
        <v>19366540.734000001</v>
      </c>
      <c r="P85" s="28">
        <v>2008</v>
      </c>
      <c r="Q85" s="31">
        <f t="shared" si="139"/>
        <v>61.492462117057926</v>
      </c>
      <c r="R85" s="31">
        <f t="shared" si="138"/>
        <v>53.16341194855876</v>
      </c>
      <c r="S85" s="31">
        <f t="shared" si="138"/>
        <v>42.495305195337949</v>
      </c>
      <c r="T85" s="31">
        <f t="shared" si="138"/>
        <v>23.765213204865642</v>
      </c>
      <c r="U85" s="31">
        <f t="shared" si="138"/>
        <v>33.06929037729136</v>
      </c>
      <c r="V85" s="31">
        <f t="shared" si="138"/>
        <v>28.05235484847659</v>
      </c>
      <c r="W85" s="31">
        <f t="shared" si="138"/>
        <v>26.497587147005209</v>
      </c>
      <c r="X85" s="31">
        <f t="shared" si="138"/>
        <v>35.033301522745106</v>
      </c>
      <c r="Y85" s="31">
        <f t="shared" si="138"/>
        <v>23.590799248570281</v>
      </c>
      <c r="Z85" s="31">
        <f t="shared" si="138"/>
        <v>20.718887523301532</v>
      </c>
      <c r="AA85" s="31">
        <f t="shared" si="138"/>
        <v>25.020004767761449</v>
      </c>
      <c r="AB85" s="31">
        <f t="shared" si="138"/>
        <v>4.0295005122792382</v>
      </c>
      <c r="AC85" s="32">
        <f t="shared" si="140"/>
        <v>30.458870644734649</v>
      </c>
    </row>
    <row r="86" spans="1:29" x14ac:dyDescent="0.2">
      <c r="A86" s="7">
        <v>2009</v>
      </c>
      <c r="B86" s="27">
        <v>1817344.7669999998</v>
      </c>
      <c r="C86" s="27">
        <v>1504969.2529999998</v>
      </c>
      <c r="D86" s="27">
        <v>1503760.9439999999</v>
      </c>
      <c r="E86" s="27">
        <v>1553349.142</v>
      </c>
      <c r="F86" s="27">
        <v>1485988.459</v>
      </c>
      <c r="G86" s="27">
        <v>1507337.2289999998</v>
      </c>
      <c r="H86" s="27">
        <v>1661140.5019999999</v>
      </c>
      <c r="I86" s="27">
        <v>1615766.4820000003</v>
      </c>
      <c r="J86" s="27">
        <v>1638393.31</v>
      </c>
      <c r="K86" s="27">
        <v>1774763.3339999998</v>
      </c>
      <c r="L86" s="27">
        <v>1641410.561</v>
      </c>
      <c r="M86" s="27">
        <v>1818273.8929999999</v>
      </c>
      <c r="N86" s="27">
        <f t="shared" ref="N86:N91" si="141">SUM(B86:M86)</f>
        <v>19522497.876000002</v>
      </c>
      <c r="P86" s="28">
        <v>2009</v>
      </c>
      <c r="Q86" s="31">
        <f t="shared" si="139"/>
        <v>-5.5491662012714382</v>
      </c>
      <c r="R86" s="31">
        <f t="shared" si="138"/>
        <v>-8.8270930195987631</v>
      </c>
      <c r="S86" s="31">
        <f t="shared" si="138"/>
        <v>-10.638989435330648</v>
      </c>
      <c r="T86" s="31">
        <f t="shared" si="138"/>
        <v>3.9096487328153406</v>
      </c>
      <c r="U86" s="31">
        <f t="shared" si="138"/>
        <v>-1.6225000760710317</v>
      </c>
      <c r="V86" s="31">
        <f t="shared" si="138"/>
        <v>5.1356733007186683</v>
      </c>
      <c r="W86" s="31">
        <f t="shared" si="138"/>
        <v>-10.796610046236166</v>
      </c>
      <c r="X86" s="31">
        <f t="shared" si="138"/>
        <v>-4.7993694973841761</v>
      </c>
      <c r="Y86" s="31">
        <f t="shared" si="138"/>
        <v>8.5838083804324672</v>
      </c>
      <c r="Z86" s="31">
        <f t="shared" si="138"/>
        <v>13.242428781832437</v>
      </c>
      <c r="AA86" s="31">
        <f t="shared" si="138"/>
        <v>13.841366710426129</v>
      </c>
      <c r="AB86" s="31">
        <f t="shared" si="138"/>
        <v>14.177924842552381</v>
      </c>
      <c r="AC86" s="32">
        <f t="shared" si="140"/>
        <v>0.80529168395160333</v>
      </c>
    </row>
    <row r="87" spans="1:29" x14ac:dyDescent="0.2">
      <c r="A87" s="7">
        <v>2010</v>
      </c>
      <c r="B87" s="27">
        <v>2052676.7099999997</v>
      </c>
      <c r="C87" s="27">
        <v>1720386.696</v>
      </c>
      <c r="D87" s="27">
        <v>1711696.0220000001</v>
      </c>
      <c r="E87" s="27">
        <v>1632042.9400000004</v>
      </c>
      <c r="F87" s="27">
        <v>1854220.7890000001</v>
      </c>
      <c r="G87" s="27">
        <v>1914689.8110000002</v>
      </c>
      <c r="H87" s="27">
        <v>2282152.6100000003</v>
      </c>
      <c r="I87" s="27">
        <v>2159216.9329999997</v>
      </c>
      <c r="J87" s="27">
        <v>2120614.2549999999</v>
      </c>
      <c r="K87" s="27">
        <v>2198224.514</v>
      </c>
      <c r="L87" s="27">
        <v>1954135.9569999999</v>
      </c>
      <c r="M87" s="27">
        <v>2111287.0890000002</v>
      </c>
      <c r="N87" s="27">
        <f t="shared" si="141"/>
        <v>23711344.326000001</v>
      </c>
      <c r="P87" s="28">
        <v>2010</v>
      </c>
      <c r="Q87" s="31">
        <f t="shared" si="139"/>
        <v>12.949218402211947</v>
      </c>
      <c r="R87" s="31">
        <f t="shared" si="138"/>
        <v>14.31374379048529</v>
      </c>
      <c r="S87" s="31">
        <f t="shared" si="138"/>
        <v>13.827668475475452</v>
      </c>
      <c r="T87" s="31">
        <f t="shared" si="138"/>
        <v>5.0660727760585056</v>
      </c>
      <c r="U87" s="31">
        <f t="shared" si="138"/>
        <v>24.780295416816568</v>
      </c>
      <c r="V87" s="31">
        <f t="shared" si="138"/>
        <v>27.024648112104742</v>
      </c>
      <c r="W87" s="31">
        <f t="shared" si="138"/>
        <v>37.384682827991192</v>
      </c>
      <c r="X87" s="31">
        <f t="shared" si="138"/>
        <v>33.634219861233582</v>
      </c>
      <c r="Y87" s="31">
        <f t="shared" si="138"/>
        <v>29.432550905618626</v>
      </c>
      <c r="Z87" s="31">
        <f t="shared" si="138"/>
        <v>23.860149231593276</v>
      </c>
      <c r="AA87" s="31">
        <f t="shared" si="138"/>
        <v>19.052234914918408</v>
      </c>
      <c r="AB87" s="31">
        <f t="shared" si="138"/>
        <v>16.114909702440539</v>
      </c>
      <c r="AC87" s="32">
        <f t="shared" si="140"/>
        <v>21.456508673255193</v>
      </c>
    </row>
    <row r="88" spans="1:29" x14ac:dyDescent="0.2">
      <c r="A88" s="7">
        <v>2011</v>
      </c>
      <c r="B88" s="27">
        <v>2305619.841</v>
      </c>
      <c r="C88" s="27">
        <v>1932803.6669999997</v>
      </c>
      <c r="D88" s="27">
        <v>2189227.8230000003</v>
      </c>
      <c r="E88" s="27">
        <v>2188250.2560000001</v>
      </c>
      <c r="F88" s="27">
        <v>2236590.02</v>
      </c>
      <c r="G88" s="27">
        <v>2045973.6419999998</v>
      </c>
      <c r="H88" s="27">
        <v>2462510.800999999</v>
      </c>
      <c r="I88" s="27">
        <v>2257908.65</v>
      </c>
      <c r="J88" s="27">
        <v>2260627.7389999996</v>
      </c>
      <c r="K88" s="27">
        <v>2273521.7980000004</v>
      </c>
      <c r="L88" s="27">
        <v>2041296.236</v>
      </c>
      <c r="M88" s="27">
        <v>2159512.1220000004</v>
      </c>
      <c r="N88" s="27">
        <f t="shared" si="141"/>
        <v>26353842.595000003</v>
      </c>
      <c r="P88" s="28">
        <v>2011</v>
      </c>
      <c r="Q88" s="31">
        <f t="shared" si="139"/>
        <v>12.322599548567027</v>
      </c>
      <c r="R88" s="31">
        <f t="shared" si="138"/>
        <v>12.347047991819604</v>
      </c>
      <c r="S88" s="31">
        <f t="shared" si="138"/>
        <v>27.89816619670804</v>
      </c>
      <c r="T88" s="31">
        <f t="shared" si="138"/>
        <v>34.080433937602116</v>
      </c>
      <c r="U88" s="31">
        <f t="shared" si="138"/>
        <v>20.621558838535915</v>
      </c>
      <c r="V88" s="31">
        <f t="shared" si="138"/>
        <v>6.8566631652692056</v>
      </c>
      <c r="W88" s="31">
        <f t="shared" si="138"/>
        <v>7.9029855501205448</v>
      </c>
      <c r="X88" s="31">
        <f t="shared" si="138"/>
        <v>4.5707179992738656</v>
      </c>
      <c r="Y88" s="31">
        <f t="shared" si="138"/>
        <v>6.6024965959685877</v>
      </c>
      <c r="Z88" s="31">
        <f t="shared" si="138"/>
        <v>3.4253682242395556</v>
      </c>
      <c r="AA88" s="31">
        <f t="shared" si="138"/>
        <v>4.4602975902356956</v>
      </c>
      <c r="AB88" s="31">
        <f t="shared" si="138"/>
        <v>2.284153266093325</v>
      </c>
      <c r="AC88" s="32">
        <f t="shared" si="140"/>
        <v>11.144447285101599</v>
      </c>
    </row>
    <row r="89" spans="1:29" x14ac:dyDescent="0.2">
      <c r="A89" s="7">
        <v>2012</v>
      </c>
      <c r="B89" s="27">
        <v>2383952.7399999998</v>
      </c>
      <c r="C89" s="27">
        <v>2102321.264</v>
      </c>
      <c r="D89" s="27">
        <v>2124439.7409999999</v>
      </c>
      <c r="E89" s="27">
        <v>2150965.2829999998</v>
      </c>
      <c r="F89" s="27">
        <v>2175827.111</v>
      </c>
      <c r="G89" s="27">
        <v>2109516.085</v>
      </c>
      <c r="H89" s="27">
        <v>2405242.9810000001</v>
      </c>
      <c r="I89" s="27">
        <v>2198169.8249999997</v>
      </c>
      <c r="J89" s="27">
        <v>2205687.8510000003</v>
      </c>
      <c r="K89" s="27">
        <v>2200046.085</v>
      </c>
      <c r="L89" s="27">
        <v>2095739.6130000001</v>
      </c>
      <c r="M89" s="27">
        <v>2288006.6629999997</v>
      </c>
      <c r="N89" s="27">
        <f t="shared" si="141"/>
        <v>26439915.242000002</v>
      </c>
      <c r="P89" s="28">
        <v>2012</v>
      </c>
      <c r="Q89" s="31">
        <f t="shared" si="139"/>
        <v>3.3974767915783133</v>
      </c>
      <c r="R89" s="31">
        <f t="shared" si="138"/>
        <v>8.770554396925224</v>
      </c>
      <c r="S89" s="31">
        <f t="shared" si="138"/>
        <v>-2.9594033713320145</v>
      </c>
      <c r="T89" s="31">
        <f t="shared" si="138"/>
        <v>-1.7038715246470493</v>
      </c>
      <c r="U89" s="31">
        <f t="shared" si="138"/>
        <v>-2.7167656323531242</v>
      </c>
      <c r="V89" s="31">
        <f t="shared" si="138"/>
        <v>3.105731261419642</v>
      </c>
      <c r="W89" s="31">
        <f t="shared" si="138"/>
        <v>-2.3255865507977869</v>
      </c>
      <c r="X89" s="31">
        <f t="shared" si="138"/>
        <v>-2.6457591630201782</v>
      </c>
      <c r="Y89" s="31">
        <f t="shared" si="138"/>
        <v>-2.4302934557594247</v>
      </c>
      <c r="Z89" s="31">
        <f t="shared" si="138"/>
        <v>-3.2318015628720387</v>
      </c>
      <c r="AA89" s="31">
        <f t="shared" si="138"/>
        <v>2.6670982897947226</v>
      </c>
      <c r="AB89" s="31">
        <f t="shared" si="138"/>
        <v>5.9501653031239332</v>
      </c>
      <c r="AC89" s="32">
        <f t="shared" si="140"/>
        <v>0.32660378345104046</v>
      </c>
    </row>
    <row r="90" spans="1:29" x14ac:dyDescent="0.2">
      <c r="A90" s="7">
        <v>2013</v>
      </c>
      <c r="B90" s="27">
        <v>2611228.7370000002</v>
      </c>
      <c r="C90" s="27">
        <v>2118051.62</v>
      </c>
      <c r="D90" s="27">
        <v>2333571.6089999997</v>
      </c>
      <c r="E90" s="27">
        <v>2180370.7820000001</v>
      </c>
      <c r="F90" s="27">
        <v>2285030.1540000001</v>
      </c>
      <c r="G90" s="27">
        <v>2163442.8139999998</v>
      </c>
      <c r="H90" s="27">
        <v>2485570.057</v>
      </c>
      <c r="I90" s="27">
        <v>2257184.7930000001</v>
      </c>
      <c r="J90" s="27">
        <v>2276846.8909999998</v>
      </c>
      <c r="K90" s="27">
        <v>2418165.477</v>
      </c>
      <c r="L90" s="27">
        <v>2240622.443</v>
      </c>
      <c r="M90" s="27">
        <v>2417686.4389999998</v>
      </c>
      <c r="N90" s="27">
        <f t="shared" si="141"/>
        <v>27787771.816</v>
      </c>
      <c r="P90" s="28">
        <v>2013</v>
      </c>
      <c r="Q90" s="31">
        <f t="shared" si="139"/>
        <v>9.5335781278952823</v>
      </c>
      <c r="R90" s="31">
        <f t="shared" si="139"/>
        <v>0.7482374967787031</v>
      </c>
      <c r="S90" s="31">
        <f t="shared" si="138"/>
        <v>9.8440950789952186</v>
      </c>
      <c r="T90" s="31">
        <f t="shared" si="138"/>
        <v>1.3670838498605509</v>
      </c>
      <c r="U90" s="31">
        <f t="shared" si="138"/>
        <v>5.0189209633393572</v>
      </c>
      <c r="V90" s="31">
        <f t="shared" si="138"/>
        <v>2.5563554306816227</v>
      </c>
      <c r="W90" s="31">
        <f t="shared" si="138"/>
        <v>3.339665748306353</v>
      </c>
      <c r="X90" s="31">
        <f t="shared" si="138"/>
        <v>2.6847319678769743</v>
      </c>
      <c r="Y90" s="31">
        <f t="shared" si="138"/>
        <v>3.2261609442033157</v>
      </c>
      <c r="Z90" s="31">
        <f t="shared" si="138"/>
        <v>9.9143101359169918</v>
      </c>
      <c r="AA90" s="31">
        <f t="shared" si="138"/>
        <v>6.9132075903553414</v>
      </c>
      <c r="AB90" s="31">
        <f t="shared" ref="AB90" si="142">IF(M90&lt;&gt;"",IF(M89&lt;&gt;"",(M90/M89-1)*100,"-"),"-")</f>
        <v>5.6678058721195246</v>
      </c>
      <c r="AC90" s="31">
        <f t="shared" ref="AC90:AC93" si="143">IF(N90&lt;&gt;"",IF(N89&lt;&gt;"",(N90/N89-1)*100,"-"),"-")</f>
        <v>5.0978097382812892</v>
      </c>
    </row>
    <row r="91" spans="1:29" x14ac:dyDescent="0.2">
      <c r="A91" s="7">
        <v>2014</v>
      </c>
      <c r="B91" s="27">
        <v>2531493.4710000004</v>
      </c>
      <c r="C91" s="27">
        <v>2107655.6749999998</v>
      </c>
      <c r="D91" s="27">
        <v>2374717.2140000002</v>
      </c>
      <c r="E91" s="27">
        <v>2307179.6529999999</v>
      </c>
      <c r="F91" s="27">
        <v>2341048.0210000002</v>
      </c>
      <c r="G91" s="27">
        <v>2324579.986</v>
      </c>
      <c r="H91" s="27">
        <v>2566829.9360000002</v>
      </c>
      <c r="I91" s="27">
        <v>2585732.3389999997</v>
      </c>
      <c r="J91" s="27">
        <v>2478750.1839999999</v>
      </c>
      <c r="K91" s="27">
        <v>2490105.9519999996</v>
      </c>
      <c r="L91" s="27">
        <v>2363386.4560000002</v>
      </c>
      <c r="M91" s="27">
        <v>2670858.3980000005</v>
      </c>
      <c r="N91" s="27">
        <f t="shared" si="141"/>
        <v>29142337.285000004</v>
      </c>
      <c r="P91" s="28">
        <v>2014</v>
      </c>
      <c r="Q91" s="31">
        <f t="shared" ref="Q91" si="144">IF(B91&lt;&gt;"",IF(B90&lt;&gt;"",(B91/B90-1)*100,"-"),"-")</f>
        <v>-3.0535534811709564</v>
      </c>
      <c r="R91" s="31">
        <f t="shared" ref="R91" si="145">IF(C91&lt;&gt;"",IF(C90&lt;&gt;"",(C91/C90-1)*100,"-"),"-")</f>
        <v>-0.49082585626503139</v>
      </c>
      <c r="S91" s="31">
        <f t="shared" ref="S91" si="146">IF(D91&lt;&gt;"",IF(D90&lt;&gt;"",(D91/D90-1)*100,"-"),"-")</f>
        <v>1.7632030164110857</v>
      </c>
      <c r="T91" s="31">
        <f t="shared" ref="T91" si="147">IF(E91&lt;&gt;"",IF(E90&lt;&gt;"",(E91/E90-1)*100,"-"),"-")</f>
        <v>5.8159314941691242</v>
      </c>
      <c r="U91" s="31">
        <f t="shared" ref="U91" si="148">IF(F91&lt;&gt;"",IF(F90&lt;&gt;"",(F91/F90-1)*100,"-"),"-")</f>
        <v>2.4515154385135629</v>
      </c>
      <c r="V91" s="31">
        <f t="shared" ref="V91" si="149">IF(G91&lt;&gt;"",IF(G90&lt;&gt;"",(G91/G90-1)*100,"-"),"-")</f>
        <v>7.4481826354389824</v>
      </c>
      <c r="W91" s="31">
        <f t="shared" ref="W91" si="150">IF(H91&lt;&gt;"",IF(H90&lt;&gt;"",(H91/H90-1)*100,"-"),"-")</f>
        <v>3.2692652846839643</v>
      </c>
      <c r="X91" s="31">
        <f t="shared" ref="X91" si="151">IF(I91&lt;&gt;"",IF(I90&lt;&gt;"",(I91/I90-1)*100,"-"),"-")</f>
        <v>14.555633505014477</v>
      </c>
      <c r="Y91" s="70">
        <f t="shared" ref="Y91" si="152">IF(J91&lt;&gt;"",IF(J90&lt;&gt;"",(J91/J90-1)*100,"-"),"-")</f>
        <v>8.8676710673032169</v>
      </c>
      <c r="Z91" s="70">
        <f t="shared" ref="Z91" si="153">IF(K91&lt;&gt;"",IF(K90&lt;&gt;"",(K91/K90-1)*100,"-"),"-")</f>
        <v>2.9750021528406556</v>
      </c>
      <c r="AA91" s="70">
        <f t="shared" ref="AA91" si="154">IF(L91&lt;&gt;"",IF(L90&lt;&gt;"",(L91/L90-1)*100,"-"),"-")</f>
        <v>5.4790138063434579</v>
      </c>
      <c r="AB91" s="70">
        <f t="shared" ref="AB91" si="155">IF(M91&lt;&gt;"",IF(M90&lt;&gt;"",(M91/M90-1)*100,"-"),"-")</f>
        <v>10.471662284903971</v>
      </c>
      <c r="AC91" s="31">
        <f t="shared" si="143"/>
        <v>4.8746818491580246</v>
      </c>
    </row>
    <row r="92" spans="1:29" x14ac:dyDescent="0.2">
      <c r="A92" s="7">
        <v>2015</v>
      </c>
      <c r="B92" s="27">
        <v>3079356.443</v>
      </c>
      <c r="C92" s="27">
        <v>2528961.12</v>
      </c>
      <c r="D92" s="27">
        <v>2481585.3909999998</v>
      </c>
      <c r="E92" s="27">
        <v>2495936.3669999996</v>
      </c>
      <c r="F92" s="27">
        <v>2660636.6090000002</v>
      </c>
      <c r="G92" s="27">
        <v>2599389.0249999999</v>
      </c>
      <c r="H92" s="27">
        <v>3132621.9529999997</v>
      </c>
      <c r="I92" s="27">
        <v>3018211.2230000002</v>
      </c>
      <c r="J92" s="27">
        <v>2828555.9020000002</v>
      </c>
      <c r="K92" s="27">
        <v>2867202.4079999998</v>
      </c>
      <c r="L92" s="27">
        <v>2565362.5649999999</v>
      </c>
      <c r="M92" s="27">
        <v>2909732.017</v>
      </c>
      <c r="N92" s="27">
        <f t="shared" ref="N92:N94" si="156">SUM(B92:M92)</f>
        <v>33167551.023000002</v>
      </c>
      <c r="P92" s="28">
        <v>2015</v>
      </c>
      <c r="Q92" s="31">
        <f t="shared" ref="Q92" si="157">IF(B92&lt;&gt;"",IF(B91&lt;&gt;"",(B92/B91-1)*100,"-"),"-")</f>
        <v>21.641887615992172</v>
      </c>
      <c r="R92" s="31">
        <f t="shared" ref="R92" si="158">IF(C92&lt;&gt;"",IF(C91&lt;&gt;"",(C92/C91-1)*100,"-"),"-")</f>
        <v>19.989291894180017</v>
      </c>
      <c r="S92" s="31">
        <f t="shared" ref="S92" si="159">IF(D92&lt;&gt;"",IF(D91&lt;&gt;"",(D92/D91-1)*100,"-"),"-")</f>
        <v>4.5002485504364476</v>
      </c>
      <c r="T92" s="31">
        <f t="shared" ref="T92" si="160">IF(E92&lt;&gt;"",IF(E91&lt;&gt;"",(E92/E91-1)*100,"-"),"-")</f>
        <v>8.1812750799254541</v>
      </c>
      <c r="U92" s="31">
        <f t="shared" ref="U92" si="161">IF(F92&lt;&gt;"",IF(F91&lt;&gt;"",(F92/F91-1)*100,"-"),"-")</f>
        <v>13.651517830184655</v>
      </c>
      <c r="V92" s="31">
        <f t="shared" ref="V92" si="162">IF(G92&lt;&gt;"",IF(G91&lt;&gt;"",(G92/G91-1)*100,"-"),"-")</f>
        <v>11.821879249372479</v>
      </c>
      <c r="W92" s="31">
        <f t="shared" ref="W92" si="163">IF(H92&lt;&gt;"",IF(H91&lt;&gt;"",(H92/H91-1)*100,"-"),"-")</f>
        <v>22.042442666914553</v>
      </c>
      <c r="X92" s="31">
        <f t="shared" ref="X92" si="164">IF(I92&lt;&gt;"",IF(I91&lt;&gt;"",(I92/I91-1)*100,"-"),"-")</f>
        <v>16.725585919200615</v>
      </c>
      <c r="Y92" s="70">
        <f t="shared" ref="Y92" si="165">IF(J92&lt;&gt;"",IF(J91&lt;&gt;"",(J92/J91-1)*100,"-"),"-")</f>
        <v>14.112181221728171</v>
      </c>
      <c r="Z92" s="70">
        <f t="shared" ref="Z92:Z94" si="166">IF(K92&lt;&gt;"",IF(K91&lt;&gt;"",(K92/K91-1)*100,"-"),"-")</f>
        <v>15.143791600398536</v>
      </c>
      <c r="AA92" s="70">
        <f t="shared" ref="AA92:AB94" si="167">IF(L92&lt;&gt;"",IF(L91&lt;&gt;"",(L92/L91-1)*100,"-"),"-")</f>
        <v>8.546046647903772</v>
      </c>
      <c r="AB92" s="70">
        <f t="shared" ref="AB92" si="168">IF(M92&lt;&gt;"",IF(M91&lt;&gt;"",(M92/M91-1)*100,"-"),"-")</f>
        <v>8.9437021138549788</v>
      </c>
      <c r="AC92" s="31">
        <f t="shared" si="143"/>
        <v>13.812254311090676</v>
      </c>
    </row>
    <row r="93" spans="1:29" x14ac:dyDescent="0.2">
      <c r="A93" s="7">
        <v>2016</v>
      </c>
      <c r="B93" s="27">
        <v>3284250.9460000005</v>
      </c>
      <c r="C93" s="27">
        <v>2656631.5320000001</v>
      </c>
      <c r="D93" s="27">
        <v>2453192.5530000003</v>
      </c>
      <c r="E93" s="27">
        <v>2396032.2910000002</v>
      </c>
      <c r="F93" s="27">
        <v>2530070.4760000003</v>
      </c>
      <c r="G93" s="27">
        <v>2469031.8420000002</v>
      </c>
      <c r="H93" s="27">
        <v>2989303.3899999997</v>
      </c>
      <c r="I93" s="27">
        <v>2814752.659</v>
      </c>
      <c r="J93" s="27">
        <v>2693174.8530000011</v>
      </c>
      <c r="K93" s="27">
        <v>2939801.6590000009</v>
      </c>
      <c r="L93" s="27">
        <v>2776904.6069999998</v>
      </c>
      <c r="M93" s="27">
        <v>3067790.4990000003</v>
      </c>
      <c r="N93" s="27">
        <f t="shared" si="156"/>
        <v>33070937.307000007</v>
      </c>
      <c r="P93" s="28">
        <v>2016</v>
      </c>
      <c r="Q93" s="31">
        <f t="shared" ref="Q93:R94" si="169">IF(B93&lt;&gt;"",IF(B92&lt;&gt;"",(B93/B92-1)*100,"-"),"-")</f>
        <v>6.6538092225655543</v>
      </c>
      <c r="R93" s="31">
        <f t="shared" ref="R93" si="170">IF(C93&lt;&gt;"",IF(C92&lt;&gt;"",(C93/C92-1)*100,"-"),"-")</f>
        <v>5.0483343136568326</v>
      </c>
      <c r="S93" s="31">
        <f t="shared" ref="S93:S94" si="171">IF(D93&lt;&gt;"",IF(D92&lt;&gt;"",(D93/D92-1)*100,"-"),"-")</f>
        <v>-1.1441410842831456</v>
      </c>
      <c r="T93" s="31">
        <f t="shared" ref="T93:T94" si="172">IF(E93&lt;&gt;"",IF(E92&lt;&gt;"",(E93/E92-1)*100,"-"),"-")</f>
        <v>-4.0026691914457508</v>
      </c>
      <c r="U93" s="31">
        <f t="shared" ref="U93:U94" si="173">IF(F93&lt;&gt;"",IF(F92&lt;&gt;"",(F93/F92-1)*100,"-"),"-")</f>
        <v>-4.9073267863165011</v>
      </c>
      <c r="V93" s="31">
        <f t="shared" ref="V93:V94" si="174">IF(G93&lt;&gt;"",IF(G92&lt;&gt;"",(G93/G92-1)*100,"-"),"-")</f>
        <v>-5.0149162647941781</v>
      </c>
      <c r="W93" s="31">
        <f t="shared" ref="W93:W94" si="175">IF(H93&lt;&gt;"",IF(H92&lt;&gt;"",(H93/H92-1)*100,"-"),"-")</f>
        <v>-4.5750353904897123</v>
      </c>
      <c r="X93" s="31">
        <f t="shared" ref="X93:X94" si="176">IF(I93&lt;&gt;"",IF(I92&lt;&gt;"",(I93/I92-1)*100,"-"),"-")</f>
        <v>-6.7410313250962357</v>
      </c>
      <c r="Y93" s="31">
        <f>IF(J93&lt;&gt;"",IF(J92&lt;&gt;"",(J93/J92-1)*100,"-"),"-")</f>
        <v>-4.7862249745276308</v>
      </c>
      <c r="Z93" s="31">
        <f t="shared" si="166"/>
        <v>2.5320588039908332</v>
      </c>
      <c r="AA93" s="31">
        <f t="shared" si="167"/>
        <v>8.2460875077125841</v>
      </c>
      <c r="AB93" s="31">
        <f t="shared" si="167"/>
        <v>5.4320631960795618</v>
      </c>
      <c r="AC93" s="31">
        <f t="shared" si="143"/>
        <v>-0.29128986922488664</v>
      </c>
    </row>
    <row r="94" spans="1:29" x14ac:dyDescent="0.2">
      <c r="A94" s="7">
        <v>2017</v>
      </c>
      <c r="B94" s="27">
        <v>3443267.6469999999</v>
      </c>
      <c r="C94" s="27">
        <v>2830226.5329999998</v>
      </c>
      <c r="D94" s="27">
        <v>2890177.0019999994</v>
      </c>
      <c r="E94" s="27">
        <v>2803683.4580000001</v>
      </c>
      <c r="F94" s="27">
        <v>2826881.7280000001</v>
      </c>
      <c r="G94" s="27">
        <v>2834955.65</v>
      </c>
      <c r="H94" s="27">
        <v>3556475.6490000007</v>
      </c>
      <c r="I94" s="27"/>
      <c r="J94" s="27"/>
      <c r="K94" s="27"/>
      <c r="L94" s="27"/>
      <c r="M94" s="27"/>
      <c r="N94" s="27">
        <f t="shared" si="156"/>
        <v>21185667.666999999</v>
      </c>
      <c r="P94" s="28">
        <v>2017</v>
      </c>
      <c r="Q94" s="31">
        <f t="shared" si="169"/>
        <v>4.8417950885778493</v>
      </c>
      <c r="R94" s="31">
        <f t="shared" si="169"/>
        <v>6.5344026414273504</v>
      </c>
      <c r="S94" s="31">
        <f t="shared" si="171"/>
        <v>17.812888289816975</v>
      </c>
      <c r="T94" s="155">
        <f t="shared" si="172"/>
        <v>17.013592368150587</v>
      </c>
      <c r="U94" s="155">
        <f t="shared" si="173"/>
        <v>11.73134324974432</v>
      </c>
      <c r="V94" s="155">
        <f t="shared" si="174"/>
        <v>14.820538227793323</v>
      </c>
      <c r="W94" s="31">
        <f t="shared" si="175"/>
        <v>18.973392292576928</v>
      </c>
      <c r="X94" s="155" t="str">
        <f t="shared" si="176"/>
        <v>-</v>
      </c>
      <c r="Y94" s="155" t="str">
        <f>IF(J94&lt;&gt;"",IF(J93&lt;&gt;"",(J94/J93-1)*100,"-"),"-")</f>
        <v>-</v>
      </c>
      <c r="Z94" s="155" t="str">
        <f t="shared" si="166"/>
        <v>-</v>
      </c>
      <c r="AA94" s="155" t="str">
        <f t="shared" si="167"/>
        <v>-</v>
      </c>
      <c r="AB94" s="155" t="str">
        <f t="shared" si="167"/>
        <v>-</v>
      </c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169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21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6</v>
      </c>
      <c r="C98" s="5" t="s">
        <v>7</v>
      </c>
      <c r="D98" s="5" t="s">
        <v>8</v>
      </c>
      <c r="E98" s="5" t="s">
        <v>9</v>
      </c>
      <c r="F98" s="5" t="s">
        <v>10</v>
      </c>
      <c r="G98" s="5" t="s">
        <v>11</v>
      </c>
      <c r="H98" s="5" t="s">
        <v>12</v>
      </c>
      <c r="I98" s="5" t="s">
        <v>13</v>
      </c>
      <c r="J98" s="5" t="s">
        <v>14</v>
      </c>
      <c r="K98" s="5" t="s">
        <v>15</v>
      </c>
      <c r="L98" s="5" t="s">
        <v>16</v>
      </c>
      <c r="M98" s="8" t="s">
        <v>17</v>
      </c>
      <c r="N98" s="40" t="s">
        <v>5</v>
      </c>
      <c r="O98" s="17"/>
      <c r="P98" s="25"/>
      <c r="Q98" s="26" t="s">
        <v>6</v>
      </c>
      <c r="R98" s="26" t="s">
        <v>7</v>
      </c>
      <c r="S98" s="26" t="s">
        <v>8</v>
      </c>
      <c r="T98" s="26" t="s">
        <v>9</v>
      </c>
      <c r="U98" s="26" t="s">
        <v>10</v>
      </c>
      <c r="V98" s="26" t="s">
        <v>11</v>
      </c>
      <c r="W98" s="26" t="s">
        <v>12</v>
      </c>
      <c r="X98" s="26" t="s">
        <v>13</v>
      </c>
      <c r="Y98" s="26" t="s">
        <v>14</v>
      </c>
      <c r="Z98" s="26" t="s">
        <v>15</v>
      </c>
      <c r="AA98" s="26" t="s">
        <v>16</v>
      </c>
      <c r="AB98" s="26" t="s">
        <v>17</v>
      </c>
      <c r="AC98" s="26" t="s">
        <v>5</v>
      </c>
    </row>
    <row r="99" spans="1:29" x14ac:dyDescent="0.2">
      <c r="A99" s="7">
        <v>2000</v>
      </c>
      <c r="B99" s="27">
        <v>2876811.949</v>
      </c>
      <c r="C99" s="27">
        <v>2591022.3259999999</v>
      </c>
      <c r="D99" s="27">
        <v>2705778.1970000002</v>
      </c>
      <c r="E99" s="27">
        <v>2650920.4019999998</v>
      </c>
      <c r="F99" s="27">
        <v>2511287.4269999997</v>
      </c>
      <c r="G99" s="27">
        <v>2360017.7450000001</v>
      </c>
      <c r="H99" s="27">
        <v>2637421.9620000003</v>
      </c>
      <c r="I99" s="27">
        <v>2657937.4669999997</v>
      </c>
      <c r="J99" s="27">
        <v>2591048.6940000001</v>
      </c>
      <c r="K99" s="27">
        <v>2613802.5870000003</v>
      </c>
      <c r="L99" s="27">
        <v>2525107.8280000002</v>
      </c>
      <c r="M99" s="27">
        <v>2636351.1210000003</v>
      </c>
      <c r="N99" s="41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27">
        <v>2693403.818</v>
      </c>
      <c r="C100" s="27">
        <v>2431826.7180000003</v>
      </c>
      <c r="D100" s="27">
        <v>2697051.5389999999</v>
      </c>
      <c r="E100" s="27">
        <v>2568830.665</v>
      </c>
      <c r="F100" s="27">
        <v>2601024.2079999996</v>
      </c>
      <c r="G100" s="27">
        <v>2606027.7459999998</v>
      </c>
      <c r="H100" s="27">
        <v>2855558.318</v>
      </c>
      <c r="I100" s="27">
        <v>2767346.2740000002</v>
      </c>
      <c r="J100" s="27">
        <v>2490426.5439999998</v>
      </c>
      <c r="K100" s="27">
        <v>2542509.1880000001</v>
      </c>
      <c r="L100" s="27">
        <v>2391199.9420000003</v>
      </c>
      <c r="M100" s="27">
        <v>2593267.6719999998</v>
      </c>
      <c r="N100" s="41">
        <f t="shared" ref="N100:N107" si="177">SUM(B100:M100)</f>
        <v>31238472.631999999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78">IF(C100&lt;&gt;"",IF(C99&lt;&gt;"",(C100/C99-1)*100,"-"),"-")</f>
        <v>-6.1441233602091199</v>
      </c>
      <c r="S100" s="31">
        <f t="shared" si="178"/>
        <v>-0.3225193406346416</v>
      </c>
      <c r="T100" s="31">
        <f t="shared" si="178"/>
        <v>-3.0966503912402188</v>
      </c>
      <c r="U100" s="31">
        <f t="shared" si="178"/>
        <v>3.5733377245152687</v>
      </c>
      <c r="V100" s="31">
        <f t="shared" si="178"/>
        <v>10.424074205425082</v>
      </c>
      <c r="W100" s="31">
        <f t="shared" si="178"/>
        <v>8.2708174551857851</v>
      </c>
      <c r="X100" s="31">
        <f t="shared" si="178"/>
        <v>4.1163047798671304</v>
      </c>
      <c r="Y100" s="31">
        <f t="shared" si="178"/>
        <v>-3.8834526820359483</v>
      </c>
      <c r="Z100" s="31">
        <f t="shared" si="178"/>
        <v>-2.7275739703749968</v>
      </c>
      <c r="AA100" s="31">
        <f t="shared" si="178"/>
        <v>-5.3030561513114138</v>
      </c>
      <c r="AB100" s="31">
        <f t="shared" si="178"/>
        <v>-1.6342075475765272</v>
      </c>
      <c r="AC100" s="32">
        <f>IF(M100&lt;&gt;"",IF(N100&lt;&gt;"",IF(N99&lt;&gt;"",(N100/N99-1)*100,"-"),"-"),"-")</f>
        <v>-0.37960629435170867</v>
      </c>
    </row>
    <row r="101" spans="1:29" x14ac:dyDescent="0.2">
      <c r="A101" s="7">
        <v>2002</v>
      </c>
      <c r="B101" s="27">
        <v>2645586.284</v>
      </c>
      <c r="C101" s="27">
        <v>2293286.2649999997</v>
      </c>
      <c r="D101" s="27">
        <v>2366284.4739999999</v>
      </c>
      <c r="E101" s="27">
        <v>2299229.64</v>
      </c>
      <c r="F101" s="27">
        <v>2404885.0789999999</v>
      </c>
      <c r="G101" s="27">
        <v>2329225.5460000006</v>
      </c>
      <c r="H101" s="27">
        <v>2604399.6129999994</v>
      </c>
      <c r="I101" s="27">
        <v>2565816.8160000001</v>
      </c>
      <c r="J101" s="27">
        <v>2422762.7889999999</v>
      </c>
      <c r="K101" s="27">
        <v>2416818.14</v>
      </c>
      <c r="L101" s="27">
        <v>2336131.2939999998</v>
      </c>
      <c r="M101" s="27">
        <v>2500364.0619999999</v>
      </c>
      <c r="N101" s="41">
        <f>SUM(B101:M101)</f>
        <v>29184790.002</v>
      </c>
      <c r="O101" s="17"/>
      <c r="P101" s="28">
        <v>2002</v>
      </c>
      <c r="Q101" s="31">
        <f t="shared" ref="Q101:R112" si="179">IF(B101&lt;&gt;"",IF(B100&lt;&gt;"",(B101/B100-1)*100,"-"),"-")</f>
        <v>-1.775357028917679</v>
      </c>
      <c r="R101" s="31">
        <f t="shared" si="178"/>
        <v>-5.696970593116113</v>
      </c>
      <c r="S101" s="31">
        <f t="shared" si="178"/>
        <v>-12.26402462900802</v>
      </c>
      <c r="T101" s="31">
        <f t="shared" si="178"/>
        <v>-10.495087460348419</v>
      </c>
      <c r="U101" s="31">
        <f t="shared" si="178"/>
        <v>-7.5408421189134822</v>
      </c>
      <c r="V101" s="31">
        <f t="shared" si="178"/>
        <v>-10.621613696356992</v>
      </c>
      <c r="W101" s="31">
        <f t="shared" si="178"/>
        <v>-8.7954325224885999</v>
      </c>
      <c r="X101" s="31">
        <f t="shared" si="178"/>
        <v>-7.2824084175307728</v>
      </c>
      <c r="Y101" s="31">
        <f t="shared" si="178"/>
        <v>-2.7169544575814553</v>
      </c>
      <c r="Z101" s="31">
        <f t="shared" si="178"/>
        <v>-4.9435828430131057</v>
      </c>
      <c r="AA101" s="31">
        <f t="shared" si="178"/>
        <v>-2.3029712836953764</v>
      </c>
      <c r="AB101" s="31">
        <f t="shared" si="178"/>
        <v>-3.5824921200035664</v>
      </c>
      <c r="AC101" s="32">
        <f t="shared" ref="AC101:AC111" si="180">IF(M101&lt;&gt;"",IF(N101&lt;&gt;"",IF(N100&lt;&gt;"",(N101/N100-1)*100,"-"),"-"),"-")</f>
        <v>-6.5742094826244823</v>
      </c>
    </row>
    <row r="102" spans="1:29" x14ac:dyDescent="0.2">
      <c r="A102" s="7">
        <v>2003</v>
      </c>
      <c r="B102" s="27">
        <v>2536706.6609999998</v>
      </c>
      <c r="C102" s="27">
        <v>2241500.6309999991</v>
      </c>
      <c r="D102" s="27">
        <v>2398959.2490000003</v>
      </c>
      <c r="E102" s="27">
        <v>2162736.5419999999</v>
      </c>
      <c r="F102" s="27">
        <v>2245209.497</v>
      </c>
      <c r="G102" s="27">
        <v>2172611.2280000001</v>
      </c>
      <c r="H102" s="27">
        <v>2278662.2180000008</v>
      </c>
      <c r="I102" s="27">
        <v>2250584.3770000003</v>
      </c>
      <c r="J102" s="27">
        <v>2219139.6870000004</v>
      </c>
      <c r="K102" s="27">
        <v>2272465.3420000002</v>
      </c>
      <c r="L102" s="27">
        <v>2282959.0120000001</v>
      </c>
      <c r="M102" s="27">
        <v>2300276.1870000004</v>
      </c>
      <c r="N102" s="41">
        <f t="shared" si="177"/>
        <v>27361810.630999997</v>
      </c>
      <c r="O102" s="17"/>
      <c r="P102" s="28">
        <v>2003</v>
      </c>
      <c r="Q102" s="31">
        <f t="shared" si="179"/>
        <v>-4.1155196357980595</v>
      </c>
      <c r="R102" s="31">
        <f t="shared" si="178"/>
        <v>-2.2581408518574375</v>
      </c>
      <c r="S102" s="31">
        <f t="shared" si="178"/>
        <v>1.3808472886088108</v>
      </c>
      <c r="T102" s="31">
        <f t="shared" si="178"/>
        <v>-5.9364708781329156</v>
      </c>
      <c r="U102" s="31">
        <f t="shared" si="178"/>
        <v>-6.6396346085026314</v>
      </c>
      <c r="V102" s="31">
        <f t="shared" si="178"/>
        <v>-6.7238794572279881</v>
      </c>
      <c r="W102" s="31">
        <f t="shared" si="178"/>
        <v>-12.50719718180202</v>
      </c>
      <c r="X102" s="31">
        <f t="shared" si="178"/>
        <v>-12.28585131386869</v>
      </c>
      <c r="Y102" s="31">
        <f t="shared" si="178"/>
        <v>-8.4045826906581027</v>
      </c>
      <c r="Z102" s="31">
        <f t="shared" si="178"/>
        <v>-5.9728448579089211</v>
      </c>
      <c r="AA102" s="31">
        <f t="shared" si="178"/>
        <v>-2.2760827756797997</v>
      </c>
      <c r="AB102" s="31">
        <f t="shared" si="178"/>
        <v>-8.0023496594312959</v>
      </c>
      <c r="AC102" s="32">
        <f t="shared" si="180"/>
        <v>-6.2463336925675179</v>
      </c>
    </row>
    <row r="103" spans="1:29" x14ac:dyDescent="0.2">
      <c r="A103" s="7">
        <v>2004</v>
      </c>
      <c r="B103" s="27">
        <v>2401546.3080000002</v>
      </c>
      <c r="C103" s="27">
        <v>2173622.7010000008</v>
      </c>
      <c r="D103" s="27">
        <v>2256237.4010000001</v>
      </c>
      <c r="E103" s="27">
        <v>2228297.1089999997</v>
      </c>
      <c r="F103" s="27">
        <v>2395967.6869999999</v>
      </c>
      <c r="G103" s="27">
        <v>2393958.5660000001</v>
      </c>
      <c r="H103" s="27">
        <v>2630255.8310000002</v>
      </c>
      <c r="I103" s="27">
        <v>2512686.0329999998</v>
      </c>
      <c r="J103" s="27">
        <v>2409288.986</v>
      </c>
      <c r="K103" s="27">
        <v>2535672.2760000001</v>
      </c>
      <c r="L103" s="27">
        <v>2371642.0499999998</v>
      </c>
      <c r="M103" s="27">
        <v>2557333.5569999996</v>
      </c>
      <c r="N103" s="41">
        <f t="shared" si="177"/>
        <v>28866508.505000003</v>
      </c>
      <c r="O103" s="17"/>
      <c r="P103" s="28">
        <v>2004</v>
      </c>
      <c r="Q103" s="31">
        <f t="shared" si="179"/>
        <v>-5.3281822087666182</v>
      </c>
      <c r="R103" s="31">
        <f t="shared" si="178"/>
        <v>-3.0282360424639276</v>
      </c>
      <c r="S103" s="31">
        <f t="shared" si="178"/>
        <v>-5.9493235685222023</v>
      </c>
      <c r="T103" s="31">
        <f t="shared" si="178"/>
        <v>3.0313709380141329</v>
      </c>
      <c r="U103" s="31">
        <f t="shared" si="178"/>
        <v>6.7146602667341071</v>
      </c>
      <c r="V103" s="31">
        <f t="shared" si="178"/>
        <v>10.188078527227429</v>
      </c>
      <c r="W103" s="31">
        <f t="shared" si="178"/>
        <v>15.429825896204829</v>
      </c>
      <c r="X103" s="31">
        <f t="shared" si="178"/>
        <v>11.645937769699511</v>
      </c>
      <c r="Y103" s="31">
        <f t="shared" si="178"/>
        <v>8.5686043160742908</v>
      </c>
      <c r="Z103" s="31">
        <f t="shared" si="178"/>
        <v>11.582439966646586</v>
      </c>
      <c r="AA103" s="31">
        <f t="shared" si="178"/>
        <v>3.8845654930225182</v>
      </c>
      <c r="AB103" s="31">
        <f t="shared" si="178"/>
        <v>11.175065474865908</v>
      </c>
      <c r="AC103" s="32">
        <f t="shared" si="180"/>
        <v>5.4992628020575252</v>
      </c>
    </row>
    <row r="104" spans="1:29" x14ac:dyDescent="0.2">
      <c r="A104" s="7">
        <v>2005</v>
      </c>
      <c r="B104" s="27">
        <v>2589510.3730000001</v>
      </c>
      <c r="C104" s="27">
        <v>2318156.7379999999</v>
      </c>
      <c r="D104" s="27">
        <v>2569875.6320000002</v>
      </c>
      <c r="E104" s="27">
        <v>2500628.2639999995</v>
      </c>
      <c r="F104" s="27">
        <v>2520237.4920000001</v>
      </c>
      <c r="G104" s="27">
        <v>2486326.3829999999</v>
      </c>
      <c r="H104" s="27">
        <v>2753884.3619999993</v>
      </c>
      <c r="I104" s="27">
        <v>2636738.5480000004</v>
      </c>
      <c r="J104" s="27">
        <v>2492988.054</v>
      </c>
      <c r="K104" s="27">
        <v>2508773.1980000008</v>
      </c>
      <c r="L104" s="27">
        <v>2490925.7060000002</v>
      </c>
      <c r="M104" s="27">
        <v>2639639.9869999997</v>
      </c>
      <c r="N104" s="41">
        <f t="shared" si="177"/>
        <v>30507684.737</v>
      </c>
      <c r="O104" s="17"/>
      <c r="P104" s="28">
        <v>2005</v>
      </c>
      <c r="Q104" s="31">
        <f t="shared" si="179"/>
        <v>7.826793277891686</v>
      </c>
      <c r="R104" s="31">
        <f t="shared" si="178"/>
        <v>6.6494537866900405</v>
      </c>
      <c r="S104" s="31">
        <f t="shared" si="178"/>
        <v>13.900941047293646</v>
      </c>
      <c r="T104" s="31">
        <f t="shared" si="178"/>
        <v>12.221492093673936</v>
      </c>
      <c r="U104" s="31">
        <f t="shared" si="178"/>
        <v>5.1866227442991519</v>
      </c>
      <c r="V104" s="31">
        <f t="shared" si="178"/>
        <v>3.8583715821921993</v>
      </c>
      <c r="W104" s="31">
        <f t="shared" si="178"/>
        <v>4.7002473882168605</v>
      </c>
      <c r="X104" s="31">
        <f t="shared" si="178"/>
        <v>4.9370479785685317</v>
      </c>
      <c r="Y104" s="31">
        <f t="shared" si="178"/>
        <v>3.4740153002135621</v>
      </c>
      <c r="Z104" s="31">
        <f t="shared" si="178"/>
        <v>-1.0608262847923045</v>
      </c>
      <c r="AA104" s="31">
        <f t="shared" si="178"/>
        <v>5.0295809184189633</v>
      </c>
      <c r="AB104" s="31">
        <f t="shared" si="178"/>
        <v>3.2184471898360156</v>
      </c>
      <c r="AC104" s="32">
        <f t="shared" si="180"/>
        <v>5.6853991597762166</v>
      </c>
    </row>
    <row r="105" spans="1:29" x14ac:dyDescent="0.2">
      <c r="A105" s="7">
        <v>2006</v>
      </c>
      <c r="B105" s="27">
        <v>2743119.281</v>
      </c>
      <c r="C105" s="27">
        <v>2433112.6769999992</v>
      </c>
      <c r="D105" s="27">
        <v>2507105.1490000002</v>
      </c>
      <c r="E105" s="27">
        <v>2381457.3689999999</v>
      </c>
      <c r="F105" s="27">
        <v>2247195.6440000003</v>
      </c>
      <c r="G105" s="27">
        <v>1888342.7589999994</v>
      </c>
      <c r="H105" s="27">
        <v>1499338.0379999997</v>
      </c>
      <c r="I105" s="27">
        <v>1269732.5119999999</v>
      </c>
      <c r="J105" s="27">
        <v>1128589.3259999999</v>
      </c>
      <c r="K105" s="27">
        <v>1272210.5529999998</v>
      </c>
      <c r="L105" s="27">
        <v>1342419.55</v>
      </c>
      <c r="M105" s="27">
        <v>1538909.02</v>
      </c>
      <c r="N105" s="41">
        <f t="shared" si="177"/>
        <v>22251531.877999999</v>
      </c>
      <c r="O105" s="17"/>
      <c r="P105" s="28">
        <v>2006</v>
      </c>
      <c r="Q105" s="31">
        <f t="shared" si="179"/>
        <v>5.9319672785106858</v>
      </c>
      <c r="R105" s="31">
        <f t="shared" si="178"/>
        <v>4.9589372933936282</v>
      </c>
      <c r="S105" s="31">
        <f t="shared" si="178"/>
        <v>-2.4425494455211805</v>
      </c>
      <c r="T105" s="31">
        <f t="shared" si="178"/>
        <v>-4.7656381684406774</v>
      </c>
      <c r="U105" s="31">
        <f t="shared" si="178"/>
        <v>-10.83397294368954</v>
      </c>
      <c r="V105" s="31">
        <f t="shared" si="178"/>
        <v>-24.050890023476079</v>
      </c>
      <c r="W105" s="31">
        <f t="shared" si="178"/>
        <v>-45.555519371513817</v>
      </c>
      <c r="X105" s="31">
        <f t="shared" si="178"/>
        <v>-51.844580382719094</v>
      </c>
      <c r="Y105" s="31">
        <f t="shared" si="178"/>
        <v>-54.729453107920925</v>
      </c>
      <c r="Z105" s="31">
        <f t="shared" si="178"/>
        <v>-49.289535059836865</v>
      </c>
      <c r="AA105" s="31">
        <f t="shared" si="178"/>
        <v>-46.107603821083224</v>
      </c>
      <c r="AB105" s="31">
        <f t="shared" si="178"/>
        <v>-41.700041385226974</v>
      </c>
      <c r="AC105" s="32">
        <f t="shared" si="180"/>
        <v>-27.062534997901246</v>
      </c>
    </row>
    <row r="106" spans="1:29" x14ac:dyDescent="0.2">
      <c r="A106" s="7">
        <v>2007</v>
      </c>
      <c r="B106" s="27">
        <v>1741867.1530000004</v>
      </c>
      <c r="C106" s="27">
        <v>1660166.423</v>
      </c>
      <c r="D106" s="27">
        <v>1846752.578</v>
      </c>
      <c r="E106" s="27">
        <v>1929962.9740000004</v>
      </c>
      <c r="F106" s="27">
        <v>1914415.2099999997</v>
      </c>
      <c r="G106" s="27">
        <v>1851891.9519999996</v>
      </c>
      <c r="H106" s="27">
        <v>2121941.341</v>
      </c>
      <c r="I106" s="27">
        <v>2077579.9879999997</v>
      </c>
      <c r="J106" s="27">
        <v>1886826.693</v>
      </c>
      <c r="K106" s="27">
        <v>1951859.0049999999</v>
      </c>
      <c r="L106" s="27">
        <v>1912286.5480000002</v>
      </c>
      <c r="M106" s="27">
        <v>2391569.0499999998</v>
      </c>
      <c r="N106" s="41">
        <f t="shared" si="177"/>
        <v>23287118.914999999</v>
      </c>
      <c r="O106" s="17"/>
      <c r="P106" s="28">
        <v>2007</v>
      </c>
      <c r="Q106" s="31">
        <f t="shared" si="179"/>
        <v>-36.500495437259829</v>
      </c>
      <c r="R106" s="31">
        <f t="shared" si="178"/>
        <v>-31.767795273379342</v>
      </c>
      <c r="S106" s="31">
        <f t="shared" si="178"/>
        <v>-26.339245135505884</v>
      </c>
      <c r="T106" s="31">
        <f t="shared" si="178"/>
        <v>-18.958743535668955</v>
      </c>
      <c r="U106" s="31">
        <f t="shared" si="178"/>
        <v>-14.808698783682782</v>
      </c>
      <c r="V106" s="31">
        <f t="shared" si="178"/>
        <v>-1.9303067108061955</v>
      </c>
      <c r="W106" s="31">
        <f t="shared" si="178"/>
        <v>41.525212275045376</v>
      </c>
      <c r="X106" s="31">
        <f t="shared" si="178"/>
        <v>63.623437878859313</v>
      </c>
      <c r="Y106" s="31">
        <f t="shared" si="178"/>
        <v>67.184524036513892</v>
      </c>
      <c r="Z106" s="31">
        <f t="shared" si="178"/>
        <v>53.422639074744424</v>
      </c>
      <c r="AA106" s="31">
        <f t="shared" si="178"/>
        <v>42.450737401731089</v>
      </c>
      <c r="AB106" s="31">
        <f t="shared" si="178"/>
        <v>55.406786165955403</v>
      </c>
      <c r="AC106" s="32">
        <f t="shared" si="180"/>
        <v>4.6540033408840609</v>
      </c>
    </row>
    <row r="107" spans="1:29" x14ac:dyDescent="0.2">
      <c r="A107" s="7">
        <v>2008</v>
      </c>
      <c r="B107" s="27">
        <v>2674598.9829999995</v>
      </c>
      <c r="C107" s="27">
        <v>2568884.36</v>
      </c>
      <c r="D107" s="27">
        <v>2504093.3719999995</v>
      </c>
      <c r="E107" s="27">
        <v>2267690.4210000001</v>
      </c>
      <c r="F107" s="27">
        <v>2235644.5259999996</v>
      </c>
      <c r="G107" s="27">
        <v>2099859.9610000001</v>
      </c>
      <c r="H107" s="27">
        <v>2326557.787</v>
      </c>
      <c r="I107" s="27">
        <v>2178108.2259999998</v>
      </c>
      <c r="J107" s="27">
        <v>1967488.2659999998</v>
      </c>
      <c r="K107" s="27">
        <v>2147173.0499999998</v>
      </c>
      <c r="L107" s="27">
        <v>2201643.2340000002</v>
      </c>
      <c r="M107" s="27">
        <v>2385530.5930000003</v>
      </c>
      <c r="N107" s="41">
        <f t="shared" si="177"/>
        <v>27557272.778999999</v>
      </c>
      <c r="O107" s="17"/>
      <c r="P107" s="28">
        <v>2008</v>
      </c>
      <c r="Q107" s="31">
        <f t="shared" si="179"/>
        <v>53.547816685880115</v>
      </c>
      <c r="R107" s="31">
        <f t="shared" si="178"/>
        <v>54.73655679398113</v>
      </c>
      <c r="S107" s="31">
        <f t="shared" si="178"/>
        <v>35.594415940216948</v>
      </c>
      <c r="T107" s="31">
        <f t="shared" si="178"/>
        <v>17.499167162778928</v>
      </c>
      <c r="U107" s="31">
        <f t="shared" si="178"/>
        <v>16.779500827304862</v>
      </c>
      <c r="V107" s="31">
        <f t="shared" si="178"/>
        <v>13.389982538246947</v>
      </c>
      <c r="W107" s="31">
        <f t="shared" si="178"/>
        <v>9.6428888983128616</v>
      </c>
      <c r="X107" s="31">
        <f t="shared" si="178"/>
        <v>4.8387180556535236</v>
      </c>
      <c r="Y107" s="31">
        <f t="shared" si="178"/>
        <v>4.2749857895931331</v>
      </c>
      <c r="Z107" s="31">
        <f t="shared" si="178"/>
        <v>10.006565253928269</v>
      </c>
      <c r="AA107" s="31">
        <f t="shared" si="178"/>
        <v>15.131450163817185</v>
      </c>
      <c r="AB107" s="31">
        <f t="shared" si="178"/>
        <v>-0.25248934376365106</v>
      </c>
      <c r="AC107" s="32">
        <f t="shared" si="180"/>
        <v>18.33697796445508</v>
      </c>
    </row>
    <row r="108" spans="1:29" x14ac:dyDescent="0.2">
      <c r="A108" s="7">
        <v>2009</v>
      </c>
      <c r="B108" s="27">
        <v>2456292.0250000008</v>
      </c>
      <c r="C108" s="27">
        <v>2241912.8450000002</v>
      </c>
      <c r="D108" s="27">
        <v>2429841.2320000003</v>
      </c>
      <c r="E108" s="27">
        <v>2246422.4569999999</v>
      </c>
      <c r="F108" s="27">
        <v>2400529.0600000005</v>
      </c>
      <c r="G108" s="27">
        <v>2330678.1229999997</v>
      </c>
      <c r="H108" s="27">
        <v>2411641.04</v>
      </c>
      <c r="I108" s="27">
        <v>2370853.2930000001</v>
      </c>
      <c r="J108" s="27">
        <v>2239016.7799999998</v>
      </c>
      <c r="K108" s="27">
        <v>2346959.2630000003</v>
      </c>
      <c r="L108" s="27">
        <v>2289445.1189999999</v>
      </c>
      <c r="M108" s="27">
        <v>2463782.5300000007</v>
      </c>
      <c r="N108" s="41">
        <f t="shared" ref="N108:N113" si="181">SUM(B108:M108)</f>
        <v>28227373.767000005</v>
      </c>
      <c r="O108" s="17"/>
      <c r="P108" s="28">
        <v>2009</v>
      </c>
      <c r="Q108" s="31">
        <f t="shared" si="179"/>
        <v>-8.1622313994575642</v>
      </c>
      <c r="R108" s="31">
        <f t="shared" si="178"/>
        <v>-12.728152348593834</v>
      </c>
      <c r="S108" s="31">
        <f t="shared" si="178"/>
        <v>-2.9652304834262067</v>
      </c>
      <c r="T108" s="31">
        <f t="shared" si="178"/>
        <v>-0.93786893497664892</v>
      </c>
      <c r="U108" s="31">
        <f t="shared" si="178"/>
        <v>7.3752572058050303</v>
      </c>
      <c r="V108" s="31">
        <f t="shared" si="178"/>
        <v>10.992074056694667</v>
      </c>
      <c r="W108" s="31">
        <f t="shared" si="178"/>
        <v>3.657044474691995</v>
      </c>
      <c r="X108" s="31">
        <f t="shared" si="178"/>
        <v>8.8491960454126772</v>
      </c>
      <c r="Y108" s="31">
        <f t="shared" si="178"/>
        <v>13.800769168094229</v>
      </c>
      <c r="Z108" s="31">
        <f t="shared" si="178"/>
        <v>9.304616272079258</v>
      </c>
      <c r="AA108" s="31">
        <f t="shared" si="178"/>
        <v>3.988016025670027</v>
      </c>
      <c r="AB108" s="31">
        <f t="shared" si="178"/>
        <v>3.2802738824486033</v>
      </c>
      <c r="AC108" s="32">
        <f t="shared" si="180"/>
        <v>2.4316665635746526</v>
      </c>
    </row>
    <row r="109" spans="1:29" x14ac:dyDescent="0.2">
      <c r="A109" s="7">
        <v>2010</v>
      </c>
      <c r="B109" s="27">
        <v>2567107.2230000002</v>
      </c>
      <c r="C109" s="27">
        <v>2293322.9909999999</v>
      </c>
      <c r="D109" s="27">
        <v>2476087.0719999992</v>
      </c>
      <c r="E109" s="27">
        <v>2286256.0890000002</v>
      </c>
      <c r="F109" s="27">
        <v>2494964.585</v>
      </c>
      <c r="G109" s="27">
        <v>2531284.4370000004</v>
      </c>
      <c r="H109" s="27">
        <v>2875243.3160000001</v>
      </c>
      <c r="I109" s="27">
        <v>2751209.2749999999</v>
      </c>
      <c r="J109" s="27">
        <v>2623476.6740000001</v>
      </c>
      <c r="K109" s="27">
        <v>2706874.7669999995</v>
      </c>
      <c r="L109" s="27">
        <v>2634734.2559999996</v>
      </c>
      <c r="M109" s="27">
        <v>2802881.0249999994</v>
      </c>
      <c r="N109" s="41">
        <f t="shared" si="181"/>
        <v>31043441.709999997</v>
      </c>
      <c r="O109" s="17"/>
      <c r="P109" s="28">
        <v>2010</v>
      </c>
      <c r="Q109" s="31">
        <f t="shared" si="179"/>
        <v>4.5114830350841295</v>
      </c>
      <c r="R109" s="31">
        <f t="shared" si="178"/>
        <v>2.2931375818046051</v>
      </c>
      <c r="S109" s="31">
        <f t="shared" si="178"/>
        <v>1.9032453392822779</v>
      </c>
      <c r="T109" s="31">
        <f t="shared" si="178"/>
        <v>1.7732030712155789</v>
      </c>
      <c r="U109" s="31">
        <f t="shared" si="178"/>
        <v>3.9339463359797655</v>
      </c>
      <c r="V109" s="31">
        <f t="shared" si="178"/>
        <v>8.6072080061310388</v>
      </c>
      <c r="W109" s="31">
        <f t="shared" si="178"/>
        <v>19.223519102162911</v>
      </c>
      <c r="X109" s="31">
        <f t="shared" si="178"/>
        <v>16.042999502458024</v>
      </c>
      <c r="Y109" s="31">
        <f t="shared" si="178"/>
        <v>17.17092508793079</v>
      </c>
      <c r="Z109" s="31">
        <f t="shared" si="178"/>
        <v>15.335396300826165</v>
      </c>
      <c r="AA109" s="31">
        <f t="shared" si="178"/>
        <v>15.081782661416998</v>
      </c>
      <c r="AB109" s="31">
        <f t="shared" si="178"/>
        <v>13.763328981799328</v>
      </c>
      <c r="AC109" s="32">
        <f t="shared" si="180"/>
        <v>9.9763724611610769</v>
      </c>
    </row>
    <row r="110" spans="1:29" x14ac:dyDescent="0.2">
      <c r="A110" s="7">
        <v>2011</v>
      </c>
      <c r="B110" s="27">
        <v>2953286.1389999995</v>
      </c>
      <c r="C110" s="27">
        <v>2607408.6809999994</v>
      </c>
      <c r="D110" s="27">
        <v>2842964.1890000002</v>
      </c>
      <c r="E110" s="27">
        <v>2698077.3179999995</v>
      </c>
      <c r="F110" s="27">
        <v>2823103.3369999994</v>
      </c>
      <c r="G110" s="27">
        <v>2634501.44</v>
      </c>
      <c r="H110" s="27">
        <v>2898433.7599999993</v>
      </c>
      <c r="I110" s="27">
        <v>2890379.1890000002</v>
      </c>
      <c r="J110" s="27">
        <v>2736797.125</v>
      </c>
      <c r="K110" s="27">
        <v>2811307.4449999998</v>
      </c>
      <c r="L110" s="27">
        <v>2722782.304</v>
      </c>
      <c r="M110" s="27">
        <v>2817082.8240000005</v>
      </c>
      <c r="N110" s="41">
        <f t="shared" si="181"/>
        <v>33436123.750999998</v>
      </c>
      <c r="O110" s="17"/>
      <c r="P110" s="28">
        <v>2011</v>
      </c>
      <c r="Q110" s="31">
        <f t="shared" si="179"/>
        <v>15.043349671569173</v>
      </c>
      <c r="R110" s="31">
        <f t="shared" si="178"/>
        <v>13.695658711512015</v>
      </c>
      <c r="S110" s="31">
        <f t="shared" si="178"/>
        <v>14.816810004329328</v>
      </c>
      <c r="T110" s="31">
        <f t="shared" si="178"/>
        <v>18.012909007937438</v>
      </c>
      <c r="U110" s="31">
        <f t="shared" si="178"/>
        <v>13.152040472750826</v>
      </c>
      <c r="V110" s="31">
        <f t="shared" si="178"/>
        <v>4.0776532850780312</v>
      </c>
      <c r="W110" s="31">
        <f t="shared" si="178"/>
        <v>0.80655587897380254</v>
      </c>
      <c r="X110" s="31">
        <f t="shared" si="178"/>
        <v>5.0584997391738051</v>
      </c>
      <c r="Y110" s="31">
        <f t="shared" si="178"/>
        <v>4.3194762173059731</v>
      </c>
      <c r="Z110" s="31">
        <f t="shared" si="178"/>
        <v>3.8580535484374012</v>
      </c>
      <c r="AA110" s="31">
        <f t="shared" si="178"/>
        <v>3.3418189253618724</v>
      </c>
      <c r="AB110" s="31">
        <f t="shared" si="178"/>
        <v>0.50668575916457126</v>
      </c>
      <c r="AC110" s="32">
        <f t="shared" si="180"/>
        <v>7.7075282546047452</v>
      </c>
    </row>
    <row r="111" spans="1:29" x14ac:dyDescent="0.2">
      <c r="A111" s="7">
        <v>2012</v>
      </c>
      <c r="B111" s="27">
        <v>2832245.8899999997</v>
      </c>
      <c r="C111" s="27">
        <v>2632316.6279999996</v>
      </c>
      <c r="D111" s="27">
        <v>2753655.5919999997</v>
      </c>
      <c r="E111" s="27">
        <v>2653436.7230000002</v>
      </c>
      <c r="F111" s="27">
        <v>2728360.7510000002</v>
      </c>
      <c r="G111" s="27">
        <v>2661038.8760000002</v>
      </c>
      <c r="H111" s="27">
        <v>2859520.6690000002</v>
      </c>
      <c r="I111" s="27">
        <v>2781416.4440000001</v>
      </c>
      <c r="J111" s="27">
        <v>2664031.8650000002</v>
      </c>
      <c r="K111" s="27">
        <v>2798206.483</v>
      </c>
      <c r="L111" s="27">
        <v>2893733.5720000002</v>
      </c>
      <c r="M111" s="27">
        <v>3188799.963</v>
      </c>
      <c r="N111" s="41">
        <f t="shared" si="181"/>
        <v>33446763.456</v>
      </c>
      <c r="O111" s="17"/>
      <c r="P111" s="28">
        <v>2012</v>
      </c>
      <c r="Q111" s="31">
        <f t="shared" si="179"/>
        <v>-4.0984937897343361</v>
      </c>
      <c r="R111" s="31">
        <f t="shared" si="178"/>
        <v>0.95527590981432375</v>
      </c>
      <c r="S111" s="31">
        <f t="shared" si="178"/>
        <v>-3.1413901499552255</v>
      </c>
      <c r="T111" s="31">
        <f t="shared" si="178"/>
        <v>-1.654533571079797</v>
      </c>
      <c r="U111" s="31">
        <f t="shared" si="178"/>
        <v>-3.3559730087910467</v>
      </c>
      <c r="V111" s="31">
        <f t="shared" si="178"/>
        <v>1.007303909463797</v>
      </c>
      <c r="W111" s="31">
        <f t="shared" si="178"/>
        <v>-1.3425558153862704</v>
      </c>
      <c r="X111" s="31">
        <f t="shared" si="178"/>
        <v>-3.7698425664937973</v>
      </c>
      <c r="Y111" s="31">
        <f t="shared" si="178"/>
        <v>-2.6587743510582573</v>
      </c>
      <c r="Z111" s="31">
        <f t="shared" si="178"/>
        <v>-0.4660095793969532</v>
      </c>
      <c r="AA111" s="31">
        <f t="shared" si="178"/>
        <v>6.2785507217693493</v>
      </c>
      <c r="AB111" s="31">
        <f t="shared" si="178"/>
        <v>13.195108636252129</v>
      </c>
      <c r="AC111" s="32">
        <f t="shared" si="180"/>
        <v>3.1820988219921631E-2</v>
      </c>
    </row>
    <row r="112" spans="1:29" x14ac:dyDescent="0.2">
      <c r="A112" s="7">
        <v>2013</v>
      </c>
      <c r="B112" s="27">
        <v>3392492.602</v>
      </c>
      <c r="C112" s="27">
        <v>3005106.5320000001</v>
      </c>
      <c r="D112" s="27">
        <v>3259499.764</v>
      </c>
      <c r="E112" s="27">
        <v>2898109.9879999994</v>
      </c>
      <c r="F112" s="27">
        <v>2947320.5979999998</v>
      </c>
      <c r="G112" s="27">
        <v>2852334.12</v>
      </c>
      <c r="H112" s="27">
        <v>3112821.2859999998</v>
      </c>
      <c r="I112" s="27">
        <v>2885413.3050000002</v>
      </c>
      <c r="J112" s="27">
        <v>2802832.4019999998</v>
      </c>
      <c r="K112" s="27">
        <v>2929432.0260000001</v>
      </c>
      <c r="L112" s="27">
        <v>2811212.7459999998</v>
      </c>
      <c r="M112" s="27">
        <v>3025610.96</v>
      </c>
      <c r="N112" s="41">
        <f t="shared" si="181"/>
        <v>35922186.328999996</v>
      </c>
      <c r="O112" s="17"/>
      <c r="P112" s="28">
        <v>2013</v>
      </c>
      <c r="Q112" s="31">
        <f t="shared" si="179"/>
        <v>19.78100538438774</v>
      </c>
      <c r="R112" s="31">
        <f t="shared" si="179"/>
        <v>14.162046466394941</v>
      </c>
      <c r="S112" s="31">
        <f t="shared" si="178"/>
        <v>18.369914286652023</v>
      </c>
      <c r="T112" s="31">
        <f t="shared" si="178"/>
        <v>9.2209949036722971</v>
      </c>
      <c r="U112" s="31">
        <f t="shared" si="178"/>
        <v>8.02532608342743</v>
      </c>
      <c r="V112" s="31">
        <f t="shared" si="178"/>
        <v>7.1887429276324522</v>
      </c>
      <c r="W112" s="31">
        <f t="shared" si="178"/>
        <v>8.8581495404466146</v>
      </c>
      <c r="X112" s="31">
        <f t="shared" si="178"/>
        <v>3.7389892198393948</v>
      </c>
      <c r="Y112" s="31">
        <f t="shared" si="178"/>
        <v>5.2101680472954603</v>
      </c>
      <c r="Z112" s="31">
        <f t="shared" si="178"/>
        <v>4.6896304399706379</v>
      </c>
      <c r="AA112" s="31">
        <f t="shared" si="178"/>
        <v>-2.8517078005549146</v>
      </c>
      <c r="AB112" s="31">
        <f t="shared" ref="AB112" si="182">IF(M112&lt;&gt;"",IF(M111&lt;&gt;"",(M112/M111-1)*100,"-"),"-")</f>
        <v>-5.1175678905387656</v>
      </c>
      <c r="AC112" s="31">
        <f t="shared" ref="AC112:AC114" si="183">IF(N112&lt;&gt;"",IF(N111&lt;&gt;"",(N112/N111-1)*100,"-"),"-")</f>
        <v>7.4010834449093288</v>
      </c>
    </row>
    <row r="113" spans="1:29" x14ac:dyDescent="0.2">
      <c r="A113" s="7">
        <v>2014</v>
      </c>
      <c r="B113" s="27">
        <v>3135259.5249999999</v>
      </c>
      <c r="C113" s="27">
        <v>2721354.3680000002</v>
      </c>
      <c r="D113" s="27">
        <v>2964606.6</v>
      </c>
      <c r="E113" s="27">
        <v>2787210.642</v>
      </c>
      <c r="F113" s="27">
        <v>2819449.963</v>
      </c>
      <c r="G113" s="27">
        <v>2853751.3659999999</v>
      </c>
      <c r="H113" s="27">
        <v>3014219.5169999995</v>
      </c>
      <c r="I113" s="27">
        <v>3032066.9040000001</v>
      </c>
      <c r="J113" s="27">
        <v>2859308.4040000006</v>
      </c>
      <c r="K113" s="27">
        <v>2930793.6350000002</v>
      </c>
      <c r="L113" s="27">
        <v>2928755.4950000001</v>
      </c>
      <c r="M113" s="27">
        <v>3296324.4919999996</v>
      </c>
      <c r="N113" s="41">
        <f t="shared" si="181"/>
        <v>35343100.911000006</v>
      </c>
      <c r="O113" s="42"/>
      <c r="P113" s="28">
        <v>2014</v>
      </c>
      <c r="Q113" s="31">
        <f t="shared" ref="Q113" si="184">IF(B113&lt;&gt;"",IF(B112&lt;&gt;"",(B113/B112-1)*100,"-"),"-")</f>
        <v>-7.5824211627860798</v>
      </c>
      <c r="R113" s="31">
        <f t="shared" ref="R113" si="185">IF(C113&lt;&gt;"",IF(C112&lt;&gt;"",(C113/C112-1)*100,"-"),"-")</f>
        <v>-9.4423329415597497</v>
      </c>
      <c r="S113" s="31">
        <f t="shared" ref="S113" si="186">IF(D113&lt;&gt;"",IF(D112&lt;&gt;"",(D113/D112-1)*100,"-"),"-")</f>
        <v>-9.0471908375938099</v>
      </c>
      <c r="T113" s="31">
        <f t="shared" ref="T113" si="187">IF(E113&lt;&gt;"",IF(E112&lt;&gt;"",(E113/E112-1)*100,"-"),"-")</f>
        <v>-3.8266092887844994</v>
      </c>
      <c r="U113" s="31">
        <f t="shared" ref="U113" si="188">IF(F113&lt;&gt;"",IF(F112&lt;&gt;"",(F113/F112-1)*100,"-"),"-")</f>
        <v>-4.3385383689433237</v>
      </c>
      <c r="V113" s="31">
        <f t="shared" ref="V113" si="189">IF(G113&lt;&gt;"",IF(G112&lt;&gt;"",(G113/G112-1)*100,"-"),"-")</f>
        <v>4.9687236500894905E-2</v>
      </c>
      <c r="W113" s="31">
        <f t="shared" ref="W113" si="190">IF(H113&lt;&gt;"",IF(H112&lt;&gt;"",(H113/H112-1)*100,"-"),"-")</f>
        <v>-3.1676013474806419</v>
      </c>
      <c r="X113" s="31">
        <f t="shared" ref="X113" si="191">IF(I113&lt;&gt;"",IF(I112&lt;&gt;"",(I113/I112-1)*100,"-"),"-")</f>
        <v>5.0825855258195052</v>
      </c>
      <c r="Y113" s="70">
        <f t="shared" ref="Y113" si="192">IF(J113&lt;&gt;"",IF(J112&lt;&gt;"",(J113/J112-1)*100,"-"),"-")</f>
        <v>2.0149617922106788</v>
      </c>
      <c r="Z113" s="70">
        <f t="shared" ref="Z113" si="193">IF(K113&lt;&gt;"",IF(K112&lt;&gt;"",(K113/K112-1)*100,"-"),"-")</f>
        <v>4.6480307032736867E-2</v>
      </c>
      <c r="AA113" s="70">
        <f t="shared" ref="AA113" si="194">IF(L113&lt;&gt;"",IF(L112&lt;&gt;"",(L113/L112-1)*100,"-"),"-")</f>
        <v>4.1812114421880375</v>
      </c>
      <c r="AB113" s="70">
        <f t="shared" ref="AB113" si="195">IF(M113&lt;&gt;"",IF(M112&lt;&gt;"",(M113/M112-1)*100,"-"),"-")</f>
        <v>8.9474005607118592</v>
      </c>
      <c r="AC113" s="31">
        <f t="shared" si="183"/>
        <v>-1.6120550478089801</v>
      </c>
    </row>
    <row r="114" spans="1:29" x14ac:dyDescent="0.2">
      <c r="A114" s="73">
        <v>2015</v>
      </c>
      <c r="B114" s="27">
        <v>3642036.3980000005</v>
      </c>
      <c r="C114" s="27">
        <v>3161757.8230000003</v>
      </c>
      <c r="D114" s="27">
        <v>3258737.2339999997</v>
      </c>
      <c r="E114" s="27">
        <v>3159761.6999999997</v>
      </c>
      <c r="F114" s="27">
        <v>3229397.0839999998</v>
      </c>
      <c r="G114" s="27">
        <v>3211564.2989999996</v>
      </c>
      <c r="H114" s="27">
        <v>3778174.2139999997</v>
      </c>
      <c r="I114" s="27">
        <v>3615138.9709999994</v>
      </c>
      <c r="J114" s="27">
        <v>3439550.2629999998</v>
      </c>
      <c r="K114" s="27">
        <v>3480348.9129999997</v>
      </c>
      <c r="L114" s="27">
        <v>3239570.0200000005</v>
      </c>
      <c r="M114" s="27">
        <v>3551270.7469999995</v>
      </c>
      <c r="N114" s="41">
        <f t="shared" ref="N114:N116" si="196">SUM(B114:M114)</f>
        <v>40767307.666000001</v>
      </c>
      <c r="O114" s="42"/>
      <c r="P114" s="74">
        <v>2015</v>
      </c>
      <c r="Q114" s="31">
        <f t="shared" ref="Q114" si="197">IF(B114&lt;&gt;"",IF(B113&lt;&gt;"",(B114/B113-1)*100,"-"),"-")</f>
        <v>16.16379342631933</v>
      </c>
      <c r="R114" s="31">
        <f t="shared" ref="R114" si="198">IF(C114&lt;&gt;"",IF(C113&lt;&gt;"",(C114/C113-1)*100,"-"),"-")</f>
        <v>16.183245378795164</v>
      </c>
      <c r="S114" s="31">
        <f t="shared" ref="S114" si="199">IF(D114&lt;&gt;"",IF(D113&lt;&gt;"",(D114/D113-1)*100,"-"),"-")</f>
        <v>9.9214052211851431</v>
      </c>
      <c r="T114" s="31">
        <f t="shared" ref="T114" si="200">IF(E114&lt;&gt;"",IF(E113&lt;&gt;"",(E114/E113-1)*100,"-"),"-")</f>
        <v>13.366447888297062</v>
      </c>
      <c r="U114" s="31">
        <f t="shared" ref="U114" si="201">IF(F114&lt;&gt;"",IF(F113&lt;&gt;"",(F114/F113-1)*100,"-"),"-")</f>
        <v>14.539967950479271</v>
      </c>
      <c r="V114" s="31">
        <f t="shared" ref="V114" si="202">IF(G114&lt;&gt;"",IF(G113&lt;&gt;"",(G114/G113-1)*100,"-"),"-")</f>
        <v>12.538335934343614</v>
      </c>
      <c r="W114" s="31">
        <f t="shared" ref="W114" si="203">IF(H114&lt;&gt;"",IF(H113&lt;&gt;"",(H114/H113-1)*100,"-"),"-")</f>
        <v>25.345025227636732</v>
      </c>
      <c r="X114" s="31">
        <f t="shared" ref="X114" si="204">IF(I114&lt;&gt;"",IF(I113&lt;&gt;"",(I114/I113-1)*100,"-"),"-")</f>
        <v>19.230184737374767</v>
      </c>
      <c r="Y114" s="70">
        <f t="shared" ref="Y114" si="205">IF(J114&lt;&gt;"",IF(J113&lt;&gt;"",(J114/J113-1)*100,"-"),"-")</f>
        <v>20.293084096429602</v>
      </c>
      <c r="Z114" s="70">
        <f t="shared" ref="Z114:Z116" si="206">IF(K114&lt;&gt;"",IF(K113&lt;&gt;"",(K114/K113-1)*100,"-"),"-")</f>
        <v>18.751073819634499</v>
      </c>
      <c r="AA114" s="70">
        <f t="shared" ref="AA114:AA116" si="207">IF(L114&lt;&gt;"",IF(L113&lt;&gt;"",(L114/L113-1)*100,"-"),"-")</f>
        <v>10.612511885359698</v>
      </c>
      <c r="AB114" s="70">
        <f t="shared" ref="AB114" si="208">IF(M114&lt;&gt;"",IF(M113&lt;&gt;"",(M114/M113-1)*100,"-"),"-")</f>
        <v>7.7342584329528341</v>
      </c>
      <c r="AC114" s="31">
        <f t="shared" si="183"/>
        <v>15.347285934697918</v>
      </c>
    </row>
    <row r="115" spans="1:29" x14ac:dyDescent="0.2">
      <c r="A115" s="7">
        <v>2016</v>
      </c>
      <c r="B115" s="27">
        <v>3870444.6090000002</v>
      </c>
      <c r="C115" s="27">
        <v>3305166.281</v>
      </c>
      <c r="D115" s="27">
        <v>3146522.7859999998</v>
      </c>
      <c r="E115" s="27">
        <v>2946051.5360000003</v>
      </c>
      <c r="F115" s="27">
        <v>3076320.2090000003</v>
      </c>
      <c r="G115" s="27">
        <v>2969657.1520000002</v>
      </c>
      <c r="H115" s="27">
        <v>3493322.7949999999</v>
      </c>
      <c r="I115" s="27">
        <v>3291916.585</v>
      </c>
      <c r="J115" s="27">
        <v>3102330.2259999998</v>
      </c>
      <c r="K115" s="27">
        <v>3376340.432</v>
      </c>
      <c r="L115" s="27">
        <v>3270552.1639999994</v>
      </c>
      <c r="M115" s="27">
        <v>3658705.9350000001</v>
      </c>
      <c r="N115" s="41">
        <f t="shared" si="196"/>
        <v>39507330.710000001</v>
      </c>
      <c r="O115" s="42"/>
      <c r="P115" s="74">
        <v>2016</v>
      </c>
      <c r="Q115" s="31">
        <f t="shared" ref="Q115:R116" si="209">IF(B115&lt;&gt;"",IF(B114&lt;&gt;"",(B115/B114-1)*100,"-"),"-")</f>
        <v>6.2714422932573788</v>
      </c>
      <c r="R115" s="31">
        <f t="shared" ref="R115" si="210">IF(C115&lt;&gt;"",IF(C114&lt;&gt;"",(C115/C114-1)*100,"-"),"-")</f>
        <v>4.5357192431622728</v>
      </c>
      <c r="S115" s="31">
        <f t="shared" ref="S115:S116" si="211">IF(D115&lt;&gt;"",IF(D114&lt;&gt;"",(D115/D114-1)*100,"-"),"-")</f>
        <v>-3.4434948245968267</v>
      </c>
      <c r="T115" s="31">
        <f t="shared" ref="T115:T116" si="212">IF(E115&lt;&gt;"",IF(E114&lt;&gt;"",(E115/E114-1)*100,"-"),"-")</f>
        <v>-6.7634899176099106</v>
      </c>
      <c r="U115" s="31">
        <f t="shared" ref="U115:U116" si="213">IF(F115&lt;&gt;"",IF(F114&lt;&gt;"",(F115/F114-1)*100,"-"),"-")</f>
        <v>-4.7401069307461903</v>
      </c>
      <c r="V115" s="31">
        <f t="shared" ref="V115:V116" si="214">IF(G115&lt;&gt;"",IF(G114&lt;&gt;"",(G115/G114-1)*100,"-"),"-")</f>
        <v>-7.5323775107141167</v>
      </c>
      <c r="W115" s="31">
        <f t="shared" ref="W115:W116" si="215">IF(H115&lt;&gt;"",IF(H114&lt;&gt;"",(H115/H114-1)*100,"-"),"-")</f>
        <v>-7.5393934441795878</v>
      </c>
      <c r="X115" s="31">
        <f>IF(I115&lt;&gt;"",IF(I114&lt;&gt;"",(I115/I114-1)*100,"-"),"-")</f>
        <v>-8.9408011308232389</v>
      </c>
      <c r="Y115" s="31">
        <f>IF(J115&lt;&gt;"",IF(J114&lt;&gt;"",(J115/J114-1)*100,"-"),"-")</f>
        <v>-9.8041898275931683</v>
      </c>
      <c r="Z115" s="31">
        <f t="shared" si="206"/>
        <v>-2.988449825001771</v>
      </c>
      <c r="AA115" s="31">
        <f t="shared" si="207"/>
        <v>0.95636593155035143</v>
      </c>
      <c r="AB115" s="70">
        <f t="shared" ref="AB115:AB116" si="216">IF(M115&lt;&gt;"",IF(M114&lt;&gt;"",(M115/M114-1)*100,"-"),"-")</f>
        <v>3.0252604111009607</v>
      </c>
      <c r="AC115" s="31">
        <f t="shared" ref="AC115" si="217">IF(N115&lt;&gt;"",IF(N114&lt;&gt;"",(N115/N114-1)*100,"-"),"-")</f>
        <v>-3.0906553023387962</v>
      </c>
    </row>
    <row r="116" spans="1:29" x14ac:dyDescent="0.2">
      <c r="A116" s="73">
        <v>2017</v>
      </c>
      <c r="B116" s="27">
        <v>3945058.7959999992</v>
      </c>
      <c r="C116" s="27">
        <v>3334530.4699999997</v>
      </c>
      <c r="D116" s="27">
        <v>3438659.6680000001</v>
      </c>
      <c r="E116" s="27">
        <v>3299399.0339999995</v>
      </c>
      <c r="F116" s="27">
        <v>3353953.273</v>
      </c>
      <c r="G116" s="27">
        <v>3339976.9130000002</v>
      </c>
      <c r="H116" s="27">
        <v>4128188.0379999997</v>
      </c>
      <c r="I116" s="27"/>
      <c r="J116" s="27"/>
      <c r="K116" s="27"/>
      <c r="L116" s="27"/>
      <c r="M116" s="27"/>
      <c r="N116" s="41">
        <f t="shared" si="196"/>
        <v>24839766.191999994</v>
      </c>
      <c r="O116" s="42"/>
      <c r="P116" s="74">
        <v>2017</v>
      </c>
      <c r="Q116" s="31">
        <f t="shared" si="209"/>
        <v>1.9277936913629334</v>
      </c>
      <c r="R116" s="31">
        <f t="shared" si="209"/>
        <v>0.88843303191135092</v>
      </c>
      <c r="S116" s="31">
        <f t="shared" si="211"/>
        <v>9.2844356093596758</v>
      </c>
      <c r="T116" s="155">
        <f t="shared" si="212"/>
        <v>11.99393471845902</v>
      </c>
      <c r="U116" s="155">
        <f t="shared" si="213"/>
        <v>9.0248428361834332</v>
      </c>
      <c r="V116" s="155">
        <f t="shared" si="214"/>
        <v>12.47011833506091</v>
      </c>
      <c r="W116" s="31">
        <f t="shared" si="215"/>
        <v>18.173678192827868</v>
      </c>
      <c r="X116" s="155" t="str">
        <f t="shared" ref="X116" si="218">IF(I116&lt;&gt;"",IF(I115&lt;&gt;"",(I116/I115-1)*100,"-"),"-")</f>
        <v>-</v>
      </c>
      <c r="Y116" s="155" t="str">
        <f>IF(J116&lt;&gt;"",IF(J115&lt;&gt;"",(J116/J115-1)*100,"-"),"-")</f>
        <v>-</v>
      </c>
      <c r="Z116" s="155" t="str">
        <f t="shared" si="206"/>
        <v>-</v>
      </c>
      <c r="AA116" s="155" t="str">
        <f t="shared" si="207"/>
        <v>-</v>
      </c>
      <c r="AB116" s="155" t="str">
        <f t="shared" si="216"/>
        <v>-</v>
      </c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169"/>
      <c r="I117" s="2"/>
      <c r="J117" s="2"/>
      <c r="K117" s="2"/>
      <c r="L117" s="2"/>
      <c r="M117" s="2"/>
      <c r="O117" s="42"/>
    </row>
    <row r="118" spans="1:29" ht="15.75" x14ac:dyDescent="0.25">
      <c r="A118" s="43" t="s">
        <v>53</v>
      </c>
      <c r="B118" s="4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54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6</v>
      </c>
      <c r="C120" s="5" t="s">
        <v>7</v>
      </c>
      <c r="D120" s="5" t="s">
        <v>8</v>
      </c>
      <c r="E120" s="5" t="s">
        <v>9</v>
      </c>
      <c r="F120" s="5" t="s">
        <v>10</v>
      </c>
      <c r="G120" s="5" t="s">
        <v>11</v>
      </c>
      <c r="H120" s="5" t="s">
        <v>12</v>
      </c>
      <c r="I120" s="5" t="s">
        <v>13</v>
      </c>
      <c r="J120" s="5" t="s">
        <v>14</v>
      </c>
      <c r="K120" s="5" t="s">
        <v>15</v>
      </c>
      <c r="L120" s="5" t="s">
        <v>16</v>
      </c>
      <c r="M120" s="8" t="s">
        <v>17</v>
      </c>
      <c r="N120" s="40" t="s">
        <v>5</v>
      </c>
      <c r="O120" s="17"/>
      <c r="P120" s="25"/>
      <c r="Q120" s="26" t="s">
        <v>6</v>
      </c>
      <c r="R120" s="26" t="s">
        <v>7</v>
      </c>
      <c r="S120" s="26" t="s">
        <v>8</v>
      </c>
      <c r="T120" s="26" t="s">
        <v>9</v>
      </c>
      <c r="U120" s="26" t="s">
        <v>10</v>
      </c>
      <c r="V120" s="26" t="s">
        <v>11</v>
      </c>
      <c r="W120" s="26" t="s">
        <v>12</v>
      </c>
      <c r="X120" s="26" t="s">
        <v>13</v>
      </c>
      <c r="Y120" s="26" t="s">
        <v>14</v>
      </c>
      <c r="Z120" s="26" t="s">
        <v>15</v>
      </c>
      <c r="AA120" s="26" t="s">
        <v>16</v>
      </c>
      <c r="AB120" s="26" t="s">
        <v>17</v>
      </c>
      <c r="AC120" s="26" t="s">
        <v>5</v>
      </c>
    </row>
    <row r="121" spans="1:29" x14ac:dyDescent="0.2">
      <c r="A121" s="7">
        <v>2000</v>
      </c>
      <c r="B121" s="154">
        <f t="shared" ref="B121:N121" si="219">IFERROR(B77/B99*100,"")</f>
        <v>70.158951394149682</v>
      </c>
      <c r="C121" s="154">
        <f t="shared" si="219"/>
        <v>71.129298327782919</v>
      </c>
      <c r="D121" s="154">
        <f t="shared" si="219"/>
        <v>74.176795319930633</v>
      </c>
      <c r="E121" s="154">
        <f t="shared" si="219"/>
        <v>71.139204880584728</v>
      </c>
      <c r="F121" s="154">
        <f t="shared" si="219"/>
        <v>70.000990969800299</v>
      </c>
      <c r="G121" s="154">
        <f t="shared" si="219"/>
        <v>75.311403177606195</v>
      </c>
      <c r="H121" s="154">
        <f t="shared" si="219"/>
        <v>78.890781641257888</v>
      </c>
      <c r="I121" s="154">
        <f t="shared" si="219"/>
        <v>72.675207411115522</v>
      </c>
      <c r="J121" s="154">
        <f t="shared" si="219"/>
        <v>72.777040407099349</v>
      </c>
      <c r="K121" s="154">
        <f t="shared" si="219"/>
        <v>73.406094230023029</v>
      </c>
      <c r="L121" s="154">
        <f t="shared" si="219"/>
        <v>67.539382638989622</v>
      </c>
      <c r="M121" s="154">
        <f t="shared" si="219"/>
        <v>70.101174167536072</v>
      </c>
      <c r="N121" s="154">
        <f t="shared" si="219"/>
        <v>72.262718603707356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154">
        <f t="shared" ref="B122:N122" si="220">IFERROR(B78/B100*100,"")</f>
        <v>74.474381731941236</v>
      </c>
      <c r="C122" s="154">
        <f t="shared" si="220"/>
        <v>73.624868899890089</v>
      </c>
      <c r="D122" s="154">
        <f t="shared" si="220"/>
        <v>70.561148664797543</v>
      </c>
      <c r="E122" s="154">
        <f t="shared" si="220"/>
        <v>65.898062961654972</v>
      </c>
      <c r="F122" s="154">
        <f t="shared" si="220"/>
        <v>60.822094624657183</v>
      </c>
      <c r="G122" s="154">
        <f t="shared" si="220"/>
        <v>68.634902669221233</v>
      </c>
      <c r="H122" s="154">
        <f t="shared" si="220"/>
        <v>73.402428372327861</v>
      </c>
      <c r="I122" s="154">
        <f t="shared" si="220"/>
        <v>71.200640935764582</v>
      </c>
      <c r="J122" s="154">
        <f t="shared" si="220"/>
        <v>67.375574599561446</v>
      </c>
      <c r="K122" s="154">
        <f t="shared" si="220"/>
        <v>62.632605754815465</v>
      </c>
      <c r="L122" s="154">
        <f t="shared" si="220"/>
        <v>64.503266494308065</v>
      </c>
      <c r="M122" s="154">
        <f t="shared" si="220"/>
        <v>66.724179909492975</v>
      </c>
      <c r="N122" s="154">
        <f t="shared" si="220"/>
        <v>68.416860753001757</v>
      </c>
      <c r="O122" s="17"/>
      <c r="P122" s="28">
        <v>2001</v>
      </c>
      <c r="Q122" s="44">
        <f>IF(B122&lt;&gt;"",IF(B121&lt;&gt;"",(B122/B121-1)*100,"-"),"-")</f>
        <v>6.1509333478313666</v>
      </c>
      <c r="R122" s="44">
        <f t="shared" ref="R122:AB134" si="221">IF(C122&lt;&gt;"",IF(C121&lt;&gt;"",(C122/C121-1)*100,"-"),"-")</f>
        <v>3.5084987913235333</v>
      </c>
      <c r="S122" s="44">
        <f t="shared" si="221"/>
        <v>-4.8743635250599766</v>
      </c>
      <c r="T122" s="44">
        <f t="shared" si="221"/>
        <v>-7.3674451769985438</v>
      </c>
      <c r="U122" s="44">
        <f t="shared" si="221"/>
        <v>-13.112523434279755</v>
      </c>
      <c r="V122" s="44">
        <f t="shared" si="221"/>
        <v>-8.8651920249578016</v>
      </c>
      <c r="W122" s="44">
        <f t="shared" si="221"/>
        <v>-6.9569006096141361</v>
      </c>
      <c r="X122" s="44">
        <f t="shared" si="221"/>
        <v>-2.0289814475650259</v>
      </c>
      <c r="Y122" s="44">
        <f t="shared" si="221"/>
        <v>-7.42193661259547</v>
      </c>
      <c r="Z122" s="44">
        <f t="shared" si="221"/>
        <v>-14.676558653901539</v>
      </c>
      <c r="AA122" s="44">
        <f t="shared" si="221"/>
        <v>-4.4953270611165603</v>
      </c>
      <c r="AB122" s="44">
        <f t="shared" si="221"/>
        <v>-4.8173148283827016</v>
      </c>
      <c r="AC122" s="44">
        <f>IF(M122&lt;&gt;"",IF(N122&lt;&gt;"",IF(N121&lt;&gt;"",(N122/N121-1)*100,"-"),"-"),"-")</f>
        <v>-5.3220497720221305</v>
      </c>
    </row>
    <row r="123" spans="1:29" x14ac:dyDescent="0.2">
      <c r="A123" s="7">
        <v>2002</v>
      </c>
      <c r="B123" s="154">
        <f t="shared" ref="B123:N123" si="222">IFERROR(B79/B101*100,"")</f>
        <v>71.827174282401899</v>
      </c>
      <c r="C123" s="154">
        <f t="shared" si="222"/>
        <v>73.612692613409962</v>
      </c>
      <c r="D123" s="154">
        <f t="shared" si="222"/>
        <v>73.406604070039634</v>
      </c>
      <c r="E123" s="154">
        <f t="shared" si="222"/>
        <v>69.530223131605069</v>
      </c>
      <c r="F123" s="154">
        <f t="shared" si="222"/>
        <v>67.53645694684775</v>
      </c>
      <c r="G123" s="154">
        <f t="shared" si="222"/>
        <v>72.670036996065107</v>
      </c>
      <c r="H123" s="154">
        <f t="shared" si="222"/>
        <v>74.037469763669478</v>
      </c>
      <c r="I123" s="154">
        <f t="shared" si="222"/>
        <v>72.249743451677489</v>
      </c>
      <c r="J123" s="154">
        <f t="shared" si="222"/>
        <v>70.383853703805585</v>
      </c>
      <c r="K123" s="154">
        <f t="shared" si="222"/>
        <v>67.919159444905517</v>
      </c>
      <c r="L123" s="154">
        <f t="shared" si="222"/>
        <v>68.141445949056305</v>
      </c>
      <c r="M123" s="154">
        <f t="shared" si="222"/>
        <v>71.967825739770205</v>
      </c>
      <c r="N123" s="154">
        <f t="shared" si="222"/>
        <v>71.136255476147937</v>
      </c>
      <c r="O123" s="17"/>
      <c r="P123" s="28">
        <v>2002</v>
      </c>
      <c r="Q123" s="44">
        <f t="shared" ref="Q123:R134" si="223">IF(B123&lt;&gt;"",IF(B122&lt;&gt;"",(B123/B122-1)*100,"-"),"-")</f>
        <v>-3.5545208808413387</v>
      </c>
      <c r="R123" s="44">
        <f t="shared" si="221"/>
        <v>-1.6538279336952844E-2</v>
      </c>
      <c r="S123" s="44">
        <f t="shared" si="221"/>
        <v>4.032609246144081</v>
      </c>
      <c r="T123" s="44">
        <f t="shared" si="221"/>
        <v>5.5117859413615689</v>
      </c>
      <c r="U123" s="44">
        <f t="shared" si="221"/>
        <v>11.039347401015975</v>
      </c>
      <c r="V123" s="44">
        <f t="shared" si="221"/>
        <v>5.8791287958704919</v>
      </c>
      <c r="W123" s="44">
        <f t="shared" si="221"/>
        <v>0.86515038456278504</v>
      </c>
      <c r="X123" s="44">
        <f t="shared" si="221"/>
        <v>1.4734453259478197</v>
      </c>
      <c r="Y123" s="44">
        <f t="shared" si="221"/>
        <v>4.4649401836251101</v>
      </c>
      <c r="Z123" s="44">
        <f t="shared" si="221"/>
        <v>8.4405775975296962</v>
      </c>
      <c r="AA123" s="44">
        <f t="shared" si="221"/>
        <v>5.640302658268137</v>
      </c>
      <c r="AB123" s="44">
        <f t="shared" si="221"/>
        <v>7.8586890650284458</v>
      </c>
      <c r="AC123" s="44">
        <f t="shared" ref="AC123:AC133" si="224">IF(M123&lt;&gt;"",IF(N123&lt;&gt;"",IF(N122&lt;&gt;"",(N123/N122-1)*100,"-"),"-"),"-")</f>
        <v>3.974743496290678</v>
      </c>
    </row>
    <row r="124" spans="1:29" x14ac:dyDescent="0.2">
      <c r="A124" s="7">
        <v>2003</v>
      </c>
      <c r="B124" s="154">
        <f t="shared" ref="B124:N124" si="225">IFERROR(B80/B102*100,"")</f>
        <v>76.767592955833692</v>
      </c>
      <c r="C124" s="154">
        <f t="shared" si="225"/>
        <v>74.356620245805345</v>
      </c>
      <c r="D124" s="154">
        <f t="shared" si="225"/>
        <v>73.303455143434988</v>
      </c>
      <c r="E124" s="154">
        <f t="shared" si="225"/>
        <v>71.908823002630882</v>
      </c>
      <c r="F124" s="154">
        <f t="shared" si="225"/>
        <v>66.333263376535584</v>
      </c>
      <c r="G124" s="154">
        <f t="shared" si="225"/>
        <v>73.903275805035079</v>
      </c>
      <c r="H124" s="154">
        <f t="shared" si="225"/>
        <v>81.013063955580947</v>
      </c>
      <c r="I124" s="154">
        <f t="shared" si="225"/>
        <v>81.418642541301168</v>
      </c>
      <c r="J124" s="154">
        <f t="shared" si="225"/>
        <v>77.864558149376194</v>
      </c>
      <c r="K124" s="154">
        <f t="shared" si="225"/>
        <v>78.518612012345486</v>
      </c>
      <c r="L124" s="154">
        <f t="shared" si="225"/>
        <v>76.99244124668499</v>
      </c>
      <c r="M124" s="154">
        <f t="shared" si="225"/>
        <v>74.565854556664121</v>
      </c>
      <c r="N124" s="154">
        <f t="shared" si="225"/>
        <v>75.602855377425627</v>
      </c>
      <c r="O124" s="17"/>
      <c r="P124" s="28">
        <v>2003</v>
      </c>
      <c r="Q124" s="44">
        <f t="shared" si="223"/>
        <v>6.8782027453949679</v>
      </c>
      <c r="R124" s="44">
        <f t="shared" si="221"/>
        <v>1.0105969581934104</v>
      </c>
      <c r="S124" s="44">
        <f t="shared" si="221"/>
        <v>-0.14051722990240378</v>
      </c>
      <c r="T124" s="44">
        <f t="shared" si="221"/>
        <v>3.4209582019083307</v>
      </c>
      <c r="U124" s="44">
        <f t="shared" si="221"/>
        <v>-1.7815467744467184</v>
      </c>
      <c r="V124" s="44">
        <f t="shared" si="221"/>
        <v>1.6970389172042744</v>
      </c>
      <c r="W124" s="44">
        <f t="shared" si="221"/>
        <v>9.4217079732435991</v>
      </c>
      <c r="X124" s="44">
        <f t="shared" si="221"/>
        <v>12.690562833286844</v>
      </c>
      <c r="Y124" s="44">
        <f t="shared" si="221"/>
        <v>10.628438273714668</v>
      </c>
      <c r="Z124" s="44">
        <f t="shared" si="221"/>
        <v>15.605983133578105</v>
      </c>
      <c r="AA124" s="44">
        <f t="shared" si="221"/>
        <v>12.98915098491722</v>
      </c>
      <c r="AB124" s="44">
        <f t="shared" si="221"/>
        <v>3.6099865324376701</v>
      </c>
      <c r="AC124" s="44">
        <f t="shared" si="224"/>
        <v>6.2789359256832711</v>
      </c>
    </row>
    <row r="125" spans="1:29" x14ac:dyDescent="0.2">
      <c r="A125" s="7">
        <v>2004</v>
      </c>
      <c r="B125" s="154">
        <f t="shared" ref="B125:N125" si="226">IFERROR(B81/B103*100,"")</f>
        <v>78.629490454114531</v>
      </c>
      <c r="C125" s="154">
        <f t="shared" si="226"/>
        <v>80.222056992585621</v>
      </c>
      <c r="D125" s="154">
        <f t="shared" si="226"/>
        <v>75.927989813515211</v>
      </c>
      <c r="E125" s="154">
        <f t="shared" si="226"/>
        <v>74.846502213004499</v>
      </c>
      <c r="F125" s="154">
        <f t="shared" si="226"/>
        <v>69.670498315030088</v>
      </c>
      <c r="G125" s="154">
        <f t="shared" si="226"/>
        <v>72.921385891688843</v>
      </c>
      <c r="H125" s="154">
        <f t="shared" si="226"/>
        <v>80.056726961020843</v>
      </c>
      <c r="I125" s="154">
        <f t="shared" si="226"/>
        <v>77.887156425324875</v>
      </c>
      <c r="J125" s="154">
        <f t="shared" si="226"/>
        <v>75.216205383840148</v>
      </c>
      <c r="K125" s="154">
        <f t="shared" si="226"/>
        <v>79.403616510574651</v>
      </c>
      <c r="L125" s="154">
        <f t="shared" si="226"/>
        <v>77.609446206268785</v>
      </c>
      <c r="M125" s="154">
        <f t="shared" si="226"/>
        <v>73.298254772793427</v>
      </c>
      <c r="N125" s="154">
        <f t="shared" si="226"/>
        <v>76.321678467570536</v>
      </c>
      <c r="O125" s="17"/>
      <c r="P125" s="28">
        <v>2004</v>
      </c>
      <c r="Q125" s="44">
        <f t="shared" si="223"/>
        <v>2.4253691259435994</v>
      </c>
      <c r="R125" s="44">
        <f t="shared" si="221"/>
        <v>7.8882508744891</v>
      </c>
      <c r="S125" s="44">
        <f t="shared" si="221"/>
        <v>3.580369663264471</v>
      </c>
      <c r="T125" s="44">
        <f t="shared" si="221"/>
        <v>4.0852834015460582</v>
      </c>
      <c r="U125" s="44">
        <f t="shared" si="221"/>
        <v>5.0310127507988689</v>
      </c>
      <c r="V125" s="44">
        <f t="shared" si="221"/>
        <v>-1.3286148721425639</v>
      </c>
      <c r="W125" s="44">
        <f t="shared" si="221"/>
        <v>-1.1804725656154202</v>
      </c>
      <c r="X125" s="44">
        <f t="shared" si="221"/>
        <v>-4.3374416543298207</v>
      </c>
      <c r="Y125" s="44">
        <f t="shared" si="221"/>
        <v>-3.4012300698546549</v>
      </c>
      <c r="Z125" s="44">
        <f t="shared" si="221"/>
        <v>1.1271270282898316</v>
      </c>
      <c r="AA125" s="44">
        <f t="shared" si="221"/>
        <v>0.80138381066123809</v>
      </c>
      <c r="AB125" s="44">
        <f t="shared" si="221"/>
        <v>-1.6999735219388135</v>
      </c>
      <c r="AC125" s="44">
        <f t="shared" si="224"/>
        <v>0.95078828247476821</v>
      </c>
    </row>
    <row r="126" spans="1:29" x14ac:dyDescent="0.2">
      <c r="A126" s="7">
        <v>2005</v>
      </c>
      <c r="B126" s="154">
        <f t="shared" ref="B126:N126" si="227">IFERROR(B82/B104*100,"")</f>
        <v>81.787574248886756</v>
      </c>
      <c r="C126" s="154">
        <f t="shared" si="227"/>
        <v>81.536867935458829</v>
      </c>
      <c r="D126" s="154">
        <f t="shared" si="227"/>
        <v>76.936386274119897</v>
      </c>
      <c r="E126" s="154">
        <f t="shared" si="227"/>
        <v>72.57556987286776</v>
      </c>
      <c r="F126" s="154">
        <f t="shared" si="227"/>
        <v>69.231941653854264</v>
      </c>
      <c r="G126" s="154">
        <f t="shared" si="227"/>
        <v>73.511884219908552</v>
      </c>
      <c r="H126" s="154">
        <f t="shared" si="227"/>
        <v>82.268115729980678</v>
      </c>
      <c r="I126" s="154">
        <f t="shared" si="227"/>
        <v>79.190160343497183</v>
      </c>
      <c r="J126" s="154">
        <f t="shared" si="227"/>
        <v>78.218345887027667</v>
      </c>
      <c r="K126" s="154">
        <f t="shared" si="227"/>
        <v>80.577424799162728</v>
      </c>
      <c r="L126" s="154">
        <f t="shared" si="227"/>
        <v>74.404314008071012</v>
      </c>
      <c r="M126" s="154">
        <f t="shared" si="227"/>
        <v>74.479721995513188</v>
      </c>
      <c r="N126" s="154">
        <f t="shared" si="227"/>
        <v>77.085683557226162</v>
      </c>
      <c r="O126" s="17"/>
      <c r="P126" s="28">
        <v>2005</v>
      </c>
      <c r="Q126" s="44">
        <f t="shared" si="223"/>
        <v>4.016411370000128</v>
      </c>
      <c r="R126" s="44">
        <f t="shared" si="221"/>
        <v>1.638964384813435</v>
      </c>
      <c r="S126" s="44">
        <f t="shared" si="221"/>
        <v>1.3280958222144257</v>
      </c>
      <c r="T126" s="44">
        <f t="shared" si="221"/>
        <v>-3.0341195286239686</v>
      </c>
      <c r="U126" s="44">
        <f t="shared" si="221"/>
        <v>-0.62947254832712574</v>
      </c>
      <c r="V126" s="44">
        <f t="shared" si="221"/>
        <v>0.80977386948841712</v>
      </c>
      <c r="W126" s="44">
        <f t="shared" si="221"/>
        <v>2.7622772662646344</v>
      </c>
      <c r="X126" s="44">
        <f t="shared" si="221"/>
        <v>1.6729381042708491</v>
      </c>
      <c r="Y126" s="44">
        <f t="shared" si="221"/>
        <v>3.9913479919215789</v>
      </c>
      <c r="Z126" s="44">
        <f t="shared" si="221"/>
        <v>1.478280637799112</v>
      </c>
      <c r="AA126" s="44">
        <f t="shared" si="221"/>
        <v>-4.1298222766327219</v>
      </c>
      <c r="AB126" s="44">
        <f t="shared" si="221"/>
        <v>1.6118626922046353</v>
      </c>
      <c r="AC126" s="44">
        <f t="shared" si="224"/>
        <v>1.0010328716502981</v>
      </c>
    </row>
    <row r="127" spans="1:29" x14ac:dyDescent="0.2">
      <c r="A127" s="7">
        <v>2006</v>
      </c>
      <c r="B127" s="154">
        <f t="shared" ref="B127:N127" si="228">IFERROR(B83/B105*100,"")</f>
        <v>78.874175322454761</v>
      </c>
      <c r="C127" s="154">
        <f t="shared" si="228"/>
        <v>77.110838381448303</v>
      </c>
      <c r="D127" s="154">
        <f t="shared" si="228"/>
        <v>77.571942236875032</v>
      </c>
      <c r="E127" s="154">
        <f t="shared" si="228"/>
        <v>74.733386629857407</v>
      </c>
      <c r="F127" s="154">
        <f t="shared" si="228"/>
        <v>66.542166766499818</v>
      </c>
      <c r="G127" s="154">
        <f t="shared" si="228"/>
        <v>68.962107371313323</v>
      </c>
      <c r="H127" s="154">
        <f t="shared" si="228"/>
        <v>80.052755521433667</v>
      </c>
      <c r="I127" s="154">
        <f t="shared" si="228"/>
        <v>75.008524787620772</v>
      </c>
      <c r="J127" s="154">
        <f t="shared" si="228"/>
        <v>71.719892821314886</v>
      </c>
      <c r="K127" s="154">
        <f t="shared" si="228"/>
        <v>66.712543297068535</v>
      </c>
      <c r="L127" s="154">
        <f t="shared" si="228"/>
        <v>65.078623221778912</v>
      </c>
      <c r="M127" s="154">
        <f t="shared" si="228"/>
        <v>66.353659555520707</v>
      </c>
      <c r="N127" s="154">
        <f t="shared" si="228"/>
        <v>73.107328714224892</v>
      </c>
      <c r="O127" s="17"/>
      <c r="P127" s="28">
        <v>2006</v>
      </c>
      <c r="Q127" s="44">
        <f t="shared" si="223"/>
        <v>-3.5621534850346137</v>
      </c>
      <c r="R127" s="44">
        <f t="shared" si="221"/>
        <v>-5.4282555438773805</v>
      </c>
      <c r="S127" s="44">
        <f t="shared" si="221"/>
        <v>0.826079821959258</v>
      </c>
      <c r="T127" s="44">
        <f t="shared" si="221"/>
        <v>2.9731998808546045</v>
      </c>
      <c r="U127" s="44">
        <f t="shared" si="221"/>
        <v>-3.8851645975823912</v>
      </c>
      <c r="V127" s="44">
        <f t="shared" si="221"/>
        <v>-6.18917185551211</v>
      </c>
      <c r="W127" s="44">
        <f t="shared" si="221"/>
        <v>-2.6928539554962438</v>
      </c>
      <c r="X127" s="44">
        <f t="shared" si="221"/>
        <v>-5.2804989126654656</v>
      </c>
      <c r="Y127" s="44">
        <f t="shared" si="221"/>
        <v>-8.3080931871131973</v>
      </c>
      <c r="Z127" s="44">
        <f t="shared" si="221"/>
        <v>-17.20690570175465</v>
      </c>
      <c r="AA127" s="44">
        <f t="shared" si="221"/>
        <v>-12.533803866910853</v>
      </c>
      <c r="AB127" s="44">
        <f t="shared" si="221"/>
        <v>-10.910436051952521</v>
      </c>
      <c r="AC127" s="44">
        <f t="shared" si="224"/>
        <v>-5.1609516312427273</v>
      </c>
    </row>
    <row r="128" spans="1:29" x14ac:dyDescent="0.2">
      <c r="A128" s="7">
        <v>2007</v>
      </c>
      <c r="B128" s="154">
        <f t="shared" ref="B128:N128" si="229">IFERROR(B84/B106*100,"")</f>
        <v>68.401282264721587</v>
      </c>
      <c r="C128" s="154">
        <f t="shared" si="229"/>
        <v>64.916510481672375</v>
      </c>
      <c r="D128" s="154">
        <f t="shared" si="229"/>
        <v>63.947189194068656</v>
      </c>
      <c r="E128" s="154">
        <f t="shared" si="229"/>
        <v>62.584333807017366</v>
      </c>
      <c r="F128" s="154">
        <f t="shared" si="229"/>
        <v>59.293307641449431</v>
      </c>
      <c r="G128" s="154">
        <f t="shared" si="229"/>
        <v>60.458464317577011</v>
      </c>
      <c r="H128" s="154">
        <f t="shared" si="229"/>
        <v>69.376021785137567</v>
      </c>
      <c r="I128" s="154">
        <f t="shared" si="229"/>
        <v>60.497876436033529</v>
      </c>
      <c r="J128" s="154">
        <f t="shared" si="229"/>
        <v>64.704568285434988</v>
      </c>
      <c r="K128" s="154">
        <f t="shared" si="229"/>
        <v>66.513163639091871</v>
      </c>
      <c r="L128" s="154">
        <f t="shared" si="229"/>
        <v>60.309349098658181</v>
      </c>
      <c r="M128" s="154">
        <f t="shared" si="229"/>
        <v>64.008510312508037</v>
      </c>
      <c r="N128" s="154">
        <f t="shared" si="229"/>
        <v>63.747429620578302</v>
      </c>
      <c r="O128" s="17"/>
      <c r="P128" s="28">
        <v>2007</v>
      </c>
      <c r="Q128" s="44">
        <f t="shared" si="223"/>
        <v>-13.277974717222351</v>
      </c>
      <c r="R128" s="44">
        <f t="shared" si="221"/>
        <v>-15.814025830524104</v>
      </c>
      <c r="S128" s="44">
        <f t="shared" si="221"/>
        <v>-17.564022054780569</v>
      </c>
      <c r="T128" s="44">
        <f t="shared" si="221"/>
        <v>-16.256526528113024</v>
      </c>
      <c r="U128" s="44">
        <f t="shared" si="221"/>
        <v>-10.893632530012198</v>
      </c>
      <c r="V128" s="44">
        <f t="shared" si="221"/>
        <v>-12.330892105645885</v>
      </c>
      <c r="W128" s="44">
        <f t="shared" si="221"/>
        <v>-13.33712208499489</v>
      </c>
      <c r="X128" s="44">
        <f t="shared" si="221"/>
        <v>-19.345332270795502</v>
      </c>
      <c r="Y128" s="44">
        <f t="shared" si="221"/>
        <v>-9.7815602616112223</v>
      </c>
      <c r="Z128" s="44">
        <f t="shared" si="221"/>
        <v>-0.29886382398709443</v>
      </c>
      <c r="AA128" s="44">
        <f t="shared" si="221"/>
        <v>-7.3284803626956112</v>
      </c>
      <c r="AB128" s="44">
        <f t="shared" si="221"/>
        <v>-3.5343178638857053</v>
      </c>
      <c r="AC128" s="44">
        <f t="shared" si="224"/>
        <v>-12.802955952930862</v>
      </c>
    </row>
    <row r="129" spans="1:29" x14ac:dyDescent="0.2">
      <c r="A129" s="7">
        <v>2008</v>
      </c>
      <c r="B129" s="154">
        <f t="shared" ref="B129:N129" si="230">IFERROR(B85/B107*100,"")</f>
        <v>71.940400868686055</v>
      </c>
      <c r="C129" s="154">
        <f t="shared" si="230"/>
        <v>64.256530216097403</v>
      </c>
      <c r="D129" s="154">
        <f t="shared" si="230"/>
        <v>67.201692469477152</v>
      </c>
      <c r="E129" s="154">
        <f t="shared" si="230"/>
        <v>65.921858034783313</v>
      </c>
      <c r="F129" s="154">
        <f t="shared" si="230"/>
        <v>67.564241292982743</v>
      </c>
      <c r="G129" s="154">
        <f t="shared" si="230"/>
        <v>68.27630230718988</v>
      </c>
      <c r="H129" s="154">
        <f t="shared" si="230"/>
        <v>80.040752755220495</v>
      </c>
      <c r="I129" s="154">
        <f t="shared" si="230"/>
        <v>77.921860756977836</v>
      </c>
      <c r="J129" s="154">
        <f t="shared" si="230"/>
        <v>76.690389827209287</v>
      </c>
      <c r="K129" s="154">
        <f t="shared" si="230"/>
        <v>72.990144739381861</v>
      </c>
      <c r="L129" s="154">
        <f t="shared" si="230"/>
        <v>65.489274226343611</v>
      </c>
      <c r="M129" s="154">
        <f t="shared" si="230"/>
        <v>66.756286072077216</v>
      </c>
      <c r="N129" s="154">
        <f t="shared" si="230"/>
        <v>70.277421460799488</v>
      </c>
      <c r="O129" s="17"/>
      <c r="P129" s="28">
        <v>2008</v>
      </c>
      <c r="Q129" s="44">
        <f t="shared" si="223"/>
        <v>5.1740530100994775</v>
      </c>
      <c r="R129" s="44">
        <f t="shared" si="221"/>
        <v>-1.0166601080033422</v>
      </c>
      <c r="S129" s="44">
        <f t="shared" si="221"/>
        <v>5.0893609499107706</v>
      </c>
      <c r="T129" s="44">
        <f t="shared" si="221"/>
        <v>5.3328429412661027</v>
      </c>
      <c r="U129" s="44">
        <f t="shared" si="221"/>
        <v>13.94918580280291</v>
      </c>
      <c r="V129" s="44">
        <f t="shared" si="221"/>
        <v>12.930923862947008</v>
      </c>
      <c r="W129" s="44">
        <f t="shared" si="221"/>
        <v>15.372358771323547</v>
      </c>
      <c r="X129" s="44">
        <f t="shared" si="221"/>
        <v>28.800985005427894</v>
      </c>
      <c r="Y129" s="44">
        <f t="shared" si="221"/>
        <v>18.523918572334107</v>
      </c>
      <c r="Z129" s="44">
        <f t="shared" si="221"/>
        <v>9.7378935926651025</v>
      </c>
      <c r="AA129" s="44">
        <f t="shared" si="221"/>
        <v>8.5889256062302124</v>
      </c>
      <c r="AB129" s="44">
        <f t="shared" si="221"/>
        <v>4.2928287912868957</v>
      </c>
      <c r="AC129" s="44">
        <f t="shared" si="224"/>
        <v>10.243537471373187</v>
      </c>
    </row>
    <row r="130" spans="1:29" x14ac:dyDescent="0.2">
      <c r="A130" s="7">
        <v>2009</v>
      </c>
      <c r="B130" s="154">
        <f t="shared" ref="B130:N130" si="231">IFERROR(B86/B108*100,"")</f>
        <v>73.987325143068006</v>
      </c>
      <c r="C130" s="154">
        <f t="shared" si="231"/>
        <v>67.128802814812346</v>
      </c>
      <c r="D130" s="154">
        <f t="shared" si="231"/>
        <v>61.887209921211827</v>
      </c>
      <c r="E130" s="154">
        <f t="shared" si="231"/>
        <v>69.147685786333824</v>
      </c>
      <c r="F130" s="154">
        <f t="shared" si="231"/>
        <v>61.90253989260183</v>
      </c>
      <c r="G130" s="154">
        <f t="shared" si="231"/>
        <v>64.673762289397004</v>
      </c>
      <c r="H130" s="154">
        <f t="shared" si="231"/>
        <v>68.880089302179059</v>
      </c>
      <c r="I130" s="154">
        <f t="shared" si="231"/>
        <v>68.151263799012312</v>
      </c>
      <c r="J130" s="154">
        <f t="shared" si="231"/>
        <v>73.174677592188488</v>
      </c>
      <c r="K130" s="154">
        <f t="shared" si="231"/>
        <v>75.619690634570659</v>
      </c>
      <c r="L130" s="154">
        <f t="shared" si="231"/>
        <v>71.694689135721532</v>
      </c>
      <c r="M130" s="154">
        <f t="shared" si="231"/>
        <v>73.800096837280492</v>
      </c>
      <c r="N130" s="154">
        <f t="shared" si="231"/>
        <v>69.161580659775439</v>
      </c>
      <c r="O130" s="17"/>
      <c r="P130" s="28">
        <v>2009</v>
      </c>
      <c r="Q130" s="44">
        <f t="shared" si="223"/>
        <v>2.8453056275266508</v>
      </c>
      <c r="R130" s="44">
        <f t="shared" si="221"/>
        <v>4.4700088676674188</v>
      </c>
      <c r="S130" s="44">
        <f t="shared" si="221"/>
        <v>-7.9082569991509537</v>
      </c>
      <c r="T130" s="44">
        <f t="shared" si="221"/>
        <v>4.8934114536765883</v>
      </c>
      <c r="U130" s="44">
        <f t="shared" si="221"/>
        <v>-8.379730597180469</v>
      </c>
      <c r="V130" s="44">
        <f t="shared" si="221"/>
        <v>-5.2764134788440442</v>
      </c>
      <c r="W130" s="44">
        <f t="shared" si="221"/>
        <v>-13.943726250517429</v>
      </c>
      <c r="X130" s="44">
        <f t="shared" si="221"/>
        <v>-12.538967708225035</v>
      </c>
      <c r="Y130" s="44">
        <f t="shared" si="221"/>
        <v>-4.58429308149565</v>
      </c>
      <c r="Z130" s="44">
        <f t="shared" si="221"/>
        <v>3.6026040290478178</v>
      </c>
      <c r="AA130" s="44">
        <f t="shared" si="221"/>
        <v>9.4754675214918436</v>
      </c>
      <c r="AB130" s="44">
        <f t="shared" si="221"/>
        <v>10.551531817689842</v>
      </c>
      <c r="AC130" s="44">
        <f t="shared" si="224"/>
        <v>-1.5877657117036703</v>
      </c>
    </row>
    <row r="131" spans="1:29" x14ac:dyDescent="0.2">
      <c r="A131" s="7">
        <v>2010</v>
      </c>
      <c r="B131" s="154">
        <f t="shared" ref="B131:N131" si="232">IFERROR(B87/B109*100,"")</f>
        <v>79.960692393720066</v>
      </c>
      <c r="C131" s="154">
        <f t="shared" si="232"/>
        <v>75.017200052131699</v>
      </c>
      <c r="D131" s="154">
        <f t="shared" si="232"/>
        <v>69.129072291364096</v>
      </c>
      <c r="E131" s="154">
        <f t="shared" si="232"/>
        <v>71.384957610494538</v>
      </c>
      <c r="F131" s="154">
        <f t="shared" si="232"/>
        <v>74.318521398972095</v>
      </c>
      <c r="G131" s="154">
        <f t="shared" si="232"/>
        <v>75.641037530702434</v>
      </c>
      <c r="H131" s="154">
        <f t="shared" si="232"/>
        <v>79.372503791258282</v>
      </c>
      <c r="I131" s="154">
        <f t="shared" si="232"/>
        <v>78.482467786824387</v>
      </c>
      <c r="J131" s="154">
        <f t="shared" si="232"/>
        <v>80.83221307116527</v>
      </c>
      <c r="K131" s="154">
        <f t="shared" si="232"/>
        <v>81.208947706002249</v>
      </c>
      <c r="L131" s="154">
        <f t="shared" si="232"/>
        <v>74.16823736776891</v>
      </c>
      <c r="M131" s="154">
        <f t="shared" si="232"/>
        <v>75.325604981752676</v>
      </c>
      <c r="N131" s="154">
        <f t="shared" si="232"/>
        <v>76.381171094060392</v>
      </c>
      <c r="O131" s="17"/>
      <c r="P131" s="28">
        <v>2010</v>
      </c>
      <c r="Q131" s="44">
        <f t="shared" si="223"/>
        <v>8.0735007504345582</v>
      </c>
      <c r="R131" s="44">
        <f t="shared" si="221"/>
        <v>11.751136481729031</v>
      </c>
      <c r="S131" s="44">
        <f t="shared" si="221"/>
        <v>11.701710869454018</v>
      </c>
      <c r="T131" s="44">
        <f t="shared" si="221"/>
        <v>3.2354977592075507</v>
      </c>
      <c r="U131" s="44">
        <f t="shared" si="221"/>
        <v>20.057305448066344</v>
      </c>
      <c r="V131" s="44">
        <f t="shared" si="221"/>
        <v>16.957843262975693</v>
      </c>
      <c r="W131" s="44">
        <f t="shared" si="221"/>
        <v>15.232870043255442</v>
      </c>
      <c r="X131" s="44">
        <f t="shared" si="221"/>
        <v>15.159225833698775</v>
      </c>
      <c r="Y131" s="44">
        <f t="shared" si="221"/>
        <v>10.464734155240386</v>
      </c>
      <c r="Z131" s="44">
        <f t="shared" si="221"/>
        <v>7.3912720675378907</v>
      </c>
      <c r="AA131" s="44">
        <f t="shared" si="221"/>
        <v>3.4501136163165969</v>
      </c>
      <c r="AB131" s="44">
        <f t="shared" si="221"/>
        <v>2.0670814942638005</v>
      </c>
      <c r="AC131" s="44">
        <f t="shared" si="224"/>
        <v>10.438729660908241</v>
      </c>
    </row>
    <row r="132" spans="1:29" x14ac:dyDescent="0.2">
      <c r="A132" s="7">
        <v>2011</v>
      </c>
      <c r="B132" s="154">
        <f t="shared" ref="B132:N132" si="233">IFERROR(B88/B110*100,"")</f>
        <v>78.06963946205012</v>
      </c>
      <c r="C132" s="154">
        <f t="shared" si="233"/>
        <v>74.127377157413093</v>
      </c>
      <c r="D132" s="154">
        <f t="shared" si="233"/>
        <v>77.005114291293665</v>
      </c>
      <c r="E132" s="154">
        <f t="shared" si="233"/>
        <v>81.104060339608125</v>
      </c>
      <c r="F132" s="154">
        <f t="shared" si="233"/>
        <v>79.224518305331898</v>
      </c>
      <c r="G132" s="154">
        <f t="shared" si="233"/>
        <v>77.660752464800325</v>
      </c>
      <c r="H132" s="154">
        <f t="shared" si="233"/>
        <v>84.960051010446406</v>
      </c>
      <c r="I132" s="154">
        <f t="shared" si="233"/>
        <v>78.118077330233632</v>
      </c>
      <c r="J132" s="154">
        <f t="shared" si="233"/>
        <v>82.601217253178731</v>
      </c>
      <c r="K132" s="154">
        <f t="shared" si="233"/>
        <v>80.870621320465389</v>
      </c>
      <c r="L132" s="154">
        <f t="shared" si="233"/>
        <v>74.970967491641233</v>
      </c>
      <c r="M132" s="154">
        <f t="shared" si="233"/>
        <v>76.657743379148869</v>
      </c>
      <c r="N132" s="154">
        <f t="shared" si="233"/>
        <v>78.818474268303362</v>
      </c>
      <c r="O132" s="17"/>
      <c r="P132" s="28">
        <v>2011</v>
      </c>
      <c r="Q132" s="44">
        <f t="shared" si="223"/>
        <v>-2.3649781849793827</v>
      </c>
      <c r="R132" s="44">
        <f t="shared" si="221"/>
        <v>-1.1861584997843733</v>
      </c>
      <c r="S132" s="44">
        <f t="shared" si="221"/>
        <v>11.393241278768729</v>
      </c>
      <c r="T132" s="44">
        <f t="shared" si="221"/>
        <v>13.615057085478677</v>
      </c>
      <c r="U132" s="44">
        <f t="shared" si="221"/>
        <v>6.6013112397950158</v>
      </c>
      <c r="V132" s="44">
        <f t="shared" si="221"/>
        <v>2.6701311880843681</v>
      </c>
      <c r="W132" s="44">
        <f t="shared" si="221"/>
        <v>7.0396509525298745</v>
      </c>
      <c r="X132" s="44">
        <f t="shared" si="221"/>
        <v>-0.46429536030966334</v>
      </c>
      <c r="Y132" s="44">
        <f t="shared" si="221"/>
        <v>2.18848911195344</v>
      </c>
      <c r="Z132" s="44">
        <f t="shared" si="221"/>
        <v>-0.41661220234214813</v>
      </c>
      <c r="AA132" s="44">
        <f t="shared" si="221"/>
        <v>1.082309830139172</v>
      </c>
      <c r="AB132" s="44">
        <f t="shared" si="221"/>
        <v>1.7685067351518757</v>
      </c>
      <c r="AC132" s="44">
        <f t="shared" si="224"/>
        <v>3.190973821599985</v>
      </c>
    </row>
    <row r="133" spans="1:29" x14ac:dyDescent="0.2">
      <c r="A133" s="7">
        <v>2012</v>
      </c>
      <c r="B133" s="154">
        <f t="shared" ref="B133:N133" si="234">IFERROR(B89/B111*100,"")</f>
        <v>84.171813909843834</v>
      </c>
      <c r="C133" s="154">
        <f t="shared" si="234"/>
        <v>79.865820153911983</v>
      </c>
      <c r="D133" s="154">
        <f t="shared" si="234"/>
        <v>77.149798514091017</v>
      </c>
      <c r="E133" s="154">
        <f t="shared" si="234"/>
        <v>81.063372054642343</v>
      </c>
      <c r="F133" s="154">
        <f t="shared" si="234"/>
        <v>79.74851236965327</v>
      </c>
      <c r="G133" s="154">
        <f t="shared" si="234"/>
        <v>79.274155068751412</v>
      </c>
      <c r="H133" s="154">
        <f t="shared" si="234"/>
        <v>84.113502205988084</v>
      </c>
      <c r="I133" s="154">
        <f t="shared" si="234"/>
        <v>79.030589962241535</v>
      </c>
      <c r="J133" s="154">
        <f t="shared" si="234"/>
        <v>82.795100162962953</v>
      </c>
      <c r="K133" s="154">
        <f t="shared" si="234"/>
        <v>78.623436060418854</v>
      </c>
      <c r="L133" s="154">
        <f t="shared" si="234"/>
        <v>72.423378339960038</v>
      </c>
      <c r="M133" s="154">
        <f t="shared" si="234"/>
        <v>71.751338733943655</v>
      </c>
      <c r="N133" s="154">
        <f t="shared" si="234"/>
        <v>79.050743659494373</v>
      </c>
      <c r="O133" s="17"/>
      <c r="P133" s="28">
        <v>2012</v>
      </c>
      <c r="Q133" s="44">
        <f t="shared" si="223"/>
        <v>7.8163220553362445</v>
      </c>
      <c r="R133" s="44">
        <f t="shared" si="221"/>
        <v>7.7413274508728813</v>
      </c>
      <c r="S133" s="44">
        <f t="shared" si="221"/>
        <v>0.18788910857276964</v>
      </c>
      <c r="T133" s="44">
        <f t="shared" si="221"/>
        <v>-5.0167999968686594E-2</v>
      </c>
      <c r="U133" s="44">
        <f t="shared" si="221"/>
        <v>0.66140391324551739</v>
      </c>
      <c r="V133" s="44">
        <f t="shared" si="221"/>
        <v>2.0775006071211521</v>
      </c>
      <c r="W133" s="44">
        <f t="shared" si="221"/>
        <v>-0.99640806989891306</v>
      </c>
      <c r="X133" s="44">
        <f t="shared" si="221"/>
        <v>1.1681196762567181</v>
      </c>
      <c r="Y133" s="44">
        <f t="shared" si="221"/>
        <v>0.23472161335098551</v>
      </c>
      <c r="Z133" s="44">
        <f t="shared" si="221"/>
        <v>-2.7787411835772047</v>
      </c>
      <c r="AA133" s="44">
        <f t="shared" si="221"/>
        <v>-3.3981009408278418</v>
      </c>
      <c r="AB133" s="44">
        <f t="shared" si="221"/>
        <v>-6.4004031803260304</v>
      </c>
      <c r="AC133" s="44">
        <f t="shared" si="224"/>
        <v>0.2946890222720544</v>
      </c>
    </row>
    <row r="134" spans="1:29" x14ac:dyDescent="0.2">
      <c r="A134" s="7">
        <v>2013</v>
      </c>
      <c r="B134" s="154">
        <f t="shared" ref="B134:N134" si="235">IFERROR(B90/B112*100,"")</f>
        <v>76.970801217387603</v>
      </c>
      <c r="C134" s="154">
        <f t="shared" si="235"/>
        <v>70.481748232411746</v>
      </c>
      <c r="D134" s="154">
        <f t="shared" si="235"/>
        <v>71.592936890913663</v>
      </c>
      <c r="E134" s="154">
        <f t="shared" si="235"/>
        <v>75.234231655392932</v>
      </c>
      <c r="F134" s="154">
        <f t="shared" si="235"/>
        <v>77.529066758145731</v>
      </c>
      <c r="G134" s="154">
        <f t="shared" si="235"/>
        <v>75.848155334621168</v>
      </c>
      <c r="H134" s="154">
        <f t="shared" si="235"/>
        <v>79.849430103132505</v>
      </c>
      <c r="I134" s="154">
        <f t="shared" si="235"/>
        <v>78.227434145695113</v>
      </c>
      <c r="J134" s="154">
        <f t="shared" si="235"/>
        <v>81.233786557316961</v>
      </c>
      <c r="K134" s="154">
        <f t="shared" si="235"/>
        <v>82.547246549423775</v>
      </c>
      <c r="L134" s="154">
        <f t="shared" si="235"/>
        <v>79.70305506718131</v>
      </c>
      <c r="M134" s="154">
        <f t="shared" si="235"/>
        <v>79.907379731332</v>
      </c>
      <c r="N134" s="154">
        <f t="shared" si="235"/>
        <v>77.355458160315038</v>
      </c>
      <c r="O134" s="17"/>
      <c r="P134" s="28">
        <v>2013</v>
      </c>
      <c r="Q134" s="44">
        <f t="shared" si="223"/>
        <v>-8.5551354520756906</v>
      </c>
      <c r="R134" s="44">
        <f t="shared" si="223"/>
        <v>-11.74979722666829</v>
      </c>
      <c r="S134" s="44">
        <f t="shared" si="221"/>
        <v>-7.2026910376991049</v>
      </c>
      <c r="T134" s="44">
        <f t="shared" si="221"/>
        <v>-7.190843720786944</v>
      </c>
      <c r="U134" s="44">
        <f t="shared" si="221"/>
        <v>-2.7830558157873608</v>
      </c>
      <c r="V134" s="44">
        <f t="shared" si="221"/>
        <v>-4.3217108162919011</v>
      </c>
      <c r="W134" s="44">
        <f t="shared" si="221"/>
        <v>-5.069426419094003</v>
      </c>
      <c r="X134" s="44">
        <f t="shared" si="221"/>
        <v>-1.0162594217380194</v>
      </c>
      <c r="Y134" s="44">
        <f t="shared" si="221"/>
        <v>-1.8857560442259391</v>
      </c>
      <c r="Z134" s="44">
        <f t="shared" si="221"/>
        <v>4.9906372522178222</v>
      </c>
      <c r="AA134" s="44">
        <f t="shared" si="221"/>
        <v>10.05155640910591</v>
      </c>
      <c r="AB134" s="44">
        <f t="shared" ref="AB134" si="236">IF(M134&lt;&gt;"",IF(M133&lt;&gt;"",(M134/M133-1)*100,"-"),"-")</f>
        <v>11.367092435210457</v>
      </c>
      <c r="AC134" s="44">
        <f t="shared" ref="AC134:AC136" si="237">IF(N134&lt;&gt;"",IF(N133&lt;&gt;"",(N134/N133-1)*100,"-"),"-")</f>
        <v>-2.1445535117059267</v>
      </c>
    </row>
    <row r="135" spans="1:29" x14ac:dyDescent="0.2">
      <c r="A135" s="7">
        <v>2014</v>
      </c>
      <c r="B135" s="154">
        <f t="shared" ref="B135:N135" si="238">IFERROR(B91/B113*100,"")</f>
        <v>80.742708883086806</v>
      </c>
      <c r="C135" s="154">
        <f t="shared" si="238"/>
        <v>77.448776968689131</v>
      </c>
      <c r="D135" s="154">
        <f t="shared" si="238"/>
        <v>80.102271039941698</v>
      </c>
      <c r="E135" s="154">
        <f t="shared" si="238"/>
        <v>82.777369540482681</v>
      </c>
      <c r="F135" s="154">
        <f t="shared" si="238"/>
        <v>83.032082559430762</v>
      </c>
      <c r="G135" s="154">
        <f t="shared" si="238"/>
        <v>81.456990741918759</v>
      </c>
      <c r="H135" s="154">
        <f t="shared" si="238"/>
        <v>85.157365663756352</v>
      </c>
      <c r="I135" s="154">
        <f t="shared" si="238"/>
        <v>85.279527822714556</v>
      </c>
      <c r="J135" s="154">
        <f t="shared" si="238"/>
        <v>86.690550083103219</v>
      </c>
      <c r="K135" s="154">
        <f t="shared" si="238"/>
        <v>84.963537598238275</v>
      </c>
      <c r="L135" s="154">
        <f t="shared" si="238"/>
        <v>80.695929039989736</v>
      </c>
      <c r="M135" s="154">
        <f t="shared" si="238"/>
        <v>81.02534821684057</v>
      </c>
      <c r="N135" s="154">
        <f t="shared" si="238"/>
        <v>82.455518994740757</v>
      </c>
      <c r="O135" s="42"/>
      <c r="P135" s="28">
        <v>2014</v>
      </c>
      <c r="Q135" s="44">
        <f t="shared" ref="Q135" si="239">IF(B135&lt;&gt;"",IF(B134&lt;&gt;"",(B135/B134-1)*100,"-"),"-")</f>
        <v>4.9004396550923923</v>
      </c>
      <c r="R135" s="44">
        <f t="shared" ref="R135" si="240">IF(C135&lt;&gt;"",IF(C134&lt;&gt;"",(C135/C134-1)*100,"-"),"-")</f>
        <v>9.8848693612192839</v>
      </c>
      <c r="S135" s="44">
        <f t="shared" ref="S135" si="241">IF(D135&lt;&gt;"",IF(D134&lt;&gt;"",(D135/D134-1)*100,"-"),"-")</f>
        <v>11.885717388565475</v>
      </c>
      <c r="T135" s="44">
        <f t="shared" ref="T135" si="242">IF(E135&lt;&gt;"",IF(E134&lt;&gt;"",(E135/E134-1)*100,"-"),"-")</f>
        <v>10.02620445389908</v>
      </c>
      <c r="U135" s="44">
        <f t="shared" ref="U135" si="243">IF(F135&lt;&gt;"",IF(F134&lt;&gt;"",(F135/F134-1)*100,"-"),"-")</f>
        <v>7.0980034087755106</v>
      </c>
      <c r="V135" s="44">
        <f t="shared" ref="V135" si="244">IF(G135&lt;&gt;"",IF(G134&lt;&gt;"",(G135/G134-1)*100,"-"),"-")</f>
        <v>7.3948211166810163</v>
      </c>
      <c r="W135" s="44">
        <f t="shared" ref="W135" si="245">IF(H135&lt;&gt;"",IF(H134&lt;&gt;"",(H135/H134-1)*100,"-"),"-")</f>
        <v>6.6474307377875963</v>
      </c>
      <c r="X135" s="44">
        <f t="shared" ref="X135" si="246">IF(I135&lt;&gt;"",IF(I134&lt;&gt;"",(I135/I134-1)*100,"-"),"-")</f>
        <v>9.0148600091947593</v>
      </c>
      <c r="Y135" s="44">
        <f t="shared" ref="Y135" si="247">IF(J135&lt;&gt;"",IF(J134&lt;&gt;"",(J135/J134-1)*100,"-"),"-")</f>
        <v>6.7173570961585938</v>
      </c>
      <c r="Z135" s="44">
        <f t="shared" ref="Z135" si="248">IF(K135&lt;&gt;"",IF(K134&lt;&gt;"",(K135/K134-1)*100,"-"),"-")</f>
        <v>2.927161292251923</v>
      </c>
      <c r="AA135" s="44">
        <f t="shared" ref="AA135" si="249">IF(L135&lt;&gt;"",IF(L134&lt;&gt;"",(L135/L134-1)*100,"-"),"-")</f>
        <v>1.2457163304110841</v>
      </c>
      <c r="AB135" s="44">
        <f t="shared" ref="AB135" si="250">IF(M135&lt;&gt;"",IF(M134&lt;&gt;"",(M135/M134-1)*100,"-"),"-")</f>
        <v>1.3990803969138321</v>
      </c>
      <c r="AC135" s="44">
        <f t="shared" si="237"/>
        <v>6.5930200088222923</v>
      </c>
    </row>
    <row r="136" spans="1:29" x14ac:dyDescent="0.2">
      <c r="A136" s="7">
        <v>2015</v>
      </c>
      <c r="B136" s="154">
        <f t="shared" ref="B136:N136" si="251">IFERROR(B92/B114*100,"")</f>
        <v>84.550402755200565</v>
      </c>
      <c r="C136" s="154">
        <f t="shared" si="251"/>
        <v>79.985921173444666</v>
      </c>
      <c r="D136" s="154">
        <f t="shared" si="251"/>
        <v>76.151748754345874</v>
      </c>
      <c r="E136" s="154">
        <f t="shared" si="251"/>
        <v>78.991284912403358</v>
      </c>
      <c r="F136" s="154">
        <f t="shared" si="251"/>
        <v>82.388029090076444</v>
      </c>
      <c r="G136" s="154">
        <f t="shared" si="251"/>
        <v>80.938408295589298</v>
      </c>
      <c r="H136" s="154">
        <f t="shared" si="251"/>
        <v>82.913644939719561</v>
      </c>
      <c r="I136" s="154">
        <f t="shared" si="251"/>
        <v>83.48811061515346</v>
      </c>
      <c r="J136" s="154">
        <f t="shared" si="251"/>
        <v>82.2362136244206</v>
      </c>
      <c r="K136" s="154">
        <f t="shared" si="251"/>
        <v>82.382613918112071</v>
      </c>
      <c r="L136" s="154">
        <f t="shared" si="251"/>
        <v>79.18836602272296</v>
      </c>
      <c r="M136" s="154">
        <f t="shared" si="251"/>
        <v>81.934952987125769</v>
      </c>
      <c r="N136" s="154">
        <f t="shared" si="251"/>
        <v>81.358208137599902</v>
      </c>
      <c r="O136" s="42"/>
      <c r="P136" s="28">
        <v>2015</v>
      </c>
      <c r="Q136" s="44">
        <f t="shared" ref="Q136" si="252">IF(B136&lt;&gt;"",IF(B135&lt;&gt;"",(B136/B135-1)*100,"-"),"-")</f>
        <v>4.7158361724365605</v>
      </c>
      <c r="R136" s="44">
        <f t="shared" ref="R136" si="253">IF(C136&lt;&gt;"",IF(C135&lt;&gt;"",(C136/C135-1)*100,"-"),"-")</f>
        <v>3.2758996385201078</v>
      </c>
      <c r="S136" s="44">
        <f t="shared" ref="S136" si="254">IF(D136&lt;&gt;"",IF(D135&lt;&gt;"",(D136/D135-1)*100,"-"),"-")</f>
        <v>-4.9318480416441162</v>
      </c>
      <c r="T136" s="44">
        <f t="shared" ref="T136" si="255">IF(E136&lt;&gt;"",IF(E135&lt;&gt;"",(E136/E135-1)*100,"-"),"-")</f>
        <v>-4.5738160672377015</v>
      </c>
      <c r="U136" s="44">
        <f t="shared" ref="U136" si="256">IF(F136&lt;&gt;"",IF(F135&lt;&gt;"",(F136/F135-1)*100,"-"),"-")</f>
        <v>-0.77566821101149319</v>
      </c>
      <c r="V136" s="44">
        <f t="shared" ref="V136" si="257">IF(G136&lt;&gt;"",IF(G135&lt;&gt;"",(G136/G135-1)*100,"-"),"-")</f>
        <v>-0.63663344497035812</v>
      </c>
      <c r="W136" s="44">
        <f t="shared" ref="W136" si="258">IF(H136&lt;&gt;"",IF(H135&lt;&gt;"",(H136/H135-1)*100,"-"),"-")</f>
        <v>-2.6347934867972711</v>
      </c>
      <c r="X136" s="44">
        <f t="shared" ref="X136" si="259">IF(I136&lt;&gt;"",IF(I135&lt;&gt;"",(I136/I135-1)*100,"-"),"-")</f>
        <v>-2.1006415646264265</v>
      </c>
      <c r="Y136" s="44">
        <f t="shared" ref="Y136" si="260">IF(J136&lt;&gt;"",IF(J135&lt;&gt;"",(J136/J135-1)*100,"-"),"-")</f>
        <v>-5.1382030156834961</v>
      </c>
      <c r="Z136" s="44">
        <f t="shared" ref="Z136:Z138" si="261">IF(K136&lt;&gt;"",IF(K135&lt;&gt;"",(K136/K135-1)*100,"-"),"-")</f>
        <v>-3.037683873675856</v>
      </c>
      <c r="AA136" s="44">
        <f t="shared" ref="AA136:AA138" si="262">IF(L136&lt;&gt;"",IF(L135&lt;&gt;"",(L136/L135-1)*100,"-"),"-")</f>
        <v>-1.8682020706641711</v>
      </c>
      <c r="AB136" s="44">
        <f t="shared" ref="AB136" si="263">IF(M136&lt;&gt;"",IF(M135&lt;&gt;"",(M136/M135-1)*100,"-"),"-")</f>
        <v>1.122617539206261</v>
      </c>
      <c r="AC136" s="44">
        <f t="shared" si="237"/>
        <v>-1.3307912805822553</v>
      </c>
    </row>
    <row r="137" spans="1:29" x14ac:dyDescent="0.2">
      <c r="A137" s="7">
        <v>2016</v>
      </c>
      <c r="B137" s="154">
        <f t="shared" ref="B137:N138" si="264">IFERROR(B93/B115*100,"")</f>
        <v>84.854616918249775</v>
      </c>
      <c r="C137" s="154">
        <f t="shared" si="264"/>
        <v>80.378150632597482</v>
      </c>
      <c r="D137" s="154">
        <f t="shared" si="264"/>
        <v>77.965192685561576</v>
      </c>
      <c r="E137" s="154">
        <f t="shared" si="264"/>
        <v>81.330291127670208</v>
      </c>
      <c r="F137" s="154">
        <f t="shared" si="264"/>
        <v>82.243404590916569</v>
      </c>
      <c r="G137" s="154">
        <f t="shared" si="264"/>
        <v>83.141982916686544</v>
      </c>
      <c r="H137" s="154">
        <f t="shared" si="264"/>
        <v>85.571920072161546</v>
      </c>
      <c r="I137" s="154">
        <f t="shared" si="264"/>
        <v>85.504981256990149</v>
      </c>
      <c r="J137" s="154">
        <f t="shared" si="264"/>
        <v>86.811353299176517</v>
      </c>
      <c r="K137" s="154">
        <f t="shared" si="264"/>
        <v>87.070652921648303</v>
      </c>
      <c r="L137" s="154">
        <f t="shared" si="264"/>
        <v>84.906293119744916</v>
      </c>
      <c r="M137" s="154">
        <f t="shared" si="264"/>
        <v>83.849059025291695</v>
      </c>
      <c r="N137" s="154">
        <f t="shared" si="264"/>
        <v>83.708356683862647</v>
      </c>
      <c r="P137" s="28">
        <v>2016</v>
      </c>
      <c r="Q137" s="44">
        <f t="shared" ref="Q137:R138" si="265">IF(B137&lt;&gt;"",IF(B136&lt;&gt;"",(B137/B136-1)*100,"-"),"-")</f>
        <v>0.35980214539013122</v>
      </c>
      <c r="R137" s="44">
        <f t="shared" ref="R137" si="266">IF(C137&lt;&gt;"",IF(C136&lt;&gt;"",(C137/C136-1)*100,"-"),"-")</f>
        <v>0.49037312241775322</v>
      </c>
      <c r="S137" s="44">
        <f t="shared" ref="S137:S138" si="267">IF(D137&lt;&gt;"",IF(D136&lt;&gt;"",(D137/D136-1)*100,"-"),"-")</f>
        <v>2.3813555970534583</v>
      </c>
      <c r="T137" s="44">
        <f t="shared" ref="T137:T138" si="268">IF(E137&lt;&gt;"",IF(E136&lt;&gt;"",(E137/E136-1)*100,"-"),"-")</f>
        <v>2.9610940217780657</v>
      </c>
      <c r="U137" s="44">
        <f t="shared" ref="U137:U138" si="269">IF(F137&lt;&gt;"",IF(F136&lt;&gt;"",(F137/F136-1)*100,"-"),"-")</f>
        <v>-0.17554067108676019</v>
      </c>
      <c r="V137" s="44">
        <f t="shared" ref="V137:V138" si="270">IF(G137&lt;&gt;"",IF(G136&lt;&gt;"",(G137/G136-1)*100,"-"),"-")</f>
        <v>2.7225326856561427</v>
      </c>
      <c r="W137" s="44">
        <f t="shared" ref="W137:W138" si="271">IF(H137&lt;&gt;"",IF(H136&lt;&gt;"",(H137/H136-1)*100,"-"),"-")</f>
        <v>3.2060767975821358</v>
      </c>
      <c r="X137" s="44">
        <f>IF(I137&lt;&gt;"",IF(I136&lt;&gt;"",(I137/I136-1)*100,"-"),"-")</f>
        <v>2.4157579168771148</v>
      </c>
      <c r="Y137" s="44">
        <f>IF(J137&lt;&gt;"",IF(J136&lt;&gt;"",(J137/J136-1)*100,"-"),"-")</f>
        <v>5.5634123619199505</v>
      </c>
      <c r="Z137" s="44">
        <f t="shared" si="261"/>
        <v>5.6905684107039001</v>
      </c>
      <c r="AA137" s="44">
        <f t="shared" si="262"/>
        <v>7.2206655904242467</v>
      </c>
      <c r="AB137" s="44">
        <f t="shared" ref="AB137:AB138" si="272">IF(M137&lt;&gt;"",IF(M136&lt;&gt;"",(M137/M136-1)*100,"-"),"-")</f>
        <v>2.3361288050860018</v>
      </c>
      <c r="AC137" s="44">
        <f t="shared" ref="AC137" si="273">IF(N137&lt;&gt;"",IF(N136&lt;&gt;"",(N137/N136-1)*100,"-"),"-")</f>
        <v>2.8886434449096665</v>
      </c>
    </row>
    <row r="138" spans="1:29" x14ac:dyDescent="0.2">
      <c r="A138" s="7">
        <v>2017</v>
      </c>
      <c r="B138" s="154">
        <f t="shared" ref="B138:N138" si="274">IFERROR(B94/B116*100,"")</f>
        <v>87.280515324415987</v>
      </c>
      <c r="C138" s="154">
        <f t="shared" si="274"/>
        <v>84.876313425919903</v>
      </c>
      <c r="D138" s="154">
        <f t="shared" si="274"/>
        <v>84.049521646350939</v>
      </c>
      <c r="E138" s="154">
        <f t="shared" si="274"/>
        <v>84.97557976796088</v>
      </c>
      <c r="F138" s="154">
        <f t="shared" si="274"/>
        <v>84.285065947607791</v>
      </c>
      <c r="G138" s="154">
        <f t="shared" si="274"/>
        <v>84.87949838711954</v>
      </c>
      <c r="H138" s="154">
        <f t="shared" si="264"/>
        <v>86.15100902048593</v>
      </c>
      <c r="I138" s="154" t="str">
        <f t="shared" si="274"/>
        <v/>
      </c>
      <c r="J138" s="154" t="str">
        <f t="shared" si="274"/>
        <v/>
      </c>
      <c r="K138" s="154" t="str">
        <f t="shared" si="274"/>
        <v/>
      </c>
      <c r="L138" s="154" t="str">
        <f t="shared" si="274"/>
        <v/>
      </c>
      <c r="M138" s="154" t="str">
        <f t="shared" si="274"/>
        <v/>
      </c>
      <c r="N138" s="154">
        <f t="shared" si="274"/>
        <v>85.289319968813345</v>
      </c>
      <c r="P138" s="28">
        <v>2017</v>
      </c>
      <c r="Q138" s="44">
        <f t="shared" si="265"/>
        <v>2.8588879359426667</v>
      </c>
      <c r="R138" s="44">
        <f t="shared" si="265"/>
        <v>5.596250670015035</v>
      </c>
      <c r="S138" s="31">
        <f t="shared" si="267"/>
        <v>7.8039042182937113</v>
      </c>
      <c r="T138" s="155">
        <f t="shared" si="268"/>
        <v>4.4820799111223941</v>
      </c>
      <c r="U138" s="155">
        <f t="shared" si="269"/>
        <v>2.4824621096932509</v>
      </c>
      <c r="V138" s="155">
        <f t="shared" si="270"/>
        <v>2.0898172132532533</v>
      </c>
      <c r="W138" s="155">
        <f t="shared" si="271"/>
        <v>0.67672777218981128</v>
      </c>
      <c r="X138" s="155" t="str">
        <f t="shared" ref="X138" si="275">IF(I138&lt;&gt;"",IF(I137&lt;&gt;"",(I138/I137-1)*100,"-"),"-")</f>
        <v>-</v>
      </c>
      <c r="Y138" s="155" t="str">
        <f>IF(J138&lt;&gt;"",IF(J137&lt;&gt;"",(J138/J137-1)*100,"-"),"-")</f>
        <v>-</v>
      </c>
      <c r="Z138" s="155" t="str">
        <f t="shared" si="261"/>
        <v>-</v>
      </c>
      <c r="AA138" s="155" t="str">
        <f t="shared" si="262"/>
        <v>-</v>
      </c>
      <c r="AB138" s="155" t="str">
        <f t="shared" si="272"/>
        <v>-</v>
      </c>
      <c r="AC138" s="44"/>
    </row>
    <row r="139" spans="1:29" x14ac:dyDescent="0.2">
      <c r="I139" s="38"/>
    </row>
    <row r="142" spans="1:29" x14ac:dyDescent="0.2">
      <c r="E142" s="38"/>
    </row>
    <row r="144" spans="1:29" x14ac:dyDescent="0.2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2:14" x14ac:dyDescent="0.2">
      <c r="B145" s="38"/>
      <c r="N145" s="38"/>
    </row>
    <row r="146" spans="2:14" x14ac:dyDescent="0.2">
      <c r="B146" s="38"/>
      <c r="N146" s="38"/>
    </row>
    <row r="147" spans="2:14" x14ac:dyDescent="0.2">
      <c r="B147" s="38"/>
      <c r="N147" s="38"/>
    </row>
    <row r="148" spans="2:14" x14ac:dyDescent="0.2">
      <c r="B148" s="38"/>
      <c r="N148" s="38"/>
    </row>
    <row r="149" spans="2:14" x14ac:dyDescent="0.2">
      <c r="B149" s="38"/>
      <c r="N149" s="38"/>
    </row>
    <row r="150" spans="2:14" x14ac:dyDescent="0.2">
      <c r="B150" s="38"/>
      <c r="N150" s="38"/>
    </row>
    <row r="151" spans="2:14" x14ac:dyDescent="0.2">
      <c r="B151" s="38"/>
      <c r="N151" s="38"/>
    </row>
    <row r="152" spans="2:14" x14ac:dyDescent="0.2">
      <c r="B152" s="38"/>
      <c r="N152" s="38"/>
    </row>
    <row r="153" spans="2:14" x14ac:dyDescent="0.2">
      <c r="B153" s="38"/>
      <c r="N153" s="38"/>
    </row>
    <row r="154" spans="2:14" x14ac:dyDescent="0.2">
      <c r="B154" s="38"/>
      <c r="N154" s="38"/>
    </row>
    <row r="155" spans="2:14" x14ac:dyDescent="0.2">
      <c r="B155" s="38"/>
      <c r="N155" s="38"/>
    </row>
    <row r="156" spans="2:14" x14ac:dyDescent="0.2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2:14" x14ac:dyDescent="0.2">
      <c r="B157" s="38"/>
      <c r="N157" s="38"/>
    </row>
    <row r="158" spans="2:14" x14ac:dyDescent="0.2">
      <c r="B158" s="38"/>
    </row>
    <row r="159" spans="2:14" x14ac:dyDescent="0.2">
      <c r="B159" s="38"/>
    </row>
    <row r="160" spans="2:14" x14ac:dyDescent="0.2">
      <c r="B160" s="38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15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58"/>
    <col min="25" max="25" width="10.140625" style="158" bestFit="1" customWidth="1"/>
    <col min="26" max="26" width="9.140625" style="158"/>
    <col min="27" max="27" width="10.5703125" style="158" bestFit="1" customWidth="1"/>
    <col min="28" max="28" width="10.140625" style="158" bestFit="1" customWidth="1"/>
    <col min="29" max="29" width="9.140625" style="158"/>
  </cols>
  <sheetData>
    <row r="1" spans="1:29" ht="15.75" x14ac:dyDescent="0.2">
      <c r="A1" s="79" t="str">
        <f>"DEMANDA E OFERTA - "&amp;UPPER(TEXT($P$1,"mmmmmmmmmm"))&amp;"/"&amp;TEXT($P$1,"aaaa")</f>
        <v>DEMANDA E OFERTA - JULHO/2017</v>
      </c>
      <c r="P1" s="77">
        <f>'ASK e RPK_doméstico'!$P$1</f>
        <v>42917</v>
      </c>
    </row>
    <row r="2" spans="1:29" ht="15.75" x14ac:dyDescent="0.2">
      <c r="A2" s="6" t="s">
        <v>30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26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27</v>
      </c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6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60"/>
    </row>
    <row r="7" spans="1:29" ht="15" x14ac:dyDescent="0.2">
      <c r="A7" s="24"/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5" t="s">
        <v>15</v>
      </c>
      <c r="L7" s="5" t="s">
        <v>16</v>
      </c>
      <c r="M7" s="5" t="s">
        <v>17</v>
      </c>
      <c r="N7" s="5" t="s">
        <v>5</v>
      </c>
      <c r="P7" s="25"/>
      <c r="Q7" s="161" t="s">
        <v>6</v>
      </c>
      <c r="R7" s="161" t="s">
        <v>7</v>
      </c>
      <c r="S7" s="161" t="s">
        <v>8</v>
      </c>
      <c r="T7" s="161" t="s">
        <v>9</v>
      </c>
      <c r="U7" s="161" t="s">
        <v>10</v>
      </c>
      <c r="V7" s="161" t="s">
        <v>11</v>
      </c>
      <c r="W7" s="161" t="s">
        <v>12</v>
      </c>
      <c r="X7" s="161" t="s">
        <v>13</v>
      </c>
      <c r="Y7" s="161" t="s">
        <v>14</v>
      </c>
      <c r="Z7" s="161" t="s">
        <v>15</v>
      </c>
      <c r="AA7" s="161" t="s">
        <v>16</v>
      </c>
      <c r="AB7" s="161" t="s">
        <v>17</v>
      </c>
      <c r="AC7" s="161" t="s">
        <v>5</v>
      </c>
    </row>
    <row r="8" spans="1:29" x14ac:dyDescent="0.2">
      <c r="A8" s="7">
        <v>2000</v>
      </c>
      <c r="B8" s="27">
        <v>2606940</v>
      </c>
      <c r="C8" s="27">
        <v>2242019</v>
      </c>
      <c r="D8" s="27">
        <v>2440924</v>
      </c>
      <c r="E8" s="27">
        <v>2419963</v>
      </c>
      <c r="F8" s="27">
        <v>2336653</v>
      </c>
      <c r="G8" s="27">
        <v>2299528</v>
      </c>
      <c r="H8" s="27">
        <v>2751468</v>
      </c>
      <c r="I8" s="27">
        <v>2430219</v>
      </c>
      <c r="J8" s="27">
        <v>2269962</v>
      </c>
      <c r="K8" s="27">
        <v>2445799</v>
      </c>
      <c r="L8" s="27">
        <v>2332545</v>
      </c>
      <c r="M8" s="27">
        <v>2469944</v>
      </c>
      <c r="N8" s="27">
        <f>SUM(B8:M8)</f>
        <v>29045964</v>
      </c>
      <c r="P8" s="28">
        <v>2000</v>
      </c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3"/>
      <c r="AB8" s="162"/>
      <c r="AC8" s="162"/>
    </row>
    <row r="9" spans="1:29" x14ac:dyDescent="0.2">
      <c r="A9" s="7">
        <v>2001</v>
      </c>
      <c r="B9" s="27">
        <v>2613998</v>
      </c>
      <c r="C9" s="27">
        <v>2217265</v>
      </c>
      <c r="D9" s="27">
        <v>2494131</v>
      </c>
      <c r="E9" s="27">
        <v>2441424</v>
      </c>
      <c r="F9" s="27">
        <v>2438834</v>
      </c>
      <c r="G9" s="27">
        <v>2481572</v>
      </c>
      <c r="H9" s="27">
        <v>3076157</v>
      </c>
      <c r="I9" s="27">
        <v>2793743</v>
      </c>
      <c r="J9" s="27">
        <v>2536652</v>
      </c>
      <c r="K9" s="27">
        <v>2676059</v>
      </c>
      <c r="L9" s="27">
        <v>2464986</v>
      </c>
      <c r="M9" s="27">
        <v>2588181</v>
      </c>
      <c r="N9" s="27">
        <f t="shared" ref="N9:N16" si="0">SUM(B9:M9)</f>
        <v>30823002</v>
      </c>
      <c r="P9" s="28">
        <v>2001</v>
      </c>
      <c r="Q9" s="155">
        <f>IF(B9&lt;&gt;"",IF(B8&lt;&gt;"",(B9/B8-1)*100,"-"),"-")</f>
        <v>0.2707388739288108</v>
      </c>
      <c r="R9" s="155">
        <f t="shared" ref="R9:AC23" si="1">IF(C9&lt;&gt;"",IF(C8&lt;&gt;"",(C9/C8-1)*100,"-"),"-")</f>
        <v>-1.1040941223067202</v>
      </c>
      <c r="S9" s="155">
        <f t="shared" si="1"/>
        <v>2.1797892929071194</v>
      </c>
      <c r="T9" s="155">
        <f t="shared" si="1"/>
        <v>0.88683174081587435</v>
      </c>
      <c r="U9" s="155">
        <f t="shared" si="1"/>
        <v>4.3729642355968101</v>
      </c>
      <c r="V9" s="155">
        <f t="shared" si="1"/>
        <v>7.9165811418691057</v>
      </c>
      <c r="W9" s="155">
        <f t="shared" si="1"/>
        <v>11.800573366653722</v>
      </c>
      <c r="X9" s="155">
        <f t="shared" si="1"/>
        <v>14.958487280364441</v>
      </c>
      <c r="Y9" s="155">
        <f t="shared" si="1"/>
        <v>11.748654823296611</v>
      </c>
      <c r="Z9" s="155">
        <f t="shared" si="1"/>
        <v>9.4145103501964034</v>
      </c>
      <c r="AA9" s="155">
        <f t="shared" si="1"/>
        <v>5.6779611968901023</v>
      </c>
      <c r="AB9" s="155">
        <f t="shared" si="1"/>
        <v>4.7870316088137965</v>
      </c>
      <c r="AC9" s="156">
        <f>IF(M9&lt;&gt;"",IF(N9&lt;&gt;"",IF(N8&lt;&gt;"",(N9/N8-1)*100,"-"),"-"),"-")</f>
        <v>6.1180203900273344</v>
      </c>
    </row>
    <row r="10" spans="1:29" x14ac:dyDescent="0.2">
      <c r="A10" s="7">
        <v>2002</v>
      </c>
      <c r="B10" s="27">
        <v>2836897</v>
      </c>
      <c r="C10" s="27">
        <v>2315017</v>
      </c>
      <c r="D10" s="27">
        <v>2524522</v>
      </c>
      <c r="E10" s="27">
        <v>2592042</v>
      </c>
      <c r="F10" s="27">
        <v>2747626</v>
      </c>
      <c r="G10" s="27">
        <v>2692280</v>
      </c>
      <c r="H10" s="27">
        <v>3091419</v>
      </c>
      <c r="I10" s="27">
        <v>2625301</v>
      </c>
      <c r="J10" s="27">
        <v>2445090</v>
      </c>
      <c r="K10" s="27">
        <v>2414301</v>
      </c>
      <c r="L10" s="27">
        <v>2362986</v>
      </c>
      <c r="M10" s="27">
        <v>2386888</v>
      </c>
      <c r="N10" s="27">
        <f>SUM(B10:M10)</f>
        <v>31034369</v>
      </c>
      <c r="P10" s="28">
        <v>2002</v>
      </c>
      <c r="Q10" s="155">
        <f t="shared" ref="Q10:R21" si="2">IF(B10&lt;&gt;"",IF(B9&lt;&gt;"",(B10/B9-1)*100,"-"),"-")</f>
        <v>8.5271297070617535</v>
      </c>
      <c r="R10" s="155">
        <f t="shared" si="1"/>
        <v>4.4086746509776731</v>
      </c>
      <c r="S10" s="155">
        <f t="shared" si="1"/>
        <v>1.2185005518956293</v>
      </c>
      <c r="T10" s="155">
        <f t="shared" si="1"/>
        <v>6.1692684269508247</v>
      </c>
      <c r="U10" s="155">
        <f t="shared" si="1"/>
        <v>12.66146035359521</v>
      </c>
      <c r="V10" s="155">
        <f t="shared" si="1"/>
        <v>8.4909081823940635</v>
      </c>
      <c r="W10" s="155">
        <f t="shared" si="1"/>
        <v>0.49613852608954012</v>
      </c>
      <c r="X10" s="155">
        <f t="shared" si="1"/>
        <v>-6.0292589547427999</v>
      </c>
      <c r="Y10" s="155">
        <f t="shared" si="1"/>
        <v>-3.6095609488412284</v>
      </c>
      <c r="Z10" s="155">
        <f t="shared" si="1"/>
        <v>-9.7814734279027427</v>
      </c>
      <c r="AA10" s="155">
        <f t="shared" si="1"/>
        <v>-4.1379545360501035</v>
      </c>
      <c r="AB10" s="155">
        <f t="shared" si="1"/>
        <v>-7.7773926939421978</v>
      </c>
      <c r="AC10" s="156">
        <f t="shared" ref="AC10:AC20" si="3">IF(M10&lt;&gt;"",IF(N10&lt;&gt;"",IF(N9&lt;&gt;"",(N10/N9-1)*100,"-"),"-"),"-")</f>
        <v>0.68574436714503584</v>
      </c>
    </row>
    <row r="11" spans="1:29" x14ac:dyDescent="0.2">
      <c r="A11" s="7">
        <v>2003</v>
      </c>
      <c r="B11" s="27">
        <v>2425163</v>
      </c>
      <c r="C11" s="27">
        <v>2172260</v>
      </c>
      <c r="D11" s="27">
        <v>2388940</v>
      </c>
      <c r="E11" s="27">
        <v>2497112</v>
      </c>
      <c r="F11" s="27">
        <v>2287667</v>
      </c>
      <c r="G11" s="27">
        <v>2209734</v>
      </c>
      <c r="H11" s="27">
        <v>2680294</v>
      </c>
      <c r="I11" s="27">
        <v>2476219</v>
      </c>
      <c r="J11" s="27">
        <v>2394595</v>
      </c>
      <c r="K11" s="27">
        <v>2560402</v>
      </c>
      <c r="L11" s="27">
        <v>2470506</v>
      </c>
      <c r="M11" s="27">
        <v>2551205</v>
      </c>
      <c r="N11" s="27">
        <f t="shared" si="0"/>
        <v>29114097</v>
      </c>
      <c r="P11" s="28">
        <v>2003</v>
      </c>
      <c r="Q11" s="155">
        <f t="shared" si="2"/>
        <v>-14.513533624943031</v>
      </c>
      <c r="R11" s="155">
        <f t="shared" si="1"/>
        <v>-6.1665637876525352</v>
      </c>
      <c r="S11" s="155">
        <f t="shared" si="1"/>
        <v>-5.3706008503788034</v>
      </c>
      <c r="T11" s="155">
        <f t="shared" si="1"/>
        <v>-3.6623634956532314</v>
      </c>
      <c r="U11" s="155">
        <f t="shared" si="1"/>
        <v>-16.740233204955846</v>
      </c>
      <c r="V11" s="155">
        <f t="shared" si="1"/>
        <v>-17.923321497021117</v>
      </c>
      <c r="W11" s="155">
        <f t="shared" si="1"/>
        <v>-13.298909012333816</v>
      </c>
      <c r="X11" s="155">
        <f t="shared" si="1"/>
        <v>-5.6786631323417769</v>
      </c>
      <c r="Y11" s="155">
        <f t="shared" si="1"/>
        <v>-2.065159155695695</v>
      </c>
      <c r="Z11" s="155">
        <f t="shared" si="1"/>
        <v>6.0514823959398667</v>
      </c>
      <c r="AA11" s="155">
        <f t="shared" si="1"/>
        <v>4.5501750750956527</v>
      </c>
      <c r="AB11" s="155">
        <f t="shared" si="1"/>
        <v>6.8841520842201298</v>
      </c>
      <c r="AC11" s="156">
        <f t="shared" si="3"/>
        <v>-6.1875657919772786</v>
      </c>
    </row>
    <row r="12" spans="1:29" x14ac:dyDescent="0.2">
      <c r="A12" s="7">
        <v>2004</v>
      </c>
      <c r="B12" s="27">
        <v>2657233</v>
      </c>
      <c r="C12" s="27">
        <v>2330747</v>
      </c>
      <c r="D12" s="27">
        <v>2481153</v>
      </c>
      <c r="E12" s="27">
        <v>2536477</v>
      </c>
      <c r="F12" s="27">
        <v>2622554</v>
      </c>
      <c r="G12" s="27">
        <v>2577794</v>
      </c>
      <c r="H12" s="27">
        <v>3020006</v>
      </c>
      <c r="I12" s="27">
        <v>2818921</v>
      </c>
      <c r="J12" s="27">
        <v>2647705</v>
      </c>
      <c r="K12" s="27">
        <v>2794739</v>
      </c>
      <c r="L12" s="27">
        <v>2736455</v>
      </c>
      <c r="M12" s="27">
        <v>2850000</v>
      </c>
      <c r="N12" s="27">
        <f t="shared" si="0"/>
        <v>32073784</v>
      </c>
      <c r="P12" s="28">
        <v>2004</v>
      </c>
      <c r="Q12" s="155">
        <f t="shared" si="2"/>
        <v>9.5692536955247931</v>
      </c>
      <c r="R12" s="155">
        <f t="shared" si="1"/>
        <v>7.2959498402585421</v>
      </c>
      <c r="S12" s="155">
        <f t="shared" si="1"/>
        <v>3.8599964837961576</v>
      </c>
      <c r="T12" s="155">
        <f t="shared" si="1"/>
        <v>1.5764210816334945</v>
      </c>
      <c r="U12" s="155">
        <f t="shared" si="1"/>
        <v>14.638800140055341</v>
      </c>
      <c r="V12" s="155">
        <f t="shared" si="1"/>
        <v>16.65630342837645</v>
      </c>
      <c r="W12" s="155">
        <f t="shared" si="1"/>
        <v>12.674430491580392</v>
      </c>
      <c r="X12" s="155">
        <f t="shared" si="1"/>
        <v>13.839729038505876</v>
      </c>
      <c r="Y12" s="155">
        <f t="shared" si="1"/>
        <v>10.570054643895933</v>
      </c>
      <c r="Z12" s="155">
        <f t="shared" si="1"/>
        <v>9.1523518572474103</v>
      </c>
      <c r="AA12" s="155">
        <f t="shared" si="1"/>
        <v>10.76496070035855</v>
      </c>
      <c r="AB12" s="155">
        <f t="shared" si="1"/>
        <v>11.71191652572019</v>
      </c>
      <c r="AC12" s="156">
        <f t="shared" si="3"/>
        <v>10.16582104538568</v>
      </c>
    </row>
    <row r="13" spans="1:29" x14ac:dyDescent="0.2">
      <c r="A13" s="7">
        <v>2005</v>
      </c>
      <c r="B13" s="27">
        <v>3117797</v>
      </c>
      <c r="C13" s="27">
        <v>2624603</v>
      </c>
      <c r="D13" s="27">
        <v>3052303</v>
      </c>
      <c r="E13" s="27">
        <v>2995610</v>
      </c>
      <c r="F13" s="27">
        <v>3128942</v>
      </c>
      <c r="G13" s="27">
        <v>3017205</v>
      </c>
      <c r="H13" s="27">
        <v>3771697</v>
      </c>
      <c r="I13" s="27">
        <v>3309794</v>
      </c>
      <c r="J13" s="27">
        <v>3379183</v>
      </c>
      <c r="K13" s="27">
        <v>3590117</v>
      </c>
      <c r="L13" s="27">
        <v>3223719</v>
      </c>
      <c r="M13" s="27">
        <v>3508866</v>
      </c>
      <c r="N13" s="27">
        <f t="shared" si="0"/>
        <v>38719836</v>
      </c>
      <c r="P13" s="28">
        <v>2005</v>
      </c>
      <c r="Q13" s="155">
        <f t="shared" si="2"/>
        <v>17.332465764199068</v>
      </c>
      <c r="R13" s="155">
        <f t="shared" si="1"/>
        <v>12.607803420963325</v>
      </c>
      <c r="S13" s="155">
        <f t="shared" si="1"/>
        <v>23.019539705935109</v>
      </c>
      <c r="T13" s="155">
        <f t="shared" si="1"/>
        <v>18.1012088814525</v>
      </c>
      <c r="U13" s="155">
        <f t="shared" si="1"/>
        <v>19.308963704846494</v>
      </c>
      <c r="V13" s="155">
        <f t="shared" si="1"/>
        <v>17.046009107011663</v>
      </c>
      <c r="W13" s="155">
        <f t="shared" si="1"/>
        <v>24.89038101248806</v>
      </c>
      <c r="X13" s="155">
        <f t="shared" si="1"/>
        <v>17.413506799232749</v>
      </c>
      <c r="Y13" s="155">
        <f t="shared" si="1"/>
        <v>27.626869307570146</v>
      </c>
      <c r="Z13" s="155">
        <f t="shared" si="1"/>
        <v>28.459831132710423</v>
      </c>
      <c r="AA13" s="155">
        <f t="shared" si="1"/>
        <v>17.806395500748231</v>
      </c>
      <c r="AB13" s="155">
        <f t="shared" si="1"/>
        <v>23.118105263157894</v>
      </c>
      <c r="AC13" s="156">
        <f t="shared" si="3"/>
        <v>20.721134743565027</v>
      </c>
    </row>
    <row r="14" spans="1:29" x14ac:dyDescent="0.2">
      <c r="A14" s="7">
        <v>2006</v>
      </c>
      <c r="B14" s="27">
        <v>3804190</v>
      </c>
      <c r="C14" s="27">
        <v>3103171</v>
      </c>
      <c r="D14" s="27">
        <v>3521490</v>
      </c>
      <c r="E14" s="27">
        <v>3457275</v>
      </c>
      <c r="F14" s="27">
        <v>3648357</v>
      </c>
      <c r="G14" s="27">
        <v>3590754</v>
      </c>
      <c r="H14" s="27">
        <v>3847278</v>
      </c>
      <c r="I14" s="27">
        <v>3621498</v>
      </c>
      <c r="J14" s="27">
        <v>3613596</v>
      </c>
      <c r="K14" s="27">
        <v>3760895</v>
      </c>
      <c r="L14" s="27">
        <v>3462000</v>
      </c>
      <c r="M14" s="27">
        <v>3760694</v>
      </c>
      <c r="N14" s="27">
        <f t="shared" si="0"/>
        <v>43191198</v>
      </c>
      <c r="P14" s="28">
        <v>2006</v>
      </c>
      <c r="Q14" s="155">
        <f t="shared" si="2"/>
        <v>22.01532043298522</v>
      </c>
      <c r="R14" s="155">
        <f t="shared" si="1"/>
        <v>18.233919568026092</v>
      </c>
      <c r="S14" s="155">
        <f t="shared" si="1"/>
        <v>15.371573529888739</v>
      </c>
      <c r="T14" s="155">
        <f t="shared" si="1"/>
        <v>15.411385327195459</v>
      </c>
      <c r="U14" s="155">
        <f t="shared" si="1"/>
        <v>16.600339667529784</v>
      </c>
      <c r="V14" s="155">
        <f t="shared" si="1"/>
        <v>19.009281769054475</v>
      </c>
      <c r="W14" s="155">
        <f t="shared" si="1"/>
        <v>2.0038990406705537</v>
      </c>
      <c r="X14" s="155">
        <f t="shared" si="1"/>
        <v>9.4176253869576065</v>
      </c>
      <c r="Y14" s="155">
        <f t="shared" si="1"/>
        <v>6.936972635101446</v>
      </c>
      <c r="Z14" s="155">
        <f t="shared" si="1"/>
        <v>4.7568923241220196</v>
      </c>
      <c r="AA14" s="155">
        <f t="shared" si="1"/>
        <v>7.3914941097533715</v>
      </c>
      <c r="AB14" s="155">
        <f t="shared" si="1"/>
        <v>7.1769055871611975</v>
      </c>
      <c r="AC14" s="156">
        <f t="shared" si="3"/>
        <v>11.547987961519258</v>
      </c>
    </row>
    <row r="15" spans="1:29" x14ac:dyDescent="0.2">
      <c r="A15" s="7">
        <v>2007</v>
      </c>
      <c r="B15" s="27">
        <v>4144037</v>
      </c>
      <c r="C15" s="27">
        <v>3466395</v>
      </c>
      <c r="D15" s="27">
        <v>3864808</v>
      </c>
      <c r="E15" s="27">
        <v>4137665</v>
      </c>
      <c r="F15" s="27">
        <v>4125575</v>
      </c>
      <c r="G15" s="27">
        <v>3955186</v>
      </c>
      <c r="H15" s="27">
        <v>3997674</v>
      </c>
      <c r="I15" s="27">
        <v>3410135</v>
      </c>
      <c r="J15" s="27">
        <v>3690701</v>
      </c>
      <c r="K15" s="27">
        <v>4217702</v>
      </c>
      <c r="L15" s="27">
        <v>4067634</v>
      </c>
      <c r="M15" s="27">
        <v>4288522</v>
      </c>
      <c r="N15" s="27">
        <f t="shared" si="0"/>
        <v>47366034</v>
      </c>
      <c r="P15" s="28">
        <v>2007</v>
      </c>
      <c r="Q15" s="155">
        <f t="shared" si="2"/>
        <v>8.9334917551436632</v>
      </c>
      <c r="R15" s="155">
        <f t="shared" si="1"/>
        <v>11.704930214931753</v>
      </c>
      <c r="S15" s="155">
        <f t="shared" si="1"/>
        <v>9.7492254699005354</v>
      </c>
      <c r="T15" s="155">
        <f t="shared" si="1"/>
        <v>19.679950249835485</v>
      </c>
      <c r="U15" s="155">
        <f t="shared" si="1"/>
        <v>13.080353704420911</v>
      </c>
      <c r="V15" s="155">
        <f t="shared" si="1"/>
        <v>10.149177582201396</v>
      </c>
      <c r="W15" s="155">
        <f t="shared" si="1"/>
        <v>3.9091534326347155</v>
      </c>
      <c r="X15" s="155">
        <f t="shared" si="1"/>
        <v>-5.8363417569193725</v>
      </c>
      <c r="Y15" s="155">
        <f t="shared" si="1"/>
        <v>2.1337471039928113</v>
      </c>
      <c r="Z15" s="155">
        <f t="shared" si="1"/>
        <v>12.146231149766207</v>
      </c>
      <c r="AA15" s="155">
        <f t="shared" si="1"/>
        <v>17.49376083188907</v>
      </c>
      <c r="AB15" s="155">
        <f t="shared" si="1"/>
        <v>14.035388149102257</v>
      </c>
      <c r="AC15" s="156">
        <f t="shared" si="3"/>
        <v>9.6659416578350097</v>
      </c>
    </row>
    <row r="16" spans="1:29" x14ac:dyDescent="0.2">
      <c r="A16" s="7">
        <v>2008</v>
      </c>
      <c r="B16" s="27">
        <v>4367484</v>
      </c>
      <c r="C16" s="27">
        <v>3836264</v>
      </c>
      <c r="D16" s="27">
        <v>4126051</v>
      </c>
      <c r="E16" s="27">
        <v>4297721</v>
      </c>
      <c r="F16" s="27">
        <v>4638344</v>
      </c>
      <c r="G16" s="27">
        <v>4276562</v>
      </c>
      <c r="H16" s="27">
        <v>4365853</v>
      </c>
      <c r="I16" s="27">
        <v>4012535</v>
      </c>
      <c r="J16" s="27">
        <v>3887914</v>
      </c>
      <c r="K16" s="27">
        <v>3987614</v>
      </c>
      <c r="L16" s="27">
        <v>3944525</v>
      </c>
      <c r="M16" s="27">
        <v>4378076</v>
      </c>
      <c r="N16" s="27">
        <f t="shared" si="0"/>
        <v>50118943</v>
      </c>
      <c r="P16" s="28">
        <v>2008</v>
      </c>
      <c r="Q16" s="155">
        <f t="shared" si="2"/>
        <v>5.3920126678405733</v>
      </c>
      <c r="R16" s="155">
        <f t="shared" si="1"/>
        <v>10.670134246097174</v>
      </c>
      <c r="S16" s="155">
        <f t="shared" si="1"/>
        <v>6.759533720691957</v>
      </c>
      <c r="T16" s="155">
        <f t="shared" si="1"/>
        <v>3.8682686974416791</v>
      </c>
      <c r="U16" s="155">
        <f t="shared" si="1"/>
        <v>12.429031104755083</v>
      </c>
      <c r="V16" s="155">
        <f t="shared" si="1"/>
        <v>8.125433291885642</v>
      </c>
      <c r="W16" s="155">
        <f t="shared" si="1"/>
        <v>9.2098305164453045</v>
      </c>
      <c r="X16" s="155">
        <f t="shared" si="1"/>
        <v>17.6649898024565</v>
      </c>
      <c r="Y16" s="155">
        <f t="shared" si="1"/>
        <v>5.3435106230496521</v>
      </c>
      <c r="Z16" s="155">
        <f t="shared" si="1"/>
        <v>-5.4552929533665528</v>
      </c>
      <c r="AA16" s="155">
        <f t="shared" si="1"/>
        <v>-3.0265505696923545</v>
      </c>
      <c r="AB16" s="155">
        <f t="shared" si="1"/>
        <v>2.088225267353172</v>
      </c>
      <c r="AC16" s="156">
        <f t="shared" si="3"/>
        <v>5.8119896633102019</v>
      </c>
    </row>
    <row r="17" spans="1:29" x14ac:dyDescent="0.2">
      <c r="A17" s="7">
        <v>2009</v>
      </c>
      <c r="B17" s="27">
        <v>4670367</v>
      </c>
      <c r="C17" s="27">
        <v>3715442</v>
      </c>
      <c r="D17" s="27">
        <v>4195973</v>
      </c>
      <c r="E17" s="27">
        <v>4301155</v>
      </c>
      <c r="F17" s="27">
        <v>4350817</v>
      </c>
      <c r="G17" s="27">
        <v>4495254</v>
      </c>
      <c r="H17" s="27">
        <v>5320903</v>
      </c>
      <c r="I17" s="27">
        <v>4651536</v>
      </c>
      <c r="J17" s="27">
        <v>4926285</v>
      </c>
      <c r="K17" s="27">
        <v>5555843</v>
      </c>
      <c r="L17" s="27">
        <v>5218382</v>
      </c>
      <c r="M17" s="27">
        <v>5721715</v>
      </c>
      <c r="N17" s="27">
        <f t="shared" ref="N17:N22" si="4">SUM(B17:M17)</f>
        <v>57123672</v>
      </c>
      <c r="P17" s="28">
        <v>2009</v>
      </c>
      <c r="Q17" s="155">
        <f t="shared" si="2"/>
        <v>6.9349538544388523</v>
      </c>
      <c r="R17" s="155">
        <f t="shared" si="1"/>
        <v>-3.1494704222649994</v>
      </c>
      <c r="S17" s="155">
        <f t="shared" si="1"/>
        <v>1.6946470123612167</v>
      </c>
      <c r="T17" s="155">
        <f t="shared" si="1"/>
        <v>7.9902813607501955E-2</v>
      </c>
      <c r="U17" s="155">
        <f t="shared" si="1"/>
        <v>-6.1989149575796931</v>
      </c>
      <c r="V17" s="155">
        <f t="shared" si="1"/>
        <v>5.1137338824972067</v>
      </c>
      <c r="W17" s="155">
        <f t="shared" si="1"/>
        <v>21.875450227023219</v>
      </c>
      <c r="X17" s="155">
        <f t="shared" si="1"/>
        <v>15.925119656277143</v>
      </c>
      <c r="Y17" s="155">
        <f t="shared" si="1"/>
        <v>26.707663801205484</v>
      </c>
      <c r="Z17" s="155">
        <f t="shared" si="1"/>
        <v>39.327502611837552</v>
      </c>
      <c r="AA17" s="155">
        <f t="shared" si="1"/>
        <v>32.294306665568094</v>
      </c>
      <c r="AB17" s="155">
        <f t="shared" si="1"/>
        <v>30.69017075080469</v>
      </c>
      <c r="AC17" s="156">
        <f t="shared" si="3"/>
        <v>13.976210551766833</v>
      </c>
    </row>
    <row r="18" spans="1:29" x14ac:dyDescent="0.2">
      <c r="A18" s="7">
        <v>2010</v>
      </c>
      <c r="B18" s="27">
        <v>5992961</v>
      </c>
      <c r="C18" s="27">
        <v>5116125</v>
      </c>
      <c r="D18" s="27">
        <v>5591291</v>
      </c>
      <c r="E18" s="27">
        <v>5386851</v>
      </c>
      <c r="F18" s="27">
        <v>5306331</v>
      </c>
      <c r="G18" s="27">
        <v>5427173</v>
      </c>
      <c r="H18" s="27">
        <v>6206745</v>
      </c>
      <c r="I18" s="27">
        <v>6110417</v>
      </c>
      <c r="J18" s="27">
        <v>6129359</v>
      </c>
      <c r="K18" s="27">
        <v>6299360</v>
      </c>
      <c r="L18" s="27">
        <v>6062867</v>
      </c>
      <c r="M18" s="27">
        <v>6518549</v>
      </c>
      <c r="N18" s="27">
        <f t="shared" si="4"/>
        <v>70148029</v>
      </c>
      <c r="P18" s="28">
        <v>2010</v>
      </c>
      <c r="Q18" s="155">
        <f t="shared" si="2"/>
        <v>28.318845178548059</v>
      </c>
      <c r="R18" s="155">
        <f t="shared" si="1"/>
        <v>37.69896017755088</v>
      </c>
      <c r="S18" s="155">
        <f t="shared" si="1"/>
        <v>33.253741146570782</v>
      </c>
      <c r="T18" s="155">
        <f t="shared" si="1"/>
        <v>25.241964077090916</v>
      </c>
      <c r="U18" s="155">
        <f t="shared" si="1"/>
        <v>21.961714317104118</v>
      </c>
      <c r="V18" s="155">
        <f t="shared" si="1"/>
        <v>20.731175590967709</v>
      </c>
      <c r="W18" s="155">
        <f t="shared" si="1"/>
        <v>16.648339576947755</v>
      </c>
      <c r="X18" s="155">
        <f t="shared" si="1"/>
        <v>31.363424898786118</v>
      </c>
      <c r="Y18" s="155">
        <f t="shared" si="1"/>
        <v>24.421526566164964</v>
      </c>
      <c r="Z18" s="155">
        <f t="shared" si="1"/>
        <v>13.382613583573178</v>
      </c>
      <c r="AA18" s="155">
        <f t="shared" si="1"/>
        <v>16.182889638972387</v>
      </c>
      <c r="AB18" s="155">
        <f t="shared" si="1"/>
        <v>13.926488823718053</v>
      </c>
      <c r="AC18" s="156">
        <f t="shared" si="3"/>
        <v>22.800279715911831</v>
      </c>
    </row>
    <row r="19" spans="1:29" x14ac:dyDescent="0.2">
      <c r="A19" s="7">
        <v>2011</v>
      </c>
      <c r="B19" s="27">
        <v>7062555</v>
      </c>
      <c r="C19" s="27">
        <v>5760271</v>
      </c>
      <c r="D19" s="27">
        <v>6713846</v>
      </c>
      <c r="E19" s="27">
        <v>6816835</v>
      </c>
      <c r="F19" s="27">
        <v>6586175</v>
      </c>
      <c r="G19" s="27">
        <v>6334316</v>
      </c>
      <c r="H19" s="27">
        <v>7651404</v>
      </c>
      <c r="I19" s="27">
        <v>7028733</v>
      </c>
      <c r="J19" s="27">
        <v>6898379</v>
      </c>
      <c r="K19" s="27">
        <v>6999781</v>
      </c>
      <c r="L19" s="27">
        <v>6839314</v>
      </c>
      <c r="M19" s="27">
        <v>7381186</v>
      </c>
      <c r="N19" s="27">
        <f t="shared" si="4"/>
        <v>82072795</v>
      </c>
      <c r="P19" s="28">
        <v>2011</v>
      </c>
      <c r="Q19" s="155">
        <f t="shared" si="2"/>
        <v>17.847504764339362</v>
      </c>
      <c r="R19" s="155">
        <f t="shared" si="1"/>
        <v>12.590505509540906</v>
      </c>
      <c r="S19" s="155">
        <f t="shared" si="1"/>
        <v>20.076848083921938</v>
      </c>
      <c r="T19" s="155">
        <f t="shared" si="1"/>
        <v>26.545824267276007</v>
      </c>
      <c r="U19" s="155">
        <f t="shared" si="1"/>
        <v>24.119188946185233</v>
      </c>
      <c r="V19" s="155">
        <f t="shared" si="1"/>
        <v>16.714834776779732</v>
      </c>
      <c r="W19" s="155">
        <f t="shared" si="1"/>
        <v>23.275629979965352</v>
      </c>
      <c r="X19" s="155">
        <f t="shared" si="1"/>
        <v>15.028696077534477</v>
      </c>
      <c r="Y19" s="155">
        <f t="shared" si="1"/>
        <v>12.546499560557645</v>
      </c>
      <c r="Z19" s="155">
        <f t="shared" si="1"/>
        <v>11.118923192197293</v>
      </c>
      <c r="AA19" s="155">
        <f t="shared" si="1"/>
        <v>12.806597934607499</v>
      </c>
      <c r="AB19" s="155">
        <f t="shared" si="1"/>
        <v>13.23357391345834</v>
      </c>
      <c r="AC19" s="156">
        <f t="shared" si="3"/>
        <v>16.999431302624334</v>
      </c>
    </row>
    <row r="20" spans="1:29" x14ac:dyDescent="0.2">
      <c r="A20" s="7">
        <v>2012</v>
      </c>
      <c r="B20" s="27">
        <v>7809510</v>
      </c>
      <c r="C20" s="27">
        <v>6554355</v>
      </c>
      <c r="D20" s="27">
        <v>6981977</v>
      </c>
      <c r="E20" s="27">
        <v>7300384</v>
      </c>
      <c r="F20" s="27">
        <v>7057684</v>
      </c>
      <c r="G20" s="27">
        <v>7045695</v>
      </c>
      <c r="H20" s="27">
        <v>8388004</v>
      </c>
      <c r="I20" s="27">
        <v>7600758</v>
      </c>
      <c r="J20" s="27">
        <v>7486987</v>
      </c>
      <c r="K20" s="27">
        <v>7564426</v>
      </c>
      <c r="L20" s="27">
        <v>7303720</v>
      </c>
      <c r="M20" s="27">
        <v>7595396</v>
      </c>
      <c r="N20" s="27">
        <f t="shared" si="4"/>
        <v>88688896</v>
      </c>
      <c r="P20" s="28">
        <v>2012</v>
      </c>
      <c r="Q20" s="155">
        <f t="shared" si="2"/>
        <v>10.576271618415722</v>
      </c>
      <c r="R20" s="155">
        <f t="shared" si="1"/>
        <v>13.785531965423159</v>
      </c>
      <c r="S20" s="155">
        <f t="shared" si="1"/>
        <v>3.9937019705247989</v>
      </c>
      <c r="T20" s="155">
        <f t="shared" si="1"/>
        <v>7.0934531934541578</v>
      </c>
      <c r="U20" s="155">
        <f t="shared" si="1"/>
        <v>7.1590718436725487</v>
      </c>
      <c r="V20" s="155">
        <f t="shared" si="1"/>
        <v>11.230557490343074</v>
      </c>
      <c r="W20" s="155">
        <f t="shared" si="1"/>
        <v>9.6269913338780775</v>
      </c>
      <c r="X20" s="155">
        <f t="shared" ref="X20:X25" si="5">IF(I20&lt;&gt;"",IF(I19&lt;&gt;"",(I20/I19-1)*100,"-"),"-")</f>
        <v>8.1383799896794997</v>
      </c>
      <c r="Y20" s="155">
        <f t="shared" si="1"/>
        <v>8.5325552568219276</v>
      </c>
      <c r="Z20" s="155">
        <f t="shared" si="1"/>
        <v>8.0666095124976032</v>
      </c>
      <c r="AA20" s="155">
        <f t="shared" si="1"/>
        <v>6.7902424132010974</v>
      </c>
      <c r="AB20" s="155">
        <f t="shared" si="1"/>
        <v>2.902108143596438</v>
      </c>
      <c r="AC20" s="156">
        <f t="shared" si="3"/>
        <v>8.0612595196739569</v>
      </c>
    </row>
    <row r="21" spans="1:29" x14ac:dyDescent="0.2">
      <c r="A21" s="7">
        <v>2013</v>
      </c>
      <c r="B21" s="27">
        <v>7929308</v>
      </c>
      <c r="C21" s="27">
        <v>6390397</v>
      </c>
      <c r="D21" s="27">
        <v>7120575</v>
      </c>
      <c r="E21" s="27">
        <v>7102470</v>
      </c>
      <c r="F21" s="27">
        <v>7305942</v>
      </c>
      <c r="G21" s="27">
        <v>7192591</v>
      </c>
      <c r="H21" s="27">
        <v>8181339</v>
      </c>
      <c r="I21" s="27">
        <v>7449375</v>
      </c>
      <c r="J21" s="27">
        <v>7485257</v>
      </c>
      <c r="K21" s="27">
        <v>7939731</v>
      </c>
      <c r="L21" s="27">
        <v>7789294</v>
      </c>
      <c r="M21" s="27">
        <v>8356158</v>
      </c>
      <c r="N21" s="33">
        <f t="shared" si="4"/>
        <v>90242437</v>
      </c>
      <c r="P21" s="28">
        <v>2013</v>
      </c>
      <c r="Q21" s="155">
        <f t="shared" si="2"/>
        <v>1.534001493051429</v>
      </c>
      <c r="R21" s="155">
        <f t="shared" si="2"/>
        <v>-2.5015123532368899</v>
      </c>
      <c r="S21" s="155">
        <f t="shared" si="1"/>
        <v>1.9850824487104513</v>
      </c>
      <c r="T21" s="155">
        <f t="shared" si="1"/>
        <v>-2.7110080784791601</v>
      </c>
      <c r="U21" s="155">
        <f t="shared" si="1"/>
        <v>3.5175561841533254</v>
      </c>
      <c r="V21" s="155">
        <f t="shared" si="1"/>
        <v>2.0849043281039092</v>
      </c>
      <c r="W21" s="155">
        <f t="shared" si="1"/>
        <v>-2.4638161832064021</v>
      </c>
      <c r="X21" s="155">
        <f t="shared" si="5"/>
        <v>-1.9916829347809806</v>
      </c>
      <c r="Y21" s="155">
        <f t="shared" si="1"/>
        <v>-2.3106758433000252E-2</v>
      </c>
      <c r="Z21" s="155">
        <f t="shared" si="1"/>
        <v>4.9614471739164445</v>
      </c>
      <c r="AA21" s="155">
        <f t="shared" si="1"/>
        <v>6.6483107238503036</v>
      </c>
      <c r="AB21" s="155">
        <f t="shared" si="1"/>
        <v>10.016093960077921</v>
      </c>
      <c r="AC21" s="155">
        <f t="shared" si="1"/>
        <v>1.7516747530603949</v>
      </c>
    </row>
    <row r="22" spans="1:29" x14ac:dyDescent="0.2">
      <c r="A22" s="7">
        <v>2014</v>
      </c>
      <c r="B22" s="27">
        <v>8693899</v>
      </c>
      <c r="C22" s="27">
        <v>7246071</v>
      </c>
      <c r="D22" s="27">
        <v>7609061</v>
      </c>
      <c r="E22" s="27">
        <v>7686394</v>
      </c>
      <c r="F22" s="27">
        <v>7710404</v>
      </c>
      <c r="G22" s="27">
        <v>7249516</v>
      </c>
      <c r="H22" s="27">
        <v>8323670</v>
      </c>
      <c r="I22" s="27">
        <v>8032224</v>
      </c>
      <c r="J22" s="27">
        <v>7801965</v>
      </c>
      <c r="K22" s="27">
        <v>8461722</v>
      </c>
      <c r="L22" s="27">
        <v>8226021</v>
      </c>
      <c r="M22" s="27">
        <v>8871741</v>
      </c>
      <c r="N22" s="33">
        <f t="shared" si="4"/>
        <v>95912688</v>
      </c>
      <c r="P22" s="28">
        <v>2014</v>
      </c>
      <c r="Q22" s="155">
        <f t="shared" ref="Q22" si="6">IF(B22&lt;&gt;"",IF(B21&lt;&gt;"",(B22/B21-1)*100,"-"),"-")</f>
        <v>9.6425942843940469</v>
      </c>
      <c r="R22" s="155">
        <f t="shared" ref="R22" si="7">IF(C22&lt;&gt;"",IF(C21&lt;&gt;"",(C22/C21-1)*100,"-"),"-")</f>
        <v>13.389997522845597</v>
      </c>
      <c r="S22" s="155">
        <f t="shared" ref="S22" si="8">IF(D22&lt;&gt;"",IF(D21&lt;&gt;"",(D22/D21-1)*100,"-"),"-")</f>
        <v>6.8602044076496727</v>
      </c>
      <c r="T22" s="155">
        <f t="shared" ref="T22" si="9">IF(E22&lt;&gt;"",IF(E21&lt;&gt;"",(E22/E21-1)*100,"-"),"-")</f>
        <v>8.2214215617947062</v>
      </c>
      <c r="U22" s="155">
        <f t="shared" ref="U22" si="10">IF(F22&lt;&gt;"",IF(F21&lt;&gt;"",(F22/F21-1)*100,"-"),"-")</f>
        <v>5.5360691338639079</v>
      </c>
      <c r="V22" s="155">
        <f t="shared" ref="V22" si="11">IF(G22&lt;&gt;"",IF(G21&lt;&gt;"",(G22/G21-1)*100,"-"),"-")</f>
        <v>0.79143941314054889</v>
      </c>
      <c r="W22" s="155">
        <f t="shared" ref="W22" si="12">IF(H22&lt;&gt;"",IF(H21&lt;&gt;"",(H22/H21-1)*100,"-"),"-")</f>
        <v>1.7397029997167968</v>
      </c>
      <c r="X22" s="155">
        <f t="shared" si="5"/>
        <v>7.8241328970551249</v>
      </c>
      <c r="Y22" s="155">
        <f t="shared" ref="Y22" si="13">IF(J22&lt;&gt;"",IF(J21&lt;&gt;"",(J22/J21-1)*100,"-"),"-")</f>
        <v>4.2310905290225742</v>
      </c>
      <c r="Z22" s="155">
        <f t="shared" ref="Z22" si="14">IF(K22&lt;&gt;"",IF(K21&lt;&gt;"",(K22/K21-1)*100,"-"),"-")</f>
        <v>6.5744166899357248</v>
      </c>
      <c r="AA22" s="155">
        <f t="shared" ref="AA22" si="15">IF(L22&lt;&gt;"",IF(L21&lt;&gt;"",(L22/L21-1)*100,"-"),"-")</f>
        <v>5.6067597397145397</v>
      </c>
      <c r="AB22" s="155">
        <f t="shared" ref="AB22" si="16">IF(M22&lt;&gt;"",IF(M21&lt;&gt;"",(M22/M21-1)*100,"-"),"-")</f>
        <v>6.1700963528932729</v>
      </c>
      <c r="AC22" s="155">
        <f t="shared" si="1"/>
        <v>6.2833531412721078</v>
      </c>
    </row>
    <row r="23" spans="1:29" x14ac:dyDescent="0.2">
      <c r="A23" s="7">
        <v>2015</v>
      </c>
      <c r="B23" s="27">
        <v>9335435</v>
      </c>
      <c r="C23" s="27">
        <v>7337096</v>
      </c>
      <c r="D23" s="27">
        <v>7843840</v>
      </c>
      <c r="E23" s="27">
        <v>7909952</v>
      </c>
      <c r="F23" s="27">
        <v>7710442</v>
      </c>
      <c r="G23" s="27">
        <v>7444700</v>
      </c>
      <c r="H23" s="27">
        <v>8985260</v>
      </c>
      <c r="I23" s="27">
        <v>7848395</v>
      </c>
      <c r="J23" s="27">
        <v>7694619</v>
      </c>
      <c r="K23" s="27">
        <v>7962235</v>
      </c>
      <c r="L23" s="27">
        <v>7616681</v>
      </c>
      <c r="M23" s="27">
        <v>8476185</v>
      </c>
      <c r="N23" s="33">
        <f t="shared" ref="N23:N25" si="17">SUM(B23:M23)</f>
        <v>96164840</v>
      </c>
      <c r="P23" s="28">
        <v>2015</v>
      </c>
      <c r="Q23" s="155">
        <f t="shared" ref="Q23" si="18">IF(B23&lt;&gt;"",IF(B22&lt;&gt;"",(B23/B22-1)*100,"-"),"-")</f>
        <v>7.379151747679602</v>
      </c>
      <c r="R23" s="155">
        <f t="shared" ref="R23" si="19">IF(C23&lt;&gt;"",IF(C22&lt;&gt;"",(C23/C22-1)*100,"-"),"-")</f>
        <v>1.2561980140685991</v>
      </c>
      <c r="S23" s="155">
        <f t="shared" ref="S23" si="20">IF(D23&lt;&gt;"",IF(D22&lt;&gt;"",(D23/D22-1)*100,"-"),"-")</f>
        <v>3.0855186993506756</v>
      </c>
      <c r="T23" s="155">
        <f t="shared" ref="T23" si="21">IF(E23&lt;&gt;"",IF(E22&lt;&gt;"",(E23/E22-1)*100,"-"),"-")</f>
        <v>2.9084899889336935</v>
      </c>
      <c r="U23" s="155">
        <f t="shared" ref="U23" si="22">IF(F23&lt;&gt;"",IF(F22&lt;&gt;"",(F23/F22-1)*100,"-"),"-")</f>
        <v>4.9284058267762276E-4</v>
      </c>
      <c r="V23" s="155">
        <f t="shared" ref="V23" si="23">IF(G23&lt;&gt;"",IF(G22&lt;&gt;"",(G23/G22-1)*100,"-"),"-")</f>
        <v>2.6923728425456206</v>
      </c>
      <c r="W23" s="155">
        <f t="shared" ref="W23" si="24">IF(H23&lt;&gt;"",IF(H22&lt;&gt;"",(H23/H22-1)*100,"-"),"-")</f>
        <v>7.9482968450214964</v>
      </c>
      <c r="X23" s="155">
        <f t="shared" si="5"/>
        <v>-2.2886438426020006</v>
      </c>
      <c r="Y23" s="155">
        <f t="shared" ref="Y23" si="25">IF(J23&lt;&gt;"",IF(J22&lt;&gt;"",(J23/J22-1)*100,"-"),"-")</f>
        <v>-1.3758841522616416</v>
      </c>
      <c r="Z23" s="155">
        <f t="shared" ref="Z23" si="26">IF(K23&lt;&gt;"",IF(K22&lt;&gt;"",(K23/K22-1)*100,"-"),"-")</f>
        <v>-5.9029001425478178</v>
      </c>
      <c r="AA23" s="155">
        <f t="shared" ref="AA23" si="27">IF(L23&lt;&gt;"",IF(L22&lt;&gt;"",(L23/L22-1)*100,"-"),"-")</f>
        <v>-7.407469540863076</v>
      </c>
      <c r="AB23" s="155">
        <f t="shared" ref="AB23" si="28">IF(M23&lt;&gt;"",IF(M22&lt;&gt;"",(M23/M22-1)*100,"-"),"-")</f>
        <v>-4.4586062645426638</v>
      </c>
      <c r="AC23" s="155">
        <f t="shared" si="1"/>
        <v>0.26289743855369974</v>
      </c>
    </row>
    <row r="24" spans="1:29" x14ac:dyDescent="0.2">
      <c r="A24" s="7">
        <v>2016</v>
      </c>
      <c r="B24" s="27">
        <v>8894559</v>
      </c>
      <c r="C24" s="27">
        <v>7100582</v>
      </c>
      <c r="D24" s="27">
        <v>7182011</v>
      </c>
      <c r="E24" s="27">
        <v>6827606</v>
      </c>
      <c r="F24" s="27">
        <v>6941456</v>
      </c>
      <c r="G24" s="27">
        <v>6790210</v>
      </c>
      <c r="H24" s="27">
        <v>8078382</v>
      </c>
      <c r="I24" s="27">
        <v>7343909</v>
      </c>
      <c r="J24" s="27">
        <v>7051814</v>
      </c>
      <c r="K24" s="27">
        <v>7256292</v>
      </c>
      <c r="L24" s="27">
        <v>7204909</v>
      </c>
      <c r="M24" s="27">
        <v>7976371</v>
      </c>
      <c r="N24" s="33">
        <f t="shared" si="17"/>
        <v>88648101</v>
      </c>
      <c r="P24" s="28">
        <v>2016</v>
      </c>
      <c r="Q24" s="155">
        <f t="shared" ref="Q24:Q25" si="29">IF(B24&lt;&gt;"",IF(B23&lt;&gt;"",(B24/B23-1)*100,"-"),"-")</f>
        <v>-4.7226079984489244</v>
      </c>
      <c r="R24" s="155">
        <f t="shared" ref="R24:R25" si="30">IF(C24&lt;&gt;"",IF(C23&lt;&gt;"",(C24/C23-1)*100,"-"),"-")</f>
        <v>-3.2235369415910653</v>
      </c>
      <c r="S24" s="155">
        <f t="shared" ref="S24:S25" si="31">IF(D24&lt;&gt;"",IF(D23&lt;&gt;"",(D24/D23-1)*100,"-"),"-")</f>
        <v>-8.4375637442885125</v>
      </c>
      <c r="T24" s="155">
        <f t="shared" ref="T24" si="32">IF(E24&lt;&gt;"",IF(E23&lt;&gt;"",(E24/E23-1)*100,"-"),"-")</f>
        <v>-13.683344728261304</v>
      </c>
      <c r="U24" s="155">
        <f t="shared" ref="U24" si="33">IF(F24&lt;&gt;"",IF(F23&lt;&gt;"",(F24/F23-1)*100,"-"),"-")</f>
        <v>-9.9733063292610229</v>
      </c>
      <c r="V24" s="155">
        <f t="shared" ref="V24" si="34">IF(G24&lt;&gt;"",IF(G23&lt;&gt;"",(G24/G23-1)*100,"-"),"-")</f>
        <v>-8.7913549236369519</v>
      </c>
      <c r="W24" s="155">
        <f t="shared" ref="W24" si="35">IF(H24&lt;&gt;"",IF(H23&lt;&gt;"",(H24/H23-1)*100,"-"),"-")</f>
        <v>-10.092952235105045</v>
      </c>
      <c r="X24" s="155">
        <f t="shared" si="5"/>
        <v>-6.4278874852756518</v>
      </c>
      <c r="Y24" s="155">
        <f t="shared" ref="Y24" si="36">IF(J24&lt;&gt;"",IF(J23&lt;&gt;"",(J24/J23-1)*100,"-"),"-")</f>
        <v>-8.3539548871750533</v>
      </c>
      <c r="Z24" s="155">
        <f t="shared" ref="Z24" si="37">IF(K24&lt;&gt;"",IF(K23&lt;&gt;"",(K24/K23-1)*100,"-"),"-")</f>
        <v>-8.8661412279341221</v>
      </c>
      <c r="AA24" s="155">
        <f t="shared" ref="AA24" si="38">IF(L24&lt;&gt;"",IF(L23&lt;&gt;"",(L24/L23-1)*100,"-"),"-")</f>
        <v>-5.4061867629745848</v>
      </c>
      <c r="AB24" s="155">
        <f t="shared" ref="AB24" si="39">IF(M24&lt;&gt;"",IF(M23&lt;&gt;"",(M24/M23-1)*100,"-"),"-")</f>
        <v>-5.8966858321284903</v>
      </c>
      <c r="AC24" s="155">
        <f t="shared" ref="AC24" si="40">IF(N24&lt;&gt;"",IF(N23&lt;&gt;"",(N24/N23-1)*100,"-"),"-")</f>
        <v>-7.8165148509580007</v>
      </c>
    </row>
    <row r="25" spans="1:29" x14ac:dyDescent="0.2">
      <c r="A25" s="7">
        <v>2017</v>
      </c>
      <c r="B25" s="27">
        <v>8526803</v>
      </c>
      <c r="C25" s="27">
        <v>6612269</v>
      </c>
      <c r="D25" s="27">
        <v>7437837</v>
      </c>
      <c r="E25" s="27">
        <v>6896605</v>
      </c>
      <c r="F25" s="27">
        <v>7091745</v>
      </c>
      <c r="G25" s="27">
        <v>6916612</v>
      </c>
      <c r="H25" s="27">
        <v>8321980</v>
      </c>
      <c r="I25" s="27"/>
      <c r="J25" s="27"/>
      <c r="K25" s="27"/>
      <c r="L25" s="27"/>
      <c r="M25" s="27"/>
      <c r="N25" s="33">
        <f t="shared" si="17"/>
        <v>51803851</v>
      </c>
      <c r="P25" s="28">
        <v>2017</v>
      </c>
      <c r="Q25" s="155">
        <f t="shared" si="29"/>
        <v>-4.1346175791289959</v>
      </c>
      <c r="R25" s="155">
        <f t="shared" si="30"/>
        <v>-6.8770841601434878</v>
      </c>
      <c r="S25" s="155">
        <f t="shared" si="31"/>
        <v>3.5620385432436619</v>
      </c>
      <c r="T25" s="155">
        <f t="shared" ref="T25" si="41">IF(E25&lt;&gt;"",IF(E24&lt;&gt;"",(E25/E24-1)*100,"-"),"-")</f>
        <v>1.0105884844556101</v>
      </c>
      <c r="U25" s="155">
        <f t="shared" ref="U25" si="42">IF(F25&lt;&gt;"",IF(F24&lt;&gt;"",(F25/F24-1)*100,"-"),"-")</f>
        <v>2.1650933175979326</v>
      </c>
      <c r="V25" s="155">
        <f t="shared" ref="V25" si="43">IF(G25&lt;&gt;"",IF(G24&lt;&gt;"",(G25/G24-1)*100,"-"),"-")</f>
        <v>1.8615330011884756</v>
      </c>
      <c r="W25" s="155">
        <f t="shared" ref="W25" si="44">IF(H25&lt;&gt;"",IF(H24&lt;&gt;"",(H25/H24-1)*100,"-"),"-")</f>
        <v>3.0154305651800106</v>
      </c>
      <c r="X25" s="155" t="str">
        <f t="shared" si="5"/>
        <v>-</v>
      </c>
      <c r="Y25" s="155" t="str">
        <f t="shared" ref="Y25" si="45">IF(J25&lt;&gt;"",IF(J24&lt;&gt;"",(J25/J24-1)*100,"-"),"-")</f>
        <v>-</v>
      </c>
      <c r="Z25" s="155" t="str">
        <f t="shared" ref="Z25" si="46">IF(K25&lt;&gt;"",IF(K24&lt;&gt;"",(K25/K24-1)*100,"-"),"-")</f>
        <v>-</v>
      </c>
      <c r="AA25" s="155" t="str">
        <f t="shared" ref="AA25" si="47">IF(L25&lt;&gt;"",IF(L24&lt;&gt;"",(L25/L24-1)*100,"-"),"-")</f>
        <v>-</v>
      </c>
      <c r="AB25" s="155" t="str">
        <f t="shared" ref="AB25" si="48">IF(M25&lt;&gt;"",IF(M24&lt;&gt;"",(M25/M24-1)*100,"-"),"-")</f>
        <v>-</v>
      </c>
      <c r="AC25" s="155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46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45</v>
      </c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</row>
    <row r="29" spans="1:29" ht="15" x14ac:dyDescent="0.2">
      <c r="A29" s="34"/>
      <c r="B29" s="5" t="s">
        <v>6</v>
      </c>
      <c r="C29" s="5" t="s">
        <v>7</v>
      </c>
      <c r="D29" s="5" t="s">
        <v>8</v>
      </c>
      <c r="E29" s="5" t="s">
        <v>9</v>
      </c>
      <c r="F29" s="5" t="s">
        <v>10</v>
      </c>
      <c r="G29" s="5" t="s">
        <v>11</v>
      </c>
      <c r="H29" s="5" t="s">
        <v>12</v>
      </c>
      <c r="I29" s="5" t="s">
        <v>13</v>
      </c>
      <c r="J29" s="5" t="s">
        <v>14</v>
      </c>
      <c r="K29" s="5" t="s">
        <v>15</v>
      </c>
      <c r="L29" s="5" t="s">
        <v>16</v>
      </c>
      <c r="M29" s="8" t="s">
        <v>17</v>
      </c>
      <c r="N29" s="8" t="s">
        <v>5</v>
      </c>
      <c r="P29" s="25"/>
      <c r="Q29" s="161" t="s">
        <v>6</v>
      </c>
      <c r="R29" s="161" t="s">
        <v>7</v>
      </c>
      <c r="S29" s="161" t="s">
        <v>8</v>
      </c>
      <c r="T29" s="161" t="s">
        <v>9</v>
      </c>
      <c r="U29" s="161" t="s">
        <v>10</v>
      </c>
      <c r="V29" s="161" t="s">
        <v>11</v>
      </c>
      <c r="W29" s="161" t="s">
        <v>12</v>
      </c>
      <c r="X29" s="161" t="s">
        <v>13</v>
      </c>
      <c r="Y29" s="161" t="s">
        <v>14</v>
      </c>
      <c r="Z29" s="161" t="s">
        <v>15</v>
      </c>
      <c r="AA29" s="161" t="s">
        <v>16</v>
      </c>
      <c r="AB29" s="161" t="s">
        <v>17</v>
      </c>
      <c r="AC29" s="161" t="s">
        <v>5</v>
      </c>
    </row>
    <row r="30" spans="1:29" x14ac:dyDescent="0.2">
      <c r="A30" s="7">
        <v>2000</v>
      </c>
      <c r="B30" s="27">
        <v>25441.701000000001</v>
      </c>
      <c r="C30" s="27">
        <v>28357.332000000002</v>
      </c>
      <c r="D30" s="27">
        <v>29937.721000000001</v>
      </c>
      <c r="E30" s="27">
        <v>30920.769999999997</v>
      </c>
      <c r="F30" s="27">
        <v>32797.682999999997</v>
      </c>
      <c r="G30" s="27">
        <v>29694.968999999997</v>
      </c>
      <c r="H30" s="27">
        <v>28915.868999999999</v>
      </c>
      <c r="I30" s="27">
        <v>29257.802</v>
      </c>
      <c r="J30" s="27">
        <v>27750.167999999998</v>
      </c>
      <c r="K30" s="27">
        <v>29072.806999999997</v>
      </c>
      <c r="L30" s="27">
        <v>32918.188000000002</v>
      </c>
      <c r="M30" s="27">
        <v>35988.596999999994</v>
      </c>
      <c r="N30" s="27">
        <f>SUM(B30:M30)</f>
        <v>361053.60699999996</v>
      </c>
      <c r="P30" s="28">
        <v>2000</v>
      </c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5"/>
      <c r="AB30" s="164"/>
      <c r="AC30" s="164"/>
    </row>
    <row r="31" spans="1:29" x14ac:dyDescent="0.2">
      <c r="A31" s="7">
        <v>2001</v>
      </c>
      <c r="B31" s="27">
        <v>25959.416000000001</v>
      </c>
      <c r="C31" s="27">
        <v>26479.756999999998</v>
      </c>
      <c r="D31" s="27">
        <v>32654.687000000005</v>
      </c>
      <c r="E31" s="27">
        <v>30287.089</v>
      </c>
      <c r="F31" s="27">
        <v>34643.546000000002</v>
      </c>
      <c r="G31" s="27">
        <v>31414.850999999999</v>
      </c>
      <c r="H31" s="27">
        <v>31221.291000000001</v>
      </c>
      <c r="I31" s="27">
        <v>32952.577999999994</v>
      </c>
      <c r="J31" s="27">
        <v>29482.970999999998</v>
      </c>
      <c r="K31" s="27">
        <v>31705.565999999999</v>
      </c>
      <c r="L31" s="27">
        <v>31648.362999999998</v>
      </c>
      <c r="M31" s="27">
        <v>33237.608999999997</v>
      </c>
      <c r="N31" s="27">
        <f t="shared" ref="N31:N38" si="49">SUM(B31:M31)</f>
        <v>371687.72399999999</v>
      </c>
      <c r="P31" s="28">
        <v>2001</v>
      </c>
      <c r="Q31" s="155">
        <f>IF(B31&lt;&gt;"",IF(B30&lt;&gt;"",(B31/B30-1)*100,"-"),"-")</f>
        <v>2.0349071785726869</v>
      </c>
      <c r="R31" s="155">
        <f t="shared" ref="R31:AB43" si="50">IF(C31&lt;&gt;"",IF(C30&lt;&gt;"",(C31/C30-1)*100,"-"),"-")</f>
        <v>-6.6211271215500966</v>
      </c>
      <c r="S31" s="155">
        <f t="shared" si="50"/>
        <v>9.0753935478255165</v>
      </c>
      <c r="T31" s="155">
        <f t="shared" si="50"/>
        <v>-2.0493700512632662</v>
      </c>
      <c r="U31" s="155">
        <f t="shared" si="50"/>
        <v>5.6280286628784371</v>
      </c>
      <c r="V31" s="155">
        <f t="shared" si="50"/>
        <v>5.7918295856782986</v>
      </c>
      <c r="W31" s="155">
        <f t="shared" si="50"/>
        <v>7.9728608536717482</v>
      </c>
      <c r="X31" s="155">
        <f t="shared" si="50"/>
        <v>12.628344398529979</v>
      </c>
      <c r="Y31" s="155">
        <f t="shared" si="50"/>
        <v>6.2442973318215689</v>
      </c>
      <c r="Z31" s="155">
        <f t="shared" si="50"/>
        <v>9.0557440841539716</v>
      </c>
      <c r="AA31" s="155">
        <f t="shared" si="50"/>
        <v>-3.8575179168428231</v>
      </c>
      <c r="AB31" s="155">
        <f t="shared" si="50"/>
        <v>-7.6440545876239607</v>
      </c>
      <c r="AC31" s="156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27">
        <v>26992.424000000003</v>
      </c>
      <c r="C32" s="27">
        <v>24579.543999999998</v>
      </c>
      <c r="D32" s="27">
        <v>29854.78</v>
      </c>
      <c r="E32" s="27">
        <v>30142.314000000002</v>
      </c>
      <c r="F32" s="27">
        <v>31826.521999999997</v>
      </c>
      <c r="G32" s="27">
        <v>28121.015000000003</v>
      </c>
      <c r="H32" s="27">
        <v>28919.135000000002</v>
      </c>
      <c r="I32" s="27">
        <v>30728.453000000001</v>
      </c>
      <c r="J32" s="27">
        <v>29462.574000000004</v>
      </c>
      <c r="K32" s="27">
        <v>31585.614999999998</v>
      </c>
      <c r="L32" s="27">
        <v>31748.050999999999</v>
      </c>
      <c r="M32" s="27">
        <v>30442.620000000003</v>
      </c>
      <c r="N32" s="27">
        <f>SUM(B32:M32)</f>
        <v>354403.04699999996</v>
      </c>
      <c r="P32" s="28">
        <v>2002</v>
      </c>
      <c r="Q32" s="155">
        <f t="shared" ref="Q32:R43" si="51">IF(B32&lt;&gt;"",IF(B31&lt;&gt;"",(B32/B31-1)*100,"-"),"-")</f>
        <v>3.9793191033265174</v>
      </c>
      <c r="R32" s="155">
        <f t="shared" si="50"/>
        <v>-7.1760968199217174</v>
      </c>
      <c r="S32" s="155">
        <f t="shared" si="50"/>
        <v>-8.5742882790455397</v>
      </c>
      <c r="T32" s="155">
        <f t="shared" si="50"/>
        <v>-0.47800896282900185</v>
      </c>
      <c r="U32" s="155">
        <f t="shared" si="50"/>
        <v>-8.1314539799130401</v>
      </c>
      <c r="V32" s="155">
        <f t="shared" si="50"/>
        <v>-10.484964579332223</v>
      </c>
      <c r="W32" s="155">
        <f t="shared" si="50"/>
        <v>-7.3736733051813825</v>
      </c>
      <c r="X32" s="155">
        <f t="shared" si="50"/>
        <v>-6.7494719229554416</v>
      </c>
      <c r="Y32" s="155">
        <f t="shared" si="50"/>
        <v>-6.9182308662152359E-2</v>
      </c>
      <c r="Z32" s="155">
        <f t="shared" si="50"/>
        <v>-0.37832789359445451</v>
      </c>
      <c r="AA32" s="155">
        <f t="shared" si="50"/>
        <v>0.31498627590944572</v>
      </c>
      <c r="AB32" s="155">
        <f t="shared" si="50"/>
        <v>-8.4091157098574509</v>
      </c>
      <c r="AC32" s="156">
        <f t="shared" ref="AC32:AC43" si="52">IF(M32&lt;&gt;"",IF(N32&lt;&gt;"",IF(N31&lt;&gt;"",(N32/N31-1)*100,"-"),"-"),"-")</f>
        <v>-4.6503222689162627</v>
      </c>
    </row>
    <row r="33" spans="1:29" x14ac:dyDescent="0.2">
      <c r="A33" s="7">
        <v>2003</v>
      </c>
      <c r="B33" s="27">
        <v>21848.013999999999</v>
      </c>
      <c r="C33" s="27">
        <v>22897.487999999998</v>
      </c>
      <c r="D33" s="27">
        <v>22190.384000000002</v>
      </c>
      <c r="E33" s="27">
        <v>24494.223000000002</v>
      </c>
      <c r="F33" s="27">
        <v>27427.787000000004</v>
      </c>
      <c r="G33" s="27">
        <v>23266.255000000005</v>
      </c>
      <c r="H33" s="27">
        <v>24021.658000000003</v>
      </c>
      <c r="I33" s="27">
        <v>24123.324999999997</v>
      </c>
      <c r="J33" s="27">
        <v>24427.227999999999</v>
      </c>
      <c r="K33" s="27">
        <v>26310.84</v>
      </c>
      <c r="L33" s="27">
        <v>28797.668000000005</v>
      </c>
      <c r="M33" s="27">
        <v>29053.305000000004</v>
      </c>
      <c r="N33" s="27">
        <f t="shared" si="49"/>
        <v>298858.17499999999</v>
      </c>
      <c r="P33" s="28">
        <v>2003</v>
      </c>
      <c r="Q33" s="155">
        <f t="shared" si="51"/>
        <v>-19.0587181054951</v>
      </c>
      <c r="R33" s="155">
        <f t="shared" si="50"/>
        <v>-6.8433165399651052</v>
      </c>
      <c r="S33" s="155">
        <f t="shared" si="50"/>
        <v>-25.672257507842954</v>
      </c>
      <c r="T33" s="155">
        <f t="shared" si="50"/>
        <v>-18.738080294698012</v>
      </c>
      <c r="U33" s="155">
        <f t="shared" si="50"/>
        <v>-13.820972960853195</v>
      </c>
      <c r="V33" s="155">
        <f t="shared" si="50"/>
        <v>-17.263814979651325</v>
      </c>
      <c r="W33" s="155">
        <f t="shared" si="50"/>
        <v>-16.935074302879382</v>
      </c>
      <c r="X33" s="155">
        <f t="shared" si="50"/>
        <v>-21.495153042686542</v>
      </c>
      <c r="Y33" s="155">
        <f t="shared" si="50"/>
        <v>-17.090652025176091</v>
      </c>
      <c r="Z33" s="155">
        <f t="shared" si="50"/>
        <v>-16.69992811601103</v>
      </c>
      <c r="AA33" s="155">
        <f t="shared" si="50"/>
        <v>-9.2931153474586363</v>
      </c>
      <c r="AB33" s="155">
        <f t="shared" si="50"/>
        <v>-4.563716920554139</v>
      </c>
      <c r="AC33" s="156">
        <f t="shared" si="52"/>
        <v>-15.67279753099865</v>
      </c>
    </row>
    <row r="34" spans="1:29" x14ac:dyDescent="0.2">
      <c r="A34" s="7">
        <v>2004</v>
      </c>
      <c r="B34" s="27">
        <v>25993.663999999997</v>
      </c>
      <c r="C34" s="27">
        <v>27191.938999999998</v>
      </c>
      <c r="D34" s="27">
        <v>34449.462999999996</v>
      </c>
      <c r="E34" s="27">
        <v>33362.716</v>
      </c>
      <c r="F34" s="27">
        <v>32505.615999999998</v>
      </c>
      <c r="G34" s="27">
        <v>34922.534</v>
      </c>
      <c r="H34" s="27">
        <v>35856.021999999997</v>
      </c>
      <c r="I34" s="27">
        <v>46666.823999999993</v>
      </c>
      <c r="J34" s="27">
        <v>35962.962000000007</v>
      </c>
      <c r="K34" s="27">
        <v>37687.04800000001</v>
      </c>
      <c r="L34" s="27">
        <v>36726.630000000005</v>
      </c>
      <c r="M34" s="27">
        <v>36663.701999999997</v>
      </c>
      <c r="N34" s="27">
        <f t="shared" si="49"/>
        <v>417989.11999999994</v>
      </c>
      <c r="P34" s="28">
        <v>2004</v>
      </c>
      <c r="Q34" s="155">
        <f t="shared" si="51"/>
        <v>18.974951224399604</v>
      </c>
      <c r="R34" s="155">
        <f t="shared" si="50"/>
        <v>18.755118465396727</v>
      </c>
      <c r="S34" s="155">
        <f t="shared" si="50"/>
        <v>55.245006125175621</v>
      </c>
      <c r="T34" s="155">
        <f t="shared" si="50"/>
        <v>36.206467949605916</v>
      </c>
      <c r="U34" s="155">
        <f t="shared" si="50"/>
        <v>18.513447694485862</v>
      </c>
      <c r="V34" s="155">
        <f t="shared" si="50"/>
        <v>50.09950677494075</v>
      </c>
      <c r="W34" s="155">
        <f t="shared" si="50"/>
        <v>49.265392089088913</v>
      </c>
      <c r="X34" s="155">
        <f t="shared" si="50"/>
        <v>93.451043751224177</v>
      </c>
      <c r="Y34" s="155">
        <f t="shared" si="50"/>
        <v>47.224900017308592</v>
      </c>
      <c r="Z34" s="155">
        <f t="shared" si="50"/>
        <v>43.237722550857406</v>
      </c>
      <c r="AA34" s="155">
        <f t="shared" si="50"/>
        <v>27.533347491887184</v>
      </c>
      <c r="AB34" s="155">
        <f t="shared" si="50"/>
        <v>26.194599891475324</v>
      </c>
      <c r="AC34" s="156">
        <f t="shared" si="52"/>
        <v>39.862033220272444</v>
      </c>
    </row>
    <row r="35" spans="1:29" x14ac:dyDescent="0.2">
      <c r="A35" s="7">
        <v>2005</v>
      </c>
      <c r="B35" s="27">
        <v>26676.197999999997</v>
      </c>
      <c r="C35" s="27">
        <v>26549.807999999997</v>
      </c>
      <c r="D35" s="27">
        <v>33998.087999999996</v>
      </c>
      <c r="E35" s="27">
        <v>33795.008000000002</v>
      </c>
      <c r="F35" s="27">
        <v>34305.912000000004</v>
      </c>
      <c r="G35" s="27">
        <v>34708.665999999997</v>
      </c>
      <c r="H35" s="27">
        <v>34273.909</v>
      </c>
      <c r="I35" s="27">
        <v>35541.554000000004</v>
      </c>
      <c r="J35" s="27">
        <v>33331.957999999999</v>
      </c>
      <c r="K35" s="27">
        <v>34615.997000000003</v>
      </c>
      <c r="L35" s="27">
        <v>35302.377999999997</v>
      </c>
      <c r="M35" s="27">
        <v>37503.179000000004</v>
      </c>
      <c r="N35" s="27">
        <f t="shared" si="49"/>
        <v>400602.65500000003</v>
      </c>
      <c r="P35" s="28">
        <v>2005</v>
      </c>
      <c r="Q35" s="155">
        <f t="shared" si="51"/>
        <v>2.6257706493397759</v>
      </c>
      <c r="R35" s="155">
        <f t="shared" si="50"/>
        <v>-2.361475582892425</v>
      </c>
      <c r="S35" s="155">
        <f t="shared" si="50"/>
        <v>-1.3102526445767815</v>
      </c>
      <c r="T35" s="155">
        <f t="shared" si="50"/>
        <v>1.2957338365377824</v>
      </c>
      <c r="U35" s="155">
        <f t="shared" si="50"/>
        <v>5.5384152695337585</v>
      </c>
      <c r="V35" s="155">
        <f t="shared" si="50"/>
        <v>-0.61240687746199063</v>
      </c>
      <c r="W35" s="155">
        <f t="shared" si="50"/>
        <v>-4.4124052578950241</v>
      </c>
      <c r="X35" s="155">
        <f t="shared" si="50"/>
        <v>-23.839783911585656</v>
      </c>
      <c r="Y35" s="155">
        <f t="shared" si="50"/>
        <v>-7.3158712566556927</v>
      </c>
      <c r="Z35" s="155">
        <f t="shared" si="50"/>
        <v>-8.1488234366353325</v>
      </c>
      <c r="AA35" s="155">
        <f t="shared" si="50"/>
        <v>-3.8779817260663707</v>
      </c>
      <c r="AB35" s="155">
        <f t="shared" si="50"/>
        <v>2.2896678573265827</v>
      </c>
      <c r="AC35" s="156">
        <f t="shared" si="52"/>
        <v>-4.1595496552637279</v>
      </c>
    </row>
    <row r="36" spans="1:29" x14ac:dyDescent="0.2">
      <c r="A36" s="7">
        <v>2006</v>
      </c>
      <c r="B36" s="27">
        <v>29842.148000000001</v>
      </c>
      <c r="C36" s="27">
        <v>30523.002</v>
      </c>
      <c r="D36" s="27">
        <v>34832.746999999996</v>
      </c>
      <c r="E36" s="27">
        <v>33920.591</v>
      </c>
      <c r="F36" s="27">
        <v>52444.436999999998</v>
      </c>
      <c r="G36" s="27">
        <v>49260.691000000006</v>
      </c>
      <c r="H36" s="27">
        <v>48454.891000000003</v>
      </c>
      <c r="I36" s="27">
        <v>52343.839999999997</v>
      </c>
      <c r="J36" s="27">
        <v>50234.961999999992</v>
      </c>
      <c r="K36" s="27">
        <v>50000.381000000008</v>
      </c>
      <c r="L36" s="27">
        <v>52261.848000000005</v>
      </c>
      <c r="M36" s="27">
        <v>53919.182000000001</v>
      </c>
      <c r="N36" s="27">
        <f t="shared" si="49"/>
        <v>538038.72</v>
      </c>
      <c r="P36" s="28">
        <v>2006</v>
      </c>
      <c r="Q36" s="155">
        <f t="shared" si="51"/>
        <v>11.86807055488195</v>
      </c>
      <c r="R36" s="155">
        <f t="shared" si="50"/>
        <v>14.965057374426216</v>
      </c>
      <c r="S36" s="155">
        <f t="shared" si="50"/>
        <v>2.4550174703942274</v>
      </c>
      <c r="T36" s="155">
        <f t="shared" si="50"/>
        <v>0.37160222006753507</v>
      </c>
      <c r="U36" s="155">
        <f t="shared" si="50"/>
        <v>52.87288383413329</v>
      </c>
      <c r="V36" s="155">
        <f t="shared" si="50"/>
        <v>41.926200793772985</v>
      </c>
      <c r="W36" s="155">
        <f t="shared" si="50"/>
        <v>41.375443927332611</v>
      </c>
      <c r="X36" s="155">
        <f t="shared" si="50"/>
        <v>47.275045992642852</v>
      </c>
      <c r="Y36" s="155">
        <f t="shared" si="50"/>
        <v>50.711104340165058</v>
      </c>
      <c r="Z36" s="155">
        <f t="shared" si="50"/>
        <v>44.442989754130167</v>
      </c>
      <c r="AA36" s="155">
        <f t="shared" si="50"/>
        <v>48.040588087295454</v>
      </c>
      <c r="AB36" s="155">
        <f t="shared" si="50"/>
        <v>43.7722972764522</v>
      </c>
      <c r="AC36" s="156">
        <f t="shared" si="52"/>
        <v>34.307327543797705</v>
      </c>
    </row>
    <row r="37" spans="1:29" x14ac:dyDescent="0.2">
      <c r="A37" s="7">
        <v>2007</v>
      </c>
      <c r="B37" s="27">
        <v>31130.344999999998</v>
      </c>
      <c r="C37" s="27">
        <v>28698.00599999999</v>
      </c>
      <c r="D37" s="27">
        <v>36546.103000000003</v>
      </c>
      <c r="E37" s="27">
        <v>32640.412</v>
      </c>
      <c r="F37" s="27">
        <v>36699.508999999991</v>
      </c>
      <c r="G37" s="27">
        <v>33321.523999999998</v>
      </c>
      <c r="H37" s="27">
        <v>32198.144000000011</v>
      </c>
      <c r="I37" s="27">
        <v>35431.621999999996</v>
      </c>
      <c r="J37" s="27">
        <v>32703.33400000001</v>
      </c>
      <c r="K37" s="27">
        <v>39392.195</v>
      </c>
      <c r="L37" s="27">
        <v>40474.611999999986</v>
      </c>
      <c r="M37" s="27">
        <v>38777.018999999993</v>
      </c>
      <c r="N37" s="27">
        <f t="shared" si="49"/>
        <v>418012.82499999995</v>
      </c>
      <c r="P37" s="28">
        <v>2007</v>
      </c>
      <c r="Q37" s="155">
        <f t="shared" si="51"/>
        <v>4.3167033418639811</v>
      </c>
      <c r="R37" s="155">
        <f t="shared" si="50"/>
        <v>-5.9790842329336069</v>
      </c>
      <c r="S37" s="155">
        <f t="shared" si="50"/>
        <v>4.9188081548664719</v>
      </c>
      <c r="T37" s="155">
        <f t="shared" si="50"/>
        <v>-3.7740468613887024</v>
      </c>
      <c r="U37" s="155">
        <f t="shared" si="50"/>
        <v>-30.022112736189744</v>
      </c>
      <c r="V37" s="155">
        <f t="shared" si="50"/>
        <v>-32.356766980796124</v>
      </c>
      <c r="W37" s="155">
        <f t="shared" si="50"/>
        <v>-33.550270497977166</v>
      </c>
      <c r="X37" s="155">
        <f t="shared" si="50"/>
        <v>-32.30985346126689</v>
      </c>
      <c r="Y37" s="155">
        <f t="shared" si="50"/>
        <v>-34.899256020139887</v>
      </c>
      <c r="Z37" s="155">
        <f t="shared" si="50"/>
        <v>-21.216210332477281</v>
      </c>
      <c r="AA37" s="155">
        <f t="shared" si="50"/>
        <v>-22.554189052021311</v>
      </c>
      <c r="AB37" s="155">
        <f t="shared" si="50"/>
        <v>-28.083072551063569</v>
      </c>
      <c r="AC37" s="156">
        <f t="shared" si="52"/>
        <v>-22.30804039530836</v>
      </c>
    </row>
    <row r="38" spans="1:29" x14ac:dyDescent="0.2">
      <c r="A38" s="7">
        <v>2008</v>
      </c>
      <c r="B38" s="27">
        <v>29966.216</v>
      </c>
      <c r="C38" s="27">
        <v>29611.297999999999</v>
      </c>
      <c r="D38" s="27">
        <v>33395.303999999996</v>
      </c>
      <c r="E38" s="27">
        <v>33157.509999999995</v>
      </c>
      <c r="F38" s="27">
        <v>35496.624000000003</v>
      </c>
      <c r="G38" s="27">
        <v>32752.655000000006</v>
      </c>
      <c r="H38" s="27">
        <v>36887.213999999993</v>
      </c>
      <c r="I38" s="27">
        <v>40047.836999999992</v>
      </c>
      <c r="J38" s="27">
        <v>40696.11099999999</v>
      </c>
      <c r="K38" s="27">
        <v>37565.851999999999</v>
      </c>
      <c r="L38" s="27">
        <v>37463.735999999997</v>
      </c>
      <c r="M38" s="27">
        <v>34354.148000000008</v>
      </c>
      <c r="N38" s="27">
        <f t="shared" si="49"/>
        <v>421394.50499999995</v>
      </c>
      <c r="P38" s="28">
        <v>2008</v>
      </c>
      <c r="Q38" s="155">
        <f t="shared" si="51"/>
        <v>-3.7395313158270382</v>
      </c>
      <c r="R38" s="155">
        <f t="shared" si="50"/>
        <v>3.1824231969287631</v>
      </c>
      <c r="S38" s="155">
        <f t="shared" si="50"/>
        <v>-8.6214363266037033</v>
      </c>
      <c r="T38" s="155">
        <f t="shared" si="50"/>
        <v>1.5842263265549272</v>
      </c>
      <c r="U38" s="155">
        <f t="shared" si="50"/>
        <v>-3.2776596547926196</v>
      </c>
      <c r="V38" s="155">
        <f t="shared" si="50"/>
        <v>-1.7072118310074602</v>
      </c>
      <c r="W38" s="155">
        <f t="shared" si="50"/>
        <v>14.563168609967025</v>
      </c>
      <c r="X38" s="155">
        <f t="shared" si="50"/>
        <v>13.028517294522945</v>
      </c>
      <c r="Y38" s="155">
        <f t="shared" si="50"/>
        <v>24.440251260009084</v>
      </c>
      <c r="Z38" s="155">
        <f t="shared" si="50"/>
        <v>-4.6363067607682158</v>
      </c>
      <c r="AA38" s="155">
        <f t="shared" si="50"/>
        <v>-7.4389249240980782</v>
      </c>
      <c r="AB38" s="155">
        <f t="shared" si="50"/>
        <v>-11.405907710440522</v>
      </c>
      <c r="AC38" s="156">
        <f t="shared" si="52"/>
        <v>0.80898953279722186</v>
      </c>
    </row>
    <row r="39" spans="1:29" x14ac:dyDescent="0.2">
      <c r="A39" s="7">
        <v>2009</v>
      </c>
      <c r="B39" s="27">
        <v>25034.19</v>
      </c>
      <c r="C39" s="27">
        <v>24376.617999999999</v>
      </c>
      <c r="D39" s="27">
        <v>31547.495999999992</v>
      </c>
      <c r="E39" s="27">
        <v>27213.525000000001</v>
      </c>
      <c r="F39" s="27">
        <v>30502.553000000004</v>
      </c>
      <c r="G39" s="27">
        <v>26938.137999999999</v>
      </c>
      <c r="H39" s="27">
        <v>35328.574000000008</v>
      </c>
      <c r="I39" s="27">
        <v>35445.982000000004</v>
      </c>
      <c r="J39" s="27">
        <v>36590.253000000004</v>
      </c>
      <c r="K39" s="27">
        <v>39589.541999999994</v>
      </c>
      <c r="L39" s="27">
        <v>38102.340999999993</v>
      </c>
      <c r="M39" s="27">
        <v>43452.302000000003</v>
      </c>
      <c r="N39" s="27">
        <f t="shared" ref="N39:N44" si="53">SUM(B39:M39)</f>
        <v>394121.51400000014</v>
      </c>
      <c r="P39" s="28">
        <v>2009</v>
      </c>
      <c r="Q39" s="155">
        <f t="shared" si="51"/>
        <v>-16.45862126869806</v>
      </c>
      <c r="R39" s="155">
        <f t="shared" si="50"/>
        <v>-17.677982235023947</v>
      </c>
      <c r="S39" s="155">
        <f t="shared" si="50"/>
        <v>-5.5331372339057161</v>
      </c>
      <c r="T39" s="155">
        <f t="shared" si="50"/>
        <v>-17.926511972702396</v>
      </c>
      <c r="U39" s="155">
        <f t="shared" si="50"/>
        <v>-14.069143589542488</v>
      </c>
      <c r="V39" s="155">
        <f t="shared" si="50"/>
        <v>-17.752811184314698</v>
      </c>
      <c r="W39" s="155">
        <f t="shared" si="50"/>
        <v>-4.2254207650379456</v>
      </c>
      <c r="X39" s="155">
        <f t="shared" si="50"/>
        <v>-11.490895251096811</v>
      </c>
      <c r="Y39" s="155">
        <f t="shared" si="50"/>
        <v>-10.089067232984462</v>
      </c>
      <c r="Z39" s="155">
        <f t="shared" si="50"/>
        <v>5.3870467253078536</v>
      </c>
      <c r="AA39" s="155">
        <f t="shared" si="50"/>
        <v>1.7045950782911712</v>
      </c>
      <c r="AB39" s="155">
        <f t="shared" si="50"/>
        <v>26.483422031016435</v>
      </c>
      <c r="AC39" s="156">
        <f t="shared" si="52"/>
        <v>-6.4720803608959709</v>
      </c>
    </row>
    <row r="40" spans="1:29" x14ac:dyDescent="0.2">
      <c r="A40" s="7">
        <v>2010</v>
      </c>
      <c r="B40" s="27">
        <v>27228.656000000003</v>
      </c>
      <c r="C40" s="27">
        <v>26826.923999999999</v>
      </c>
      <c r="D40" s="27">
        <v>36470.208000000006</v>
      </c>
      <c r="E40" s="27">
        <v>34508.349999999991</v>
      </c>
      <c r="F40" s="27">
        <v>39897.599999999991</v>
      </c>
      <c r="G40" s="27">
        <v>38550.89</v>
      </c>
      <c r="H40" s="27">
        <v>38443.038999999997</v>
      </c>
      <c r="I40" s="27">
        <v>41847.734000000019</v>
      </c>
      <c r="J40" s="27">
        <v>46212.057000000008</v>
      </c>
      <c r="K40" s="27">
        <v>48877.714000000014</v>
      </c>
      <c r="L40" s="27">
        <v>50461.971000000005</v>
      </c>
      <c r="M40" s="27">
        <v>51269.608</v>
      </c>
      <c r="N40" s="27">
        <f t="shared" si="53"/>
        <v>480594.75100000005</v>
      </c>
      <c r="P40" s="28">
        <v>2010</v>
      </c>
      <c r="Q40" s="155">
        <f t="shared" si="51"/>
        <v>8.7658757882719698</v>
      </c>
      <c r="R40" s="155">
        <f t="shared" si="50"/>
        <v>10.051870197908496</v>
      </c>
      <c r="S40" s="155">
        <f t="shared" si="50"/>
        <v>15.604129088406937</v>
      </c>
      <c r="T40" s="155">
        <f t="shared" si="50"/>
        <v>26.805880531831107</v>
      </c>
      <c r="U40" s="155">
        <f t="shared" si="50"/>
        <v>30.800854603875251</v>
      </c>
      <c r="V40" s="155">
        <f t="shared" si="50"/>
        <v>43.108963210449083</v>
      </c>
      <c r="W40" s="155">
        <f t="shared" si="50"/>
        <v>8.8157110445499001</v>
      </c>
      <c r="X40" s="155">
        <f t="shared" si="50"/>
        <v>18.06058582323946</v>
      </c>
      <c r="Y40" s="155">
        <f t="shared" si="50"/>
        <v>26.296084916384711</v>
      </c>
      <c r="Z40" s="155">
        <f t="shared" si="50"/>
        <v>23.461175681193836</v>
      </c>
      <c r="AA40" s="155">
        <f t="shared" si="50"/>
        <v>32.43798064796075</v>
      </c>
      <c r="AB40" s="155">
        <f t="shared" si="50"/>
        <v>17.990545126930215</v>
      </c>
      <c r="AC40" s="156">
        <f t="shared" si="52"/>
        <v>21.940755307257831</v>
      </c>
    </row>
    <row r="41" spans="1:29" x14ac:dyDescent="0.2">
      <c r="A41" s="7">
        <v>2011</v>
      </c>
      <c r="B41" s="27">
        <v>35910.565999999999</v>
      </c>
      <c r="C41" s="27">
        <v>40369.509999999995</v>
      </c>
      <c r="D41" s="27">
        <v>44019.275999999998</v>
      </c>
      <c r="E41" s="27">
        <v>43175.091999999997</v>
      </c>
      <c r="F41" s="27">
        <v>46535.764000000003</v>
      </c>
      <c r="G41" s="27">
        <v>43147.926000000007</v>
      </c>
      <c r="H41" s="27">
        <v>45015.923999999992</v>
      </c>
      <c r="I41" s="27">
        <v>43401.147000000004</v>
      </c>
      <c r="J41" s="27">
        <v>43507.273000000001</v>
      </c>
      <c r="K41" s="27">
        <v>44228.960000000006</v>
      </c>
      <c r="L41" s="27">
        <v>48113.519</v>
      </c>
      <c r="M41" s="27">
        <v>47455.505999999994</v>
      </c>
      <c r="N41" s="27">
        <f t="shared" si="53"/>
        <v>524880.46299999999</v>
      </c>
      <c r="P41" s="28">
        <v>2011</v>
      </c>
      <c r="Q41" s="155">
        <f t="shared" si="51"/>
        <v>31.885194774211389</v>
      </c>
      <c r="R41" s="155">
        <f t="shared" si="50"/>
        <v>50.481322420714349</v>
      </c>
      <c r="S41" s="155">
        <f t="shared" si="50"/>
        <v>20.699273225971162</v>
      </c>
      <c r="T41" s="155">
        <f t="shared" si="50"/>
        <v>25.114912767489628</v>
      </c>
      <c r="U41" s="155">
        <f t="shared" si="50"/>
        <v>16.638003288418378</v>
      </c>
      <c r="V41" s="155">
        <f t="shared" si="50"/>
        <v>11.924591105419369</v>
      </c>
      <c r="W41" s="155">
        <f t="shared" si="50"/>
        <v>17.097724766244404</v>
      </c>
      <c r="X41" s="155">
        <f t="shared" si="50"/>
        <v>3.7120600126161696</v>
      </c>
      <c r="Y41" s="155">
        <f t="shared" si="50"/>
        <v>-5.8529833458831</v>
      </c>
      <c r="Z41" s="155">
        <f t="shared" si="50"/>
        <v>-9.51098899592564</v>
      </c>
      <c r="AA41" s="155">
        <f t="shared" si="50"/>
        <v>-4.6539046205706143</v>
      </c>
      <c r="AB41" s="155">
        <f t="shared" si="50"/>
        <v>-7.4393040024803847</v>
      </c>
      <c r="AC41" s="156">
        <f t="shared" si="52"/>
        <v>9.2147723019970975</v>
      </c>
    </row>
    <row r="42" spans="1:29" x14ac:dyDescent="0.2">
      <c r="A42" s="7">
        <v>2012</v>
      </c>
      <c r="B42" s="27">
        <v>32623.114000000005</v>
      </c>
      <c r="C42" s="27">
        <v>36583.366000000002</v>
      </c>
      <c r="D42" s="27">
        <v>41978.138999999996</v>
      </c>
      <c r="E42" s="27">
        <v>40262.24500000001</v>
      </c>
      <c r="F42" s="27">
        <v>39667.191999999995</v>
      </c>
      <c r="G42" s="27">
        <v>41656.935999999987</v>
      </c>
      <c r="H42" s="27">
        <v>44141.231999999996</v>
      </c>
      <c r="I42" s="27">
        <v>44187.235000000008</v>
      </c>
      <c r="J42" s="27">
        <v>43318.21100000001</v>
      </c>
      <c r="K42" s="27">
        <v>47917.210000000014</v>
      </c>
      <c r="L42" s="27">
        <v>50422.722000000009</v>
      </c>
      <c r="M42" s="27">
        <v>48918.96</v>
      </c>
      <c r="N42" s="27">
        <f t="shared" si="53"/>
        <v>511676.56200000003</v>
      </c>
      <c r="P42" s="28">
        <v>2012</v>
      </c>
      <c r="Q42" s="155">
        <f t="shared" si="51"/>
        <v>-9.1545535650983449</v>
      </c>
      <c r="R42" s="155">
        <f t="shared" si="50"/>
        <v>-9.3787217134911778</v>
      </c>
      <c r="S42" s="155">
        <f t="shared" si="50"/>
        <v>-4.6369163363795485</v>
      </c>
      <c r="T42" s="155">
        <f t="shared" si="50"/>
        <v>-6.746591298519955</v>
      </c>
      <c r="U42" s="155">
        <f t="shared" si="50"/>
        <v>-14.759770571296539</v>
      </c>
      <c r="V42" s="155">
        <f t="shared" si="50"/>
        <v>-3.4555310955155072</v>
      </c>
      <c r="W42" s="155">
        <f t="shared" si="50"/>
        <v>-1.943072411442659</v>
      </c>
      <c r="X42" s="155">
        <f t="shared" si="50"/>
        <v>1.8112148049912236</v>
      </c>
      <c r="Y42" s="155">
        <f t="shared" si="50"/>
        <v>-0.43455263215415041</v>
      </c>
      <c r="Z42" s="155">
        <f t="shared" si="50"/>
        <v>8.3389932749945004</v>
      </c>
      <c r="AA42" s="155">
        <f t="shared" si="50"/>
        <v>4.7994888920928958</v>
      </c>
      <c r="AB42" s="155">
        <f t="shared" si="50"/>
        <v>3.0838444752859795</v>
      </c>
      <c r="AC42" s="156">
        <f t="shared" si="52"/>
        <v>-2.5156015380210395</v>
      </c>
    </row>
    <row r="43" spans="1:29" x14ac:dyDescent="0.2">
      <c r="A43" s="7">
        <v>2013</v>
      </c>
      <c r="B43" s="27">
        <v>39236.736999999994</v>
      </c>
      <c r="C43" s="27">
        <v>37780.998999999989</v>
      </c>
      <c r="D43" s="27">
        <v>45172.255000000005</v>
      </c>
      <c r="E43" s="27">
        <v>43632.31500000001</v>
      </c>
      <c r="F43" s="27">
        <v>43778.585000000014</v>
      </c>
      <c r="G43" s="27">
        <v>41897.629999999997</v>
      </c>
      <c r="H43" s="27">
        <v>42628.956999999995</v>
      </c>
      <c r="I43" s="27">
        <v>45767.805</v>
      </c>
      <c r="J43" s="27">
        <v>41267.533999999992</v>
      </c>
      <c r="K43" s="27">
        <v>47045.962</v>
      </c>
      <c r="L43" s="27">
        <v>49218.860999999997</v>
      </c>
      <c r="M43" s="27">
        <v>44485.525999999998</v>
      </c>
      <c r="N43" s="27">
        <f t="shared" si="53"/>
        <v>521913.16599999997</v>
      </c>
      <c r="P43" s="28">
        <v>2013</v>
      </c>
      <c r="Q43" s="155">
        <f t="shared" si="51"/>
        <v>20.272813318802086</v>
      </c>
      <c r="R43" s="155">
        <f t="shared" si="51"/>
        <v>3.2737091496719772</v>
      </c>
      <c r="S43" s="155">
        <f t="shared" si="50"/>
        <v>7.6089985789984826</v>
      </c>
      <c r="T43" s="155">
        <f t="shared" si="50"/>
        <v>8.3702982782008384</v>
      </c>
      <c r="U43" s="155">
        <f t="shared" si="50"/>
        <v>10.364719035317705</v>
      </c>
      <c r="V43" s="155">
        <f t="shared" si="50"/>
        <v>0.57780053722629177</v>
      </c>
      <c r="W43" s="155">
        <f t="shared" si="50"/>
        <v>-3.4259918255113542</v>
      </c>
      <c r="X43" s="155">
        <f t="shared" si="50"/>
        <v>3.5769832622475572</v>
      </c>
      <c r="Y43" s="155">
        <f t="shared" si="50"/>
        <v>-4.7339835894885329</v>
      </c>
      <c r="Z43" s="155">
        <f t="shared" si="50"/>
        <v>-1.8182360784361529</v>
      </c>
      <c r="AA43" s="155">
        <f t="shared" si="50"/>
        <v>-2.3875367141028447</v>
      </c>
      <c r="AB43" s="155">
        <f t="shared" ref="AB43" si="54">IF(M43&lt;&gt;"",IF(M42&lt;&gt;"",(M43/M42-1)*100,"-"),"-")</f>
        <v>-9.0628132732175857</v>
      </c>
      <c r="AC43" s="156">
        <f t="shared" si="52"/>
        <v>2.0006005277998229</v>
      </c>
    </row>
    <row r="44" spans="1:29" x14ac:dyDescent="0.2">
      <c r="A44" s="7">
        <v>2014</v>
      </c>
      <c r="B44" s="27">
        <v>37612.5</v>
      </c>
      <c r="C44" s="27">
        <v>40475.838999999993</v>
      </c>
      <c r="D44" s="27">
        <v>42197.520000000004</v>
      </c>
      <c r="E44" s="27">
        <v>43776.084999999999</v>
      </c>
      <c r="F44" s="27">
        <v>44998.525999999998</v>
      </c>
      <c r="G44" s="27">
        <v>35840.116000000002</v>
      </c>
      <c r="H44" s="27">
        <v>41813.193999999996</v>
      </c>
      <c r="I44" s="27">
        <v>44110.534999999996</v>
      </c>
      <c r="J44" s="27">
        <v>43154.429000000004</v>
      </c>
      <c r="K44" s="27">
        <v>47710.481999999996</v>
      </c>
      <c r="L44" s="27">
        <v>48251.422999999995</v>
      </c>
      <c r="M44" s="27">
        <v>44982.523000000001</v>
      </c>
      <c r="N44" s="27">
        <f t="shared" si="53"/>
        <v>514923.17199999996</v>
      </c>
      <c r="P44" s="28">
        <v>2014</v>
      </c>
      <c r="Q44" s="155">
        <f t="shared" ref="Q44" si="55">IF(B44&lt;&gt;"",IF(B43&lt;&gt;"",(B44/B43-1)*100,"-"),"-")</f>
        <v>-4.1395822491559269</v>
      </c>
      <c r="R44" s="155">
        <f t="shared" ref="R44" si="56">IF(C44&lt;&gt;"",IF(C43&lt;&gt;"",(C44/C43-1)*100,"-"),"-")</f>
        <v>7.1327918036259597</v>
      </c>
      <c r="S44" s="155">
        <f t="shared" ref="S44" si="57">IF(D44&lt;&gt;"",IF(D43&lt;&gt;"",(D44/D43-1)*100,"-"),"-")</f>
        <v>-6.5853143705134958</v>
      </c>
      <c r="T44" s="155">
        <f t="shared" ref="T44" si="58">IF(E44&lt;&gt;"",IF(E43&lt;&gt;"",(E44/E43-1)*100,"-"),"-")</f>
        <v>0.32950348841218613</v>
      </c>
      <c r="U44" s="155">
        <f t="shared" ref="U44" si="59">IF(F44&lt;&gt;"",IF(F43&lt;&gt;"",(F44/F43-1)*100,"-"),"-")</f>
        <v>2.7866158762325899</v>
      </c>
      <c r="V44" s="155">
        <f t="shared" ref="V44" si="60">IF(G44&lt;&gt;"",IF(G43&lt;&gt;"",(G44/G43-1)*100,"-"),"-")</f>
        <v>-14.457891770966514</v>
      </c>
      <c r="W44" s="155">
        <f t="shared" ref="W44" si="61">IF(H44&lt;&gt;"",IF(H43&lt;&gt;"",(H44/H43-1)*100,"-"),"-")</f>
        <v>-1.9136358414774235</v>
      </c>
      <c r="X44" s="155">
        <f t="shared" ref="X44" si="62">IF(I44&lt;&gt;"",IF(I43&lt;&gt;"",(I44/I43-1)*100,"-"),"-")</f>
        <v>-3.6210388503447044</v>
      </c>
      <c r="Y44" s="155">
        <f t="shared" ref="Y44" si="63">IF(J44&lt;&gt;"",IF(J43&lt;&gt;"",(J44/J43-1)*100,"-"),"-")</f>
        <v>4.5723473566412043</v>
      </c>
      <c r="Z44" s="155">
        <f t="shared" ref="Z44" si="64">IF(K44&lt;&gt;"",IF(K43&lt;&gt;"",(K44/K43-1)*100,"-"),"-")</f>
        <v>1.4124910443961136</v>
      </c>
      <c r="AA44" s="155">
        <f t="shared" ref="AA44" si="65">IF(L44&lt;&gt;"",IF(L43&lt;&gt;"",(L44/L43-1)*100,"-"),"-")</f>
        <v>-1.9655838846006635</v>
      </c>
      <c r="AB44" s="155">
        <f t="shared" ref="AB44" si="66">IF(M44&lt;&gt;"",IF(M43&lt;&gt;"",(M44/M43-1)*100,"-"),"-")</f>
        <v>1.1172105731648507</v>
      </c>
      <c r="AC44" s="156">
        <f t="shared" ref="AC44" si="67">IF(M44&lt;&gt;"",IF(N44&lt;&gt;"",IF(N43&lt;&gt;"",(N44/N43-1)*100,"-"),"-"),"-")</f>
        <v>-1.3393021014534101</v>
      </c>
    </row>
    <row r="45" spans="1:29" x14ac:dyDescent="0.2">
      <c r="A45" s="7">
        <v>2015</v>
      </c>
      <c r="B45" s="27">
        <v>35177.552000000003</v>
      </c>
      <c r="C45" s="27">
        <v>32861.527999999998</v>
      </c>
      <c r="D45" s="27">
        <v>41130.940999999992</v>
      </c>
      <c r="E45" s="27">
        <v>37379.603000000003</v>
      </c>
      <c r="F45" s="27">
        <v>40314.545000000006</v>
      </c>
      <c r="G45" s="27">
        <v>35235.183000000005</v>
      </c>
      <c r="H45" s="27">
        <v>37972.515999999996</v>
      </c>
      <c r="I45" s="27">
        <v>37472.849999999984</v>
      </c>
      <c r="J45" s="27">
        <v>37592.468999999997</v>
      </c>
      <c r="K45" s="27">
        <v>40246.833999999995</v>
      </c>
      <c r="L45" s="27">
        <v>40701.578000000001</v>
      </c>
      <c r="M45" s="27">
        <v>39689.811999999998</v>
      </c>
      <c r="N45" s="112">
        <f t="shared" ref="N45" si="68">SUM(B45:M45)</f>
        <v>455775.41099999991</v>
      </c>
      <c r="P45" s="28">
        <v>2015</v>
      </c>
      <c r="Q45" s="155">
        <f t="shared" ref="Q45" si="69">IF(B45&lt;&gt;"",IF(B44&lt;&gt;"",(B45/B44-1)*100,"-"),"-")</f>
        <v>-6.4737733466267766</v>
      </c>
      <c r="R45" s="155">
        <f t="shared" ref="R45" si="70">IF(C45&lt;&gt;"",IF(C44&lt;&gt;"",(C45/C44-1)*100,"-"),"-")</f>
        <v>-18.811990530943646</v>
      </c>
      <c r="S45" s="155">
        <f t="shared" ref="S45:S46" si="71">IF(D45&lt;&gt;"",IF(D44&lt;&gt;"",(D45/D44-1)*100,"-"),"-")</f>
        <v>-2.5275869292792907</v>
      </c>
      <c r="T45" s="155">
        <f t="shared" ref="T45" si="72">IF(E45&lt;&gt;"",IF(E44&lt;&gt;"",(E45/E44-1)*100,"-"),"-")</f>
        <v>-14.611818302162005</v>
      </c>
      <c r="U45" s="155">
        <f t="shared" ref="U45" si="73">IF(F45&lt;&gt;"",IF(F44&lt;&gt;"",(F45/F44-1)*100,"-"),"-")</f>
        <v>-10.409187625390203</v>
      </c>
      <c r="V45" s="155">
        <f t="shared" ref="V45" si="74">IF(G45&lt;&gt;"",IF(G44&lt;&gt;"",(G45/G44-1)*100,"-"),"-")</f>
        <v>-1.6878656307920403</v>
      </c>
      <c r="W45" s="155">
        <f t="shared" ref="W45" si="75">IF(H45&lt;&gt;"",IF(H44&lt;&gt;"",(H45/H44-1)*100,"-"),"-")</f>
        <v>-9.185325569723279</v>
      </c>
      <c r="X45" s="155">
        <f t="shared" ref="X45" si="76">IF(I45&lt;&gt;"",IF(I44&lt;&gt;"",(I45/I44-1)*100,"-"),"-")</f>
        <v>-15.047845146289907</v>
      </c>
      <c r="Y45" s="155">
        <f t="shared" ref="Y45" si="77">IF(J45&lt;&gt;"",IF(J44&lt;&gt;"",(J45/J44-1)*100,"-"),"-")</f>
        <v>-12.888503286649922</v>
      </c>
      <c r="Z45" s="155">
        <f t="shared" ref="Z45" si="78">IF(K45&lt;&gt;"",IF(K44&lt;&gt;"",(K45/K44-1)*100,"-"),"-")</f>
        <v>-15.643623135058672</v>
      </c>
      <c r="AA45" s="155">
        <f t="shared" ref="AA45" si="79">IF(L45&lt;&gt;"",IF(L44&lt;&gt;"",(L45/L44-1)*100,"-"),"-")</f>
        <v>-15.646885688739154</v>
      </c>
      <c r="AB45" s="155">
        <f t="shared" ref="AB45:AB47" si="80">IF(M45&lt;&gt;"",IF(M44&lt;&gt;"",(M45/M44-1)*100,"-"),"-")</f>
        <v>-11.7661497110778</v>
      </c>
      <c r="AC45" s="156">
        <f t="shared" ref="AC45" si="81">IF(M45&lt;&gt;"",IF(N45&lt;&gt;"",IF(N44&lt;&gt;"",(N45/N44-1)*100,"-"),"-"),"-")</f>
        <v>-11.48671573086636</v>
      </c>
    </row>
    <row r="46" spans="1:29" x14ac:dyDescent="0.2">
      <c r="A46" s="7">
        <v>2016</v>
      </c>
      <c r="B46" s="27">
        <v>30302.751</v>
      </c>
      <c r="C46" s="27">
        <v>30664.265999999996</v>
      </c>
      <c r="D46" s="27">
        <v>35021.740000000005</v>
      </c>
      <c r="E46" s="27">
        <v>34662.199000000001</v>
      </c>
      <c r="F46" s="27">
        <v>33908.595999999998</v>
      </c>
      <c r="G46" s="27">
        <v>34974.785000000003</v>
      </c>
      <c r="H46" s="27">
        <v>36005.818999999989</v>
      </c>
      <c r="I46" s="27">
        <v>35137.404999999999</v>
      </c>
      <c r="J46" s="27">
        <v>35460.934000000001</v>
      </c>
      <c r="K46" s="27">
        <v>35768.878999999994</v>
      </c>
      <c r="L46" s="27">
        <v>37212.578999999998</v>
      </c>
      <c r="M46" s="27">
        <v>39416.959999999999</v>
      </c>
      <c r="N46" s="33">
        <f t="shared" ref="N46" si="82">SUM(B46:M46)</f>
        <v>418536.913</v>
      </c>
      <c r="P46" s="28">
        <v>2016</v>
      </c>
      <c r="Q46" s="155">
        <f t="shared" ref="Q46:S47" si="83">IF(B46&lt;&gt;"",IF(B45&lt;&gt;"",(B46/B45-1)*100,"-"),"-")</f>
        <v>-13.857703912995433</v>
      </c>
      <c r="R46" s="155">
        <f t="shared" ref="R46" si="84">IF(C46&lt;&gt;"",IF(C45&lt;&gt;"",(C46/C45-1)*100,"-"),"-")</f>
        <v>-6.6864267541059004</v>
      </c>
      <c r="S46" s="155">
        <f t="shared" si="71"/>
        <v>-14.853054297979684</v>
      </c>
      <c r="T46" s="155">
        <f t="shared" ref="T46:T47" si="85">IF(E46&lt;&gt;"",IF(E45&lt;&gt;"",(E46/E45-1)*100,"-"),"-")</f>
        <v>-7.2697508317571042</v>
      </c>
      <c r="U46" s="155">
        <f t="shared" ref="U46:U47" si="86">IF(F46&lt;&gt;"",IF(F45&lt;&gt;"",(F46/F45-1)*100,"-"),"-")</f>
        <v>-15.889920126842572</v>
      </c>
      <c r="V46" s="155">
        <f t="shared" ref="V46:V47" si="87">IF(G46&lt;&gt;"",IF(G45&lt;&gt;"",(G46/G45-1)*100,"-"),"-")</f>
        <v>-0.7390283739976633</v>
      </c>
      <c r="W46" s="155">
        <f t="shared" ref="W46:W47" si="88">IF(H46&lt;&gt;"",IF(H45&lt;&gt;"",(H46/H45-1)*100,"-"),"-")</f>
        <v>-5.1792643921725112</v>
      </c>
      <c r="X46" s="155">
        <f t="shared" ref="X46" si="89">IF(I46&lt;&gt;"",IF(I45&lt;&gt;"",(I46/I45-1)*100,"-"),"-")</f>
        <v>-6.2323655660030841</v>
      </c>
      <c r="Y46" s="155">
        <f t="shared" ref="Y46:Y47" si="90">IF(J46&lt;&gt;"",IF(J45&lt;&gt;"",(J46/J45-1)*100,"-"),"-")</f>
        <v>-5.67011174498806</v>
      </c>
      <c r="Z46" s="155">
        <f t="shared" ref="Z46:Z47" si="91">IF(K46&lt;&gt;"",IF(K45&lt;&gt;"",(K46/K45-1)*100,"-"),"-")</f>
        <v>-11.126229208488802</v>
      </c>
      <c r="AA46" s="155">
        <f t="shared" ref="AA46:AA47" si="92">IF(L46&lt;&gt;"",IF(L45&lt;&gt;"",(L46/L45-1)*100,"-"),"-")</f>
        <v>-8.572146760501532</v>
      </c>
      <c r="AB46" s="155">
        <f t="shared" si="80"/>
        <v>-0.68746105423729276</v>
      </c>
      <c r="AC46" s="156">
        <f t="shared" ref="AC46" si="93">IF(M46&lt;&gt;"",IF(N46&lt;&gt;"",IF(N45&lt;&gt;"",(N46/N45-1)*100,"-"),"-"),"-")</f>
        <v>-8.1703613449212398</v>
      </c>
    </row>
    <row r="47" spans="1:29" x14ac:dyDescent="0.2">
      <c r="A47" s="7">
        <v>2017</v>
      </c>
      <c r="B47" s="27">
        <v>28147.145</v>
      </c>
      <c r="C47" s="27">
        <v>30644.063000000002</v>
      </c>
      <c r="D47" s="27">
        <v>35492.581999999995</v>
      </c>
      <c r="E47" s="27">
        <v>30088.646999999994</v>
      </c>
      <c r="F47" s="27">
        <v>37299.314999999995</v>
      </c>
      <c r="G47" s="27">
        <v>34790</v>
      </c>
      <c r="H47" s="27">
        <v>36111.256999999998</v>
      </c>
      <c r="I47" s="27"/>
      <c r="J47" s="27"/>
      <c r="K47" s="27"/>
      <c r="L47" s="27"/>
      <c r="M47" s="27"/>
      <c r="N47" s="33">
        <f>SUM(B47:M47)</f>
        <v>232573.00899999996</v>
      </c>
      <c r="P47" s="28">
        <v>2017</v>
      </c>
      <c r="Q47" s="155">
        <f t="shared" si="83"/>
        <v>-7.1135653657319775</v>
      </c>
      <c r="R47" s="155">
        <f t="shared" si="83"/>
        <v>-6.5884505437030505E-2</v>
      </c>
      <c r="S47" s="155">
        <f t="shared" si="83"/>
        <v>1.3444277754331768</v>
      </c>
      <c r="T47" s="155">
        <f t="shared" si="85"/>
        <v>-13.194638920629377</v>
      </c>
      <c r="U47" s="155">
        <f t="shared" si="86"/>
        <v>9.999585355878482</v>
      </c>
      <c r="V47" s="155">
        <f t="shared" si="87"/>
        <v>-0.5283377724838112</v>
      </c>
      <c r="W47" s="155">
        <f t="shared" si="88"/>
        <v>0.29283599964775586</v>
      </c>
      <c r="X47" s="155" t="str">
        <f>IF(I47&lt;&gt;"",IF(I46&lt;&gt;"",(I47/I46-1)*100,"-"),"-")</f>
        <v>-</v>
      </c>
      <c r="Y47" s="155" t="str">
        <f t="shared" si="90"/>
        <v>-</v>
      </c>
      <c r="Z47" s="155" t="str">
        <f t="shared" si="91"/>
        <v>-</v>
      </c>
      <c r="AA47" s="155" t="str">
        <f t="shared" si="92"/>
        <v>-</v>
      </c>
      <c r="AB47" s="155" t="str">
        <f t="shared" si="80"/>
        <v>-</v>
      </c>
      <c r="AC47" s="155"/>
    </row>
    <row r="48" spans="1:29" x14ac:dyDescent="0.2">
      <c r="I48" s="182"/>
      <c r="K48" s="182"/>
    </row>
    <row r="49" spans="1:29" ht="15.75" x14ac:dyDescent="0.2">
      <c r="A49" s="39" t="s">
        <v>31</v>
      </c>
      <c r="B49" s="3"/>
      <c r="C49" s="3"/>
      <c r="D49" s="3"/>
      <c r="E49" s="3"/>
      <c r="F49" s="3"/>
      <c r="G49" s="2"/>
      <c r="H49" s="2"/>
      <c r="I49" s="2"/>
      <c r="J49" s="110"/>
      <c r="K49" s="110"/>
      <c r="L49" s="113"/>
      <c r="M49" s="113"/>
      <c r="N49" s="111"/>
    </row>
    <row r="50" spans="1:29" ht="14.25" x14ac:dyDescent="0.2">
      <c r="A50" s="21"/>
      <c r="B50" s="114"/>
      <c r="C50" s="114"/>
      <c r="D50" s="114"/>
      <c r="E50" s="114"/>
      <c r="F50" s="114"/>
      <c r="H50" s="21"/>
      <c r="I50" s="21"/>
      <c r="J50" s="21"/>
      <c r="K50" s="110"/>
      <c r="L50" s="110"/>
      <c r="M50" s="110"/>
      <c r="N50" s="111"/>
    </row>
    <row r="51" spans="1:29" ht="15.75" x14ac:dyDescent="0.2">
      <c r="A51" s="6" t="s">
        <v>26</v>
      </c>
      <c r="B51" s="21"/>
      <c r="C51" s="115"/>
      <c r="D51" s="115"/>
      <c r="E51" s="115"/>
      <c r="F51" s="115"/>
      <c r="G51" s="115"/>
      <c r="H51" s="21"/>
      <c r="I51" s="21"/>
      <c r="J51" s="21"/>
      <c r="K51" s="109"/>
      <c r="L51" s="109"/>
      <c r="M51" s="110"/>
      <c r="N51" s="111"/>
      <c r="P51" s="22" t="s">
        <v>27</v>
      </c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</row>
    <row r="53" spans="1:29" ht="15" x14ac:dyDescent="0.2">
      <c r="A53" s="34"/>
      <c r="B53" s="5" t="s">
        <v>6</v>
      </c>
      <c r="C53" s="5" t="s">
        <v>7</v>
      </c>
      <c r="D53" s="5" t="s">
        <v>8</v>
      </c>
      <c r="E53" s="5" t="s">
        <v>9</v>
      </c>
      <c r="F53" s="5" t="s">
        <v>10</v>
      </c>
      <c r="G53" s="5" t="s">
        <v>11</v>
      </c>
      <c r="H53" s="5" t="s">
        <v>12</v>
      </c>
      <c r="I53" s="5" t="s">
        <v>13</v>
      </c>
      <c r="J53" s="5" t="s">
        <v>14</v>
      </c>
      <c r="K53" s="5" t="s">
        <v>15</v>
      </c>
      <c r="L53" s="5" t="s">
        <v>16</v>
      </c>
      <c r="M53" s="8" t="s">
        <v>17</v>
      </c>
      <c r="N53" s="8" t="s">
        <v>5</v>
      </c>
      <c r="P53" s="25"/>
      <c r="Q53" s="161" t="s">
        <v>6</v>
      </c>
      <c r="R53" s="161" t="s">
        <v>7</v>
      </c>
      <c r="S53" s="161" t="s">
        <v>8</v>
      </c>
      <c r="T53" s="161" t="s">
        <v>9</v>
      </c>
      <c r="U53" s="161" t="s">
        <v>10</v>
      </c>
      <c r="V53" s="161" t="s">
        <v>11</v>
      </c>
      <c r="W53" s="161" t="s">
        <v>12</v>
      </c>
      <c r="X53" s="161" t="s">
        <v>13</v>
      </c>
      <c r="Y53" s="161" t="s">
        <v>14</v>
      </c>
      <c r="Z53" s="161" t="s">
        <v>15</v>
      </c>
      <c r="AA53" s="161" t="s">
        <v>16</v>
      </c>
      <c r="AB53" s="161" t="s">
        <v>17</v>
      </c>
      <c r="AC53" s="161" t="s">
        <v>5</v>
      </c>
    </row>
    <row r="54" spans="1:29" x14ac:dyDescent="0.2">
      <c r="A54" s="7">
        <v>2000</v>
      </c>
      <c r="B54" s="27">
        <v>367460</v>
      </c>
      <c r="C54" s="27">
        <v>345358</v>
      </c>
      <c r="D54" s="27">
        <v>361067</v>
      </c>
      <c r="E54" s="27">
        <v>331568</v>
      </c>
      <c r="F54" s="27">
        <v>296924</v>
      </c>
      <c r="G54" s="27">
        <v>296091</v>
      </c>
      <c r="H54" s="27">
        <v>346161</v>
      </c>
      <c r="I54" s="27">
        <v>317008</v>
      </c>
      <c r="J54" s="27">
        <v>307249</v>
      </c>
      <c r="K54" s="27">
        <v>312043</v>
      </c>
      <c r="L54" s="27">
        <v>287405</v>
      </c>
      <c r="M54" s="27">
        <v>305640</v>
      </c>
      <c r="N54" s="27">
        <f>SUM(B54:M54)</f>
        <v>3873974</v>
      </c>
      <c r="P54" s="28">
        <v>2000</v>
      </c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3"/>
      <c r="AB54" s="162"/>
      <c r="AC54" s="162"/>
    </row>
    <row r="55" spans="1:29" x14ac:dyDescent="0.2">
      <c r="A55" s="7">
        <v>2001</v>
      </c>
      <c r="B55" s="27">
        <v>350833</v>
      </c>
      <c r="C55" s="27">
        <v>318137</v>
      </c>
      <c r="D55" s="27">
        <v>337792</v>
      </c>
      <c r="E55" s="27">
        <v>298976</v>
      </c>
      <c r="F55" s="27">
        <v>275834</v>
      </c>
      <c r="G55" s="27">
        <v>304644</v>
      </c>
      <c r="H55" s="27">
        <v>366764</v>
      </c>
      <c r="I55" s="27">
        <v>342888</v>
      </c>
      <c r="J55" s="27">
        <v>293760</v>
      </c>
      <c r="K55" s="27">
        <v>289991</v>
      </c>
      <c r="L55" s="27">
        <v>277244</v>
      </c>
      <c r="M55" s="27">
        <v>301216</v>
      </c>
      <c r="N55" s="27">
        <f t="shared" ref="N55:N62" si="94">SUM(B55:M55)</f>
        <v>3758079</v>
      </c>
      <c r="P55" s="28">
        <v>2001</v>
      </c>
      <c r="Q55" s="155">
        <f>IF(B55&lt;&gt;"",IF(B54&lt;&gt;"",(B55/B54-1)*100,"-"),"-")</f>
        <v>-4.5248462417678104</v>
      </c>
      <c r="R55" s="155">
        <f t="shared" ref="R55:AB67" si="95">IF(C55&lt;&gt;"",IF(C54&lt;&gt;"",(C55/C54-1)*100,"-"),"-")</f>
        <v>-7.8819659599603913</v>
      </c>
      <c r="S55" s="155">
        <f t="shared" si="95"/>
        <v>-6.4461720400922795</v>
      </c>
      <c r="T55" s="155">
        <f t="shared" si="95"/>
        <v>-9.8296578680692974</v>
      </c>
      <c r="U55" s="155">
        <f t="shared" si="95"/>
        <v>-7.1028276596031281</v>
      </c>
      <c r="V55" s="155">
        <f t="shared" si="95"/>
        <v>2.888638965723378</v>
      </c>
      <c r="W55" s="155">
        <f t="shared" si="95"/>
        <v>5.9518547727791304</v>
      </c>
      <c r="X55" s="155">
        <f t="shared" si="95"/>
        <v>8.163831827587952</v>
      </c>
      <c r="Y55" s="155">
        <f t="shared" si="95"/>
        <v>-4.3902502530520859</v>
      </c>
      <c r="Z55" s="155">
        <f t="shared" si="95"/>
        <v>-7.066974743865428</v>
      </c>
      <c r="AA55" s="155">
        <f t="shared" si="95"/>
        <v>-3.5354290983107495</v>
      </c>
      <c r="AB55" s="155">
        <f t="shared" si="95"/>
        <v>-1.4474545216594636</v>
      </c>
      <c r="AC55" s="156">
        <f>IF(M55&lt;&gt;"",IF(N55&lt;&gt;"",IF(N54&lt;&gt;"",(N55/N54-1)*100,"-"),"-"),"-")</f>
        <v>-2.9916308163142058</v>
      </c>
    </row>
    <row r="56" spans="1:29" x14ac:dyDescent="0.2">
      <c r="A56" s="7">
        <v>2002</v>
      </c>
      <c r="B56" s="27">
        <v>316956</v>
      </c>
      <c r="C56" s="27">
        <v>266084</v>
      </c>
      <c r="D56" s="27">
        <v>272758</v>
      </c>
      <c r="E56" s="27">
        <v>246505</v>
      </c>
      <c r="F56" s="27">
        <v>252996</v>
      </c>
      <c r="G56" s="27">
        <v>259333</v>
      </c>
      <c r="H56" s="27">
        <v>312685</v>
      </c>
      <c r="I56" s="27">
        <v>295768</v>
      </c>
      <c r="J56" s="27">
        <v>264484</v>
      </c>
      <c r="K56" s="27">
        <v>257194</v>
      </c>
      <c r="L56" s="27">
        <v>259062</v>
      </c>
      <c r="M56" s="27">
        <v>291013</v>
      </c>
      <c r="N56" s="27">
        <f>SUM(B56:M56)</f>
        <v>3294838</v>
      </c>
      <c r="P56" s="28">
        <v>2002</v>
      </c>
      <c r="Q56" s="155">
        <f t="shared" ref="Q56:R67" si="96">IF(B56&lt;&gt;"",IF(B55&lt;&gt;"",(B56/B55-1)*100,"-"),"-")</f>
        <v>-9.6561611935023208</v>
      </c>
      <c r="R56" s="155">
        <f t="shared" si="95"/>
        <v>-16.361818964785613</v>
      </c>
      <c r="S56" s="155">
        <f t="shared" si="95"/>
        <v>-19.252676203107232</v>
      </c>
      <c r="T56" s="155">
        <f t="shared" si="95"/>
        <v>-17.550238146205711</v>
      </c>
      <c r="U56" s="155">
        <f t="shared" si="95"/>
        <v>-8.2796174510756497</v>
      </c>
      <c r="V56" s="155">
        <f t="shared" si="95"/>
        <v>-14.873426031696013</v>
      </c>
      <c r="W56" s="155">
        <f t="shared" si="95"/>
        <v>-14.744904080007847</v>
      </c>
      <c r="X56" s="155">
        <f t="shared" si="95"/>
        <v>-13.742096544644312</v>
      </c>
      <c r="Y56" s="155">
        <f t="shared" si="95"/>
        <v>-9.9659586056644933</v>
      </c>
      <c r="Z56" s="155">
        <f t="shared" si="95"/>
        <v>-11.309661334317267</v>
      </c>
      <c r="AA56" s="155">
        <f t="shared" si="95"/>
        <v>-6.5581220874031505</v>
      </c>
      <c r="AB56" s="155">
        <f t="shared" si="95"/>
        <v>-3.3872702645277752</v>
      </c>
      <c r="AC56" s="156">
        <f t="shared" ref="AC56:AC66" si="97">IF(M56&lt;&gt;"",IF(N56&lt;&gt;"",IF(N55&lt;&gt;"",(N56/N55-1)*100,"-"),"-"),"-")</f>
        <v>-12.326537041930196</v>
      </c>
    </row>
    <row r="57" spans="1:29" x14ac:dyDescent="0.2">
      <c r="A57" s="7">
        <v>2003</v>
      </c>
      <c r="B57" s="27">
        <v>315067</v>
      </c>
      <c r="C57" s="27">
        <v>275369</v>
      </c>
      <c r="D57" s="27">
        <v>283530</v>
      </c>
      <c r="E57" s="27">
        <v>255930</v>
      </c>
      <c r="F57" s="27">
        <v>244351</v>
      </c>
      <c r="G57" s="27">
        <v>259962</v>
      </c>
      <c r="H57" s="27">
        <v>321535</v>
      </c>
      <c r="I57" s="27">
        <v>307956</v>
      </c>
      <c r="J57" s="27">
        <v>287329</v>
      </c>
      <c r="K57" s="27">
        <v>302857</v>
      </c>
      <c r="L57" s="27">
        <v>303099</v>
      </c>
      <c r="M57" s="27">
        <v>292952</v>
      </c>
      <c r="N57" s="27">
        <f t="shared" si="94"/>
        <v>3449937</v>
      </c>
      <c r="P57" s="28">
        <v>2003</v>
      </c>
      <c r="Q57" s="155">
        <f t="shared" si="96"/>
        <v>-0.59598177665038943</v>
      </c>
      <c r="R57" s="155">
        <f t="shared" si="95"/>
        <v>3.4894995565310172</v>
      </c>
      <c r="S57" s="155">
        <f t="shared" si="95"/>
        <v>3.9492883801758305</v>
      </c>
      <c r="T57" s="155">
        <f t="shared" si="95"/>
        <v>3.8234518569603138</v>
      </c>
      <c r="U57" s="155">
        <f t="shared" si="95"/>
        <v>-3.4170500719378993</v>
      </c>
      <c r="V57" s="155">
        <f t="shared" si="95"/>
        <v>0.24254529890141985</v>
      </c>
      <c r="W57" s="155">
        <f t="shared" si="95"/>
        <v>2.8303244479268352</v>
      </c>
      <c r="X57" s="155">
        <f t="shared" si="95"/>
        <v>4.1207973817316335</v>
      </c>
      <c r="Y57" s="155">
        <f t="shared" si="95"/>
        <v>8.6375735394201634</v>
      </c>
      <c r="Z57" s="155">
        <f t="shared" si="95"/>
        <v>17.7543021998958</v>
      </c>
      <c r="AA57" s="155">
        <f t="shared" si="95"/>
        <v>16.998633531741447</v>
      </c>
      <c r="AB57" s="155">
        <f t="shared" si="95"/>
        <v>0.66629325837677111</v>
      </c>
      <c r="AC57" s="156">
        <f t="shared" si="97"/>
        <v>4.7073331071209035</v>
      </c>
    </row>
    <row r="58" spans="1:29" x14ac:dyDescent="0.2">
      <c r="A58" s="7">
        <v>2004</v>
      </c>
      <c r="B58" s="27">
        <v>322000</v>
      </c>
      <c r="C58" s="27">
        <v>303136</v>
      </c>
      <c r="D58" s="27">
        <v>296750</v>
      </c>
      <c r="E58" s="27">
        <v>292846</v>
      </c>
      <c r="F58" s="27">
        <v>277636</v>
      </c>
      <c r="G58" s="27">
        <v>295775</v>
      </c>
      <c r="H58" s="27">
        <v>362711</v>
      </c>
      <c r="I58" s="27">
        <v>340263</v>
      </c>
      <c r="J58" s="27">
        <v>314328</v>
      </c>
      <c r="K58" s="27">
        <v>348976</v>
      </c>
      <c r="L58" s="27">
        <v>329810</v>
      </c>
      <c r="M58" s="27">
        <v>333680</v>
      </c>
      <c r="N58" s="27">
        <f t="shared" si="94"/>
        <v>3817911</v>
      </c>
      <c r="P58" s="28">
        <v>2004</v>
      </c>
      <c r="Q58" s="155">
        <f t="shared" si="96"/>
        <v>2.2004843414257902</v>
      </c>
      <c r="R58" s="155">
        <f t="shared" si="95"/>
        <v>10.083560604134822</v>
      </c>
      <c r="S58" s="155">
        <f t="shared" si="95"/>
        <v>4.6626459281204902</v>
      </c>
      <c r="T58" s="155">
        <f t="shared" si="95"/>
        <v>14.424256632672993</v>
      </c>
      <c r="U58" s="155">
        <f t="shared" si="95"/>
        <v>13.621798151020448</v>
      </c>
      <c r="V58" s="155">
        <f t="shared" si="95"/>
        <v>13.77624422030912</v>
      </c>
      <c r="W58" s="155">
        <f t="shared" si="95"/>
        <v>12.806070878753474</v>
      </c>
      <c r="X58" s="155">
        <f t="shared" si="95"/>
        <v>10.490784397771113</v>
      </c>
      <c r="Y58" s="155">
        <f t="shared" si="95"/>
        <v>9.3965454235388712</v>
      </c>
      <c r="Z58" s="155">
        <f t="shared" si="95"/>
        <v>15.227978881122105</v>
      </c>
      <c r="AA58" s="155">
        <f t="shared" si="95"/>
        <v>8.8126321762856286</v>
      </c>
      <c r="AB58" s="155">
        <f t="shared" si="95"/>
        <v>13.902618859062233</v>
      </c>
      <c r="AC58" s="156">
        <f t="shared" si="97"/>
        <v>10.666107815881865</v>
      </c>
    </row>
    <row r="59" spans="1:29" x14ac:dyDescent="0.2">
      <c r="A59" s="7">
        <v>2005</v>
      </c>
      <c r="B59" s="27">
        <v>387934</v>
      </c>
      <c r="C59" s="27">
        <v>349627</v>
      </c>
      <c r="D59" s="27">
        <v>369651</v>
      </c>
      <c r="E59" s="27">
        <v>328893</v>
      </c>
      <c r="F59" s="27">
        <v>316237</v>
      </c>
      <c r="G59" s="27">
        <v>325573</v>
      </c>
      <c r="H59" s="27">
        <v>428069</v>
      </c>
      <c r="I59" s="27">
        <v>366367</v>
      </c>
      <c r="J59" s="27">
        <v>355007</v>
      </c>
      <c r="K59" s="27">
        <v>365839</v>
      </c>
      <c r="L59" s="27">
        <v>341546</v>
      </c>
      <c r="M59" s="27">
        <v>349950</v>
      </c>
      <c r="N59" s="27">
        <f t="shared" si="94"/>
        <v>4284693</v>
      </c>
      <c r="P59" s="28">
        <v>2005</v>
      </c>
      <c r="Q59" s="155">
        <f t="shared" si="96"/>
        <v>20.476397515527943</v>
      </c>
      <c r="R59" s="155">
        <f t="shared" si="95"/>
        <v>15.33668056581865</v>
      </c>
      <c r="S59" s="155">
        <f t="shared" si="95"/>
        <v>24.566470092670588</v>
      </c>
      <c r="T59" s="155">
        <f t="shared" si="95"/>
        <v>12.309200057368042</v>
      </c>
      <c r="U59" s="155">
        <f t="shared" si="95"/>
        <v>13.903456324107832</v>
      </c>
      <c r="V59" s="155">
        <f t="shared" si="95"/>
        <v>10.074549911250097</v>
      </c>
      <c r="W59" s="155">
        <f t="shared" si="95"/>
        <v>18.01930462544561</v>
      </c>
      <c r="X59" s="155">
        <f t="shared" si="95"/>
        <v>7.6717127633624482</v>
      </c>
      <c r="Y59" s="155">
        <f t="shared" si="95"/>
        <v>12.941576951464718</v>
      </c>
      <c r="Z59" s="155">
        <f t="shared" si="95"/>
        <v>4.8321374535784667</v>
      </c>
      <c r="AA59" s="155">
        <f t="shared" si="95"/>
        <v>3.5584124192717059</v>
      </c>
      <c r="AB59" s="155">
        <f t="shared" si="95"/>
        <v>4.8759290338048489</v>
      </c>
      <c r="AC59" s="156">
        <f t="shared" si="97"/>
        <v>12.226110037661964</v>
      </c>
    </row>
    <row r="60" spans="1:29" x14ac:dyDescent="0.2">
      <c r="A60" s="7">
        <v>2006</v>
      </c>
      <c r="B60" s="27">
        <v>414784</v>
      </c>
      <c r="C60" s="27">
        <v>380223</v>
      </c>
      <c r="D60" s="27">
        <v>384158</v>
      </c>
      <c r="E60" s="27">
        <v>366194</v>
      </c>
      <c r="F60" s="27">
        <v>290929</v>
      </c>
      <c r="G60" s="27">
        <v>265179</v>
      </c>
      <c r="H60" s="27">
        <v>289159</v>
      </c>
      <c r="I60" s="27">
        <v>216444</v>
      </c>
      <c r="J60" s="27">
        <v>206048</v>
      </c>
      <c r="K60" s="27">
        <v>214786</v>
      </c>
      <c r="L60" s="27">
        <v>221181</v>
      </c>
      <c r="M60" s="27">
        <v>277350</v>
      </c>
      <c r="N60" s="27">
        <f t="shared" si="94"/>
        <v>3526435</v>
      </c>
      <c r="P60" s="28">
        <v>2006</v>
      </c>
      <c r="Q60" s="155">
        <f t="shared" si="96"/>
        <v>6.9212804239896508</v>
      </c>
      <c r="R60" s="155">
        <f t="shared" si="95"/>
        <v>8.7510403944775383</v>
      </c>
      <c r="S60" s="155">
        <f t="shared" si="95"/>
        <v>3.9245125807856551</v>
      </c>
      <c r="T60" s="155">
        <f t="shared" si="95"/>
        <v>11.341378503038978</v>
      </c>
      <c r="U60" s="155">
        <f t="shared" si="95"/>
        <v>-8.0028586155320269</v>
      </c>
      <c r="V60" s="155">
        <f t="shared" si="95"/>
        <v>-18.550064040937052</v>
      </c>
      <c r="W60" s="155">
        <f t="shared" si="95"/>
        <v>-32.450375990786526</v>
      </c>
      <c r="X60" s="155">
        <f t="shared" si="95"/>
        <v>-40.921534963574778</v>
      </c>
      <c r="Y60" s="155">
        <f t="shared" si="95"/>
        <v>-41.959454320619031</v>
      </c>
      <c r="Z60" s="155">
        <f t="shared" si="95"/>
        <v>-41.289474331604893</v>
      </c>
      <c r="AA60" s="155">
        <f t="shared" si="95"/>
        <v>-35.241226657609815</v>
      </c>
      <c r="AB60" s="155">
        <f t="shared" si="95"/>
        <v>-20.74582083154737</v>
      </c>
      <c r="AC60" s="156">
        <f t="shared" si="97"/>
        <v>-17.696903838851462</v>
      </c>
    </row>
    <row r="61" spans="1:29" x14ac:dyDescent="0.2">
      <c r="A61" s="7">
        <v>2007</v>
      </c>
      <c r="B61" s="27">
        <v>347023</v>
      </c>
      <c r="C61" s="27">
        <v>328735</v>
      </c>
      <c r="D61" s="27">
        <v>305130</v>
      </c>
      <c r="E61" s="27">
        <v>294517</v>
      </c>
      <c r="F61" s="27">
        <v>267336</v>
      </c>
      <c r="G61" s="27">
        <v>268056</v>
      </c>
      <c r="H61" s="27">
        <v>391609</v>
      </c>
      <c r="I61" s="27">
        <v>320126</v>
      </c>
      <c r="J61" s="27">
        <v>280902</v>
      </c>
      <c r="K61" s="27">
        <v>293199</v>
      </c>
      <c r="L61" s="27">
        <v>282719</v>
      </c>
      <c r="M61" s="27">
        <v>367165</v>
      </c>
      <c r="N61" s="27">
        <f t="shared" si="94"/>
        <v>3746517</v>
      </c>
      <c r="P61" s="28">
        <v>2007</v>
      </c>
      <c r="Q61" s="155">
        <f t="shared" si="96"/>
        <v>-16.336454636630148</v>
      </c>
      <c r="R61" s="155">
        <f t="shared" si="95"/>
        <v>-13.541526946029038</v>
      </c>
      <c r="S61" s="155">
        <f t="shared" si="95"/>
        <v>-20.571743917867124</v>
      </c>
      <c r="T61" s="155">
        <f t="shared" si="95"/>
        <v>-19.573504754310555</v>
      </c>
      <c r="U61" s="155">
        <f t="shared" si="95"/>
        <v>-8.1095387534415586</v>
      </c>
      <c r="V61" s="155">
        <f t="shared" si="95"/>
        <v>1.084927539511038</v>
      </c>
      <c r="W61" s="155">
        <f t="shared" si="95"/>
        <v>35.430334176006959</v>
      </c>
      <c r="X61" s="155">
        <f t="shared" si="95"/>
        <v>47.90245975864427</v>
      </c>
      <c r="Y61" s="155">
        <f t="shared" si="95"/>
        <v>36.328428327380038</v>
      </c>
      <c r="Z61" s="155">
        <f t="shared" si="95"/>
        <v>36.507500488858668</v>
      </c>
      <c r="AA61" s="155">
        <f t="shared" si="95"/>
        <v>27.822462146386904</v>
      </c>
      <c r="AB61" s="155">
        <f t="shared" si="95"/>
        <v>32.383270236163696</v>
      </c>
      <c r="AC61" s="156">
        <f t="shared" si="97"/>
        <v>6.2409203629160803</v>
      </c>
    </row>
    <row r="62" spans="1:29" x14ac:dyDescent="0.2">
      <c r="A62" s="7">
        <v>2008</v>
      </c>
      <c r="B62" s="27">
        <v>461489</v>
      </c>
      <c r="C62" s="27">
        <v>401884</v>
      </c>
      <c r="D62" s="27">
        <v>408546</v>
      </c>
      <c r="E62" s="27">
        <v>367672</v>
      </c>
      <c r="F62" s="27">
        <v>354911</v>
      </c>
      <c r="G62" s="27">
        <v>341079</v>
      </c>
      <c r="H62" s="27">
        <v>467311</v>
      </c>
      <c r="I62" s="27">
        <v>408126</v>
      </c>
      <c r="J62" s="27">
        <v>359495</v>
      </c>
      <c r="K62" s="27">
        <v>351738</v>
      </c>
      <c r="L62" s="27">
        <v>323363</v>
      </c>
      <c r="M62" s="27">
        <v>345728</v>
      </c>
      <c r="N62" s="27">
        <f t="shared" si="94"/>
        <v>4591342</v>
      </c>
      <c r="P62" s="28">
        <v>2008</v>
      </c>
      <c r="Q62" s="155">
        <f t="shared" si="96"/>
        <v>32.98513355022579</v>
      </c>
      <c r="R62" s="155">
        <f t="shared" si="95"/>
        <v>22.251661672775946</v>
      </c>
      <c r="S62" s="155">
        <f t="shared" si="95"/>
        <v>33.892439288172248</v>
      </c>
      <c r="T62" s="155">
        <f t="shared" si="95"/>
        <v>24.838973641589448</v>
      </c>
      <c r="U62" s="155">
        <f t="shared" si="95"/>
        <v>32.758401412454738</v>
      </c>
      <c r="V62" s="155">
        <f t="shared" si="95"/>
        <v>27.241695765064012</v>
      </c>
      <c r="W62" s="155">
        <f t="shared" si="95"/>
        <v>19.331016396456668</v>
      </c>
      <c r="X62" s="155">
        <f t="shared" si="95"/>
        <v>27.489176136896099</v>
      </c>
      <c r="Y62" s="155">
        <f t="shared" si="95"/>
        <v>27.978796875778734</v>
      </c>
      <c r="Z62" s="155">
        <f t="shared" si="95"/>
        <v>19.96562061944276</v>
      </c>
      <c r="AA62" s="155">
        <f t="shared" si="95"/>
        <v>14.376111969835769</v>
      </c>
      <c r="AB62" s="155">
        <f t="shared" si="95"/>
        <v>-5.8385194667247671</v>
      </c>
      <c r="AC62" s="156">
        <f t="shared" si="97"/>
        <v>22.549610745126735</v>
      </c>
    </row>
    <row r="63" spans="1:29" x14ac:dyDescent="0.2">
      <c r="A63" s="7">
        <v>2009</v>
      </c>
      <c r="B63" s="27">
        <v>404813</v>
      </c>
      <c r="C63" s="27">
        <v>336841</v>
      </c>
      <c r="D63" s="27">
        <v>329906</v>
      </c>
      <c r="E63" s="27">
        <v>361895</v>
      </c>
      <c r="F63" s="27">
        <v>324418</v>
      </c>
      <c r="G63" s="27">
        <v>330463</v>
      </c>
      <c r="H63" s="27">
        <v>321709</v>
      </c>
      <c r="I63" s="27">
        <v>318765</v>
      </c>
      <c r="J63" s="27">
        <v>349538</v>
      </c>
      <c r="K63" s="27">
        <v>389555</v>
      </c>
      <c r="L63" s="27">
        <v>375565</v>
      </c>
      <c r="M63" s="27">
        <v>410396</v>
      </c>
      <c r="N63" s="27">
        <f t="shared" ref="N63:N68" si="98">SUM(B63:M63)</f>
        <v>4253864</v>
      </c>
      <c r="P63" s="28">
        <v>2009</v>
      </c>
      <c r="Q63" s="155">
        <f t="shared" si="96"/>
        <v>-12.281116126278203</v>
      </c>
      <c r="R63" s="155">
        <f t="shared" si="95"/>
        <v>-16.184520906530242</v>
      </c>
      <c r="S63" s="155">
        <f t="shared" si="95"/>
        <v>-19.248750446706119</v>
      </c>
      <c r="T63" s="155">
        <f t="shared" si="95"/>
        <v>-1.571237407254289</v>
      </c>
      <c r="U63" s="155">
        <f t="shared" si="95"/>
        <v>-8.5917314481658735</v>
      </c>
      <c r="V63" s="155">
        <f t="shared" si="95"/>
        <v>-3.1124754089228546</v>
      </c>
      <c r="W63" s="155">
        <f t="shared" si="95"/>
        <v>-31.157409091589972</v>
      </c>
      <c r="X63" s="155">
        <f t="shared" si="95"/>
        <v>-21.895444054042134</v>
      </c>
      <c r="Y63" s="155">
        <f t="shared" si="95"/>
        <v>-2.7697186330825185</v>
      </c>
      <c r="Z63" s="155">
        <f t="shared" si="95"/>
        <v>10.751468422519039</v>
      </c>
      <c r="AA63" s="155">
        <f t="shared" si="95"/>
        <v>16.143467248881294</v>
      </c>
      <c r="AB63" s="155">
        <f t="shared" si="95"/>
        <v>18.704877823028497</v>
      </c>
      <c r="AC63" s="156">
        <f t="shared" si="97"/>
        <v>-7.3503128279269969</v>
      </c>
    </row>
    <row r="64" spans="1:29" x14ac:dyDescent="0.2">
      <c r="A64" s="7">
        <v>2010</v>
      </c>
      <c r="B64" s="27">
        <v>446711</v>
      </c>
      <c r="C64" s="27">
        <v>401424</v>
      </c>
      <c r="D64" s="27">
        <v>399402</v>
      </c>
      <c r="E64" s="27">
        <v>382314</v>
      </c>
      <c r="F64" s="27">
        <v>394701</v>
      </c>
      <c r="G64" s="27">
        <v>414949</v>
      </c>
      <c r="H64" s="27">
        <v>508723</v>
      </c>
      <c r="I64" s="27">
        <v>475601</v>
      </c>
      <c r="J64" s="27">
        <v>464290</v>
      </c>
      <c r="K64" s="27">
        <v>476661</v>
      </c>
      <c r="L64" s="27">
        <v>439361</v>
      </c>
      <c r="M64" s="27">
        <v>466532</v>
      </c>
      <c r="N64" s="27">
        <f t="shared" si="98"/>
        <v>5270669</v>
      </c>
      <c r="P64" s="28">
        <v>2010</v>
      </c>
      <c r="Q64" s="155">
        <f t="shared" si="96"/>
        <v>10.349964057478388</v>
      </c>
      <c r="R64" s="155">
        <f t="shared" si="95"/>
        <v>19.173141036869023</v>
      </c>
      <c r="S64" s="155">
        <f t="shared" si="95"/>
        <v>21.065394385067272</v>
      </c>
      <c r="T64" s="155">
        <f t="shared" si="95"/>
        <v>5.6422442973790732</v>
      </c>
      <c r="U64" s="155">
        <f t="shared" si="95"/>
        <v>21.66433428478074</v>
      </c>
      <c r="V64" s="155">
        <f t="shared" si="95"/>
        <v>25.565948381513202</v>
      </c>
      <c r="W64" s="155">
        <f t="shared" si="95"/>
        <v>58.131416901609832</v>
      </c>
      <c r="X64" s="155">
        <f t="shared" si="95"/>
        <v>49.201135632832973</v>
      </c>
      <c r="Y64" s="155">
        <f t="shared" si="95"/>
        <v>32.829620813759888</v>
      </c>
      <c r="Z64" s="155">
        <f t="shared" si="95"/>
        <v>22.360385568148278</v>
      </c>
      <c r="AA64" s="155">
        <f t="shared" si="95"/>
        <v>16.986673412059172</v>
      </c>
      <c r="AB64" s="155">
        <f t="shared" si="95"/>
        <v>13.678495891772835</v>
      </c>
      <c r="AC64" s="156">
        <f t="shared" si="97"/>
        <v>23.903091401135534</v>
      </c>
    </row>
    <row r="65" spans="1:29" x14ac:dyDescent="0.2">
      <c r="A65" s="7">
        <v>2011</v>
      </c>
      <c r="B65" s="27">
        <v>527131</v>
      </c>
      <c r="C65" s="27">
        <v>439306</v>
      </c>
      <c r="D65" s="27">
        <v>487032</v>
      </c>
      <c r="E65" s="27">
        <v>471138</v>
      </c>
      <c r="F65" s="27">
        <v>472630</v>
      </c>
      <c r="G65" s="27">
        <v>417610</v>
      </c>
      <c r="H65" s="27">
        <v>541234</v>
      </c>
      <c r="I65" s="27">
        <v>486710</v>
      </c>
      <c r="J65" s="27">
        <v>495769</v>
      </c>
      <c r="K65" s="27">
        <v>489794</v>
      </c>
      <c r="L65" s="27">
        <v>456819</v>
      </c>
      <c r="M65" s="27">
        <v>471355</v>
      </c>
      <c r="N65" s="27">
        <f t="shared" si="98"/>
        <v>5756528</v>
      </c>
      <c r="P65" s="28">
        <v>2011</v>
      </c>
      <c r="Q65" s="155">
        <f t="shared" si="96"/>
        <v>18.002690777706398</v>
      </c>
      <c r="R65" s="155">
        <f t="shared" si="95"/>
        <v>9.436904619554376</v>
      </c>
      <c r="S65" s="155">
        <f t="shared" si="95"/>
        <v>21.940300749620679</v>
      </c>
      <c r="T65" s="155">
        <f t="shared" si="95"/>
        <v>23.233258525714472</v>
      </c>
      <c r="U65" s="155">
        <f t="shared" si="95"/>
        <v>19.743806070924563</v>
      </c>
      <c r="V65" s="155">
        <f t="shared" si="95"/>
        <v>0.64128362762652102</v>
      </c>
      <c r="W65" s="155">
        <f t="shared" si="95"/>
        <v>6.390707713234911</v>
      </c>
      <c r="X65" s="155">
        <f t="shared" si="95"/>
        <v>2.3357814638741203</v>
      </c>
      <c r="Y65" s="155">
        <f t="shared" si="95"/>
        <v>6.7800297228025608</v>
      </c>
      <c r="Z65" s="155">
        <f t="shared" si="95"/>
        <v>2.755207579390806</v>
      </c>
      <c r="AA65" s="155">
        <f t="shared" si="95"/>
        <v>3.973497875323484</v>
      </c>
      <c r="AB65" s="155">
        <f t="shared" si="95"/>
        <v>1.0337983246593963</v>
      </c>
      <c r="AC65" s="156">
        <f t="shared" si="97"/>
        <v>9.2181656635998301</v>
      </c>
    </row>
    <row r="66" spans="1:29" x14ac:dyDescent="0.2">
      <c r="A66" s="7">
        <v>2012</v>
      </c>
      <c r="B66" s="27">
        <v>561956</v>
      </c>
      <c r="C66" s="27">
        <v>478800</v>
      </c>
      <c r="D66" s="27">
        <v>474356</v>
      </c>
      <c r="E66" s="27">
        <v>474188</v>
      </c>
      <c r="F66" s="27">
        <v>452630</v>
      </c>
      <c r="G66" s="27">
        <v>441387</v>
      </c>
      <c r="H66" s="27">
        <v>534997</v>
      </c>
      <c r="I66" s="27">
        <v>481327</v>
      </c>
      <c r="J66" s="27">
        <v>472111</v>
      </c>
      <c r="K66" s="27">
        <v>464909</v>
      </c>
      <c r="L66" s="27">
        <v>452255</v>
      </c>
      <c r="M66" s="27">
        <v>485454</v>
      </c>
      <c r="N66" s="27">
        <f t="shared" si="98"/>
        <v>5774370</v>
      </c>
      <c r="P66" s="28">
        <v>2012</v>
      </c>
      <c r="Q66" s="155">
        <f t="shared" si="96"/>
        <v>6.6065171655622645</v>
      </c>
      <c r="R66" s="155">
        <f t="shared" si="95"/>
        <v>8.9900889129672645</v>
      </c>
      <c r="S66" s="155">
        <f t="shared" si="95"/>
        <v>-2.6027037237799533</v>
      </c>
      <c r="T66" s="155">
        <f t="shared" si="95"/>
        <v>0.64736871150279374</v>
      </c>
      <c r="U66" s="155">
        <f t="shared" si="95"/>
        <v>-4.2316399720711768</v>
      </c>
      <c r="V66" s="155">
        <f t="shared" si="95"/>
        <v>5.6935897128900237</v>
      </c>
      <c r="W66" s="155">
        <f t="shared" si="95"/>
        <v>-1.1523666288518419</v>
      </c>
      <c r="X66" s="155">
        <f t="shared" si="95"/>
        <v>-1.1059974111894189</v>
      </c>
      <c r="Y66" s="155">
        <f t="shared" si="95"/>
        <v>-4.7719804989823871</v>
      </c>
      <c r="Z66" s="155">
        <f t="shared" si="95"/>
        <v>-5.080707399437312</v>
      </c>
      <c r="AA66" s="155">
        <f t="shared" si="95"/>
        <v>-0.9990827877124242</v>
      </c>
      <c r="AB66" s="155">
        <f t="shared" si="95"/>
        <v>2.991163772528127</v>
      </c>
      <c r="AC66" s="156">
        <f t="shared" si="97"/>
        <v>0.30994377166235765</v>
      </c>
    </row>
    <row r="67" spans="1:29" x14ac:dyDescent="0.2">
      <c r="A67" s="7">
        <v>2013</v>
      </c>
      <c r="B67" s="27">
        <v>575007</v>
      </c>
      <c r="C67" s="27">
        <v>480363</v>
      </c>
      <c r="D67" s="27">
        <v>532365</v>
      </c>
      <c r="E67" s="27">
        <v>482269</v>
      </c>
      <c r="F67" s="27">
        <v>479766</v>
      </c>
      <c r="G67" s="27">
        <v>459206</v>
      </c>
      <c r="H67" s="27">
        <v>556813</v>
      </c>
      <c r="I67" s="27">
        <v>504844</v>
      </c>
      <c r="J67" s="27">
        <v>500759</v>
      </c>
      <c r="K67" s="27">
        <v>518690</v>
      </c>
      <c r="L67" s="27">
        <v>487044</v>
      </c>
      <c r="M67" s="27">
        <v>520025</v>
      </c>
      <c r="N67" s="27">
        <f t="shared" si="98"/>
        <v>6097151</v>
      </c>
      <c r="P67" s="28">
        <v>2013</v>
      </c>
      <c r="Q67" s="155">
        <f t="shared" si="96"/>
        <v>2.3224238196584812</v>
      </c>
      <c r="R67" s="155">
        <f t="shared" si="96"/>
        <v>0.32644110275690252</v>
      </c>
      <c r="S67" s="155">
        <f t="shared" si="95"/>
        <v>12.229001003465756</v>
      </c>
      <c r="T67" s="155">
        <f t="shared" si="95"/>
        <v>1.7041764026082484</v>
      </c>
      <c r="U67" s="155">
        <f t="shared" si="95"/>
        <v>5.9951837041291922</v>
      </c>
      <c r="V67" s="155">
        <f t="shared" si="95"/>
        <v>4.0370468545743332</v>
      </c>
      <c r="W67" s="155">
        <f t="shared" si="95"/>
        <v>4.0777798754011663</v>
      </c>
      <c r="X67" s="155">
        <f t="shared" si="95"/>
        <v>4.8858676118314515</v>
      </c>
      <c r="Y67" s="155">
        <f t="shared" si="95"/>
        <v>6.0680645017803014</v>
      </c>
      <c r="Z67" s="155">
        <f t="shared" si="95"/>
        <v>11.568070310533884</v>
      </c>
      <c r="AA67" s="155">
        <f t="shared" si="95"/>
        <v>7.6923417098760716</v>
      </c>
      <c r="AB67" s="155">
        <f t="shared" ref="AB67" si="99">IF(M67&lt;&gt;"",IF(M66&lt;&gt;"",(M67/M66-1)*100,"-"),"-")</f>
        <v>7.121375042743483</v>
      </c>
      <c r="AC67" s="155">
        <f t="shared" ref="AC67:AC69" si="100">IF(N67&lt;&gt;"",IF(N66&lt;&gt;"",(N67/N66-1)*100,"-"),"-")</f>
        <v>5.5898911915931881</v>
      </c>
    </row>
    <row r="68" spans="1:29" x14ac:dyDescent="0.2">
      <c r="A68" s="7">
        <v>2014</v>
      </c>
      <c r="B68" s="27">
        <v>551531</v>
      </c>
      <c r="C68" s="27">
        <v>475108</v>
      </c>
      <c r="D68" s="27">
        <v>524232</v>
      </c>
      <c r="E68" s="27">
        <v>507557</v>
      </c>
      <c r="F68" s="27">
        <v>496255</v>
      </c>
      <c r="G68" s="27">
        <v>493539</v>
      </c>
      <c r="H68" s="27">
        <v>572954</v>
      </c>
      <c r="I68" s="27">
        <v>573413</v>
      </c>
      <c r="J68" s="27">
        <v>544081</v>
      </c>
      <c r="K68" s="27">
        <v>558560</v>
      </c>
      <c r="L68" s="27">
        <v>527807</v>
      </c>
      <c r="M68" s="27">
        <v>585489</v>
      </c>
      <c r="N68" s="27">
        <f t="shared" si="98"/>
        <v>6410526</v>
      </c>
      <c r="P68" s="28">
        <v>2014</v>
      </c>
      <c r="Q68" s="155">
        <f t="shared" ref="Q68" si="101">IF(B68&lt;&gt;"",IF(B67&lt;&gt;"",(B68/B67-1)*100,"-"),"-")</f>
        <v>-4.0827329058602757</v>
      </c>
      <c r="R68" s="155">
        <f t="shared" ref="R68" si="102">IF(C68&lt;&gt;"",IF(C67&lt;&gt;"",(C68/C67-1)*100,"-"),"-")</f>
        <v>-1.0939643561223455</v>
      </c>
      <c r="S68" s="155">
        <f t="shared" ref="S68" si="103">IF(D68&lt;&gt;"",IF(D67&lt;&gt;"",(D68/D67-1)*100,"-"),"-")</f>
        <v>-1.5277112507396273</v>
      </c>
      <c r="T68" s="155">
        <f t="shared" ref="T68" si="104">IF(E68&lt;&gt;"",IF(E67&lt;&gt;"",(E68/E67-1)*100,"-"),"-")</f>
        <v>5.2435466513501838</v>
      </c>
      <c r="U68" s="155">
        <f t="shared" ref="U68" si="105">IF(F68&lt;&gt;"",IF(F67&lt;&gt;"",(F68/F67-1)*100,"-"),"-")</f>
        <v>3.4368838141927593</v>
      </c>
      <c r="V68" s="155">
        <f t="shared" ref="V68" si="106">IF(G68&lt;&gt;"",IF(G67&lt;&gt;"",(G68/G67-1)*100,"-"),"-")</f>
        <v>7.47660091549327</v>
      </c>
      <c r="W68" s="155">
        <f t="shared" ref="W68" si="107">IF(H68&lt;&gt;"",IF(H67&lt;&gt;"",(H68/H67-1)*100,"-"),"-")</f>
        <v>2.898818813497539</v>
      </c>
      <c r="X68" s="155">
        <f t="shared" ref="X68" si="108">IF(I68&lt;&gt;"",IF(I67&lt;&gt;"",(I68/I67-1)*100,"-"),"-")</f>
        <v>13.58221549627212</v>
      </c>
      <c r="Y68" s="155">
        <f t="shared" ref="Y68" si="109">IF(J68&lt;&gt;"",IF(J67&lt;&gt;"",(J68/J67-1)*100,"-"),"-")</f>
        <v>8.6512673761230516</v>
      </c>
      <c r="Z68" s="155">
        <f t="shared" ref="Z68" si="110">IF(K68&lt;&gt;"",IF(K67&lt;&gt;"",(K68/K67-1)*100,"-"),"-")</f>
        <v>7.6866721934103266</v>
      </c>
      <c r="AA68" s="155">
        <f t="shared" ref="AA68" si="111">IF(L68&lt;&gt;"",IF(L67&lt;&gt;"",(L68/L67-1)*100,"-"),"-")</f>
        <v>8.3694696988362516</v>
      </c>
      <c r="AB68" s="155">
        <f t="shared" ref="AB68" si="112">IF(M68&lt;&gt;"",IF(M67&lt;&gt;"",(M68/M67-1)*100,"-"),"-")</f>
        <v>12.58862554684872</v>
      </c>
      <c r="AC68" s="155">
        <f t="shared" si="100"/>
        <v>5.1396955725715232</v>
      </c>
    </row>
    <row r="69" spans="1:29" x14ac:dyDescent="0.2">
      <c r="A69" s="7">
        <v>2015</v>
      </c>
      <c r="B69" s="27">
        <v>686736</v>
      </c>
      <c r="C69" s="27">
        <v>572408</v>
      </c>
      <c r="D69" s="27">
        <v>568446</v>
      </c>
      <c r="E69" s="27">
        <v>555033</v>
      </c>
      <c r="F69" s="27">
        <v>562989</v>
      </c>
      <c r="G69" s="27">
        <v>548267</v>
      </c>
      <c r="H69" s="27">
        <v>697252</v>
      </c>
      <c r="I69" s="27">
        <v>660518</v>
      </c>
      <c r="J69" s="27">
        <v>625780</v>
      </c>
      <c r="K69" s="27">
        <v>624017</v>
      </c>
      <c r="L69" s="27">
        <v>573911</v>
      </c>
      <c r="M69" s="27">
        <v>635454</v>
      </c>
      <c r="N69" s="27">
        <f t="shared" ref="N69:N71" si="113">SUM(B69:M69)</f>
        <v>7310811</v>
      </c>
      <c r="P69" s="28">
        <v>2015</v>
      </c>
      <c r="Q69" s="155">
        <f t="shared" ref="Q69" si="114">IF(B69&lt;&gt;"",IF(B68&lt;&gt;"",(B69/B68-1)*100,"-"),"-")</f>
        <v>24.514487852903997</v>
      </c>
      <c r="R69" s="155">
        <f t="shared" ref="R69" si="115">IF(C69&lt;&gt;"",IF(C68&lt;&gt;"",(C69/C68-1)*100,"-"),"-")</f>
        <v>20.479554122431121</v>
      </c>
      <c r="S69" s="155">
        <f t="shared" ref="S69" si="116">IF(D69&lt;&gt;"",IF(D68&lt;&gt;"",(D69/D68-1)*100,"-"),"-")</f>
        <v>8.4340520990706445</v>
      </c>
      <c r="T69" s="155">
        <f t="shared" ref="T69" si="117">IF(E69&lt;&gt;"",IF(E68&lt;&gt;"",(E69/E68-1)*100,"-"),"-")</f>
        <v>9.3538262697588692</v>
      </c>
      <c r="U69" s="155">
        <f t="shared" ref="U69" si="118">IF(F69&lt;&gt;"",IF(F68&lt;&gt;"",(F69/F68-1)*100,"-"),"-")</f>
        <v>13.447521939325547</v>
      </c>
      <c r="V69" s="155">
        <f t="shared" ref="V69" si="119">IF(G69&lt;&gt;"",IF(G68&lt;&gt;"",(G69/G68-1)*100,"-"),"-")</f>
        <v>11.088890644913562</v>
      </c>
      <c r="W69" s="155">
        <f t="shared" ref="W69" si="120">IF(H69&lt;&gt;"",IF(H68&lt;&gt;"",(H69/H68-1)*100,"-"),"-")</f>
        <v>21.694237233704627</v>
      </c>
      <c r="X69" s="155">
        <f t="shared" ref="X69" si="121">IF(I69&lt;&gt;"",IF(I68&lt;&gt;"",(I69/I68-1)*100,"-"),"-")</f>
        <v>15.190621768254298</v>
      </c>
      <c r="Y69" s="155">
        <f t="shared" ref="Y69" si="122">IF(J69&lt;&gt;"",IF(J68&lt;&gt;"",(J69/J68-1)*100,"-"),"-")</f>
        <v>15.015962696730822</v>
      </c>
      <c r="Z69" s="155">
        <f t="shared" ref="Z69" si="123">IF(K69&lt;&gt;"",IF(K68&lt;&gt;"",(K69/K68-1)*100,"-"),"-")</f>
        <v>11.718884273847042</v>
      </c>
      <c r="AA69" s="155">
        <f t="shared" ref="AA69" si="124">IF(L69&lt;&gt;"",IF(L68&lt;&gt;"",(L69/L68-1)*100,"-"),"-")</f>
        <v>8.7350110930699998</v>
      </c>
      <c r="AB69" s="155">
        <f t="shared" ref="AB69" si="125">IF(M69&lt;&gt;"",IF(M68&lt;&gt;"",(M69/M68-1)*100,"-"),"-")</f>
        <v>8.5338921824321226</v>
      </c>
      <c r="AC69" s="155">
        <f t="shared" si="100"/>
        <v>14.043855371618497</v>
      </c>
    </row>
    <row r="70" spans="1:29" x14ac:dyDescent="0.2">
      <c r="A70" s="7">
        <v>2016</v>
      </c>
      <c r="B70" s="27">
        <v>743987</v>
      </c>
      <c r="C70" s="27">
        <v>613668</v>
      </c>
      <c r="D70" s="27">
        <v>579557</v>
      </c>
      <c r="E70" s="27">
        <v>539896</v>
      </c>
      <c r="F70" s="27">
        <v>566439</v>
      </c>
      <c r="G70" s="27">
        <v>555227</v>
      </c>
      <c r="H70" s="27">
        <v>693696</v>
      </c>
      <c r="I70" s="27">
        <v>643002</v>
      </c>
      <c r="J70" s="27">
        <v>615047</v>
      </c>
      <c r="K70" s="27">
        <v>656909</v>
      </c>
      <c r="L70" s="27">
        <v>624025</v>
      </c>
      <c r="M70" s="27">
        <v>683058</v>
      </c>
      <c r="N70" s="33">
        <f t="shared" si="113"/>
        <v>7514511</v>
      </c>
      <c r="P70" s="28">
        <v>2016</v>
      </c>
      <c r="Q70" s="155">
        <f t="shared" ref="Q70:R71" si="126">IF(B70&lt;&gt;"",IF(B69&lt;&gt;"",(B70/B69-1)*100,"-"),"-")</f>
        <v>8.3366825097271668</v>
      </c>
      <c r="R70" s="155">
        <f t="shared" ref="R70" si="127">IF(C70&lt;&gt;"",IF(C69&lt;&gt;"",(C70/C69-1)*100,"-"),"-")</f>
        <v>7.2081452390602596</v>
      </c>
      <c r="S70" s="155">
        <f t="shared" ref="S70:S71" si="128">IF(D70&lt;&gt;"",IF(D69&lt;&gt;"",(D70/D69-1)*100,"-"),"-")</f>
        <v>1.9546271765479961</v>
      </c>
      <c r="T70" s="155">
        <f t="shared" ref="T70:T71" si="129">IF(E70&lt;&gt;"",IF(E69&lt;&gt;"",(E70/E69-1)*100,"-"),"-")</f>
        <v>-2.7272252280495013</v>
      </c>
      <c r="U70" s="155">
        <f t="shared" ref="U70:U71" si="130">IF(F70&lt;&gt;"",IF(F69&lt;&gt;"",(F70/F69-1)*100,"-"),"-")</f>
        <v>0.61280060534041336</v>
      </c>
      <c r="V70" s="155">
        <f t="shared" ref="V70:V71" si="131">IF(G70&lt;&gt;"",IF(G69&lt;&gt;"",(G70/G69-1)*100,"-"),"-")</f>
        <v>1.2694544811195918</v>
      </c>
      <c r="W70" s="155">
        <f t="shared" ref="W70:W71" si="132">IF(H70&lt;&gt;"",IF(H69&lt;&gt;"",(H70/H69-1)*100,"-"),"-")</f>
        <v>-0.51000212261851363</v>
      </c>
      <c r="X70" s="155">
        <f t="shared" ref="X70" si="133">IF(I70&lt;&gt;"",IF(I69&lt;&gt;"",(I70/I69-1)*100,"-"),"-")</f>
        <v>-2.6518580871376707</v>
      </c>
      <c r="Y70" s="155">
        <f t="shared" ref="Y70:Y71" si="134">IF(J70&lt;&gt;"",IF(J69&lt;&gt;"",(J70/J69-1)*100,"-"),"-")</f>
        <v>-1.7151395058966457</v>
      </c>
      <c r="Z70" s="155">
        <f t="shared" ref="Z70:Z71" si="135">IF(K70&lt;&gt;"",IF(K69&lt;&gt;"",(K70/K69-1)*100,"-"),"-")</f>
        <v>5.2710102449132101</v>
      </c>
      <c r="AA70" s="155">
        <f t="shared" ref="AA70:AA71" si="136">IF(L70&lt;&gt;"",IF(L69&lt;&gt;"",(L70/L69-1)*100,"-"),"-")</f>
        <v>8.7320159397537225</v>
      </c>
      <c r="AB70" s="155">
        <f t="shared" ref="AB70:AB71" si="137">IF(M70&lt;&gt;"",IF(M69&lt;&gt;"",(M70/M69-1)*100,"-"),"-")</f>
        <v>7.4913369024351084</v>
      </c>
      <c r="AC70" s="155">
        <f t="shared" ref="AC70" si="138">IF(N70&lt;&gt;"",IF(N69&lt;&gt;"",(N70/N69-1)*100,"-"),"-")</f>
        <v>2.7862845859371932</v>
      </c>
    </row>
    <row r="71" spans="1:29" x14ac:dyDescent="0.2">
      <c r="A71" s="7">
        <v>2017</v>
      </c>
      <c r="B71" s="27">
        <v>785472</v>
      </c>
      <c r="C71" s="27">
        <v>663087</v>
      </c>
      <c r="D71" s="27">
        <v>674698</v>
      </c>
      <c r="E71" s="27">
        <v>636063</v>
      </c>
      <c r="F71" s="27">
        <v>618080</v>
      </c>
      <c r="G71" s="27">
        <v>602381</v>
      </c>
      <c r="H71" s="27">
        <v>813224</v>
      </c>
      <c r="I71" s="27"/>
      <c r="J71" s="27"/>
      <c r="K71" s="27"/>
      <c r="L71" s="27"/>
      <c r="M71" s="27"/>
      <c r="N71" s="33">
        <f t="shared" si="113"/>
        <v>4793005</v>
      </c>
      <c r="P71" s="28">
        <v>2017</v>
      </c>
      <c r="Q71" s="155">
        <f t="shared" si="126"/>
        <v>5.5760382909916473</v>
      </c>
      <c r="R71" s="155">
        <f t="shared" si="126"/>
        <v>8.0530514871233407</v>
      </c>
      <c r="S71" s="155">
        <f t="shared" si="128"/>
        <v>16.416159238866925</v>
      </c>
      <c r="T71" s="155">
        <f t="shared" si="129"/>
        <v>17.812134188806738</v>
      </c>
      <c r="U71" s="155">
        <f t="shared" si="130"/>
        <v>9.1167804476739676</v>
      </c>
      <c r="V71" s="155">
        <f t="shared" si="131"/>
        <v>8.4927426079783643</v>
      </c>
      <c r="W71" s="155">
        <f t="shared" si="132"/>
        <v>17.230602454100929</v>
      </c>
      <c r="X71" s="155" t="str">
        <f>IF(I71&lt;&gt;"",IF(I70&lt;&gt;"",(I71/I70-1)*100,"-"),"-")</f>
        <v>-</v>
      </c>
      <c r="Y71" s="155" t="str">
        <f t="shared" si="134"/>
        <v>-</v>
      </c>
      <c r="Z71" s="155" t="str">
        <f t="shared" si="135"/>
        <v>-</v>
      </c>
      <c r="AA71" s="155" t="str">
        <f t="shared" si="136"/>
        <v>-</v>
      </c>
      <c r="AB71" s="155" t="str">
        <f t="shared" si="137"/>
        <v>-</v>
      </c>
      <c r="AC71" s="155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46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45</v>
      </c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160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160"/>
    </row>
    <row r="75" spans="1:29" ht="15" x14ac:dyDescent="0.2">
      <c r="A75" s="34"/>
      <c r="B75" s="5" t="s">
        <v>6</v>
      </c>
      <c r="C75" s="5" t="s">
        <v>7</v>
      </c>
      <c r="D75" s="5" t="s">
        <v>8</v>
      </c>
      <c r="E75" s="5" t="s">
        <v>9</v>
      </c>
      <c r="F75" s="5" t="s">
        <v>10</v>
      </c>
      <c r="G75" s="5" t="s">
        <v>11</v>
      </c>
      <c r="H75" s="5" t="s">
        <v>12</v>
      </c>
      <c r="I75" s="5" t="s">
        <v>13</v>
      </c>
      <c r="J75" s="5" t="s">
        <v>14</v>
      </c>
      <c r="K75" s="5" t="s">
        <v>15</v>
      </c>
      <c r="L75" s="5" t="s">
        <v>16</v>
      </c>
      <c r="M75" s="8" t="s">
        <v>17</v>
      </c>
      <c r="N75" s="40" t="s">
        <v>5</v>
      </c>
      <c r="O75" s="17"/>
      <c r="P75" s="25"/>
      <c r="Q75" s="161" t="s">
        <v>6</v>
      </c>
      <c r="R75" s="161" t="s">
        <v>7</v>
      </c>
      <c r="S75" s="161" t="s">
        <v>8</v>
      </c>
      <c r="T75" s="161" t="s">
        <v>9</v>
      </c>
      <c r="U75" s="161" t="s">
        <v>10</v>
      </c>
      <c r="V75" s="161" t="s">
        <v>11</v>
      </c>
      <c r="W75" s="161" t="s">
        <v>12</v>
      </c>
      <c r="X75" s="161" t="s">
        <v>13</v>
      </c>
      <c r="Y75" s="161" t="s">
        <v>14</v>
      </c>
      <c r="Z75" s="161" t="s">
        <v>15</v>
      </c>
      <c r="AA75" s="161" t="s">
        <v>16</v>
      </c>
      <c r="AB75" s="161" t="s">
        <v>17</v>
      </c>
      <c r="AC75" s="161" t="s">
        <v>5</v>
      </c>
    </row>
    <row r="76" spans="1:29" x14ac:dyDescent="0.2">
      <c r="A76" s="7">
        <v>2000</v>
      </c>
      <c r="B76" s="27">
        <v>9856.7919999999995</v>
      </c>
      <c r="C76" s="27">
        <v>11792.522000000001</v>
      </c>
      <c r="D76" s="27">
        <v>12940.802000000001</v>
      </c>
      <c r="E76" s="27">
        <v>11779.614000000001</v>
      </c>
      <c r="F76" s="27">
        <v>11350.422999999999</v>
      </c>
      <c r="G76" s="27">
        <v>10419.675000000001</v>
      </c>
      <c r="H76" s="27">
        <v>10694.132</v>
      </c>
      <c r="I76" s="27">
        <v>10414.56</v>
      </c>
      <c r="J76" s="27">
        <v>10127.337</v>
      </c>
      <c r="K76" s="27">
        <v>11645.460999999999</v>
      </c>
      <c r="L76" s="27">
        <v>11641.028</v>
      </c>
      <c r="M76" s="27">
        <v>11507.752999999999</v>
      </c>
      <c r="N76" s="41">
        <f>SUM(B76:M76)</f>
        <v>134170.09900000002</v>
      </c>
      <c r="O76" s="17"/>
      <c r="P76" s="28">
        <v>2000</v>
      </c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5"/>
      <c r="AB76" s="164"/>
      <c r="AC76" s="164"/>
    </row>
    <row r="77" spans="1:29" x14ac:dyDescent="0.2">
      <c r="A77" s="7">
        <v>2001</v>
      </c>
      <c r="B77" s="27">
        <v>9137.8590000000004</v>
      </c>
      <c r="C77" s="27">
        <v>9757.5159999999996</v>
      </c>
      <c r="D77" s="27">
        <v>11506.326999999999</v>
      </c>
      <c r="E77" s="27">
        <v>10269.84</v>
      </c>
      <c r="F77" s="27">
        <v>10294.566999999999</v>
      </c>
      <c r="G77" s="27">
        <v>9933.8189999999995</v>
      </c>
      <c r="H77" s="27">
        <v>9549.7710000000006</v>
      </c>
      <c r="I77" s="27">
        <v>9845.7569999999996</v>
      </c>
      <c r="J77" s="27">
        <v>9904.862000000001</v>
      </c>
      <c r="K77" s="27">
        <v>11205.703000000001</v>
      </c>
      <c r="L77" s="27">
        <v>10873.267</v>
      </c>
      <c r="M77" s="27">
        <v>10504.357</v>
      </c>
      <c r="N77" s="41">
        <f t="shared" ref="N77:N84" si="139">SUM(B77:M77)</f>
        <v>122783.645</v>
      </c>
      <c r="O77" s="17"/>
      <c r="P77" s="28">
        <v>2001</v>
      </c>
      <c r="Q77" s="155">
        <f>IF(B77&lt;&gt;"",IF(B76&lt;&gt;"",(B77/B76-1)*100,"-"),"-")</f>
        <v>-7.2937828047908386</v>
      </c>
      <c r="R77" s="155">
        <f t="shared" ref="R77:AB89" si="140">IF(C77&lt;&gt;"",IF(C76&lt;&gt;"",(C77/C76-1)*100,"-"),"-")</f>
        <v>-17.256749658809213</v>
      </c>
      <c r="S77" s="155">
        <f t="shared" si="140"/>
        <v>-11.084900302160571</v>
      </c>
      <c r="T77" s="155">
        <f t="shared" si="140"/>
        <v>-12.816837631521716</v>
      </c>
      <c r="U77" s="155">
        <f t="shared" si="140"/>
        <v>-9.3023493485661302</v>
      </c>
      <c r="V77" s="155">
        <f t="shared" si="140"/>
        <v>-4.6628709628659397</v>
      </c>
      <c r="W77" s="155">
        <f t="shared" si="140"/>
        <v>-10.700831072591955</v>
      </c>
      <c r="X77" s="155">
        <f t="shared" si="140"/>
        <v>-5.4616133566852572</v>
      </c>
      <c r="Y77" s="155">
        <f t="shared" si="140"/>
        <v>-2.1967769019634487</v>
      </c>
      <c r="Z77" s="155">
        <f t="shared" si="140"/>
        <v>-3.7762180475294005</v>
      </c>
      <c r="AA77" s="155">
        <f t="shared" si="140"/>
        <v>-6.5953024080003919</v>
      </c>
      <c r="AB77" s="155">
        <f t="shared" si="140"/>
        <v>-8.7193042812093609</v>
      </c>
      <c r="AC77" s="156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27">
        <v>8764.9320000000007</v>
      </c>
      <c r="C78" s="27">
        <v>10436.958000000001</v>
      </c>
      <c r="D78" s="27">
        <v>11256.125</v>
      </c>
      <c r="E78" s="27">
        <v>12159.823999999999</v>
      </c>
      <c r="F78" s="27">
        <v>13214.599</v>
      </c>
      <c r="G78" s="27">
        <v>13751.663</v>
      </c>
      <c r="H78" s="27">
        <v>13023.898999999999</v>
      </c>
      <c r="I78" s="27">
        <v>13526.337</v>
      </c>
      <c r="J78" s="27">
        <v>13555.428</v>
      </c>
      <c r="K78" s="27">
        <v>15252.046</v>
      </c>
      <c r="L78" s="27">
        <v>17763.698000000004</v>
      </c>
      <c r="M78" s="27">
        <v>14476.04</v>
      </c>
      <c r="N78" s="41">
        <f>SUM(B78:M78)</f>
        <v>157181.54900000003</v>
      </c>
      <c r="O78" s="17"/>
      <c r="P78" s="28">
        <v>2002</v>
      </c>
      <c r="Q78" s="155">
        <f t="shared" ref="Q78:R89" si="141">IF(B78&lt;&gt;"",IF(B77&lt;&gt;"",(B78/B77-1)*100,"-"),"-")</f>
        <v>-4.0811200960750194</v>
      </c>
      <c r="R78" s="155">
        <f t="shared" si="140"/>
        <v>6.9632681104494276</v>
      </c>
      <c r="S78" s="155">
        <f t="shared" si="140"/>
        <v>-2.174473226773399</v>
      </c>
      <c r="T78" s="155">
        <f t="shared" si="140"/>
        <v>18.403246788654926</v>
      </c>
      <c r="U78" s="155">
        <f t="shared" si="140"/>
        <v>28.364786979384384</v>
      </c>
      <c r="V78" s="155">
        <f t="shared" si="140"/>
        <v>38.432792061139828</v>
      </c>
      <c r="W78" s="155">
        <f t="shared" si="140"/>
        <v>36.379176003277976</v>
      </c>
      <c r="X78" s="155">
        <f t="shared" si="140"/>
        <v>37.382397310841611</v>
      </c>
      <c r="Y78" s="155">
        <f t="shared" si="140"/>
        <v>36.856303500240585</v>
      </c>
      <c r="Z78" s="155">
        <f t="shared" si="140"/>
        <v>36.109675582156676</v>
      </c>
      <c r="AA78" s="155">
        <f t="shared" si="140"/>
        <v>63.370383528703968</v>
      </c>
      <c r="AB78" s="155">
        <f t="shared" si="140"/>
        <v>37.809863088240434</v>
      </c>
      <c r="AC78" s="156">
        <f t="shared" ref="AC78:AC88" si="142">IF(M78&lt;&gt;"",IF(N78&lt;&gt;"",IF(N77&lt;&gt;"",(N78/N77-1)*100,"-"),"-"),"-")</f>
        <v>28.015053633568243</v>
      </c>
    </row>
    <row r="79" spans="1:29" x14ac:dyDescent="0.2">
      <c r="A79" s="7">
        <v>2003</v>
      </c>
      <c r="B79" s="27">
        <v>11780.23</v>
      </c>
      <c r="C79" s="27">
        <v>14781.069000000001</v>
      </c>
      <c r="D79" s="27">
        <v>14418.430999999999</v>
      </c>
      <c r="E79" s="27">
        <v>14650.427999999998</v>
      </c>
      <c r="F79" s="27">
        <v>14112.496999999999</v>
      </c>
      <c r="G79" s="27">
        <v>12789.222999999998</v>
      </c>
      <c r="H79" s="27">
        <v>13096.211999999998</v>
      </c>
      <c r="I79" s="27">
        <v>12252.946</v>
      </c>
      <c r="J79" s="27">
        <v>12821.513999999999</v>
      </c>
      <c r="K79" s="27">
        <v>14030.305</v>
      </c>
      <c r="L79" s="27">
        <v>14658.253000000001</v>
      </c>
      <c r="M79" s="27">
        <v>13906.289000000001</v>
      </c>
      <c r="N79" s="41">
        <f t="shared" si="139"/>
        <v>163297.39699999997</v>
      </c>
      <c r="O79" s="17"/>
      <c r="P79" s="28">
        <v>2003</v>
      </c>
      <c r="Q79" s="155">
        <f t="shared" si="141"/>
        <v>34.401841337730829</v>
      </c>
      <c r="R79" s="155">
        <f t="shared" si="140"/>
        <v>41.622386522969634</v>
      </c>
      <c r="S79" s="155">
        <f t="shared" si="140"/>
        <v>28.094090994902764</v>
      </c>
      <c r="T79" s="155">
        <f t="shared" si="140"/>
        <v>20.482237242907452</v>
      </c>
      <c r="U79" s="155">
        <f t="shared" si="140"/>
        <v>6.794742693289435</v>
      </c>
      <c r="V79" s="155">
        <f t="shared" si="140"/>
        <v>-6.9987171733338904</v>
      </c>
      <c r="W79" s="155">
        <f t="shared" si="140"/>
        <v>0.55523311413885335</v>
      </c>
      <c r="X79" s="155">
        <f t="shared" si="140"/>
        <v>-9.4141599458892671</v>
      </c>
      <c r="Y79" s="155">
        <f t="shared" si="140"/>
        <v>-5.4141706185891092</v>
      </c>
      <c r="Z79" s="155">
        <f t="shared" si="140"/>
        <v>-8.0103416944847901</v>
      </c>
      <c r="AA79" s="155">
        <f t="shared" si="140"/>
        <v>-17.481973629589977</v>
      </c>
      <c r="AB79" s="155">
        <f t="shared" si="140"/>
        <v>-3.9358208460324784</v>
      </c>
      <c r="AC79" s="156">
        <f t="shared" si="142"/>
        <v>3.8909452406528544</v>
      </c>
    </row>
    <row r="80" spans="1:29" x14ac:dyDescent="0.2">
      <c r="A80" s="7">
        <v>2004</v>
      </c>
      <c r="B80" s="27">
        <v>12811.305</v>
      </c>
      <c r="C80" s="27">
        <v>14735.613000000003</v>
      </c>
      <c r="D80" s="27">
        <v>15692.696999999998</v>
      </c>
      <c r="E80" s="27">
        <v>14150.643</v>
      </c>
      <c r="F80" s="27">
        <v>15460.124</v>
      </c>
      <c r="G80" s="27">
        <v>15333.740000000002</v>
      </c>
      <c r="H80" s="27">
        <v>15243.828000000001</v>
      </c>
      <c r="I80" s="27">
        <v>19624.381000000001</v>
      </c>
      <c r="J80" s="27">
        <v>14686.515000000001</v>
      </c>
      <c r="K80" s="27">
        <v>15384.032999999998</v>
      </c>
      <c r="L80" s="27">
        <v>15806.677000000001</v>
      </c>
      <c r="M80" s="27">
        <v>15096.431</v>
      </c>
      <c r="N80" s="41">
        <f t="shared" si="139"/>
        <v>184025.98700000002</v>
      </c>
      <c r="O80" s="17"/>
      <c r="P80" s="28">
        <v>2004</v>
      </c>
      <c r="Q80" s="155">
        <f t="shared" si="141"/>
        <v>8.7525880224749386</v>
      </c>
      <c r="R80" s="155">
        <f t="shared" si="140"/>
        <v>-0.30752850149065036</v>
      </c>
      <c r="S80" s="155">
        <f t="shared" si="140"/>
        <v>8.8377577282854105</v>
      </c>
      <c r="T80" s="155">
        <f t="shared" si="140"/>
        <v>-3.4114020423157476</v>
      </c>
      <c r="U80" s="155">
        <f t="shared" si="140"/>
        <v>9.5491747491602617</v>
      </c>
      <c r="V80" s="155">
        <f t="shared" si="140"/>
        <v>19.895790385389354</v>
      </c>
      <c r="W80" s="155">
        <f t="shared" si="140"/>
        <v>16.398757136796526</v>
      </c>
      <c r="X80" s="155">
        <f t="shared" si="140"/>
        <v>60.16051160267908</v>
      </c>
      <c r="Y80" s="155">
        <f t="shared" si="140"/>
        <v>14.545871883772875</v>
      </c>
      <c r="Z80" s="155">
        <f t="shared" si="140"/>
        <v>9.6485999413412404</v>
      </c>
      <c r="AA80" s="155">
        <f t="shared" si="140"/>
        <v>7.8346580591834636</v>
      </c>
      <c r="AB80" s="155">
        <f t="shared" si="140"/>
        <v>8.5583004926763628</v>
      </c>
      <c r="AC80" s="156">
        <f t="shared" si="142"/>
        <v>12.693766331131439</v>
      </c>
    </row>
    <row r="81" spans="1:29" x14ac:dyDescent="0.2">
      <c r="A81" s="7">
        <v>2005</v>
      </c>
      <c r="B81" s="27">
        <v>12276.989999999998</v>
      </c>
      <c r="C81" s="27">
        <v>13475.065000000002</v>
      </c>
      <c r="D81" s="27">
        <v>15307.368000000002</v>
      </c>
      <c r="E81" s="27">
        <v>14879.196000000002</v>
      </c>
      <c r="F81" s="27">
        <v>14688.728999999999</v>
      </c>
      <c r="G81" s="27">
        <v>14719.236000000001</v>
      </c>
      <c r="H81" s="27">
        <v>15935.759999999998</v>
      </c>
      <c r="I81" s="27">
        <v>16112.121999999998</v>
      </c>
      <c r="J81" s="27">
        <v>16253.353000000003</v>
      </c>
      <c r="K81" s="27">
        <v>17474.796999999999</v>
      </c>
      <c r="L81" s="27">
        <v>17875.489000000001</v>
      </c>
      <c r="M81" s="27">
        <v>16949.785</v>
      </c>
      <c r="N81" s="41">
        <f t="shared" si="139"/>
        <v>185947.89</v>
      </c>
      <c r="O81" s="17"/>
      <c r="P81" s="28">
        <v>2005</v>
      </c>
      <c r="Q81" s="155">
        <f t="shared" si="141"/>
        <v>-4.1706524042632864</v>
      </c>
      <c r="R81" s="155">
        <f t="shared" si="140"/>
        <v>-8.554432041612392</v>
      </c>
      <c r="S81" s="155">
        <f t="shared" si="140"/>
        <v>-2.4554670239283705</v>
      </c>
      <c r="T81" s="155">
        <f t="shared" si="140"/>
        <v>5.148550493429882</v>
      </c>
      <c r="U81" s="155">
        <f t="shared" si="140"/>
        <v>-4.9895783500830904</v>
      </c>
      <c r="V81" s="155">
        <f t="shared" si="140"/>
        <v>-4.0075284959833706</v>
      </c>
      <c r="W81" s="155">
        <f t="shared" si="140"/>
        <v>4.5390960853139761</v>
      </c>
      <c r="X81" s="155">
        <f t="shared" si="140"/>
        <v>-17.897425656381227</v>
      </c>
      <c r="Y81" s="155">
        <f t="shared" si="140"/>
        <v>10.668548665221135</v>
      </c>
      <c r="Z81" s="155">
        <f t="shared" si="140"/>
        <v>13.590480467638111</v>
      </c>
      <c r="AA81" s="155">
        <f t="shared" si="140"/>
        <v>13.088215821706228</v>
      </c>
      <c r="AB81" s="155">
        <f t="shared" si="140"/>
        <v>12.276769257581478</v>
      </c>
      <c r="AC81" s="156">
        <f t="shared" si="142"/>
        <v>1.0443650004713589</v>
      </c>
    </row>
    <row r="82" spans="1:29" x14ac:dyDescent="0.2">
      <c r="A82" s="7">
        <v>2006</v>
      </c>
      <c r="B82" s="27">
        <v>16170.837999999998</v>
      </c>
      <c r="C82" s="27">
        <v>19006.412</v>
      </c>
      <c r="D82" s="27">
        <v>21073.831000000002</v>
      </c>
      <c r="E82" s="27">
        <v>18815.702999999998</v>
      </c>
      <c r="F82" s="27">
        <v>19857.666999999998</v>
      </c>
      <c r="G82" s="27">
        <v>17421.588999999996</v>
      </c>
      <c r="H82" s="27">
        <v>15472.204000000002</v>
      </c>
      <c r="I82" s="27">
        <v>13728.588000000002</v>
      </c>
      <c r="J82" s="27">
        <v>13603.519000000002</v>
      </c>
      <c r="K82" s="27">
        <v>14493.199999999997</v>
      </c>
      <c r="L82" s="27">
        <v>15706.232999999998</v>
      </c>
      <c r="M82" s="27">
        <v>14574.999000000002</v>
      </c>
      <c r="N82" s="41">
        <f t="shared" si="139"/>
        <v>199924.783</v>
      </c>
      <c r="O82" s="17"/>
      <c r="P82" s="28">
        <v>2006</v>
      </c>
      <c r="Q82" s="155">
        <f t="shared" si="141"/>
        <v>31.716634126117228</v>
      </c>
      <c r="R82" s="155">
        <f t="shared" si="140"/>
        <v>41.048759319528315</v>
      </c>
      <c r="S82" s="155">
        <f t="shared" si="140"/>
        <v>37.67115940506558</v>
      </c>
      <c r="T82" s="155">
        <f t="shared" si="140"/>
        <v>26.456449663005955</v>
      </c>
      <c r="U82" s="155">
        <f t="shared" si="140"/>
        <v>35.189824796958248</v>
      </c>
      <c r="V82" s="155">
        <f t="shared" si="140"/>
        <v>18.359329247795174</v>
      </c>
      <c r="W82" s="155">
        <f t="shared" si="140"/>
        <v>-2.9089042505660023</v>
      </c>
      <c r="X82" s="155">
        <f t="shared" si="140"/>
        <v>-14.793420754882547</v>
      </c>
      <c r="Y82" s="155">
        <f t="shared" si="140"/>
        <v>-16.303306769993863</v>
      </c>
      <c r="Z82" s="155">
        <f t="shared" si="140"/>
        <v>-17.062269736237866</v>
      </c>
      <c r="AA82" s="155">
        <f t="shared" si="140"/>
        <v>-12.135365919220465</v>
      </c>
      <c r="AB82" s="155">
        <f t="shared" si="140"/>
        <v>-14.010714590185058</v>
      </c>
      <c r="AC82" s="156">
        <f t="shared" si="142"/>
        <v>7.5165644525463371</v>
      </c>
    </row>
    <row r="83" spans="1:29" x14ac:dyDescent="0.2">
      <c r="A83" s="7">
        <v>2007</v>
      </c>
      <c r="B83" s="27">
        <v>12149.411999999998</v>
      </c>
      <c r="C83" s="27">
        <v>13181.049000000001</v>
      </c>
      <c r="D83" s="27">
        <v>16684.679</v>
      </c>
      <c r="E83" s="27">
        <v>13922.422999999999</v>
      </c>
      <c r="F83" s="27">
        <v>15464.163999999999</v>
      </c>
      <c r="G83" s="27">
        <v>11975.457</v>
      </c>
      <c r="H83" s="27">
        <v>15509.139999999998</v>
      </c>
      <c r="I83" s="27">
        <v>17642.217000000001</v>
      </c>
      <c r="J83" s="27">
        <v>16410.479999999996</v>
      </c>
      <c r="K83" s="27">
        <v>17291.999000000003</v>
      </c>
      <c r="L83" s="27">
        <v>18178.963</v>
      </c>
      <c r="M83" s="27">
        <v>18213.701999999997</v>
      </c>
      <c r="N83" s="41">
        <f t="shared" si="139"/>
        <v>186623.685</v>
      </c>
      <c r="O83" s="17"/>
      <c r="P83" s="28">
        <v>2007</v>
      </c>
      <c r="Q83" s="155">
        <f t="shared" si="141"/>
        <v>-24.868383444321196</v>
      </c>
      <c r="R83" s="155">
        <f t="shared" si="140"/>
        <v>-30.649461876339412</v>
      </c>
      <c r="S83" s="155">
        <f t="shared" si="140"/>
        <v>-20.827499280980287</v>
      </c>
      <c r="T83" s="155">
        <f t="shared" si="140"/>
        <v>-26.006362876794974</v>
      </c>
      <c r="U83" s="155">
        <f t="shared" si="140"/>
        <v>-22.124970672536705</v>
      </c>
      <c r="V83" s="155">
        <f t="shared" si="140"/>
        <v>-31.260822419814851</v>
      </c>
      <c r="W83" s="155">
        <f t="shared" si="140"/>
        <v>0.23872487720557611</v>
      </c>
      <c r="X83" s="155">
        <f t="shared" si="140"/>
        <v>28.507148732265829</v>
      </c>
      <c r="Y83" s="155">
        <f t="shared" si="140"/>
        <v>20.63408004943421</v>
      </c>
      <c r="Z83" s="155">
        <f t="shared" si="140"/>
        <v>19.311118317555874</v>
      </c>
      <c r="AA83" s="155">
        <f t="shared" si="140"/>
        <v>15.743622293136749</v>
      </c>
      <c r="AB83" s="155">
        <f t="shared" si="140"/>
        <v>24.965373925583091</v>
      </c>
      <c r="AC83" s="156">
        <f t="shared" si="142"/>
        <v>-6.6530511127277254</v>
      </c>
    </row>
    <row r="84" spans="1:29" x14ac:dyDescent="0.2">
      <c r="A84" s="7">
        <v>2008</v>
      </c>
      <c r="B84" s="27">
        <v>12013.761</v>
      </c>
      <c r="C84" s="27">
        <v>12392.237999999999</v>
      </c>
      <c r="D84" s="27">
        <v>11737.765000000001</v>
      </c>
      <c r="E84" s="27">
        <v>11507.141</v>
      </c>
      <c r="F84" s="27">
        <v>12051.156000000001</v>
      </c>
      <c r="G84" s="27">
        <v>11929.235000000001</v>
      </c>
      <c r="H84" s="27">
        <v>10639.043000000001</v>
      </c>
      <c r="I84" s="27">
        <v>10766.955</v>
      </c>
      <c r="J84" s="27">
        <v>11201.884</v>
      </c>
      <c r="K84" s="27">
        <v>11669.237999999999</v>
      </c>
      <c r="L84" s="27">
        <v>10017.295</v>
      </c>
      <c r="M84" s="27">
        <v>10209.209000000001</v>
      </c>
      <c r="N84" s="41">
        <f t="shared" si="139"/>
        <v>136134.92000000001</v>
      </c>
      <c r="O84" s="17"/>
      <c r="P84" s="28">
        <v>2008</v>
      </c>
      <c r="Q84" s="155">
        <f t="shared" si="141"/>
        <v>-1.1165231700101863</v>
      </c>
      <c r="R84" s="155">
        <f t="shared" si="140"/>
        <v>-5.9844326502390022</v>
      </c>
      <c r="S84" s="155">
        <f t="shared" si="140"/>
        <v>-29.64944066349733</v>
      </c>
      <c r="T84" s="155">
        <f t="shared" si="140"/>
        <v>-17.348144069462613</v>
      </c>
      <c r="U84" s="155">
        <f t="shared" si="140"/>
        <v>-22.070433293387204</v>
      </c>
      <c r="V84" s="155">
        <f t="shared" si="140"/>
        <v>-0.38597274408818105</v>
      </c>
      <c r="W84" s="155">
        <f t="shared" si="140"/>
        <v>-31.401463910958295</v>
      </c>
      <c r="X84" s="155">
        <f t="shared" si="140"/>
        <v>-38.970510338921692</v>
      </c>
      <c r="Y84" s="155">
        <f t="shared" si="140"/>
        <v>-31.739449425001563</v>
      </c>
      <c r="Z84" s="155">
        <f t="shared" si="140"/>
        <v>-32.516547103663399</v>
      </c>
      <c r="AA84" s="155">
        <f t="shared" si="140"/>
        <v>-44.896224278579588</v>
      </c>
      <c r="AB84" s="155">
        <f t="shared" si="140"/>
        <v>-43.947644471178883</v>
      </c>
      <c r="AC84" s="156">
        <f t="shared" si="142"/>
        <v>-27.053782053440855</v>
      </c>
    </row>
    <row r="85" spans="1:29" x14ac:dyDescent="0.2">
      <c r="A85" s="7">
        <v>2009</v>
      </c>
      <c r="B85" s="27">
        <v>9968.378999999999</v>
      </c>
      <c r="C85" s="27">
        <v>10493.413</v>
      </c>
      <c r="D85" s="27">
        <v>10954.198</v>
      </c>
      <c r="E85" s="27">
        <v>10228.475</v>
      </c>
      <c r="F85" s="27">
        <v>9558.116</v>
      </c>
      <c r="G85" s="27">
        <v>8543.7979999999989</v>
      </c>
      <c r="H85" s="27">
        <v>6260.3700000000008</v>
      </c>
      <c r="I85" s="27">
        <v>6548.2290000000003</v>
      </c>
      <c r="J85" s="27">
        <v>6665.0929999999998</v>
      </c>
      <c r="K85" s="27">
        <v>8265.0930000000008</v>
      </c>
      <c r="L85" s="27">
        <v>7344.835</v>
      </c>
      <c r="M85" s="27">
        <v>8041.4759999999997</v>
      </c>
      <c r="N85" s="41">
        <f t="shared" ref="N85:N90" si="143">SUM(B85:M85)</f>
        <v>102871.47499999999</v>
      </c>
      <c r="O85" s="17"/>
      <c r="P85" s="28">
        <v>2009</v>
      </c>
      <c r="Q85" s="155">
        <f t="shared" si="141"/>
        <v>-17.025326207171933</v>
      </c>
      <c r="R85" s="155">
        <f t="shared" si="140"/>
        <v>-15.32269635234571</v>
      </c>
      <c r="S85" s="155">
        <f t="shared" si="140"/>
        <v>-6.6756064719305623</v>
      </c>
      <c r="T85" s="155">
        <f t="shared" si="140"/>
        <v>-11.111934754253895</v>
      </c>
      <c r="U85" s="155">
        <f t="shared" si="140"/>
        <v>-20.687144038298079</v>
      </c>
      <c r="V85" s="155">
        <f t="shared" si="140"/>
        <v>-28.379330275579296</v>
      </c>
      <c r="W85" s="155">
        <f t="shared" si="140"/>
        <v>-41.156643506375524</v>
      </c>
      <c r="X85" s="155">
        <f t="shared" si="140"/>
        <v>-39.182164316652205</v>
      </c>
      <c r="Y85" s="155">
        <f t="shared" si="140"/>
        <v>-40.500249779412115</v>
      </c>
      <c r="Z85" s="155">
        <f t="shared" si="140"/>
        <v>-29.171956215135886</v>
      </c>
      <c r="AA85" s="155">
        <f t="shared" si="140"/>
        <v>-26.678459604114678</v>
      </c>
      <c r="AB85" s="155">
        <f t="shared" si="140"/>
        <v>-21.233114142339538</v>
      </c>
      <c r="AC85" s="156">
        <f t="shared" si="142"/>
        <v>-24.434175301972495</v>
      </c>
    </row>
    <row r="86" spans="1:29" x14ac:dyDescent="0.2">
      <c r="A86" s="7">
        <v>2010</v>
      </c>
      <c r="B86" s="27">
        <v>4300.3959999999997</v>
      </c>
      <c r="C86" s="27">
        <v>5683.1070000000009</v>
      </c>
      <c r="D86" s="27">
        <v>6257.9630000000006</v>
      </c>
      <c r="E86" s="27">
        <v>8783.5950000000012</v>
      </c>
      <c r="F86" s="27">
        <v>5847.7349999999997</v>
      </c>
      <c r="G86" s="27">
        <v>4707.902000000001</v>
      </c>
      <c r="H86" s="27">
        <v>4667.6840000000002</v>
      </c>
      <c r="I86" s="27">
        <v>2892.97</v>
      </c>
      <c r="J86" s="27">
        <v>11157.950999999999</v>
      </c>
      <c r="K86" s="27">
        <v>12956.564999999999</v>
      </c>
      <c r="L86" s="27">
        <v>14751.965</v>
      </c>
      <c r="M86" s="27">
        <v>13403.666000000001</v>
      </c>
      <c r="N86" s="41">
        <f t="shared" si="143"/>
        <v>95411.498999999996</v>
      </c>
      <c r="O86" s="17"/>
      <c r="P86" s="28">
        <v>2010</v>
      </c>
      <c r="Q86" s="155">
        <f t="shared" si="141"/>
        <v>-56.859625822814323</v>
      </c>
      <c r="R86" s="155">
        <f t="shared" si="140"/>
        <v>-45.841195805406677</v>
      </c>
      <c r="S86" s="155">
        <f t="shared" si="140"/>
        <v>-42.871554813962639</v>
      </c>
      <c r="T86" s="155">
        <f t="shared" si="140"/>
        <v>-14.126054959316992</v>
      </c>
      <c r="U86" s="155">
        <f t="shared" si="140"/>
        <v>-38.819166873471723</v>
      </c>
      <c r="V86" s="155">
        <f t="shared" si="140"/>
        <v>-44.896847982595077</v>
      </c>
      <c r="W86" s="155">
        <f t="shared" si="140"/>
        <v>-25.440764683237582</v>
      </c>
      <c r="X86" s="155">
        <f t="shared" si="140"/>
        <v>-55.820573776512703</v>
      </c>
      <c r="Y86" s="155">
        <f t="shared" si="140"/>
        <v>67.408781842954028</v>
      </c>
      <c r="Z86" s="155">
        <f t="shared" si="140"/>
        <v>56.762482890392121</v>
      </c>
      <c r="AA86" s="155">
        <f t="shared" si="140"/>
        <v>100.84814703121307</v>
      </c>
      <c r="AB86" s="155">
        <f t="shared" si="140"/>
        <v>66.681663913440786</v>
      </c>
      <c r="AC86" s="156">
        <f t="shared" si="142"/>
        <v>-7.2517439844232756</v>
      </c>
    </row>
    <row r="87" spans="1:29" x14ac:dyDescent="0.2">
      <c r="A87" s="7">
        <v>2011</v>
      </c>
      <c r="B87" s="27">
        <v>10397.695</v>
      </c>
      <c r="C87" s="27">
        <v>13224.444</v>
      </c>
      <c r="D87" s="27">
        <v>13936.833000000002</v>
      </c>
      <c r="E87" s="27">
        <v>15520.293</v>
      </c>
      <c r="F87" s="27">
        <v>13645.727999999999</v>
      </c>
      <c r="G87" s="27">
        <v>14261.671000000002</v>
      </c>
      <c r="H87" s="27">
        <v>12940.318000000001</v>
      </c>
      <c r="I87" s="27">
        <v>11718.662</v>
      </c>
      <c r="J87" s="27">
        <v>13548.359</v>
      </c>
      <c r="K87" s="27">
        <v>16739.198</v>
      </c>
      <c r="L87" s="27">
        <v>16625.461000000003</v>
      </c>
      <c r="M87" s="27">
        <v>13678.609999999997</v>
      </c>
      <c r="N87" s="41">
        <f t="shared" si="143"/>
        <v>166237.272</v>
      </c>
      <c r="O87" s="17"/>
      <c r="P87" s="28">
        <v>2011</v>
      </c>
      <c r="Q87" s="155">
        <f t="shared" si="141"/>
        <v>141.78459379089739</v>
      </c>
      <c r="R87" s="155">
        <f t="shared" si="140"/>
        <v>132.69743117629136</v>
      </c>
      <c r="S87" s="155">
        <f t="shared" si="140"/>
        <v>122.70558327046679</v>
      </c>
      <c r="T87" s="155">
        <f t="shared" si="140"/>
        <v>76.696364074163228</v>
      </c>
      <c r="U87" s="155">
        <f t="shared" si="140"/>
        <v>133.35065627973907</v>
      </c>
      <c r="V87" s="155">
        <f t="shared" si="140"/>
        <v>202.93049855328337</v>
      </c>
      <c r="W87" s="155">
        <f t="shared" si="140"/>
        <v>177.23209197537795</v>
      </c>
      <c r="X87" s="155">
        <f t="shared" si="140"/>
        <v>305.07374774021167</v>
      </c>
      <c r="Y87" s="155">
        <f t="shared" si="140"/>
        <v>21.423359898246574</v>
      </c>
      <c r="Z87" s="155">
        <f t="shared" si="140"/>
        <v>29.194720977357825</v>
      </c>
      <c r="AA87" s="155">
        <f t="shared" si="140"/>
        <v>12.699975901515504</v>
      </c>
      <c r="AB87" s="155">
        <f t="shared" si="140"/>
        <v>2.0512597076053352</v>
      </c>
      <c r="AC87" s="156">
        <f t="shared" si="142"/>
        <v>74.231904688972563</v>
      </c>
    </row>
    <row r="88" spans="1:29" x14ac:dyDescent="0.2">
      <c r="A88" s="7">
        <v>2012</v>
      </c>
      <c r="B88" s="27">
        <v>11240.275</v>
      </c>
      <c r="C88" s="27">
        <v>11495.263000000001</v>
      </c>
      <c r="D88" s="27">
        <v>11459.442999999999</v>
      </c>
      <c r="E88" s="27">
        <v>11474.230000000001</v>
      </c>
      <c r="F88" s="27">
        <v>9996.8390000000018</v>
      </c>
      <c r="G88" s="27">
        <v>10316.426000000001</v>
      </c>
      <c r="H88" s="27">
        <v>11388.976999999999</v>
      </c>
      <c r="I88" s="27">
        <v>11690.561999999998</v>
      </c>
      <c r="J88" s="27">
        <v>13671.259</v>
      </c>
      <c r="K88" s="27">
        <v>15143.348999999998</v>
      </c>
      <c r="L88" s="27">
        <v>14459.169000000002</v>
      </c>
      <c r="M88" s="27">
        <v>16053.384000000002</v>
      </c>
      <c r="N88" s="41">
        <f t="shared" si="143"/>
        <v>148389.17600000001</v>
      </c>
      <c r="O88" s="17"/>
      <c r="P88" s="28">
        <v>2012</v>
      </c>
      <c r="Q88" s="155">
        <f t="shared" si="141"/>
        <v>8.1035267912744189</v>
      </c>
      <c r="R88" s="155">
        <f t="shared" si="140"/>
        <v>-13.07564234836639</v>
      </c>
      <c r="S88" s="155">
        <f t="shared" si="140"/>
        <v>-17.775846205518874</v>
      </c>
      <c r="T88" s="155">
        <f t="shared" si="140"/>
        <v>-26.069501394078053</v>
      </c>
      <c r="U88" s="155">
        <f t="shared" si="140"/>
        <v>-26.740156333176202</v>
      </c>
      <c r="V88" s="155">
        <f t="shared" si="140"/>
        <v>-27.663273118556731</v>
      </c>
      <c r="W88" s="155">
        <f t="shared" si="140"/>
        <v>-11.988430268869765</v>
      </c>
      <c r="X88" s="155">
        <f t="shared" si="140"/>
        <v>-0.23978846731821379</v>
      </c>
      <c r="Y88" s="155">
        <f t="shared" si="140"/>
        <v>0.9071209288150639</v>
      </c>
      <c r="Z88" s="155">
        <f t="shared" si="140"/>
        <v>-9.5336048955272581</v>
      </c>
      <c r="AA88" s="155">
        <f t="shared" si="140"/>
        <v>-13.029966507394896</v>
      </c>
      <c r="AB88" s="155">
        <f t="shared" si="140"/>
        <v>17.361223106733846</v>
      </c>
      <c r="AC88" s="156">
        <f t="shared" si="142"/>
        <v>-10.736518823528328</v>
      </c>
    </row>
    <row r="89" spans="1:29" x14ac:dyDescent="0.2">
      <c r="A89" s="7">
        <v>2013</v>
      </c>
      <c r="B89" s="27">
        <v>14160.673000000001</v>
      </c>
      <c r="C89" s="27">
        <v>14369.417999999998</v>
      </c>
      <c r="D89" s="27">
        <v>17752.052</v>
      </c>
      <c r="E89" s="27">
        <v>16497.411</v>
      </c>
      <c r="F89" s="27">
        <v>15723.864</v>
      </c>
      <c r="G89" s="27">
        <v>14078.06</v>
      </c>
      <c r="H89" s="27">
        <v>13384.978999999999</v>
      </c>
      <c r="I89" s="27">
        <v>13861.939</v>
      </c>
      <c r="J89" s="27">
        <v>14192.423000000001</v>
      </c>
      <c r="K89" s="27">
        <v>15141.943999999998</v>
      </c>
      <c r="L89" s="27">
        <v>15082.422999999999</v>
      </c>
      <c r="M89" s="27">
        <v>15389.362000000001</v>
      </c>
      <c r="N89" s="41">
        <f t="shared" si="143"/>
        <v>179634.54799999998</v>
      </c>
      <c r="O89" s="17"/>
      <c r="P89" s="28">
        <v>2013</v>
      </c>
      <c r="Q89" s="155">
        <f t="shared" si="141"/>
        <v>25.981552942432472</v>
      </c>
      <c r="R89" s="155">
        <f t="shared" si="141"/>
        <v>25.002951215644199</v>
      </c>
      <c r="S89" s="155">
        <f t="shared" si="140"/>
        <v>54.911997031618377</v>
      </c>
      <c r="T89" s="155">
        <f t="shared" si="140"/>
        <v>43.777935425732252</v>
      </c>
      <c r="U89" s="155">
        <f t="shared" si="140"/>
        <v>57.288358850232534</v>
      </c>
      <c r="V89" s="155">
        <f t="shared" si="140"/>
        <v>36.462569498390216</v>
      </c>
      <c r="W89" s="155">
        <f t="shared" si="140"/>
        <v>17.525735630162398</v>
      </c>
      <c r="X89" s="155">
        <f t="shared" si="140"/>
        <v>18.573760611337619</v>
      </c>
      <c r="Y89" s="155">
        <f t="shared" si="140"/>
        <v>3.8121141586155316</v>
      </c>
      <c r="Z89" s="155">
        <f t="shared" si="140"/>
        <v>-9.2780005268355836E-3</v>
      </c>
      <c r="AA89" s="155">
        <f t="shared" si="140"/>
        <v>4.3104413538564756</v>
      </c>
      <c r="AB89" s="155">
        <f t="shared" ref="AB89" si="144">IF(M89&lt;&gt;"",IF(M88&lt;&gt;"",(M89/M88-1)*100,"-"),"-")</f>
        <v>-4.136336612891089</v>
      </c>
      <c r="AC89" s="155">
        <f t="shared" ref="AC89:AC91" si="145">IF(N89&lt;&gt;"",IF(N88&lt;&gt;"",(N89/N88-1)*100,"-"),"-")</f>
        <v>21.056368693630301</v>
      </c>
    </row>
    <row r="90" spans="1:29" x14ac:dyDescent="0.2">
      <c r="A90" s="7">
        <v>2014</v>
      </c>
      <c r="B90" s="27">
        <v>14075.920999999998</v>
      </c>
      <c r="C90" s="27">
        <v>12771.227999999999</v>
      </c>
      <c r="D90" s="27">
        <v>15282.307000000001</v>
      </c>
      <c r="E90" s="27">
        <v>14806.677000000001</v>
      </c>
      <c r="F90" s="27">
        <v>14869.730000000001</v>
      </c>
      <c r="G90" s="27">
        <v>12551.361000000001</v>
      </c>
      <c r="H90" s="27">
        <v>12589.614</v>
      </c>
      <c r="I90" s="27">
        <v>14142.955</v>
      </c>
      <c r="J90" s="27">
        <v>14005.674999999999</v>
      </c>
      <c r="K90" s="27">
        <v>16587.277999999998</v>
      </c>
      <c r="L90" s="27">
        <v>16631.638999999999</v>
      </c>
      <c r="M90" s="27">
        <v>16062.658000000001</v>
      </c>
      <c r="N90" s="41">
        <f t="shared" si="143"/>
        <v>174377.04300000001</v>
      </c>
      <c r="O90" s="42"/>
      <c r="P90" s="28">
        <v>2014</v>
      </c>
      <c r="Q90" s="155">
        <f t="shared" ref="Q90" si="146">IF(B90&lt;&gt;"",IF(B89&lt;&gt;"",(B90/B89-1)*100,"-"),"-")</f>
        <v>-0.59850262766467655</v>
      </c>
      <c r="R90" s="155">
        <f t="shared" ref="R90" si="147">IF(C90&lt;&gt;"",IF(C89&lt;&gt;"",(C90/C89-1)*100,"-"),"-")</f>
        <v>-11.122162358976539</v>
      </c>
      <c r="S90" s="155">
        <f t="shared" ref="S90" si="148">IF(D90&lt;&gt;"",IF(D89&lt;&gt;"",(D90/D89-1)*100,"-"),"-")</f>
        <v>-13.912447980661613</v>
      </c>
      <c r="T90" s="155">
        <f t="shared" ref="T90" si="149">IF(E90&lt;&gt;"",IF(E89&lt;&gt;"",(E90/E89-1)*100,"-"),"-")</f>
        <v>-10.248480807079352</v>
      </c>
      <c r="U90" s="155">
        <f t="shared" ref="U90" si="150">IF(F90&lt;&gt;"",IF(F89&lt;&gt;"",(F90/F89-1)*100,"-"),"-")</f>
        <v>-5.4320871765362373</v>
      </c>
      <c r="V90" s="155">
        <f t="shared" ref="V90" si="151">IF(G90&lt;&gt;"",IF(G89&lt;&gt;"",(G90/G89-1)*100,"-"),"-")</f>
        <v>-10.844526873731175</v>
      </c>
      <c r="W90" s="155">
        <f t="shared" ref="W90" si="152">IF(H90&lt;&gt;"",IF(H89&lt;&gt;"",(H90/H89-1)*100,"-"),"-")</f>
        <v>-5.9422207535775762</v>
      </c>
      <c r="X90" s="155">
        <f t="shared" ref="X90" si="153">IF(I90&lt;&gt;"",IF(I89&lt;&gt;"",(I90/I89-1)*100,"-"),"-")</f>
        <v>2.027248857465036</v>
      </c>
      <c r="Y90" s="155">
        <f t="shared" ref="Y90" si="154">IF(J90&lt;&gt;"",IF(J89&lt;&gt;"",(J90/J89-1)*100,"-"),"-")</f>
        <v>-1.3158288757317949</v>
      </c>
      <c r="Z90" s="155">
        <f t="shared" ref="Z90" si="155">IF(K90&lt;&gt;"",IF(K89&lt;&gt;"",(K90/K89-1)*100,"-"),"-")</f>
        <v>9.5452340861913232</v>
      </c>
      <c r="AA90" s="155">
        <f t="shared" ref="AA90" si="156">IF(L90&lt;&gt;"",IF(L89&lt;&gt;"",(L90/L89-1)*100,"-"),"-")</f>
        <v>10.271665235751581</v>
      </c>
      <c r="AB90" s="155">
        <f t="shared" ref="AB90" si="157">IF(M90&lt;&gt;"",IF(M89&lt;&gt;"",(M90/M89-1)*100,"-"),"-")</f>
        <v>4.3750741583699293</v>
      </c>
      <c r="AC90" s="155">
        <f t="shared" si="145"/>
        <v>-2.9267783166075478</v>
      </c>
    </row>
    <row r="91" spans="1:29" x14ac:dyDescent="0.2">
      <c r="A91" s="7">
        <v>2015</v>
      </c>
      <c r="B91" s="27">
        <v>15072.723000000002</v>
      </c>
      <c r="C91" s="27">
        <v>11990.530999999999</v>
      </c>
      <c r="D91" s="27">
        <v>16471.07</v>
      </c>
      <c r="E91" s="27">
        <v>14053.854000000001</v>
      </c>
      <c r="F91" s="27">
        <v>14334.074999999999</v>
      </c>
      <c r="G91" s="27">
        <v>13863.723</v>
      </c>
      <c r="H91" s="27">
        <v>14654.372000000001</v>
      </c>
      <c r="I91" s="27">
        <v>13960.089999999998</v>
      </c>
      <c r="J91" s="27">
        <v>14628.672999999999</v>
      </c>
      <c r="K91" s="27">
        <v>17084.47</v>
      </c>
      <c r="L91" s="27">
        <v>17545.347000000002</v>
      </c>
      <c r="M91" s="27">
        <v>17061.900000000001</v>
      </c>
      <c r="N91" s="41">
        <f t="shared" ref="N91:N93" si="158">SUM(B91:M91)</f>
        <v>180720.82800000001</v>
      </c>
      <c r="O91" s="42"/>
      <c r="P91" s="28">
        <v>2015</v>
      </c>
      <c r="Q91" s="155">
        <f t="shared" ref="Q91" si="159">IF(B91&lt;&gt;"",IF(B90&lt;&gt;"",(B91/B90-1)*100,"-"),"-")</f>
        <v>7.0816112139305387</v>
      </c>
      <c r="R91" s="155">
        <f t="shared" ref="R91" si="160">IF(C91&lt;&gt;"",IF(C90&lt;&gt;"",(C91/C90-1)*100,"-"),"-")</f>
        <v>-6.1129360465571487</v>
      </c>
      <c r="S91" s="155">
        <f t="shared" ref="S91:S93" si="161">IF(D91&lt;&gt;"",IF(D90&lt;&gt;"",(D91/D90-1)*100,"-"),"-")</f>
        <v>7.7786881260793805</v>
      </c>
      <c r="T91" s="155">
        <f t="shared" ref="T91" si="162">IF(E91&lt;&gt;"",IF(E90&lt;&gt;"",(E91/E90-1)*100,"-"),"-")</f>
        <v>-5.0843480951195179</v>
      </c>
      <c r="U91" s="155">
        <f t="shared" ref="U91" si="163">IF(F91&lt;&gt;"",IF(F90&lt;&gt;"",(F91/F90-1)*100,"-"),"-")</f>
        <v>-3.6023182667069387</v>
      </c>
      <c r="V91" s="155">
        <f t="shared" ref="V91" si="164">IF(G91&lt;&gt;"",IF(G90&lt;&gt;"",(G91/G90-1)*100,"-"),"-")</f>
        <v>10.455933822634854</v>
      </c>
      <c r="W91" s="155">
        <f t="shared" ref="W91" si="165">IF(H91&lt;&gt;"",IF(H90&lt;&gt;"",(H91/H90-1)*100,"-"),"-")</f>
        <v>16.400486941061111</v>
      </c>
      <c r="X91" s="155">
        <f t="shared" ref="X91" si="166">IF(I91&lt;&gt;"",IF(I90&lt;&gt;"",(I91/I90-1)*100,"-"),"-")</f>
        <v>-1.2929759021364506</v>
      </c>
      <c r="Y91" s="155">
        <f t="shared" ref="Y91" si="167">IF(J91&lt;&gt;"",IF(J90&lt;&gt;"",(J91/J90-1)*100,"-"),"-")</f>
        <v>4.4481826116913314</v>
      </c>
      <c r="Z91" s="155">
        <f t="shared" ref="Z91" si="168">IF(K91&lt;&gt;"",IF(K90&lt;&gt;"",(K91/K90-1)*100,"-"),"-")</f>
        <v>2.9974297169192088</v>
      </c>
      <c r="AA91" s="155">
        <f t="shared" ref="AA91" si="169">IF(L91&lt;&gt;"",IF(L90&lt;&gt;"",(L91/L90-1)*100,"-"),"-")</f>
        <v>5.4937940872815005</v>
      </c>
      <c r="AB91" s="155">
        <f t="shared" ref="AB91" si="170">IF(M91&lt;&gt;"",IF(M90&lt;&gt;"",(M91/M90-1)*100,"-"),"-")</f>
        <v>6.2209006753427776</v>
      </c>
      <c r="AC91" s="155">
        <f t="shared" si="145"/>
        <v>3.6379702802965985</v>
      </c>
    </row>
    <row r="92" spans="1:29" x14ac:dyDescent="0.2">
      <c r="A92" s="7">
        <v>2016</v>
      </c>
      <c r="B92" s="27">
        <v>15904.710000000001</v>
      </c>
      <c r="C92" s="27">
        <v>14807.37</v>
      </c>
      <c r="D92" s="27">
        <v>14854.492</v>
      </c>
      <c r="E92" s="27">
        <v>14654.102999999999</v>
      </c>
      <c r="F92" s="27">
        <v>14378.891</v>
      </c>
      <c r="G92" s="27">
        <v>13166.143</v>
      </c>
      <c r="H92" s="27">
        <v>13263.640000000001</v>
      </c>
      <c r="I92" s="27">
        <v>12974.253000000004</v>
      </c>
      <c r="J92" s="27">
        <v>14260.615</v>
      </c>
      <c r="K92" s="27">
        <v>17878.173000000003</v>
      </c>
      <c r="L92" s="27">
        <v>18409.378000000001</v>
      </c>
      <c r="M92" s="27">
        <v>19135.742000000002</v>
      </c>
      <c r="N92" s="33">
        <f t="shared" si="158"/>
        <v>183687.51</v>
      </c>
      <c r="P92" s="28">
        <v>2016</v>
      </c>
      <c r="Q92" s="155">
        <f t="shared" ref="Q92:Q93" si="171">IF(B92&lt;&gt;"",IF(B91&lt;&gt;"",(B92/B91-1)*100,"-"),"-")</f>
        <v>5.5198188144238935</v>
      </c>
      <c r="R92" s="155">
        <f t="shared" ref="R92:R93" si="172">IF(C92&lt;&gt;"",IF(C91&lt;&gt;"",(C92/C91-1)*100,"-"),"-")</f>
        <v>23.49219563337104</v>
      </c>
      <c r="S92" s="155">
        <f t="shared" si="161"/>
        <v>-9.8146507786075805</v>
      </c>
      <c r="T92" s="155">
        <f t="shared" ref="T92:T93" si="173">IF(E92&lt;&gt;"",IF(E91&lt;&gt;"",(E92/E91-1)*100,"-"),"-")</f>
        <v>4.2710632969433115</v>
      </c>
      <c r="U92" s="155">
        <f t="shared" ref="U92:U93" si="174">IF(F92&lt;&gt;"",IF(F91&lt;&gt;"",(F92/F91-1)*100,"-"),"-")</f>
        <v>0.31265358943637356</v>
      </c>
      <c r="V92" s="155">
        <f t="shared" ref="V92:V93" si="175">IF(G92&lt;&gt;"",IF(G91&lt;&gt;"",(G92/G91-1)*100,"-"),"-")</f>
        <v>-5.0316931462061065</v>
      </c>
      <c r="W92" s="155">
        <f t="shared" ref="W92:W93" si="176">IF(H92&lt;&gt;"",IF(H91&lt;&gt;"",(H92/H91-1)*100,"-"),"-")</f>
        <v>-9.490219028150781</v>
      </c>
      <c r="X92" s="155">
        <f t="shared" ref="X92" si="177">IF(I92&lt;&gt;"",IF(I91&lt;&gt;"",(I92/I91-1)*100,"-"),"-")</f>
        <v>-7.0618240999878568</v>
      </c>
      <c r="Y92" s="155">
        <f t="shared" ref="Y92:Y93" si="178">IF(J92&lt;&gt;"",IF(J91&lt;&gt;"",(J92/J91-1)*100,"-"),"-")</f>
        <v>-2.5160040148549334</v>
      </c>
      <c r="Z92" s="155">
        <f t="shared" ref="Z92:Z93" si="179">IF(K92&lt;&gt;"",IF(K91&lt;&gt;"",(K92/K91-1)*100,"-"),"-")</f>
        <v>4.6457572286409787</v>
      </c>
      <c r="AA92" s="155">
        <f t="shared" ref="AA92:AA93" si="180">IF(L92&lt;&gt;"",IF(L91&lt;&gt;"",(L92/L91-1)*100,"-"),"-")</f>
        <v>4.9245592007955086</v>
      </c>
      <c r="AB92" s="155">
        <f t="shared" ref="AB92:AB93" si="181">IF(M92&lt;&gt;"",IF(M91&lt;&gt;"",(M92/M91-1)*100,"-"),"-")</f>
        <v>12.154812769972857</v>
      </c>
      <c r="AC92" s="155">
        <f t="shared" ref="AC92" si="182">IF(N92&lt;&gt;"",IF(N91&lt;&gt;"",(N92/N91-1)*100,"-"),"-")</f>
        <v>1.6415827842488628</v>
      </c>
    </row>
    <row r="93" spans="1:29" x14ac:dyDescent="0.2">
      <c r="A93" s="7">
        <v>2017</v>
      </c>
      <c r="B93" s="27">
        <v>16159.912</v>
      </c>
      <c r="C93" s="27">
        <v>16371.224</v>
      </c>
      <c r="D93" s="27">
        <v>18207.347999999998</v>
      </c>
      <c r="E93" s="27">
        <v>14621.074000000001</v>
      </c>
      <c r="F93" s="27">
        <v>18556.192999999996</v>
      </c>
      <c r="G93" s="27">
        <v>18943.398000000001</v>
      </c>
      <c r="H93" s="27">
        <v>19796.978000000003</v>
      </c>
      <c r="I93" s="27"/>
      <c r="J93" s="27"/>
      <c r="K93" s="27"/>
      <c r="L93" s="27"/>
      <c r="M93" s="27"/>
      <c r="N93" s="33">
        <f t="shared" si="158"/>
        <v>122656.12699999999</v>
      </c>
      <c r="P93" s="28">
        <v>2017</v>
      </c>
      <c r="Q93" s="155">
        <f t="shared" si="171"/>
        <v>1.6045687095206373</v>
      </c>
      <c r="R93" s="155">
        <f t="shared" si="172"/>
        <v>10.561321828251735</v>
      </c>
      <c r="S93" s="155">
        <f t="shared" si="161"/>
        <v>22.5713272456574</v>
      </c>
      <c r="T93" s="155">
        <f t="shared" si="173"/>
        <v>-0.22539080010559598</v>
      </c>
      <c r="U93" s="155">
        <f t="shared" si="174"/>
        <v>29.051628529627195</v>
      </c>
      <c r="V93" s="155">
        <f t="shared" si="175"/>
        <v>43.87963126330925</v>
      </c>
      <c r="W93" s="155">
        <f t="shared" si="176"/>
        <v>49.257503973268292</v>
      </c>
      <c r="X93" s="155" t="str">
        <f>IF(I93&lt;&gt;"",IF(I92&lt;&gt;"",(I93/I92-1)*100,"-"),"-")</f>
        <v>-</v>
      </c>
      <c r="Y93" s="155" t="str">
        <f t="shared" si="178"/>
        <v>-</v>
      </c>
      <c r="Z93" s="155" t="str">
        <f t="shared" si="179"/>
        <v>-</v>
      </c>
      <c r="AA93" s="155" t="str">
        <f t="shared" si="180"/>
        <v>-</v>
      </c>
      <c r="AB93" s="155" t="str">
        <f t="shared" si="181"/>
        <v>-</v>
      </c>
      <c r="AC93" s="155"/>
    </row>
    <row r="94" spans="1:29" x14ac:dyDescent="0.2">
      <c r="A94" s="245"/>
      <c r="B94" s="246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</row>
    <row r="95" spans="1:29" x14ac:dyDescent="0.2">
      <c r="A95" s="229"/>
      <c r="B95" s="229"/>
      <c r="C95" s="229"/>
      <c r="D95" s="229"/>
      <c r="E95" s="229"/>
      <c r="F95" s="229"/>
      <c r="G95" s="229"/>
      <c r="H95" s="229"/>
      <c r="I95" s="229"/>
      <c r="J95" s="229"/>
      <c r="K95" s="229"/>
      <c r="L95" s="229"/>
      <c r="M95" s="229"/>
    </row>
    <row r="96" spans="1:29" x14ac:dyDescent="0.2">
      <c r="A96" s="229"/>
      <c r="B96" s="229"/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</row>
    <row r="97" spans="1:14" x14ac:dyDescent="0.2">
      <c r="A97" s="229"/>
      <c r="B97" s="229"/>
      <c r="C97" s="229"/>
      <c r="D97" s="229"/>
      <c r="E97" s="229"/>
      <c r="F97" s="229"/>
      <c r="G97" s="229"/>
      <c r="H97" s="229"/>
      <c r="I97" s="229"/>
      <c r="J97" s="229"/>
      <c r="K97" s="229"/>
      <c r="L97" s="229"/>
      <c r="M97" s="229"/>
    </row>
    <row r="99" spans="1:14" x14ac:dyDescent="0.2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">
      <c r="B100" s="38"/>
      <c r="N100" s="38"/>
    </row>
    <row r="101" spans="1:14" x14ac:dyDescent="0.2">
      <c r="B101" s="38"/>
      <c r="N101" s="38"/>
    </row>
    <row r="102" spans="1:14" x14ac:dyDescent="0.2">
      <c r="B102" s="38"/>
      <c r="N102" s="38"/>
    </row>
    <row r="103" spans="1:14" x14ac:dyDescent="0.2">
      <c r="B103" s="38"/>
      <c r="N103" s="38"/>
    </row>
    <row r="104" spans="1:14" x14ac:dyDescent="0.2">
      <c r="B104" s="38"/>
      <c r="N104" s="38"/>
    </row>
    <row r="105" spans="1:14" x14ac:dyDescent="0.2">
      <c r="B105" s="38"/>
      <c r="N105" s="38"/>
    </row>
    <row r="106" spans="1:14" x14ac:dyDescent="0.2">
      <c r="B106" s="38"/>
      <c r="N106" s="38"/>
    </row>
    <row r="107" spans="1:14" x14ac:dyDescent="0.2">
      <c r="B107" s="38"/>
      <c r="N107" s="38"/>
    </row>
    <row r="108" spans="1:14" x14ac:dyDescent="0.2">
      <c r="B108" s="38"/>
      <c r="N108" s="38"/>
    </row>
    <row r="109" spans="1:14" x14ac:dyDescent="0.2">
      <c r="B109" s="38"/>
      <c r="N109" s="38"/>
    </row>
    <row r="110" spans="1:14" x14ac:dyDescent="0.2">
      <c r="B110" s="38"/>
      <c r="N110" s="38"/>
    </row>
    <row r="111" spans="1:14" x14ac:dyDescent="0.2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">
      <c r="B112" s="38"/>
      <c r="N112" s="38"/>
    </row>
    <row r="113" spans="2:2" x14ac:dyDescent="0.2">
      <c r="B113" s="38"/>
    </row>
    <row r="114" spans="2:2" x14ac:dyDescent="0.2">
      <c r="B114" s="38"/>
    </row>
    <row r="115" spans="2:2" x14ac:dyDescent="0.2">
      <c r="B115" s="38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2017-09-06T19:15:46Z</dcterms:modified>
</cp:coreProperties>
</file>