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 codeName="{3D1A710C-6663-3D7B-7F91-EC182F24A4BC}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edro.cruz\Desktop\Novo Verificador\"/>
    </mc:Choice>
  </mc:AlternateContent>
  <xr:revisionPtr revIDLastSave="0" documentId="13_ncr:1_{3B8983A1-D5F5-411E-9AE6-61EEBDB7B973}" xr6:coauthVersionLast="36" xr6:coauthVersionMax="36" xr10:uidLastSave="{00000000-0000-0000-0000-000000000000}"/>
  <bookViews>
    <workbookView xWindow="0" yWindow="0" windowWidth="19200" windowHeight="12180" xr2:uid="{00000000-000D-0000-FFFF-FFFF00000000}"/>
  </bookViews>
  <sheets>
    <sheet name="VERIFICAÇÃO" sheetId="8" r:id="rId1"/>
    <sheet name="PNAE" sheetId="20" state="hidden" r:id="rId2"/>
    <sheet name="EVENTOSGRAVES" sheetId="14" state="hidden" r:id="rId3"/>
    <sheet name="INSPECAOSEGURANCA" sheetId="15" state="hidden" r:id="rId4"/>
    <sheet name="INDISPONIBILIDADES" sheetId="16" state="hidden" r:id="rId5"/>
    <sheet name="OBRAS" sheetId="17" state="hidden" r:id="rId6"/>
    <sheet name="CADASTRONAOMONITORAMENTO" sheetId="18" state="hidden" r:id="rId7"/>
    <sheet name="PLANEJADAS24H" sheetId="19" state="hidden" r:id="rId8"/>
    <sheet name="PARÂMETROS" sheetId="11" state="hidden" r:id="rId9"/>
    <sheet name="Controle de Versões" sheetId="12" state="hidden" r:id="rId10"/>
  </sheets>
  <externalReferences>
    <externalReference r:id="rId11"/>
  </externalReferences>
  <definedNames>
    <definedName name="_xlnm._FilterDatabase" localSheetId="6" hidden="1">CADASTRONAOMONITORAMENTO!$A$1:$R$1</definedName>
    <definedName name="_xlnm._FilterDatabase" localSheetId="2" hidden="1">EVENTOSGRAVES!$A$1:$O$1</definedName>
    <definedName name="_xlnm._FilterDatabase" localSheetId="4" hidden="1">INDISPONIBILIDADES!$A$1:$U$1</definedName>
    <definedName name="_xlnm._FilterDatabase" localSheetId="3" hidden="1">INSPECAOSEGURANCA!$A$1:$Y$1</definedName>
    <definedName name="_xlnm._FilterDatabase" localSheetId="5" hidden="1">OBRAS!$A$1:$O$1</definedName>
    <definedName name="_xlnm._FilterDatabase" localSheetId="7" hidden="1">PLANEJADAS24H!$A$1:$O$1</definedName>
    <definedName name="_xlnm._FilterDatabase" localSheetId="1" hidden="1">PNAE!$A$1:$X$1</definedName>
    <definedName name="_xlnm.Print_Area" localSheetId="0">VERIFICAÇÃO!$B$17:$F$106</definedName>
    <definedName name="codfluxo" localSheetId="1">[1]CADASTRONAOMONITORAMENTO!$B$2:$B$6</definedName>
    <definedName name="codfluxo">CADASTRONAOMONITORAMENTO!$B$2:$B$6</definedName>
    <definedName name="equipamento" localSheetId="1">[1]INDISPONIBILIDADES!$C$2:$C$3</definedName>
    <definedName name="equipamento">INDISPONIBILIDADES!$C$2:$C$4</definedName>
    <definedName name="fim" localSheetId="1">[1]INDISPONIBILIDADES!$F$2:$F$3</definedName>
    <definedName name="fim">INDISPONIBILIDADES!$F$2:$F$4</definedName>
    <definedName name="fimfluxo" localSheetId="1">[1]CADASTRONAOMONITORAMENTO!$R$2:$R$6</definedName>
    <definedName name="fimfluxo">CADASTRONAOMONITORAMENTO!$F$2:$F$6</definedName>
    <definedName name="inicio" localSheetId="1">[1]INDISPONIBILIDADES!$E$2:$E$3</definedName>
    <definedName name="inicio">INDISPONIBILIDADES!$E$2:$E$4</definedName>
    <definedName name="iniciofluxo" localSheetId="1">[1]CADASTRONAOMONITORAMENTO!$Q$2:$Q$6</definedName>
    <definedName name="iniciofluxo">CADASTRONAOMONITORAMENTO!$E$2:$E$6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" i="18" l="1"/>
  <c r="K2" i="16" l="1"/>
  <c r="N2" i="16"/>
  <c r="C83" i="8" l="1"/>
  <c r="C25" i="11"/>
  <c r="J2" i="14"/>
  <c r="I2" i="18"/>
  <c r="H2" i="18"/>
  <c r="K2" i="15"/>
  <c r="C35" i="8"/>
  <c r="H2" i="14"/>
  <c r="L2" i="14"/>
  <c r="N2" i="18" l="1"/>
  <c r="M2" i="18"/>
  <c r="B105" i="8"/>
  <c r="E90" i="8" l="1"/>
  <c r="D90" i="8" s="1"/>
  <c r="E89" i="8"/>
  <c r="D89" i="8" s="1"/>
  <c r="E1" i="11"/>
  <c r="C6" i="11"/>
  <c r="B29" i="11" l="1"/>
  <c r="B1" i="11" l="1"/>
  <c r="B2" i="11" l="1"/>
  <c r="B31" i="11"/>
  <c r="J2" i="19" l="1"/>
  <c r="E98" i="8"/>
  <c r="D98" i="8" s="1"/>
  <c r="C22" i="11" l="1"/>
  <c r="K2" i="14" l="1"/>
  <c r="N2" i="14"/>
  <c r="O2" i="14"/>
  <c r="I2" i="14"/>
  <c r="C26" i="11" l="1"/>
  <c r="C24" i="11"/>
  <c r="C23" i="11"/>
  <c r="C21" i="11"/>
  <c r="P2" i="20" l="1"/>
  <c r="C20" i="11" l="1"/>
  <c r="M2" i="20"/>
  <c r="E22" i="8" s="1"/>
  <c r="L2" i="20"/>
  <c r="E25" i="8"/>
  <c r="R2" i="20"/>
  <c r="E27" i="8" s="1"/>
  <c r="Q2" i="20"/>
  <c r="E26" i="8" s="1"/>
  <c r="N2" i="20"/>
  <c r="E23" i="8" s="1"/>
  <c r="S2" i="20"/>
  <c r="U2" i="20"/>
  <c r="E30" i="8" l="1"/>
  <c r="E28" i="8"/>
  <c r="W2" i="20"/>
  <c r="E32" i="8" s="1"/>
  <c r="X2" i="20"/>
  <c r="E33" i="8" s="1"/>
  <c r="M2" i="19" l="1"/>
  <c r="E101" i="8" s="1"/>
  <c r="D101" i="8" s="1"/>
  <c r="I2" i="19"/>
  <c r="E97" i="8" s="1"/>
  <c r="D97" i="8" s="1"/>
  <c r="C74" i="8"/>
  <c r="E85" i="8"/>
  <c r="D85" i="8" s="1"/>
  <c r="E84" i="8"/>
  <c r="D84" i="8" s="1"/>
  <c r="J2" i="17"/>
  <c r="E76" i="8" s="1"/>
  <c r="D76" i="8" s="1"/>
  <c r="I2" i="17"/>
  <c r="E75" i="8" s="1"/>
  <c r="D75" i="8" s="1"/>
  <c r="M2" i="16"/>
  <c r="J2" i="16"/>
  <c r="N2" i="19"/>
  <c r="O2" i="19"/>
  <c r="N2" i="17"/>
  <c r="O2" i="17"/>
  <c r="P2" i="18"/>
  <c r="O2" i="18"/>
  <c r="Q2" i="18" l="1"/>
  <c r="E93" i="8" s="1"/>
  <c r="D93" i="8" s="1"/>
  <c r="E103" i="8"/>
  <c r="D103" i="8" s="1"/>
  <c r="E102" i="8"/>
  <c r="D102" i="8" s="1"/>
  <c r="E91" i="8"/>
  <c r="D91" i="8" s="1"/>
  <c r="E92" i="8"/>
  <c r="D92" i="8" s="1"/>
  <c r="E80" i="8"/>
  <c r="D80" i="8" s="1"/>
  <c r="E81" i="8"/>
  <c r="D81" i="8" s="1"/>
  <c r="E65" i="8"/>
  <c r="D65" i="8" s="1"/>
  <c r="E64" i="8"/>
  <c r="D64" i="8" s="1"/>
  <c r="U2" i="16" l="1"/>
  <c r="E72" i="8" s="1"/>
  <c r="L2" i="16"/>
  <c r="E63" i="8" s="1"/>
  <c r="D63" i="8" s="1"/>
  <c r="E62" i="8"/>
  <c r="D62" i="8" s="1"/>
  <c r="C45" i="8"/>
  <c r="R2" i="16"/>
  <c r="P2" i="16"/>
  <c r="E67" i="8" l="1"/>
  <c r="D67" i="8" s="1"/>
  <c r="E69" i="8"/>
  <c r="T2" i="16"/>
  <c r="D72" i="8" l="1"/>
  <c r="E71" i="8"/>
  <c r="D71" i="8" s="1"/>
  <c r="Y2" i="15" l="1"/>
  <c r="J2" i="15"/>
  <c r="U2" i="15"/>
  <c r="E56" i="8" s="1"/>
  <c r="N2" i="15"/>
  <c r="E49" i="8" s="1"/>
  <c r="L2" i="15"/>
  <c r="E46" i="8"/>
  <c r="D46" i="8" s="1"/>
  <c r="E36" i="8"/>
  <c r="D36" i="8" s="1"/>
  <c r="Q2" i="15"/>
  <c r="S2" i="15"/>
  <c r="O2" i="15"/>
  <c r="P2" i="15" l="1"/>
  <c r="E51" i="8" s="1"/>
  <c r="D51" i="8" s="1"/>
  <c r="E47" i="8"/>
  <c r="D47" i="8" s="1"/>
  <c r="E50" i="8"/>
  <c r="D50" i="8" s="1"/>
  <c r="E54" i="8"/>
  <c r="D54" i="8" s="1"/>
  <c r="E52" i="8"/>
  <c r="D52" i="8" s="1"/>
  <c r="D56" i="8"/>
  <c r="D49" i="8"/>
  <c r="X2" i="15"/>
  <c r="E59" i="8" s="1"/>
  <c r="D59" i="8" s="1"/>
  <c r="W2" i="15"/>
  <c r="E58" i="8" s="1"/>
  <c r="D58" i="8" s="1"/>
  <c r="V2" i="15"/>
  <c r="E57" i="8" s="1"/>
  <c r="D57" i="8" s="1"/>
  <c r="T2" i="15"/>
  <c r="E55" i="8" s="1"/>
  <c r="D55" i="8" s="1"/>
  <c r="R2" i="15"/>
  <c r="E53" i="8" s="1"/>
  <c r="D53" i="8" s="1"/>
  <c r="E39" i="8"/>
  <c r="D39" i="8" s="1"/>
  <c r="E42" i="8"/>
  <c r="D42" i="8" s="1"/>
  <c r="E37" i="8"/>
  <c r="D37" i="8" s="1"/>
  <c r="E40" i="8"/>
  <c r="D40" i="8" s="1"/>
  <c r="D25" i="8"/>
  <c r="D22" i="8" l="1"/>
  <c r="D23" i="8"/>
  <c r="D26" i="8"/>
  <c r="D27" i="8"/>
  <c r="D30" i="8" l="1"/>
  <c r="D28" i="8"/>
  <c r="D32" i="8"/>
  <c r="D33" i="8"/>
  <c r="B5" i="11" l="1"/>
  <c r="B4" i="11" l="1"/>
  <c r="B18" i="11" s="1"/>
  <c r="L2" i="18" l="1"/>
  <c r="E88" i="8" s="1"/>
  <c r="D88" i="8" s="1"/>
  <c r="K2" i="18"/>
  <c r="B14" i="11"/>
  <c r="B32" i="11"/>
  <c r="O2" i="20"/>
  <c r="E24" i="8" s="1"/>
  <c r="D24" i="8" s="1"/>
  <c r="B28" i="11"/>
  <c r="B27" i="11"/>
  <c r="C21" i="8"/>
  <c r="V2" i="20"/>
  <c r="T2" i="20"/>
  <c r="B66" i="11"/>
  <c r="B67" i="11"/>
  <c r="B68" i="11"/>
  <c r="B69" i="11"/>
  <c r="B64" i="11"/>
  <c r="B63" i="11"/>
  <c r="B65" i="11"/>
  <c r="S2" i="16"/>
  <c r="E70" i="8" s="1"/>
  <c r="D70" i="8" s="1"/>
  <c r="M2" i="14"/>
  <c r="K2" i="17"/>
  <c r="E77" i="8" s="1"/>
  <c r="D77" i="8" s="1"/>
  <c r="C96" i="8"/>
  <c r="J2" i="18"/>
  <c r="E86" i="8" s="1"/>
  <c r="D86" i="8" s="1"/>
  <c r="K2" i="19"/>
  <c r="E99" i="8" s="1"/>
  <c r="D99" i="8" s="1"/>
  <c r="Q2" i="16"/>
  <c r="B19" i="11"/>
  <c r="B17" i="11"/>
  <c r="D69" i="8"/>
  <c r="C61" i="8"/>
  <c r="B16" i="11"/>
  <c r="M2" i="15"/>
  <c r="E48" i="8" s="1"/>
  <c r="D48" i="8" s="1"/>
  <c r="B15" i="11"/>
  <c r="B13" i="11"/>
  <c r="B18" i="8"/>
  <c r="E31" i="8" l="1"/>
  <c r="D31" i="8" s="1"/>
  <c r="E29" i="8"/>
  <c r="D29" i="8" s="1"/>
  <c r="E87" i="8"/>
  <c r="D87" i="8" s="1"/>
  <c r="E68" i="8"/>
  <c r="D68" i="8" s="1"/>
  <c r="M2" i="17"/>
  <c r="E79" i="8" s="1"/>
  <c r="D79" i="8" s="1"/>
  <c r="O2" i="16"/>
  <c r="E66" i="8" s="1"/>
  <c r="D66" i="8" s="1"/>
  <c r="E43" i="8"/>
  <c r="D43" i="8" s="1"/>
  <c r="E38" i="8"/>
  <c r="D38" i="8" s="1"/>
  <c r="E41" i="8"/>
  <c r="D41" i="8" s="1"/>
  <c r="E94" i="8" l="1"/>
  <c r="D94" i="8" s="1"/>
  <c r="L2" i="17"/>
  <c r="E78" i="8" s="1"/>
  <c r="D78" i="8" s="1"/>
  <c r="L2" i="19"/>
  <c r="E100" i="8" s="1"/>
  <c r="D100" i="8" s="1"/>
  <c r="C79" i="8"/>
  <c r="C66" i="8"/>
</calcChain>
</file>

<file path=xl/sharedStrings.xml><?xml version="1.0" encoding="utf-8"?>
<sst xmlns="http://schemas.openxmlformats.org/spreadsheetml/2006/main" count="370" uniqueCount="302">
  <si>
    <t>Verificação</t>
  </si>
  <si>
    <t>Sim</t>
  </si>
  <si>
    <t>Não</t>
  </si>
  <si>
    <t>Observação</t>
  </si>
  <si>
    <t>Preenchimento completo (não há campos em branco)?</t>
  </si>
  <si>
    <t>Ref.</t>
  </si>
  <si>
    <t>SBGL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</si>
  <si>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</si>
  <si>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</si>
  <si>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</si>
  <si>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</si>
  <si>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</si>
  <si>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</si>
  <si>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</si>
  <si>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</si>
  <si>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</si>
  <si>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</si>
  <si>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</si>
  <si>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</si>
  <si>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SBCF</t>
  </si>
  <si>
    <t>Meses</t>
  </si>
  <si>
    <t>X</t>
  </si>
  <si>
    <t>CONCATENADOS</t>
  </si>
  <si>
    <t>Versão</t>
  </si>
  <si>
    <t>Data</t>
  </si>
  <si>
    <t>Comentário</t>
  </si>
  <si>
    <t>Versão inicial</t>
  </si>
  <si>
    <t>Aeroporto</t>
  </si>
  <si>
    <t>SBBR</t>
  </si>
  <si>
    <t>SBGR</t>
  </si>
  <si>
    <t>SBKP</t>
  </si>
  <si>
    <t>SBSG</t>
  </si>
  <si>
    <t>Grupo</t>
  </si>
  <si>
    <t>Aeroporto:</t>
  </si>
  <si>
    <t>Grupo:</t>
  </si>
  <si>
    <t>Ordem</t>
  </si>
  <si>
    <t>Mês (#):</t>
  </si>
  <si>
    <t>Mês (xxx):</t>
  </si>
  <si>
    <t>1º IQS disp</t>
  </si>
  <si>
    <t>Cabeçalho da tabela está conforme o padrão?</t>
  </si>
  <si>
    <t>SBFL</t>
  </si>
  <si>
    <t>SBFZ</t>
  </si>
  <si>
    <t>SBPA</t>
  </si>
  <si>
    <t>SBSV</t>
  </si>
  <si>
    <t>Os tempos de fila são inferiores a 1h?*</t>
  </si>
  <si>
    <t>Não há medições duplicadas?*</t>
  </si>
  <si>
    <t>INICIO_FILA_INSP é menor ou igual a FIM_FILA_INSP?*</t>
  </si>
  <si>
    <t>Endereços dos arquivos para importação no banco de dados</t>
  </si>
  <si>
    <t>II</t>
  </si>
  <si>
    <t>ANEXO II - TEMPO DE ATENDIMENTO A PASSAGEIROS COM NECESSIDADE DE ASSISTÊNCIA ESPECIAL - PNAE</t>
  </si>
  <si>
    <t>II.1</t>
  </si>
  <si>
    <t>II.2</t>
  </si>
  <si>
    <t>II.3</t>
  </si>
  <si>
    <t>II.4</t>
  </si>
  <si>
    <t>II.5</t>
  </si>
  <si>
    <t>II.6</t>
  </si>
  <si>
    <t>II.7</t>
  </si>
  <si>
    <t>II.8</t>
  </si>
  <si>
    <t>II.9</t>
  </si>
  <si>
    <t>II.10</t>
  </si>
  <si>
    <t>Cod_Aeroporto corresponde ao aeroporto que enviou os dados?</t>
  </si>
  <si>
    <t>Cod_Indicador corresponde ao contrato do aeroporto?</t>
  </si>
  <si>
    <t>Cod_MomentoAtendimento preenchido com "E" ou "D"?</t>
  </si>
  <si>
    <t>Info_AntecipadaAtendimento preenchido com "S" ou "N"?</t>
  </si>
  <si>
    <t>DataHora_InicioAtendimento preenchido no formato dd/mm/yyyy hh:mm?</t>
  </si>
  <si>
    <t>DataHora_FimAtendimento preenchido no formato dd/mm/yyyy hh:mm?</t>
  </si>
  <si>
    <t>DataHora_InicioAtendimento é menor ou igual a DataHora_FimAtendimento?*</t>
  </si>
  <si>
    <t>Ano:</t>
  </si>
  <si>
    <t>Leitura II:</t>
  </si>
  <si>
    <t>TEMPO FILA (min)</t>
  </si>
  <si>
    <t>II.11</t>
  </si>
  <si>
    <t>PNAE</t>
  </si>
  <si>
    <t>DataHora_InicioAtendimento corresponde ao mês/ano de medição do indicador?</t>
  </si>
  <si>
    <t>II.12</t>
  </si>
  <si>
    <t>DataHora_FimAtendimento corresponde ao mês/ano de medição do indicador?</t>
  </si>
  <si>
    <t>II.13</t>
  </si>
  <si>
    <t>Leitura III:</t>
  </si>
  <si>
    <t>Leitura  VI:</t>
  </si>
  <si>
    <t>Arquivo II:</t>
  </si>
  <si>
    <t>Arquivo III:</t>
  </si>
  <si>
    <t>Arquivo  VI:</t>
  </si>
  <si>
    <t>SBRF</t>
  </si>
  <si>
    <t>III</t>
  </si>
  <si>
    <t>ANEXO III - NÚMERO DE EVENTOS GRAVES RELATADOS</t>
  </si>
  <si>
    <t>III.1</t>
  </si>
  <si>
    <t>III.2</t>
  </si>
  <si>
    <t>III.3</t>
  </si>
  <si>
    <t>III.4</t>
  </si>
  <si>
    <t>III.5</t>
  </si>
  <si>
    <t>III.6</t>
  </si>
  <si>
    <t>III.7</t>
  </si>
  <si>
    <t>III.8</t>
  </si>
  <si>
    <t>III.9</t>
  </si>
  <si>
    <t>Cod_TipoEventoGrave preenchido com "F", "R" ou "O"?</t>
  </si>
  <si>
    <t>EVENTOS_GRAVES</t>
  </si>
  <si>
    <t>Ref_EventoGrave não se repetem?*</t>
  </si>
  <si>
    <t>VI</t>
  </si>
  <si>
    <t>ANEXO VI - MEDIÇÕES DA FILA DE INSPEÇÃO</t>
  </si>
  <si>
    <t>VI.1</t>
  </si>
  <si>
    <t>VI.2</t>
  </si>
  <si>
    <t>VI.3</t>
  </si>
  <si>
    <t>VI.4</t>
  </si>
  <si>
    <t>VI.5</t>
  </si>
  <si>
    <t>VI.6</t>
  </si>
  <si>
    <t>VI.7</t>
  </si>
  <si>
    <t>VI.8</t>
  </si>
  <si>
    <t>VI.9</t>
  </si>
  <si>
    <t>VI.10</t>
  </si>
  <si>
    <t>VI.11</t>
  </si>
  <si>
    <t>VI.12</t>
  </si>
  <si>
    <t>VI.13</t>
  </si>
  <si>
    <t>VI.14</t>
  </si>
  <si>
    <t>VI.15</t>
  </si>
  <si>
    <t>DataHora_Esperada preenchido no formato dd/mm/yyyy hh:mm:ss?</t>
  </si>
  <si>
    <t>DataHora_Esperada corresponde ao mês/ano de medição do indicador?</t>
  </si>
  <si>
    <t>DataHora_InicioMedicao preenchido no formato dd/mm/yyyy hh:mm:ss?</t>
  </si>
  <si>
    <t>DataHora_InicioMedicao corresponde ao mês/ano de medição do indicador?</t>
  </si>
  <si>
    <t>DataHora_FimMedicao preenchido no formato dd/mm/yyyy hh:mm:ss?</t>
  </si>
  <si>
    <t>DataHora_FimMedicao corresponde ao mês/ano de medição do indicador?</t>
  </si>
  <si>
    <t>Preenchimento completo (não há campos em branco - exceção casos ND e FL)?</t>
  </si>
  <si>
    <t>Teste III.2</t>
  </si>
  <si>
    <t>Teste III.3</t>
  </si>
  <si>
    <t>Teste III.4</t>
  </si>
  <si>
    <t>Teste III.5</t>
  </si>
  <si>
    <t>Teste III.6</t>
  </si>
  <si>
    <t>Teste III.7</t>
  </si>
  <si>
    <t>Teste III.8</t>
  </si>
  <si>
    <t>Teste III.9</t>
  </si>
  <si>
    <t>Teste VII.2</t>
  </si>
  <si>
    <t>Teste VII.3</t>
  </si>
  <si>
    <t>Teste VII.4</t>
  </si>
  <si>
    <t>Teste VII.5</t>
  </si>
  <si>
    <t>Teste VII.6</t>
  </si>
  <si>
    <t>Teste VII.7</t>
  </si>
  <si>
    <t>Teste VII.8</t>
  </si>
  <si>
    <t>Teste VII.9</t>
  </si>
  <si>
    <t>Teste VII.10</t>
  </si>
  <si>
    <t>Teste VII.11</t>
  </si>
  <si>
    <t>Teste VII.12</t>
  </si>
  <si>
    <t>Teste VII.13</t>
  </si>
  <si>
    <t>Teste VII.14</t>
  </si>
  <si>
    <t>Teste VII.15</t>
  </si>
  <si>
    <t>INSPECAOSEGURANCA</t>
  </si>
  <si>
    <t>Id_NDFalha preenchido com "ND", "FL" ou vazio?</t>
  </si>
  <si>
    <t>IX</t>
  </si>
  <si>
    <t>ANEXO IX - RELATÓRIO DE INDISPONIBILIDADE DE EQUIPAMENTOS</t>
  </si>
  <si>
    <t>IX.1</t>
  </si>
  <si>
    <t>IX.2</t>
  </si>
  <si>
    <t>IX.3</t>
  </si>
  <si>
    <t>IX.4</t>
  </si>
  <si>
    <t>IX.5</t>
  </si>
  <si>
    <t>IX.6</t>
  </si>
  <si>
    <t>IX.7</t>
  </si>
  <si>
    <t>IX.8</t>
  </si>
  <si>
    <t>IX.9</t>
  </si>
  <si>
    <t>IX.10</t>
  </si>
  <si>
    <t>IX.11</t>
  </si>
  <si>
    <t>IX.12</t>
  </si>
  <si>
    <t>Arquivo IX:</t>
  </si>
  <si>
    <t>Leitura IX:</t>
  </si>
  <si>
    <t>DataHora_InicioIndisponibilidade preenchido no formato dd/mm/yyyy hh:mm:ss?</t>
  </si>
  <si>
    <t>DataHora_InicioIndisponibilidade corresponde ao mês/ano de medição do indicador?</t>
  </si>
  <si>
    <t>DataHora_FimIndisponibilidade preenchido no formato dd/mm/yyyy hh:mm:ss?</t>
  </si>
  <si>
    <t>DataHora_FimIndisponibilidade corresponde ao mês/ano de medição do indicador?</t>
  </si>
  <si>
    <t>DataHora_InicioIndisponibilidade é menor ou igual a DataHora_FimIndisponibilidade?*</t>
  </si>
  <si>
    <t>Teste IX.2</t>
  </si>
  <si>
    <t>Teste IX.3</t>
  </si>
  <si>
    <t>Teste IX.4</t>
  </si>
  <si>
    <t>Teste IX.5</t>
  </si>
  <si>
    <t>Teste IX.6</t>
  </si>
  <si>
    <t>Teste IX.7</t>
  </si>
  <si>
    <t>Teste IX.8</t>
  </si>
  <si>
    <t>Teste IX.9</t>
  </si>
  <si>
    <t>Teste IX.10</t>
  </si>
  <si>
    <t>Teste IX.12</t>
  </si>
  <si>
    <t>MIN PARADOS</t>
  </si>
  <si>
    <t>Os registros de parada não se sobrepõem?*</t>
  </si>
  <si>
    <t>ANEXO X - CADASTRO DE OBRAS QUE GEREM INDISPONIBILIDADES</t>
  </si>
  <si>
    <t>Último IQS disp</t>
  </si>
  <si>
    <t>Arquivo X:</t>
  </si>
  <si>
    <t>Leitura X:</t>
  </si>
  <si>
    <t>Arquivo XII:</t>
  </si>
  <si>
    <t>Leitura XII:</t>
  </si>
  <si>
    <t>Arquivo XI:</t>
  </si>
  <si>
    <t>Leitura XI:</t>
  </si>
  <si>
    <t>Data_InicioPrevisto preenchido no formato dd/mm/yyyy?</t>
  </si>
  <si>
    <t>Data_FimPrevisto preenchido no formato dd/mm/yyyy?</t>
  </si>
  <si>
    <t>X.1</t>
  </si>
  <si>
    <t>X.2</t>
  </si>
  <si>
    <t>X.3</t>
  </si>
  <si>
    <t>X.4</t>
  </si>
  <si>
    <t>X.5</t>
  </si>
  <si>
    <t>X.6</t>
  </si>
  <si>
    <t>X.7</t>
  </si>
  <si>
    <t>X.8</t>
  </si>
  <si>
    <t>Teste X.2</t>
  </si>
  <si>
    <t>Teste X.3</t>
  </si>
  <si>
    <t>Teste X.4</t>
  </si>
  <si>
    <t>Teste X.5</t>
  </si>
  <si>
    <t>Teste X.6</t>
  </si>
  <si>
    <t>Teste X.7</t>
  </si>
  <si>
    <t>Teste X.8</t>
  </si>
  <si>
    <t>XI</t>
  </si>
  <si>
    <t>ANEXO XI - CADASTRO DE NÃO MONITORAMENTO</t>
  </si>
  <si>
    <t>Data_InicioValidadeFluxo corresponde ao mês/ano de medição do indicador?</t>
  </si>
  <si>
    <t>Data_FimValidadeFluxo corresponde ao mês/ano de medição do indicador?</t>
  </si>
  <si>
    <t>Hora_InicioJanelaIsencao preenchido no formato hh:mm:ss?</t>
  </si>
  <si>
    <t>Hora_FimJanelaIsencao preenchido no formato hh:mm:ss?</t>
  </si>
  <si>
    <t>Os horários cadastrados não se sobrepõem?*</t>
  </si>
  <si>
    <t>XI.1</t>
  </si>
  <si>
    <t>XI.2</t>
  </si>
  <si>
    <t>XI.3</t>
  </si>
  <si>
    <t>XI.4</t>
  </si>
  <si>
    <t>XI.5</t>
  </si>
  <si>
    <t>XI.6</t>
  </si>
  <si>
    <t>XI.7</t>
  </si>
  <si>
    <t>XI.8</t>
  </si>
  <si>
    <t>XI.9</t>
  </si>
  <si>
    <t>Teste XI.2</t>
  </si>
  <si>
    <t>Teste XI.3</t>
  </si>
  <si>
    <t>Teste XI.4</t>
  </si>
  <si>
    <t>Teste XI.5</t>
  </si>
  <si>
    <t>Teste XI.6</t>
  </si>
  <si>
    <t>Teste XI.7</t>
  </si>
  <si>
    <t>Teste XI.8</t>
  </si>
  <si>
    <t>Teste XI.9</t>
  </si>
  <si>
    <t>XII</t>
  </si>
  <si>
    <t>ANEXO XII - CADASTRO DE MANUTENÇÃO PLANEJADA DE LONGA DURAÇÃO</t>
  </si>
  <si>
    <t>XII.1</t>
  </si>
  <si>
    <t>XII.2</t>
  </si>
  <si>
    <t>XII.3</t>
  </si>
  <si>
    <t>XII.4</t>
  </si>
  <si>
    <t>XII.5</t>
  </si>
  <si>
    <t>XII.6</t>
  </si>
  <si>
    <t>XII.7</t>
  </si>
  <si>
    <t>XII.8</t>
  </si>
  <si>
    <t>Cod_TipoIndisponibilidade preenchido com L?</t>
  </si>
  <si>
    <t>Teste XII.2</t>
  </si>
  <si>
    <t>Teste XII.3</t>
  </si>
  <si>
    <t>Teste XII.4</t>
  </si>
  <si>
    <t>Teste XII.5</t>
  </si>
  <si>
    <t>Teste XII.6</t>
  </si>
  <si>
    <t>Teste XII.7</t>
  </si>
  <si>
    <t>Teste XII.8</t>
  </si>
  <si>
    <t>Origin(csv):</t>
  </si>
  <si>
    <t>Tab(csv):</t>
  </si>
  <si>
    <t>Semicolon(csv):</t>
  </si>
  <si>
    <t>Comma(csv):</t>
  </si>
  <si>
    <t>Space(csv):</t>
  </si>
  <si>
    <t>Other(csv):</t>
  </si>
  <si>
    <t>OtherChar(csv):</t>
  </si>
  <si>
    <t xml:space="preserve"> &lt;- Selecionar aeroporto</t>
  </si>
  <si>
    <t xml:space="preserve"> &lt;- Selecionar ano e mês</t>
  </si>
  <si>
    <t xml:space="preserve"> &lt;- Selecionar tipo de arquivo .csv</t>
  </si>
  <si>
    <t xml:space="preserve"> &lt;- Selecionar arquivos para verificação</t>
  </si>
  <si>
    <t>TEMPO ATEND (min)</t>
  </si>
  <si>
    <t>Teste II.2</t>
  </si>
  <si>
    <t>Teste II.3</t>
  </si>
  <si>
    <t>Teste II.4</t>
  </si>
  <si>
    <t>Teste II.5</t>
  </si>
  <si>
    <t>Teste II.6</t>
  </si>
  <si>
    <t>Teste II.7</t>
  </si>
  <si>
    <t>Teste II.8</t>
  </si>
  <si>
    <t>Teste II.9</t>
  </si>
  <si>
    <t>Teste II.10</t>
  </si>
  <si>
    <t>Teste II.11</t>
  </si>
  <si>
    <t>Teste II.12</t>
  </si>
  <si>
    <t>Teste II.13</t>
  </si>
  <si>
    <t>Os tempos de fila têm duração inferior a 2h?*</t>
  </si>
  <si>
    <t>&lt;- verificação da importação</t>
  </si>
  <si>
    <t>&lt;- Parâmetros Aeroporto, Ano, Mês e Origem definidos</t>
  </si>
  <si>
    <t>INDISPONIBILIDADES</t>
  </si>
  <si>
    <t>OBRAS</t>
  </si>
  <si>
    <t>CADASTRONAOMONITORAMENTO</t>
  </si>
  <si>
    <t>PLANEJADAS24H</t>
  </si>
  <si>
    <t>End. c_docsei</t>
  </si>
  <si>
    <t>Cod_TipoDocumento</t>
  </si>
  <si>
    <t>Cod_DocSEI</t>
  </si>
  <si>
    <t>Tipo Arquivo</t>
  </si>
  <si>
    <t>B</t>
  </si>
  <si>
    <t>F</t>
  </si>
  <si>
    <t>G</t>
  </si>
  <si>
    <t>I</t>
  </si>
  <si>
    <t>O</t>
  </si>
  <si>
    <t>N</t>
  </si>
  <si>
    <t>W</t>
  </si>
  <si>
    <t>ANAC</t>
  </si>
  <si>
    <t>End. arquivo</t>
  </si>
  <si>
    <t>(*) Não é requisito da Portaria nº 3.730/2019, mas trata-se de verificação lógica para garantir a confialilidade dos dados. Deve ser verificado pela Concessionária.</t>
  </si>
  <si>
    <t>XI.10</t>
  </si>
  <si>
    <t>XI.11</t>
  </si>
  <si>
    <t>XI.12</t>
  </si>
  <si>
    <t>Teste XI.10</t>
  </si>
  <si>
    <t>Teste XI.11</t>
  </si>
  <si>
    <t>Data_InicioValidadeFluxo corresponde ao 1º dia do mês?</t>
  </si>
  <si>
    <t>Data_FimValidadeFluxo corresponde ao último dia do mês?</t>
  </si>
  <si>
    <t xml:space="preserve">Hora_InicioJanelaIsencao é menor do que Hora_FimJanelaIsencao </t>
  </si>
  <si>
    <t>Teste XI.12</t>
  </si>
  <si>
    <t>EVENTOSGRAVES</t>
  </si>
  <si>
    <t>Data_EventoGrave preenchido no formato dd/mm/yyyy?</t>
  </si>
  <si>
    <t>Data_EventoGrave corresponde ao mês/ano de medição do indicador?</t>
  </si>
  <si>
    <t>Cod_FluxoPessoas preenchido no formato numérico?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</si>
</sst>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V00"/>
    <numFmt numFmtId="165" formatCode="\V0"/>
    <numFmt numFmtId="166" formatCode="dd/mm/yyyy\ hh:mm:ss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0" tint="-0.249977111117893"/>
      <name val="Century Gothic"/>
      <family val="2"/>
    </font>
    <font>
      <b/>
      <sz val="10"/>
      <color theme="0" tint="-0.249977111117893"/>
      <name val="Century Gothic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entury Gothic"/>
      <family val="2"/>
    </font>
    <font>
      <sz val="8"/>
      <color rgb="FF000000"/>
      <name val="Segoe UI"/>
      <family val="2"/>
    </font>
    <font>
      <sz val="11"/>
      <color rgb="FF000000"/>
      <name val="Calibri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8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2" borderId="1" xfId="0" applyFont="1" applyFill="1" applyBorder="1" applyAlignment="1">
      <alignment horizontal="centerContinuous" vertical="center"/>
    </xf>
    <xf numFmtId="0" fontId="3" fillId="2" borderId="1" xfId="0" applyFont="1" applyFill="1" applyBorder="1" applyAlignment="1">
      <alignment horizontal="centerContinuous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6" fillId="0" borderId="1" xfId="1" applyBorder="1" applyAlignment="1">
      <alignment horizontal="left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Continuous" vertical="center"/>
    </xf>
    <xf numFmtId="0" fontId="2" fillId="0" borderId="0" xfId="0" applyFont="1" applyFill="1"/>
    <xf numFmtId="14" fontId="0" fillId="0" borderId="0" xfId="0" applyNumberFormat="1" applyAlignment="1">
      <alignment horizontal="center"/>
    </xf>
    <xf numFmtId="0" fontId="0" fillId="0" borderId="0" xfId="0" applyAlignment="1"/>
    <xf numFmtId="0" fontId="1" fillId="5" borderId="0" xfId="0" applyFont="1" applyFill="1" applyBorder="1" applyAlignment="1">
      <alignment horizontal="center" vertical="top"/>
    </xf>
    <xf numFmtId="0" fontId="0" fillId="5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17" fontId="2" fillId="5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1" fillId="5" borderId="0" xfId="0" applyFont="1" applyFill="1" applyBorder="1" applyAlignment="1">
      <alignment horizontal="left" vertical="top"/>
    </xf>
    <xf numFmtId="165" fontId="0" fillId="0" borderId="0" xfId="0" applyNumberFormat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2" fillId="4" borderId="3" xfId="0" applyFont="1" applyFill="1" applyBorder="1"/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/>
    <xf numFmtId="22" fontId="0" fillId="0" borderId="0" xfId="0" applyNumberFormat="1" applyAlignment="1">
      <alignment horizontal="center"/>
    </xf>
    <xf numFmtId="0" fontId="0" fillId="5" borderId="0" xfId="0" applyFill="1" applyAlignment="1">
      <alignment horizontal="left"/>
    </xf>
    <xf numFmtId="0" fontId="1" fillId="0" borderId="2" xfId="0" applyFont="1" applyFill="1" applyBorder="1" applyAlignment="1">
      <alignment horizontal="left"/>
    </xf>
    <xf numFmtId="166" fontId="0" fillId="0" borderId="0" xfId="0" applyNumberFormat="1" applyAlignment="1">
      <alignment horizontal="center"/>
    </xf>
    <xf numFmtId="2" fontId="0" fillId="5" borderId="0" xfId="0" applyNumberFormat="1" applyFill="1" applyAlignment="1">
      <alignment horizontal="center"/>
    </xf>
    <xf numFmtId="3" fontId="0" fillId="5" borderId="0" xfId="0" applyNumberFormat="1" applyFill="1" applyAlignment="1">
      <alignment horizontal="center"/>
    </xf>
    <xf numFmtId="22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21" fontId="0" fillId="0" borderId="0" xfId="0" applyNumberFormat="1" applyAlignment="1">
      <alignment horizontal="center"/>
    </xf>
    <xf numFmtId="21" fontId="1" fillId="0" borderId="0" xfId="0" applyNumberFormat="1" applyFont="1" applyAlignment="1">
      <alignment horizontal="center"/>
    </xf>
    <xf numFmtId="0" fontId="0" fillId="5" borderId="2" xfId="0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0" fillId="5" borderId="0" xfId="0" applyNumberFormat="1" applyFill="1" applyAlignment="1">
      <alignment horizontal="center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" xfId="0" applyFill="1" applyBorder="1" applyAlignment="1">
      <alignment horizontal="left"/>
    </xf>
    <xf numFmtId="0" fontId="0" fillId="6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0" xfId="0" applyFill="1" applyAlignment="1">
      <alignment horizontal="center"/>
    </xf>
    <xf numFmtId="0" fontId="6" fillId="0" borderId="7" xfId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Protection="1">
      <protection locked="0"/>
    </xf>
    <xf numFmtId="0" fontId="2" fillId="0" borderId="0" xfId="0" applyFont="1" applyBorder="1" applyAlignment="1">
      <alignment vertical="top"/>
    </xf>
    <xf numFmtId="0" fontId="6" fillId="0" borderId="8" xfId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protection locked="0"/>
    </xf>
    <xf numFmtId="0" fontId="14" fillId="0" borderId="0" xfId="0" applyFont="1" applyBorder="1" applyAlignment="1"/>
    <xf numFmtId="14" fontId="0" fillId="0" borderId="0" xfId="0" applyNumberFormat="1" applyAlignment="1"/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</cellXfs>
  <cellStyles count="2">
    <cellStyle name="Hiperlink" xfId="1" builtinId="8"/>
    <cellStyle name="Normal" xfId="0" builtinId="0"/>
  </cellStyles>
  <dxfs count="51">
    <dxf>
      <alignment horizontal="general" vertical="center" textRotation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65" formatCode="\V0"/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fgColor auto="1"/>
          <bgColor rgb="FFFFFF99"/>
        </patternFill>
      </fill>
    </dxf>
    <dxf>
      <fill>
        <patternFill>
          <fgColor auto="1"/>
          <bgColor rgb="FFFFFF99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fmlaLink="PARÂMETROS!$C$1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Spin" dx="22" fmlaLink="PARÂMETROS!$B$3" max="2050" min="2020" page="10" val="2020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fmlaLink="PARÂMETROS!$B$6" lockText="1" noThreeD="1"/>
</file>

<file path=xl/ctrlProps/ctrlProp37.xml><?xml version="1.0" encoding="utf-8"?>
<formControlPr xmlns="http://schemas.microsoft.com/office/spreadsheetml/2009/9/main" objectType="Radio" checked="Checked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PARÂMETROS!$C$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247650</xdr:colOff>
      <xdr:row>3</xdr:row>
      <xdr:rowOff>118447</xdr:rowOff>
    </xdr:from>
    <xdr:to>
      <xdr:col>2</xdr:col>
      <xdr:colOff>1266825</xdr:colOff>
      <xdr:row>5</xdr:row>
      <xdr:rowOff>19706</xdr:rowOff>
    </xdr:to>
    <xdr:sp macro="" textlink="PARÂMETROS!B3">
      <xdr:nvSpPr>
        <xdr:cNvPr id="6" name="Retâ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42900" y="804247"/>
          <a:ext cx="1323975" cy="42513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2000" rtlCol="0" anchor="ctr"/>
        <a:lstStyle/>
        <a:p>
          <a:pPr algn="l"/>
          <a:fld id="{01186C5C-1292-4910-8CDB-7FE5D1533F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2020</a:t>
          </a:fld>
          <a:endParaRPr lang="pt-BR" sz="9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200025</xdr:rowOff>
        </xdr:from>
        <xdr:to>
          <xdr:col>6</xdr:col>
          <xdr:colOff>9525</xdr:colOff>
          <xdr:row>3</xdr:row>
          <xdr:rowOff>0</xdr:rowOff>
        </xdr:to>
        <xdr:sp macro="" textlink="">
          <xdr:nvSpPr>
            <xdr:cNvPr id="21505" name="Group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0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Aeroporto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1257300</xdr:colOff>
          <xdr:row>3</xdr:row>
          <xdr:rowOff>133350</xdr:rowOff>
        </xdr:from>
        <xdr:to>
          <xdr:col>6</xdr:col>
          <xdr:colOff>9525</xdr:colOff>
          <xdr:row>5</xdr:row>
          <xdr:rowOff>0</xdr:rowOff>
        </xdr:to>
        <xdr:sp macro="" textlink="">
          <xdr:nvSpPr>
            <xdr:cNvPr id="21513" name="Group Box 9" descr="Mês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00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Mês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1419225</xdr:colOff>
          <xdr:row>4</xdr:row>
          <xdr:rowOff>85725</xdr:rowOff>
        </xdr:from>
        <xdr:to>
          <xdr:col>2</xdr:col>
          <xdr:colOff>1847850</xdr:colOff>
          <xdr:row>4</xdr:row>
          <xdr:rowOff>314325</xdr:rowOff>
        </xdr:to>
        <xdr:sp macro="" textlink="">
          <xdr:nvSpPr>
            <xdr:cNvPr id="21514" name="Option Button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0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2324100</xdr:colOff>
          <xdr:row>4</xdr:row>
          <xdr:rowOff>85725</xdr:rowOff>
        </xdr:from>
        <xdr:to>
          <xdr:col>2</xdr:col>
          <xdr:colOff>2752725</xdr:colOff>
          <xdr:row>4</xdr:row>
          <xdr:rowOff>314325</xdr:rowOff>
        </xdr:to>
        <xdr:sp macro="" textlink="">
          <xdr:nvSpPr>
            <xdr:cNvPr id="21515" name="Option Button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0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3152775</xdr:colOff>
          <xdr:row>4</xdr:row>
          <xdr:rowOff>85725</xdr:rowOff>
        </xdr:from>
        <xdr:to>
          <xdr:col>2</xdr:col>
          <xdr:colOff>3581400</xdr:colOff>
          <xdr:row>4</xdr:row>
          <xdr:rowOff>314325</xdr:rowOff>
        </xdr:to>
        <xdr:sp macro="" textlink="">
          <xdr:nvSpPr>
            <xdr:cNvPr id="21516" name="Option Button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0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3990975</xdr:colOff>
          <xdr:row>4</xdr:row>
          <xdr:rowOff>85725</xdr:rowOff>
        </xdr:from>
        <xdr:to>
          <xdr:col>2</xdr:col>
          <xdr:colOff>4429125</xdr:colOff>
          <xdr:row>4</xdr:row>
          <xdr:rowOff>314325</xdr:rowOff>
        </xdr:to>
        <xdr:sp macro="" textlink="">
          <xdr:nvSpPr>
            <xdr:cNvPr id="21517" name="Option Button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00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4838700</xdr:colOff>
          <xdr:row>4</xdr:row>
          <xdr:rowOff>85725</xdr:rowOff>
        </xdr:from>
        <xdr:to>
          <xdr:col>2</xdr:col>
          <xdr:colOff>5267325</xdr:colOff>
          <xdr:row>4</xdr:row>
          <xdr:rowOff>314325</xdr:rowOff>
        </xdr:to>
        <xdr:sp macro="" textlink="">
          <xdr:nvSpPr>
            <xdr:cNvPr id="21518" name="Option Button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00000000-0008-0000-0000-00000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5667375</xdr:colOff>
          <xdr:row>4</xdr:row>
          <xdr:rowOff>85725</xdr:rowOff>
        </xdr:from>
        <xdr:to>
          <xdr:col>3</xdr:col>
          <xdr:colOff>276225</xdr:colOff>
          <xdr:row>4</xdr:row>
          <xdr:rowOff>314325</xdr:rowOff>
        </xdr:to>
        <xdr:sp macro="" textlink="">
          <xdr:nvSpPr>
            <xdr:cNvPr id="21519" name="Option Button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00000000-0008-0000-0000-00000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Jun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</xdr:row>
          <xdr:rowOff>85725</xdr:rowOff>
        </xdr:from>
        <xdr:to>
          <xdr:col>5</xdr:col>
          <xdr:colOff>495300</xdr:colOff>
          <xdr:row>4</xdr:row>
          <xdr:rowOff>314325</xdr:rowOff>
        </xdr:to>
        <xdr:sp macro="" textlink="">
          <xdr:nvSpPr>
            <xdr:cNvPr id="21520" name="Option Button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00000000-0008-0000-0000-00001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Jul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904875</xdr:colOff>
          <xdr:row>4</xdr:row>
          <xdr:rowOff>85725</xdr:rowOff>
        </xdr:from>
        <xdr:to>
          <xdr:col>5</xdr:col>
          <xdr:colOff>1333500</xdr:colOff>
          <xdr:row>4</xdr:row>
          <xdr:rowOff>314325</xdr:rowOff>
        </xdr:to>
        <xdr:sp macro="" textlink="">
          <xdr:nvSpPr>
            <xdr:cNvPr id="21521" name="Option Button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00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1733550</xdr:colOff>
          <xdr:row>4</xdr:row>
          <xdr:rowOff>85725</xdr:rowOff>
        </xdr:from>
        <xdr:to>
          <xdr:col>5</xdr:col>
          <xdr:colOff>2162175</xdr:colOff>
          <xdr:row>4</xdr:row>
          <xdr:rowOff>314325</xdr:rowOff>
        </xdr:to>
        <xdr:sp macro="" textlink="">
          <xdr:nvSpPr>
            <xdr:cNvPr id="21522" name="Option Button 18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id="{00000000-0008-0000-0000-00001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2571750</xdr:colOff>
          <xdr:row>4</xdr:row>
          <xdr:rowOff>85725</xdr:rowOff>
        </xdr:from>
        <xdr:to>
          <xdr:col>5</xdr:col>
          <xdr:colOff>3000375</xdr:colOff>
          <xdr:row>4</xdr:row>
          <xdr:rowOff>314325</xdr:rowOff>
        </xdr:to>
        <xdr:sp macro="" textlink="">
          <xdr:nvSpPr>
            <xdr:cNvPr id="21523" name="Option Button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00000000-0008-0000-00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3409950</xdr:colOff>
          <xdr:row>4</xdr:row>
          <xdr:rowOff>85725</xdr:rowOff>
        </xdr:from>
        <xdr:to>
          <xdr:col>5</xdr:col>
          <xdr:colOff>3848100</xdr:colOff>
          <xdr:row>4</xdr:row>
          <xdr:rowOff>314325</xdr:rowOff>
        </xdr:to>
        <xdr:sp macro="" textlink="">
          <xdr:nvSpPr>
            <xdr:cNvPr id="21524" name="Option Button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00000000-0008-0000-00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4248150</xdr:colOff>
          <xdr:row>4</xdr:row>
          <xdr:rowOff>85725</xdr:rowOff>
        </xdr:from>
        <xdr:to>
          <xdr:col>5</xdr:col>
          <xdr:colOff>4676775</xdr:colOff>
          <xdr:row>4</xdr:row>
          <xdr:rowOff>314325</xdr:rowOff>
        </xdr:to>
        <xdr:sp macro="" textlink="">
          <xdr:nvSpPr>
            <xdr:cNvPr id="21525" name="Option Button 21" hidden="1">
              <a:extLst>
                <a:ext uri="{63B3BB69-23CF-44E3-9099-C40C66FF867C}">
                  <a14:compatExt spid="_x0000_s21525"/>
                </a:ext>
                <a:ext uri="{FF2B5EF4-FFF2-40B4-BE49-F238E27FC236}">
                  <a16:creationId xmlns:a16="http://schemas.microsoft.com/office/drawing/2014/main" id="{00000000-0008-0000-0000-00001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</xdr:row>
          <xdr:rowOff>57150</xdr:rowOff>
        </xdr:from>
        <xdr:to>
          <xdr:col>2</xdr:col>
          <xdr:colOff>314325</xdr:colOff>
          <xdr:row>2</xdr:row>
          <xdr:rowOff>333375</xdr:rowOff>
        </xdr:to>
        <xdr:sp macro="" textlink="">
          <xdr:nvSpPr>
            <xdr:cNvPr id="21507" name="Option Button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0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SBBR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</xdr:row>
          <xdr:rowOff>57150</xdr:rowOff>
        </xdr:from>
        <xdr:to>
          <xdr:col>2</xdr:col>
          <xdr:colOff>1428750</xdr:colOff>
          <xdr:row>2</xdr:row>
          <xdr:rowOff>333375</xdr:rowOff>
        </xdr:to>
        <xdr:sp macro="" textlink="">
          <xdr:nvSpPr>
            <xdr:cNvPr id="21508" name="Option Button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0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SBCF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2009775</xdr:colOff>
          <xdr:row>2</xdr:row>
          <xdr:rowOff>57150</xdr:rowOff>
        </xdr:from>
        <xdr:to>
          <xdr:col>2</xdr:col>
          <xdr:colOff>2514600</xdr:colOff>
          <xdr:row>2</xdr:row>
          <xdr:rowOff>333375</xdr:rowOff>
        </xdr:to>
        <xdr:sp macro="" textlink="">
          <xdr:nvSpPr>
            <xdr:cNvPr id="21509" name="Option Button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0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SBFL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3095625</xdr:colOff>
          <xdr:row>2</xdr:row>
          <xdr:rowOff>57150</xdr:rowOff>
        </xdr:from>
        <xdr:to>
          <xdr:col>2</xdr:col>
          <xdr:colOff>3600450</xdr:colOff>
          <xdr:row>2</xdr:row>
          <xdr:rowOff>333375</xdr:rowOff>
        </xdr:to>
        <xdr:sp macro="" textlink="">
          <xdr:nvSpPr>
            <xdr:cNvPr id="21510" name="Option Button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0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SBFZ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4181475</xdr:colOff>
          <xdr:row>2</xdr:row>
          <xdr:rowOff>57150</xdr:rowOff>
        </xdr:from>
        <xdr:to>
          <xdr:col>2</xdr:col>
          <xdr:colOff>4686300</xdr:colOff>
          <xdr:row>2</xdr:row>
          <xdr:rowOff>333375</xdr:rowOff>
        </xdr:to>
        <xdr:sp macro="" textlink="">
          <xdr:nvSpPr>
            <xdr:cNvPr id="21511" name="Option Button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00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SBGL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5267325</xdr:colOff>
          <xdr:row>2</xdr:row>
          <xdr:rowOff>57150</xdr:rowOff>
        </xdr:from>
        <xdr:to>
          <xdr:col>2</xdr:col>
          <xdr:colOff>5772150</xdr:colOff>
          <xdr:row>2</xdr:row>
          <xdr:rowOff>333375</xdr:rowOff>
        </xdr:to>
        <xdr:sp macro="" textlink="">
          <xdr:nvSpPr>
            <xdr:cNvPr id="21512" name="Option Button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00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SBGR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</xdr:row>
          <xdr:rowOff>57150</xdr:rowOff>
        </xdr:from>
        <xdr:to>
          <xdr:col>5</xdr:col>
          <xdr:colOff>419100</xdr:colOff>
          <xdr:row>2</xdr:row>
          <xdr:rowOff>333375</xdr:rowOff>
        </xdr:to>
        <xdr:sp macro="" textlink="">
          <xdr:nvSpPr>
            <xdr:cNvPr id="21531" name="Option Button 8" hidden="1">
              <a:extLst>
                <a:ext uri="{63B3BB69-23CF-44E3-9099-C40C66FF867C}">
                  <a14:compatExt spid="_x0000_s21531"/>
                </a:ext>
                <a:ext uri="{FF2B5EF4-FFF2-40B4-BE49-F238E27FC236}">
                  <a16:creationId xmlns:a16="http://schemas.microsoft.com/office/drawing/2014/main" id="{00000000-0008-0000-0000-00001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SBKP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1000125</xdr:colOff>
          <xdr:row>2</xdr:row>
          <xdr:rowOff>57150</xdr:rowOff>
        </xdr:from>
        <xdr:to>
          <xdr:col>5</xdr:col>
          <xdr:colOff>1504950</xdr:colOff>
          <xdr:row>2</xdr:row>
          <xdr:rowOff>333375</xdr:rowOff>
        </xdr:to>
        <xdr:sp macro="" textlink="">
          <xdr:nvSpPr>
            <xdr:cNvPr id="21532" name="Option Button 8" hidden="1">
              <a:extLst>
                <a:ext uri="{63B3BB69-23CF-44E3-9099-C40C66FF867C}">
                  <a14:compatExt spid="_x0000_s21532"/>
                </a:ext>
                <a:ext uri="{FF2B5EF4-FFF2-40B4-BE49-F238E27FC236}">
                  <a16:creationId xmlns:a16="http://schemas.microsoft.com/office/drawing/2014/main" id="{00000000-0008-0000-0000-00001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SBPA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2085975</xdr:colOff>
          <xdr:row>2</xdr:row>
          <xdr:rowOff>57150</xdr:rowOff>
        </xdr:from>
        <xdr:to>
          <xdr:col>5</xdr:col>
          <xdr:colOff>2590800</xdr:colOff>
          <xdr:row>2</xdr:row>
          <xdr:rowOff>333375</xdr:rowOff>
        </xdr:to>
        <xdr:sp macro="" textlink="">
          <xdr:nvSpPr>
            <xdr:cNvPr id="21533" name="Option Button 8" hidden="1">
              <a:extLst>
                <a:ext uri="{63B3BB69-23CF-44E3-9099-C40C66FF867C}">
                  <a14:compatExt spid="_x0000_s21533"/>
                </a:ext>
                <a:ext uri="{FF2B5EF4-FFF2-40B4-BE49-F238E27FC236}">
                  <a16:creationId xmlns:a16="http://schemas.microsoft.com/office/drawing/2014/main" id="{00000000-0008-0000-0000-00001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SBRF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3171825</xdr:colOff>
          <xdr:row>2</xdr:row>
          <xdr:rowOff>57150</xdr:rowOff>
        </xdr:from>
        <xdr:to>
          <xdr:col>5</xdr:col>
          <xdr:colOff>3676650</xdr:colOff>
          <xdr:row>2</xdr:row>
          <xdr:rowOff>333375</xdr:rowOff>
        </xdr:to>
        <xdr:sp macro="" textlink="">
          <xdr:nvSpPr>
            <xdr:cNvPr id="21534" name="Option Button 8" hidden="1">
              <a:extLst>
                <a:ext uri="{63B3BB69-23CF-44E3-9099-C40C66FF867C}">
                  <a14:compatExt spid="_x0000_s21534"/>
                </a:ext>
                <a:ext uri="{FF2B5EF4-FFF2-40B4-BE49-F238E27FC236}">
                  <a16:creationId xmlns:a16="http://schemas.microsoft.com/office/drawing/2014/main" id="{00000000-0008-0000-0000-00001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SBSG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4</xdr:row>
          <xdr:rowOff>28575</xdr:rowOff>
        </xdr:from>
        <xdr:to>
          <xdr:col>2</xdr:col>
          <xdr:colOff>809625</xdr:colOff>
          <xdr:row>4</xdr:row>
          <xdr:rowOff>352425</xdr:rowOff>
        </xdr:to>
        <xdr:sp macro="" textlink="">
          <xdr:nvSpPr>
            <xdr:cNvPr id="21540" name="Spinner 36" hidden="1">
              <a:extLst>
                <a:ext uri="{63B3BB69-23CF-44E3-9099-C40C66FF867C}">
                  <a14:compatExt spid="_x0000_s21540"/>
                </a:ext>
                <a:ext uri="{FF2B5EF4-FFF2-40B4-BE49-F238E27FC236}">
                  <a16:creationId xmlns:a16="http://schemas.microsoft.com/office/drawing/2014/main" id="{00000000-0008-0000-0000-00002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133350</xdr:rowOff>
        </xdr:from>
        <xdr:to>
          <xdr:col>2</xdr:col>
          <xdr:colOff>1114425</xdr:colOff>
          <xdr:row>5</xdr:row>
          <xdr:rowOff>0</xdr:rowOff>
        </xdr:to>
        <xdr:sp macro="" textlink="">
          <xdr:nvSpPr>
            <xdr:cNvPr id="21535" name="Group Box 9" descr="Mês" hidden="1">
              <a:extLst>
                <a:ext uri="{63B3BB69-23CF-44E3-9099-C40C66FF867C}">
                  <a14:compatExt spid="_x0000_s21535"/>
                </a:ext>
                <a:ext uri="{FF2B5EF4-FFF2-40B4-BE49-F238E27FC236}">
                  <a16:creationId xmlns:a16="http://schemas.microsoft.com/office/drawing/2014/main" id="{00000000-0008-0000-0000-00001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4257675</xdr:colOff>
          <xdr:row>2</xdr:row>
          <xdr:rowOff>57150</xdr:rowOff>
        </xdr:from>
        <xdr:to>
          <xdr:col>5</xdr:col>
          <xdr:colOff>4762500</xdr:colOff>
          <xdr:row>2</xdr:row>
          <xdr:rowOff>333375</xdr:rowOff>
        </xdr:to>
        <xdr:sp macro="" textlink="">
          <xdr:nvSpPr>
            <xdr:cNvPr id="21542" name="Option Button 38" hidden="1">
              <a:extLst>
                <a:ext uri="{63B3BB69-23CF-44E3-9099-C40C66FF867C}">
                  <a14:compatExt spid="_x0000_s21542"/>
                </a:ext>
                <a:ext uri="{FF2B5EF4-FFF2-40B4-BE49-F238E27FC236}">
                  <a16:creationId xmlns:a16="http://schemas.microsoft.com/office/drawing/2014/main" id="{00000000-0008-0000-0000-00002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SBSV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13</xdr:row>
          <xdr:rowOff>161925</xdr:rowOff>
        </xdr:from>
        <xdr:to>
          <xdr:col>2</xdr:col>
          <xdr:colOff>1238250</xdr:colOff>
          <xdr:row>15</xdr:row>
          <xdr:rowOff>0</xdr:rowOff>
        </xdr:to>
        <xdr:sp macro="" textlink="">
          <xdr:nvSpPr>
            <xdr:cNvPr id="21547" name="Button 22" hidden="1">
              <a:extLst>
                <a:ext uri="{63B3BB69-23CF-44E3-9099-C40C66FF867C}">
                  <a14:compatExt spid="_x0000_s21547"/>
                </a:ext>
                <a:ext uri="{FF2B5EF4-FFF2-40B4-BE49-F238E27FC236}">
                  <a16:creationId xmlns:a16="http://schemas.microsoft.com/office/drawing/2014/main" id="{00000000-0008-0000-0000-00002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PNAE</a:t>
              </a:r>
            </a:p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(Anexo II)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1362075</xdr:colOff>
          <xdr:row>13</xdr:row>
          <xdr:rowOff>161925</xdr:rowOff>
        </xdr:from>
        <xdr:to>
          <xdr:col>2</xdr:col>
          <xdr:colOff>2905125</xdr:colOff>
          <xdr:row>15</xdr:row>
          <xdr:rowOff>0</xdr:rowOff>
        </xdr:to>
        <xdr:sp macro="" textlink="">
          <xdr:nvSpPr>
            <xdr:cNvPr id="21548" name="Button 44" hidden="1">
              <a:extLst>
                <a:ext uri="{63B3BB69-23CF-44E3-9099-C40C66FF867C}">
                  <a14:compatExt spid="_x0000_s21548"/>
                </a:ext>
                <a:ext uri="{FF2B5EF4-FFF2-40B4-BE49-F238E27FC236}">
                  <a16:creationId xmlns:a16="http://schemas.microsoft.com/office/drawing/2014/main" id="{00000000-0008-0000-0000-00002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Eventos Graves</a:t>
              </a:r>
            </a:p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(Anexo III)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3028950</xdr:colOff>
          <xdr:row>13</xdr:row>
          <xdr:rowOff>161925</xdr:rowOff>
        </xdr:from>
        <xdr:to>
          <xdr:col>2</xdr:col>
          <xdr:colOff>4581525</xdr:colOff>
          <xdr:row>15</xdr:row>
          <xdr:rowOff>0</xdr:rowOff>
        </xdr:to>
        <xdr:sp macro="" textlink="">
          <xdr:nvSpPr>
            <xdr:cNvPr id="21550" name="Button 46" hidden="1">
              <a:extLst>
                <a:ext uri="{63B3BB69-23CF-44E3-9099-C40C66FF867C}">
                  <a14:compatExt spid="_x0000_s21550"/>
                </a:ext>
                <a:ext uri="{FF2B5EF4-FFF2-40B4-BE49-F238E27FC236}">
                  <a16:creationId xmlns:a16="http://schemas.microsoft.com/office/drawing/2014/main" id="{00000000-0008-0000-0000-00002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Medições da Fila de Inspeção</a:t>
              </a:r>
            </a:p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(Anexo VI)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13</xdr:row>
          <xdr:rowOff>161925</xdr:rowOff>
        </xdr:from>
        <xdr:to>
          <xdr:col>5</xdr:col>
          <xdr:colOff>1485900</xdr:colOff>
          <xdr:row>15</xdr:row>
          <xdr:rowOff>0</xdr:rowOff>
        </xdr:to>
        <xdr:sp macro="" textlink="">
          <xdr:nvSpPr>
            <xdr:cNvPr id="21551" name="Button 47" hidden="1">
              <a:extLst>
                <a:ext uri="{63B3BB69-23CF-44E3-9099-C40C66FF867C}">
                  <a14:compatExt spid="_x0000_s21551"/>
                </a:ext>
                <a:ext uri="{FF2B5EF4-FFF2-40B4-BE49-F238E27FC236}">
                  <a16:creationId xmlns:a16="http://schemas.microsoft.com/office/drawing/2014/main" id="{00000000-0008-0000-0000-00002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Cadastro de Obras</a:t>
              </a:r>
            </a:p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(Anexo X)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4705350</xdr:colOff>
          <xdr:row>13</xdr:row>
          <xdr:rowOff>161925</xdr:rowOff>
        </xdr:from>
        <xdr:to>
          <xdr:col>4</xdr:col>
          <xdr:colOff>133350</xdr:colOff>
          <xdr:row>15</xdr:row>
          <xdr:rowOff>0</xdr:rowOff>
        </xdr:to>
        <xdr:sp macro="" textlink="">
          <xdr:nvSpPr>
            <xdr:cNvPr id="21552" name="Button 48" hidden="1">
              <a:extLst>
                <a:ext uri="{63B3BB69-23CF-44E3-9099-C40C66FF867C}">
                  <a14:compatExt spid="_x0000_s21552"/>
                </a:ext>
                <a:ext uri="{FF2B5EF4-FFF2-40B4-BE49-F238E27FC236}">
                  <a16:creationId xmlns:a16="http://schemas.microsoft.com/office/drawing/2014/main" id="{00000000-0008-0000-0000-00003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Relatório de Indisponibilidades</a:t>
              </a:r>
            </a:p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(Anexo IX)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1609725</xdr:colOff>
          <xdr:row>13</xdr:row>
          <xdr:rowOff>161925</xdr:rowOff>
        </xdr:from>
        <xdr:to>
          <xdr:col>5</xdr:col>
          <xdr:colOff>3162300</xdr:colOff>
          <xdr:row>15</xdr:row>
          <xdr:rowOff>0</xdr:rowOff>
        </xdr:to>
        <xdr:sp macro="" textlink="">
          <xdr:nvSpPr>
            <xdr:cNvPr id="21553" name="Button 49" hidden="1">
              <a:extLst>
                <a:ext uri="{63B3BB69-23CF-44E3-9099-C40C66FF867C}">
                  <a14:compatExt spid="_x0000_s21553"/>
                </a:ext>
                <a:ext uri="{FF2B5EF4-FFF2-40B4-BE49-F238E27FC236}">
                  <a16:creationId xmlns:a16="http://schemas.microsoft.com/office/drawing/2014/main" id="{00000000-0008-0000-0000-00003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Cadastro de Não Monitoramento</a:t>
              </a:r>
            </a:p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(Anexo XI)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3305175</xdr:colOff>
          <xdr:row>13</xdr:row>
          <xdr:rowOff>161925</xdr:rowOff>
        </xdr:from>
        <xdr:to>
          <xdr:col>6</xdr:col>
          <xdr:colOff>9525</xdr:colOff>
          <xdr:row>15</xdr:row>
          <xdr:rowOff>0</xdr:rowOff>
        </xdr:to>
        <xdr:sp macro="" textlink="">
          <xdr:nvSpPr>
            <xdr:cNvPr id="21554" name="Button 50" hidden="1">
              <a:extLst>
                <a:ext uri="{63B3BB69-23CF-44E3-9099-C40C66FF867C}">
                  <a14:compatExt spid="_x0000_s21554"/>
                </a:ext>
                <a:ext uri="{FF2B5EF4-FFF2-40B4-BE49-F238E27FC236}">
                  <a16:creationId xmlns:a16="http://schemas.microsoft.com/office/drawing/2014/main" id="{00000000-0008-0000-0000-00003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Cadastro de manutenções planejadas longas</a:t>
              </a:r>
            </a:p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(Anexo XII)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133350</xdr:rowOff>
        </xdr:from>
        <xdr:to>
          <xdr:col>3</xdr:col>
          <xdr:colOff>19050</xdr:colOff>
          <xdr:row>7</xdr:row>
          <xdr:rowOff>0</xdr:rowOff>
        </xdr:to>
        <xdr:sp macro="" textlink="">
          <xdr:nvSpPr>
            <xdr:cNvPr id="21555" name="Group Box 1" hidden="1">
              <a:extLst>
                <a:ext uri="{63B3BB69-23CF-44E3-9099-C40C66FF867C}">
                  <a14:compatExt spid="_x0000_s21555"/>
                </a:ext>
                <a:ext uri="{FF2B5EF4-FFF2-40B4-BE49-F238E27FC236}">
                  <a16:creationId xmlns:a16="http://schemas.microsoft.com/office/drawing/2014/main" id="{00000000-0008-0000-0000-00003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Configuração arquivo .csv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6</xdr:row>
          <xdr:rowOff>85725</xdr:rowOff>
        </xdr:from>
        <xdr:to>
          <xdr:col>2</xdr:col>
          <xdr:colOff>1076325</xdr:colOff>
          <xdr:row>6</xdr:row>
          <xdr:rowOff>314325</xdr:rowOff>
        </xdr:to>
        <xdr:sp macro="" textlink="">
          <xdr:nvSpPr>
            <xdr:cNvPr id="21556" name="Option Button 10" hidden="1">
              <a:extLst>
                <a:ext uri="{63B3BB69-23CF-44E3-9099-C40C66FF867C}">
                  <a14:compatExt spid="_x0000_s21556"/>
                </a:ext>
                <a:ext uri="{FF2B5EF4-FFF2-40B4-BE49-F238E27FC236}">
                  <a16:creationId xmlns:a16="http://schemas.microsoft.com/office/drawing/2014/main" id="{00000000-0008-0000-0000-00003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Macintosh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2371725</xdr:colOff>
          <xdr:row>6</xdr:row>
          <xdr:rowOff>85725</xdr:rowOff>
        </xdr:from>
        <xdr:to>
          <xdr:col>2</xdr:col>
          <xdr:colOff>3095625</xdr:colOff>
          <xdr:row>6</xdr:row>
          <xdr:rowOff>314325</xdr:rowOff>
        </xdr:to>
        <xdr:sp macro="" textlink="">
          <xdr:nvSpPr>
            <xdr:cNvPr id="21557" name="Option Button 10" hidden="1">
              <a:extLst>
                <a:ext uri="{63B3BB69-23CF-44E3-9099-C40C66FF867C}">
                  <a14:compatExt spid="_x0000_s21557"/>
                </a:ext>
                <a:ext uri="{FF2B5EF4-FFF2-40B4-BE49-F238E27FC236}">
                  <a16:creationId xmlns:a16="http://schemas.microsoft.com/office/drawing/2014/main" id="{00000000-0008-0000-0000-00003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Windows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4400550</xdr:colOff>
          <xdr:row>6</xdr:row>
          <xdr:rowOff>85725</xdr:rowOff>
        </xdr:from>
        <xdr:to>
          <xdr:col>2</xdr:col>
          <xdr:colOff>5124450</xdr:colOff>
          <xdr:row>6</xdr:row>
          <xdr:rowOff>314325</xdr:rowOff>
        </xdr:to>
        <xdr:sp macro="" textlink="">
          <xdr:nvSpPr>
            <xdr:cNvPr id="21558" name="Option Button 10" hidden="1">
              <a:extLst>
                <a:ext uri="{63B3BB69-23CF-44E3-9099-C40C66FF867C}">
                  <a14:compatExt spid="_x0000_s21558"/>
                </a:ext>
                <a:ext uri="{FF2B5EF4-FFF2-40B4-BE49-F238E27FC236}">
                  <a16:creationId xmlns:a16="http://schemas.microsoft.com/office/drawing/2014/main" id="{00000000-0008-0000-0000-00003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MS-DOS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466725</xdr:colOff>
          <xdr:row>23</xdr:row>
          <xdr:rowOff>123825</xdr:rowOff>
        </xdr:from>
        <xdr:to>
          <xdr:col>8</xdr:col>
          <xdr:colOff>276225</xdr:colOff>
          <xdr:row>27</xdr:row>
          <xdr:rowOff>76200</xdr:rowOff>
        </xdr:to>
        <xdr:sp macro="" textlink="">
          <xdr:nvSpPr>
            <xdr:cNvPr id="21564" name="Button 22" hidden="1">
              <a:extLst>
                <a:ext uri="{63B3BB69-23CF-44E3-9099-C40C66FF867C}">
                  <a14:compatExt spid="_x0000_s21564"/>
                </a:ext>
                <a:ext uri="{FF2B5EF4-FFF2-40B4-BE49-F238E27FC236}">
                  <a16:creationId xmlns:a16="http://schemas.microsoft.com/office/drawing/2014/main" id="{00000000-0008-0000-0000-00003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Limpar verificação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466725</xdr:colOff>
          <xdr:row>36</xdr:row>
          <xdr:rowOff>66675</xdr:rowOff>
        </xdr:from>
        <xdr:to>
          <xdr:col>8</xdr:col>
          <xdr:colOff>276225</xdr:colOff>
          <xdr:row>40</xdr:row>
          <xdr:rowOff>19050</xdr:rowOff>
        </xdr:to>
        <xdr:sp macro="" textlink="">
          <xdr:nvSpPr>
            <xdr:cNvPr id="21565" name="Button 61" hidden="1">
              <a:extLst>
                <a:ext uri="{63B3BB69-23CF-44E3-9099-C40C66FF867C}">
                  <a14:compatExt spid="_x0000_s21565"/>
                </a:ext>
                <a:ext uri="{FF2B5EF4-FFF2-40B4-BE49-F238E27FC236}">
                  <a16:creationId xmlns:a16="http://schemas.microsoft.com/office/drawing/2014/main" id="{00000000-0008-0000-0000-00003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Limpar verificação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466725</xdr:colOff>
          <xdr:row>49</xdr:row>
          <xdr:rowOff>104775</xdr:rowOff>
        </xdr:from>
        <xdr:to>
          <xdr:col>8</xdr:col>
          <xdr:colOff>276225</xdr:colOff>
          <xdr:row>53</xdr:row>
          <xdr:rowOff>57150</xdr:rowOff>
        </xdr:to>
        <xdr:sp macro="" textlink="">
          <xdr:nvSpPr>
            <xdr:cNvPr id="21566" name="Button 62" hidden="1">
              <a:extLst>
                <a:ext uri="{63B3BB69-23CF-44E3-9099-C40C66FF867C}">
                  <a14:compatExt spid="_x0000_s21566"/>
                </a:ext>
                <a:ext uri="{FF2B5EF4-FFF2-40B4-BE49-F238E27FC236}">
                  <a16:creationId xmlns:a16="http://schemas.microsoft.com/office/drawing/2014/main" id="{00000000-0008-0000-0000-00003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Limpar verificação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466725</xdr:colOff>
          <xdr:row>64</xdr:row>
          <xdr:rowOff>38100</xdr:rowOff>
        </xdr:from>
        <xdr:to>
          <xdr:col>8</xdr:col>
          <xdr:colOff>276225</xdr:colOff>
          <xdr:row>67</xdr:row>
          <xdr:rowOff>171450</xdr:rowOff>
        </xdr:to>
        <xdr:sp macro="" textlink="">
          <xdr:nvSpPr>
            <xdr:cNvPr id="21567" name="Button 63" hidden="1">
              <a:extLst>
                <a:ext uri="{63B3BB69-23CF-44E3-9099-C40C66FF867C}">
                  <a14:compatExt spid="_x0000_s21567"/>
                </a:ext>
                <a:ext uri="{FF2B5EF4-FFF2-40B4-BE49-F238E27FC236}">
                  <a16:creationId xmlns:a16="http://schemas.microsoft.com/office/drawing/2014/main" id="{00000000-0008-0000-0000-00003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Limpar verificação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466725</xdr:colOff>
          <xdr:row>75</xdr:row>
          <xdr:rowOff>0</xdr:rowOff>
        </xdr:from>
        <xdr:to>
          <xdr:col>8</xdr:col>
          <xdr:colOff>276225</xdr:colOff>
          <xdr:row>78</xdr:row>
          <xdr:rowOff>133350</xdr:rowOff>
        </xdr:to>
        <xdr:sp macro="" textlink="">
          <xdr:nvSpPr>
            <xdr:cNvPr id="21568" name="Button 64" hidden="1">
              <a:extLst>
                <a:ext uri="{63B3BB69-23CF-44E3-9099-C40C66FF867C}">
                  <a14:compatExt spid="_x0000_s21568"/>
                </a:ext>
                <a:ext uri="{FF2B5EF4-FFF2-40B4-BE49-F238E27FC236}">
                  <a16:creationId xmlns:a16="http://schemas.microsoft.com/office/drawing/2014/main" id="{00000000-0008-0000-0000-00004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Limpar verificação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466725</xdr:colOff>
          <xdr:row>85</xdr:row>
          <xdr:rowOff>76200</xdr:rowOff>
        </xdr:from>
        <xdr:to>
          <xdr:col>8</xdr:col>
          <xdr:colOff>276225</xdr:colOff>
          <xdr:row>89</xdr:row>
          <xdr:rowOff>28575</xdr:rowOff>
        </xdr:to>
        <xdr:sp macro="" textlink="">
          <xdr:nvSpPr>
            <xdr:cNvPr id="21569" name="Button 65" hidden="1">
              <a:extLst>
                <a:ext uri="{63B3BB69-23CF-44E3-9099-C40C66FF867C}">
                  <a14:compatExt spid="_x0000_s21569"/>
                </a:ext>
                <a:ext uri="{FF2B5EF4-FFF2-40B4-BE49-F238E27FC236}">
                  <a16:creationId xmlns:a16="http://schemas.microsoft.com/office/drawing/2014/main" id="{00000000-0008-0000-0000-00004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Limpar verificação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466725</xdr:colOff>
          <xdr:row>97</xdr:row>
          <xdr:rowOff>47625</xdr:rowOff>
        </xdr:from>
        <xdr:to>
          <xdr:col>8</xdr:col>
          <xdr:colOff>276225</xdr:colOff>
          <xdr:row>101</xdr:row>
          <xdr:rowOff>0</xdr:rowOff>
        </xdr:to>
        <xdr:sp macro="" textlink="">
          <xdr:nvSpPr>
            <xdr:cNvPr id="21570" name="Button 66" hidden="1">
              <a:extLst>
                <a:ext uri="{63B3BB69-23CF-44E3-9099-C40C66FF867C}">
                  <a14:compatExt spid="_x0000_s21570"/>
                </a:ext>
                <a:ext uri="{FF2B5EF4-FFF2-40B4-BE49-F238E27FC236}">
                  <a16:creationId xmlns:a16="http://schemas.microsoft.com/office/drawing/2014/main" id="{00000000-0008-0000-0000-00004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Limpar verificação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105</xdr:row>
          <xdr:rowOff>152400</xdr:rowOff>
        </xdr:from>
        <xdr:to>
          <xdr:col>2</xdr:col>
          <xdr:colOff>923925</xdr:colOff>
          <xdr:row>109</xdr:row>
          <xdr:rowOff>142875</xdr:rowOff>
        </xdr:to>
        <xdr:sp macro="" textlink="">
          <xdr:nvSpPr>
            <xdr:cNvPr id="21571" name="Button 67" hidden="1">
              <a:extLst>
                <a:ext uri="{63B3BB69-23CF-44E3-9099-C40C66FF867C}">
                  <a14:compatExt spid="_x0000_s21571"/>
                </a:ext>
                <a:ext uri="{FF2B5EF4-FFF2-40B4-BE49-F238E27FC236}">
                  <a16:creationId xmlns:a16="http://schemas.microsoft.com/office/drawing/2014/main" id="{00000000-0008-0000-0000-00004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Limpar todas as verificações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523875</xdr:colOff>
          <xdr:row>23</xdr:row>
          <xdr:rowOff>123825</xdr:rowOff>
        </xdr:from>
        <xdr:to>
          <xdr:col>10</xdr:col>
          <xdr:colOff>552450</xdr:colOff>
          <xdr:row>27</xdr:row>
          <xdr:rowOff>76200</xdr:rowOff>
        </xdr:to>
        <xdr:sp macro="" textlink="">
          <xdr:nvSpPr>
            <xdr:cNvPr id="21572" name="Button 68" hidden="1">
              <a:extLst>
                <a:ext uri="{63B3BB69-23CF-44E3-9099-C40C66FF867C}">
                  <a14:compatExt spid="_x0000_s21572"/>
                </a:ext>
                <a:ext uri="{FF2B5EF4-FFF2-40B4-BE49-F238E27FC236}">
                  <a16:creationId xmlns:a16="http://schemas.microsoft.com/office/drawing/2014/main" id="{00000000-0008-0000-0000-00004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Preparar importação</a:t>
              </a:r>
            </a:p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(Exclusivo ANAC)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523875</xdr:colOff>
          <xdr:row>36</xdr:row>
          <xdr:rowOff>66675</xdr:rowOff>
        </xdr:from>
        <xdr:to>
          <xdr:col>10</xdr:col>
          <xdr:colOff>552450</xdr:colOff>
          <xdr:row>40</xdr:row>
          <xdr:rowOff>19050</xdr:rowOff>
        </xdr:to>
        <xdr:sp macro="" textlink="">
          <xdr:nvSpPr>
            <xdr:cNvPr id="21573" name="Button 69" hidden="1">
              <a:extLst>
                <a:ext uri="{63B3BB69-23CF-44E3-9099-C40C66FF867C}">
                  <a14:compatExt spid="_x0000_s21573"/>
                </a:ext>
                <a:ext uri="{FF2B5EF4-FFF2-40B4-BE49-F238E27FC236}">
                  <a16:creationId xmlns:a16="http://schemas.microsoft.com/office/drawing/2014/main" id="{00000000-0008-0000-0000-00004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Preparar importação</a:t>
              </a:r>
            </a:p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(Exclusivo ANAC)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523875</xdr:colOff>
          <xdr:row>49</xdr:row>
          <xdr:rowOff>104775</xdr:rowOff>
        </xdr:from>
        <xdr:to>
          <xdr:col>10</xdr:col>
          <xdr:colOff>552450</xdr:colOff>
          <xdr:row>53</xdr:row>
          <xdr:rowOff>57150</xdr:rowOff>
        </xdr:to>
        <xdr:sp macro="" textlink="">
          <xdr:nvSpPr>
            <xdr:cNvPr id="21574" name="Button 70" hidden="1">
              <a:extLst>
                <a:ext uri="{63B3BB69-23CF-44E3-9099-C40C66FF867C}">
                  <a14:compatExt spid="_x0000_s21574"/>
                </a:ext>
                <a:ext uri="{FF2B5EF4-FFF2-40B4-BE49-F238E27FC236}">
                  <a16:creationId xmlns:a16="http://schemas.microsoft.com/office/drawing/2014/main" id="{00000000-0008-0000-0000-00004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Preparar importação</a:t>
              </a:r>
            </a:p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(Exclusivo ANAC)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523875</xdr:colOff>
          <xdr:row>64</xdr:row>
          <xdr:rowOff>38100</xdr:rowOff>
        </xdr:from>
        <xdr:to>
          <xdr:col>10</xdr:col>
          <xdr:colOff>552450</xdr:colOff>
          <xdr:row>67</xdr:row>
          <xdr:rowOff>171450</xdr:rowOff>
        </xdr:to>
        <xdr:sp macro="" textlink="">
          <xdr:nvSpPr>
            <xdr:cNvPr id="21575" name="Button 71" hidden="1">
              <a:extLst>
                <a:ext uri="{63B3BB69-23CF-44E3-9099-C40C66FF867C}">
                  <a14:compatExt spid="_x0000_s21575"/>
                </a:ext>
                <a:ext uri="{FF2B5EF4-FFF2-40B4-BE49-F238E27FC236}">
                  <a16:creationId xmlns:a16="http://schemas.microsoft.com/office/drawing/2014/main" id="{00000000-0008-0000-0000-00004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Preparar importação</a:t>
              </a:r>
            </a:p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(Exclusivo ANAC)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523875</xdr:colOff>
          <xdr:row>75</xdr:row>
          <xdr:rowOff>0</xdr:rowOff>
        </xdr:from>
        <xdr:to>
          <xdr:col>10</xdr:col>
          <xdr:colOff>552450</xdr:colOff>
          <xdr:row>78</xdr:row>
          <xdr:rowOff>133350</xdr:rowOff>
        </xdr:to>
        <xdr:sp macro="" textlink="">
          <xdr:nvSpPr>
            <xdr:cNvPr id="21576" name="Button 72" hidden="1">
              <a:extLst>
                <a:ext uri="{63B3BB69-23CF-44E3-9099-C40C66FF867C}">
                  <a14:compatExt spid="_x0000_s21576"/>
                </a:ext>
                <a:ext uri="{FF2B5EF4-FFF2-40B4-BE49-F238E27FC236}">
                  <a16:creationId xmlns:a16="http://schemas.microsoft.com/office/drawing/2014/main" id="{00000000-0008-0000-0000-00004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Preparar importação</a:t>
              </a:r>
            </a:p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(Exclusivo ANAC)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523875</xdr:colOff>
          <xdr:row>85</xdr:row>
          <xdr:rowOff>76200</xdr:rowOff>
        </xdr:from>
        <xdr:to>
          <xdr:col>10</xdr:col>
          <xdr:colOff>552450</xdr:colOff>
          <xdr:row>89</xdr:row>
          <xdr:rowOff>28575</xdr:rowOff>
        </xdr:to>
        <xdr:sp macro="" textlink="">
          <xdr:nvSpPr>
            <xdr:cNvPr id="21577" name="Button 73" hidden="1">
              <a:extLst>
                <a:ext uri="{63B3BB69-23CF-44E3-9099-C40C66FF867C}">
                  <a14:compatExt spid="_x0000_s21577"/>
                </a:ext>
                <a:ext uri="{FF2B5EF4-FFF2-40B4-BE49-F238E27FC236}">
                  <a16:creationId xmlns:a16="http://schemas.microsoft.com/office/drawing/2014/main" id="{00000000-0008-0000-0000-00004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Preparar importação</a:t>
              </a:r>
            </a:p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(Exclusivo ANAC)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523875</xdr:colOff>
          <xdr:row>97</xdr:row>
          <xdr:rowOff>47625</xdr:rowOff>
        </xdr:from>
        <xdr:to>
          <xdr:col>10</xdr:col>
          <xdr:colOff>552450</xdr:colOff>
          <xdr:row>101</xdr:row>
          <xdr:rowOff>0</xdr:rowOff>
        </xdr:to>
        <xdr:sp macro="" textlink="">
          <xdr:nvSpPr>
            <xdr:cNvPr id="21578" name="Button 74" hidden="1">
              <a:extLst>
                <a:ext uri="{63B3BB69-23CF-44E3-9099-C40C66FF867C}">
                  <a14:compatExt spid="_x0000_s21578"/>
                </a:ext>
                <a:ext uri="{FF2B5EF4-FFF2-40B4-BE49-F238E27FC236}">
                  <a16:creationId xmlns:a16="http://schemas.microsoft.com/office/drawing/2014/main" id="{00000000-0008-0000-0000-00004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Preparar importação</a:t>
              </a:r>
            </a:p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(Exclusivo ANAC)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erificador%20Portaria%203730%20-%20V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IFICAÇÃO"/>
      <sheetName val="PLANEJADAS24H"/>
      <sheetName val="PARÂMETROS"/>
      <sheetName val="PNAE"/>
      <sheetName val="EVENTOS_GRAVES"/>
      <sheetName val="INSPECAOSEGURANCA"/>
      <sheetName val="INDISPONIBILIDADES"/>
      <sheetName val="OBRAS"/>
      <sheetName val="CADASTRONAOMONITORAMENTO"/>
      <sheetName val="A"/>
      <sheetName val="B"/>
      <sheetName val="C"/>
      <sheetName val="D"/>
      <sheetName val="E"/>
      <sheetName val="F"/>
      <sheetName val="Controle de Versões"/>
    </sheetNames>
    <sheetDataSet>
      <sheetData sheetId="0" refreshError="1"/>
      <sheetData sheetId="1" refreshError="1"/>
      <sheetData sheetId="2">
        <row r="1">
          <cell r="B1" t="str">
            <v>SBBR</v>
          </cell>
        </row>
      </sheetData>
      <sheetData sheetId="3"/>
      <sheetData sheetId="4" refreshError="1"/>
      <sheetData sheetId="5" refreshError="1"/>
      <sheetData sheetId="6"/>
      <sheetData sheetId="7" refreshError="1"/>
      <sheetData sheetId="8">
        <row r="2">
          <cell r="B2">
            <v>1</v>
          </cell>
          <cell r="Q2" t="str">
            <v>438310,0833333333333333</v>
          </cell>
          <cell r="R2" t="str">
            <v>438610,208333333333333</v>
          </cell>
        </row>
        <row r="3">
          <cell r="B3">
            <v>2</v>
          </cell>
          <cell r="Q3" t="str">
            <v>438310,0833333333333333</v>
          </cell>
          <cell r="R3" t="str">
            <v>438610,208333333333333</v>
          </cell>
        </row>
        <row r="4">
          <cell r="B4">
            <v>3</v>
          </cell>
          <cell r="Q4" t="str">
            <v>438310,0833333333333333</v>
          </cell>
          <cell r="R4" t="str">
            <v>438610,208333333333333</v>
          </cell>
        </row>
        <row r="5">
          <cell r="B5">
            <v>4</v>
          </cell>
          <cell r="Q5" t="str">
            <v>438310,0833333333333333</v>
          </cell>
          <cell r="R5" t="str">
            <v>438610,208333333333333</v>
          </cell>
        </row>
        <row r="6">
          <cell r="B6">
            <v>5</v>
          </cell>
          <cell r="Q6" t="str">
            <v>438310,0833333333333333</v>
          </cell>
          <cell r="R6" t="str">
            <v>438610,208333333333333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C2" totalsRowShown="0" headerRowDxfId="3">
  <tableColumns count="3">
    <tableColumn id="1" xr3:uid="{00000000-0010-0000-0000-000001000000}" name="Versão" dataDxfId="2"/>
    <tableColumn id="2" xr3:uid="{00000000-0010-0000-0000-000002000000}" name="Data" dataDxfId="1"/>
    <tableColumn id="3" xr3:uid="{00000000-0010-0000-0000-000003000000}" name="Comentário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8">
    <tabColor theme="3"/>
    <pageSetUpPr fitToPage="1"/>
  </sheetPr>
  <dimension ref="B1:G106"/>
  <sheetViews>
    <sheetView showGridLines="0" tabSelected="1" zoomScaleNormal="100" workbookViewId="0"/>
  </sheetViews>
  <sheetFormatPr defaultColWidth="9.140625" defaultRowHeight="13.5" x14ac:dyDescent="0.25"/>
  <cols>
    <col min="1" max="1" width="1.42578125" style="2" customWidth="1"/>
    <col min="2" max="2" width="5" style="2" customWidth="1"/>
    <col min="3" max="3" width="87.28515625" style="2" customWidth="1"/>
    <col min="4" max="4" width="4.5703125" style="2" customWidth="1"/>
    <col min="5" max="5" width="4.7109375" style="2" customWidth="1"/>
    <col min="6" max="6" width="72.7109375" style="2" customWidth="1"/>
    <col min="7" max="7" width="12.42578125" style="10" bestFit="1" customWidth="1"/>
    <col min="8" max="16384" width="9.140625" style="2"/>
  </cols>
  <sheetData>
    <row r="1" spans="2:7" ht="7.5" customHeight="1" x14ac:dyDescent="0.25"/>
    <row r="2" spans="2:7" ht="16.5" customHeight="1" x14ac:dyDescent="0.25"/>
    <row r="3" spans="2:7" ht="30" customHeight="1" x14ac:dyDescent="0.25">
      <c r="B3" s="26"/>
      <c r="C3" s="26"/>
      <c r="D3" s="26"/>
      <c r="E3" s="26"/>
      <c r="F3" s="26"/>
      <c r="G3" s="55" t="s">
        <v>251</v>
      </c>
    </row>
    <row r="4" spans="2:7" ht="11.25" customHeight="1" x14ac:dyDescent="0.25"/>
    <row r="5" spans="2:7" ht="30" customHeight="1" x14ac:dyDescent="0.25">
      <c r="C5" s="40"/>
      <c r="D5" s="26"/>
      <c r="E5" s="26"/>
      <c r="F5" s="26"/>
      <c r="G5" s="55" t="s">
        <v>252</v>
      </c>
    </row>
    <row r="6" spans="2:7" ht="11.25" customHeight="1" x14ac:dyDescent="0.25">
      <c r="C6" s="40"/>
      <c r="D6" s="26"/>
      <c r="E6" s="26"/>
      <c r="F6" s="26"/>
    </row>
    <row r="7" spans="2:7" ht="30" customHeight="1" x14ac:dyDescent="0.25">
      <c r="C7" s="40"/>
      <c r="D7" s="26"/>
      <c r="E7" s="26"/>
      <c r="F7" s="26"/>
      <c r="G7" s="55" t="s">
        <v>253</v>
      </c>
    </row>
    <row r="8" spans="2:7" ht="14.25" hidden="1" x14ac:dyDescent="0.25">
      <c r="C8" s="40"/>
      <c r="D8" s="26"/>
      <c r="E8" s="26"/>
      <c r="F8" s="26"/>
    </row>
    <row r="9" spans="2:7" ht="14.25" hidden="1" x14ac:dyDescent="0.25">
      <c r="C9" s="40"/>
      <c r="D9" s="26"/>
      <c r="E9" s="26"/>
      <c r="F9" s="26"/>
    </row>
    <row r="10" spans="2:7" ht="14.25" hidden="1" x14ac:dyDescent="0.25">
      <c r="C10" s="40"/>
      <c r="D10" s="26"/>
      <c r="E10" s="26"/>
      <c r="F10" s="26"/>
    </row>
    <row r="11" spans="2:7" ht="14.25" hidden="1" x14ac:dyDescent="0.25">
      <c r="C11" s="40"/>
      <c r="D11" s="26"/>
      <c r="E11" s="26"/>
      <c r="F11" s="26"/>
    </row>
    <row r="12" spans="2:7" ht="14.25" hidden="1" x14ac:dyDescent="0.25">
      <c r="C12" s="40"/>
      <c r="D12" s="26"/>
      <c r="E12" s="26"/>
      <c r="F12" s="26"/>
    </row>
    <row r="13" spans="2:7" ht="11.25" hidden="1" customHeight="1" x14ac:dyDescent="0.25">
      <c r="C13" s="40"/>
      <c r="D13" s="26"/>
      <c r="E13" s="26"/>
      <c r="F13" s="26"/>
    </row>
    <row r="14" spans="2:7" ht="14.25" x14ac:dyDescent="0.25">
      <c r="C14" s="40"/>
      <c r="D14" s="26"/>
      <c r="E14" s="26"/>
      <c r="F14" s="26"/>
    </row>
    <row r="15" spans="2:7" ht="58.5" customHeight="1" x14ac:dyDescent="0.25">
      <c r="C15" s="40"/>
      <c r="D15" s="26"/>
      <c r="E15" s="26"/>
      <c r="F15" s="26"/>
      <c r="G15" s="55" t="s">
        <v>254</v>
      </c>
    </row>
    <row r="16" spans="2:7" ht="9.75" customHeight="1" x14ac:dyDescent="0.25"/>
    <row r="17" spans="2:7" ht="6" customHeight="1" x14ac:dyDescent="0.25"/>
    <row r="18" spans="2:7" ht="16.5" hidden="1" customHeight="1" x14ac:dyDescent="0.25">
      <c r="B18" s="25" t="str">
        <f>IF(OR(PARÂMETROS!$C$1=0,PARÂMETROS!$C$4=0),"VERIFICAÇÃO DOS DADOS DOS IQS - PORTARIA Nº 3.730/2019",PARÂMETROS!$B$1&amp;" - VERIFICAÇÃO DOS DADOS DOS IQS ("&amp;PARÂMETROS!$B$5&amp;"/"&amp;PARÂMETROS!$B$3&amp;") - PORTARIA Nº 3.730/2019")</f>
        <v>VERIFICAÇÃO DOS DADOS DOS IQS - PORTARIA Nº 3.730/2019</v>
      </c>
      <c r="C18" s="4"/>
      <c r="D18" s="5"/>
      <c r="E18" s="5"/>
      <c r="F18" s="5"/>
    </row>
    <row r="19" spans="2:7" ht="14.25" hidden="1" customHeight="1" x14ac:dyDescent="0.25">
      <c r="B19" s="6" t="s">
        <v>5</v>
      </c>
      <c r="C19" s="6" t="s">
        <v>0</v>
      </c>
      <c r="D19" s="6" t="s">
        <v>1</v>
      </c>
      <c r="E19" s="6" t="s">
        <v>2</v>
      </c>
      <c r="F19" s="6" t="s">
        <v>3</v>
      </c>
      <c r="G19" s="11"/>
    </row>
    <row r="20" spans="2:7" ht="14.25" hidden="1" customHeight="1" x14ac:dyDescent="0.25">
      <c r="B20" s="7" t="s">
        <v>48</v>
      </c>
      <c r="C20" s="41" t="s">
        <v>49</v>
      </c>
      <c r="D20" s="42"/>
      <c r="E20" s="42"/>
      <c r="F20" s="43"/>
    </row>
    <row r="21" spans="2:7" ht="14.25" hidden="1" customHeight="1" x14ac:dyDescent="0.25">
      <c r="B21" s="8" t="s">
        <v>50</v>
      </c>
      <c r="C21" s="8" t="str">
        <f>IF(PARÂMETROS!$B$20="","Nome do arquivo correto?","Nome do arquivo correto ("&amp;PARÂMETROS!$B$1&amp;"-"&amp;PARÂMETROS!$B$3&amp;"-"&amp;TEXT(PARÂMETROS!$B$4,"00")&amp;"-PNAE.csv)?")</f>
        <v>Nome do arquivo correto?</v>
      </c>
      <c r="D21" s="58"/>
      <c r="E21" s="58"/>
      <c r="F21" s="57"/>
    </row>
    <row r="22" spans="2:7" ht="14.25" hidden="1" customHeight="1" x14ac:dyDescent="0.25">
      <c r="B22" s="21" t="s">
        <v>51</v>
      </c>
      <c r="C22" s="8" t="s">
        <v>39</v>
      </c>
      <c r="D22" s="58" t="str">
        <f>IF(PARÂMETROS!$B$20="","",IF(E22="","X",""))</f>
        <v/>
      </c>
      <c r="E22" s="58" t="str">
        <f>IF(PARÂMETROS!$B$20="","",IF(PNAE!$M$2="OK","","X"))</f>
        <v/>
      </c>
      <c r="F22" s="57"/>
    </row>
    <row r="23" spans="2:7" ht="14.25" hidden="1" customHeight="1" x14ac:dyDescent="0.25">
      <c r="B23" s="21" t="s">
        <v>52</v>
      </c>
      <c r="C23" s="8" t="s">
        <v>4</v>
      </c>
      <c r="D23" s="58" t="str">
        <f>IF(PARÂMETROS!$B$20="","",IF(E23="","X",""))</f>
        <v/>
      </c>
      <c r="E23" s="58" t="str">
        <f>IF(PARÂMETROS!$B$20="","",IF(COUNTIF(PNAE!N:N,"ERRO")=0,"","X"))</f>
        <v/>
      </c>
      <c r="F23" s="57"/>
    </row>
    <row r="24" spans="2:7" ht="14.25" hidden="1" customHeight="1" x14ac:dyDescent="0.25">
      <c r="B24" s="21" t="s">
        <v>53</v>
      </c>
      <c r="C24" s="8" t="s">
        <v>60</v>
      </c>
      <c r="D24" s="58" t="str">
        <f>IF(PARÂMETROS!$B$20="","",IF(E24="","X",""))</f>
        <v/>
      </c>
      <c r="E24" s="58" t="str">
        <f>IF(PARÂMETROS!$B$20="","",IF(COUNTIF(PNAE!O:O,"ERRO")=0,"","X"))</f>
        <v/>
      </c>
      <c r="F24" s="57"/>
    </row>
    <row r="25" spans="2:7" ht="14.25" hidden="1" customHeight="1" x14ac:dyDescent="0.25">
      <c r="B25" s="21" t="s">
        <v>54</v>
      </c>
      <c r="C25" s="8" t="s">
        <v>61</v>
      </c>
      <c r="D25" s="58" t="str">
        <f>IF(PARÂMETROS!$B$20="","",IF(E25="","X",""))</f>
        <v/>
      </c>
      <c r="E25" s="58" t="str">
        <f>IF(PARÂMETROS!$B$20="","",IF(COUNTIF(PNAE!P:P,"ERRO")=0,"","X"))</f>
        <v/>
      </c>
      <c r="F25" s="57"/>
    </row>
    <row r="26" spans="2:7" ht="14.25" hidden="1" customHeight="1" x14ac:dyDescent="0.25">
      <c r="B26" s="21" t="s">
        <v>55</v>
      </c>
      <c r="C26" s="8" t="s">
        <v>62</v>
      </c>
      <c r="D26" s="58" t="str">
        <f>IF(PARÂMETROS!$B$20="","",IF(E26="","X",""))</f>
        <v/>
      </c>
      <c r="E26" s="58" t="str">
        <f>IF(PARÂMETROS!$B$20="","",IF(COUNTIF(PNAE!Q:Q,"ERRO")=0,"","X"))</f>
        <v/>
      </c>
      <c r="F26" s="57"/>
    </row>
    <row r="27" spans="2:7" ht="14.25" hidden="1" customHeight="1" x14ac:dyDescent="0.25">
      <c r="B27" s="21" t="s">
        <v>56</v>
      </c>
      <c r="C27" s="8" t="s">
        <v>63</v>
      </c>
      <c r="D27" s="58" t="str">
        <f>IF(PARÂMETROS!$B$20="","",IF(E27="","X",""))</f>
        <v/>
      </c>
      <c r="E27" s="58" t="str">
        <f>IF(PARÂMETROS!$B$20="","",IF(COUNTIF(PNAE!R:R,"ERRO")=0,"","X"))</f>
        <v/>
      </c>
      <c r="F27" s="57"/>
    </row>
    <row r="28" spans="2:7" ht="14.25" hidden="1" customHeight="1" x14ac:dyDescent="0.25">
      <c r="B28" s="21" t="s">
        <v>57</v>
      </c>
      <c r="C28" s="8" t="s">
        <v>64</v>
      </c>
      <c r="D28" s="58" t="str">
        <f>IF(PARÂMETROS!$B$20="","",IF(E28="","X",""))</f>
        <v/>
      </c>
      <c r="E28" s="58" t="str">
        <f>IF(PARÂMETROS!$B$20="","",IF(COUNTIF(PNAE!S:S,"ERRO")=0,"","X"))</f>
        <v/>
      </c>
      <c r="F28" s="57"/>
    </row>
    <row r="29" spans="2:7" ht="14.25" hidden="1" customHeight="1" x14ac:dyDescent="0.25">
      <c r="B29" s="21" t="s">
        <v>58</v>
      </c>
      <c r="C29" s="8" t="s">
        <v>72</v>
      </c>
      <c r="D29" s="58" t="str">
        <f>IF(PARÂMETROS!$B$20="","",IF(E29="","X",""))</f>
        <v/>
      </c>
      <c r="E29" s="58" t="str">
        <f>IF(PARÂMETROS!$B$20="","",IF(COUNTIF(PNAE!T:T,"ERRO")=0,"","X"))</f>
        <v/>
      </c>
      <c r="F29" s="57"/>
    </row>
    <row r="30" spans="2:7" ht="14.25" hidden="1" customHeight="1" x14ac:dyDescent="0.25">
      <c r="B30" s="21" t="s">
        <v>59</v>
      </c>
      <c r="C30" s="8" t="s">
        <v>65</v>
      </c>
      <c r="D30" s="58" t="str">
        <f>IF(PARÂMETROS!$B$20="","",IF(E30="","X",""))</f>
        <v/>
      </c>
      <c r="E30" s="58" t="str">
        <f>IF(PARÂMETROS!$B$20="","",IF(COUNTIF(PNAE!U:U,"ERRO")=0,"","X"))</f>
        <v/>
      </c>
      <c r="F30" s="57"/>
    </row>
    <row r="31" spans="2:7" ht="14.25" hidden="1" customHeight="1" x14ac:dyDescent="0.25">
      <c r="B31" s="21" t="s">
        <v>70</v>
      </c>
      <c r="C31" s="8" t="s">
        <v>74</v>
      </c>
      <c r="D31" s="58" t="str">
        <f>IF(PARÂMETROS!$B$20="","",IF(E31="","X",""))</f>
        <v/>
      </c>
      <c r="E31" s="58" t="str">
        <f>IF(PARÂMETROS!$B$20="","",IF(COUNTIF(PNAE!V:V,"ERRO")=0,"","X"))</f>
        <v/>
      </c>
      <c r="F31" s="57"/>
    </row>
    <row r="32" spans="2:7" ht="14.25" hidden="1" customHeight="1" x14ac:dyDescent="0.25">
      <c r="B32" s="21" t="s">
        <v>73</v>
      </c>
      <c r="C32" s="15" t="s">
        <v>66</v>
      </c>
      <c r="D32" s="58" t="str">
        <f>IF(PARÂMETROS!$B$20="","",IF(E32="","X",""))</f>
        <v/>
      </c>
      <c r="E32" s="58" t="str">
        <f>IF(PARÂMETROS!$B$20="","",IF(COUNTIF(PNAE!W:W,"ERRO")=0,"","X"))</f>
        <v/>
      </c>
      <c r="F32" s="57"/>
    </row>
    <row r="33" spans="2:6" ht="14.25" hidden="1" customHeight="1" x14ac:dyDescent="0.25">
      <c r="B33" s="21" t="s">
        <v>75</v>
      </c>
      <c r="C33" s="8" t="s">
        <v>268</v>
      </c>
      <c r="D33" s="58" t="str">
        <f>IF(PARÂMETROS!$B$20="","",IF(E33="","X",""))</f>
        <v/>
      </c>
      <c r="E33" s="58" t="str">
        <f>IF(PARÂMETROS!$B$20="","",IF(COUNTIF(PNAE!X:X,"ERRO")=0,"","X"))</f>
        <v/>
      </c>
      <c r="F33" s="57"/>
    </row>
    <row r="34" spans="2:6" ht="14.25" hidden="1" customHeight="1" x14ac:dyDescent="0.25">
      <c r="B34" s="7" t="s">
        <v>82</v>
      </c>
      <c r="C34" s="41" t="s">
        <v>83</v>
      </c>
      <c r="D34" s="42"/>
      <c r="E34" s="42"/>
      <c r="F34" s="43"/>
    </row>
    <row r="35" spans="2:6" ht="14.25" hidden="1" customHeight="1" x14ac:dyDescent="0.25">
      <c r="B35" s="8" t="s">
        <v>84</v>
      </c>
      <c r="C35" s="8" t="str">
        <f>IF(PARÂMETROS!B21="","Nome do arquivo correto?","Nome do arquivo correto ("&amp;PARÂMETROS!$B$1&amp;"-"&amp;PARÂMETROS!$B$3&amp;"-"&amp;TEXT(PARÂMETROS!$B$4,"00")&amp;"-EVENTOSGRAVES.csv)?")</f>
        <v>Nome do arquivo correto?</v>
      </c>
      <c r="D35" s="58"/>
      <c r="E35" s="58"/>
      <c r="F35" s="57"/>
    </row>
    <row r="36" spans="2:6" ht="14.25" hidden="1" customHeight="1" x14ac:dyDescent="0.25">
      <c r="B36" s="21" t="s">
        <v>85</v>
      </c>
      <c r="C36" s="8" t="s">
        <v>39</v>
      </c>
      <c r="D36" s="58" t="str">
        <f>IF(PARÂMETROS!$B$21="","",IF(E36="","X",""))</f>
        <v/>
      </c>
      <c r="E36" s="58" t="str">
        <f>IF(PARÂMETROS!$B$21="","",IF(EVENTOSGRAVES!$H$2="OK","","X"))</f>
        <v/>
      </c>
      <c r="F36" s="57"/>
    </row>
    <row r="37" spans="2:6" ht="14.25" hidden="1" customHeight="1" x14ac:dyDescent="0.25">
      <c r="B37" s="21" t="s">
        <v>86</v>
      </c>
      <c r="C37" s="8" t="s">
        <v>4</v>
      </c>
      <c r="D37" s="58" t="str">
        <f>IF(PARÂMETROS!$B$21="","",IF(E37="","X",""))</f>
        <v/>
      </c>
      <c r="E37" s="58" t="str">
        <f>IF(PARÂMETROS!$B$21="","",IF(COUNTIF(EVENTOSGRAVES!I:I,"ERRO")=0,"","X"))</f>
        <v/>
      </c>
      <c r="F37" s="57"/>
    </row>
    <row r="38" spans="2:6" ht="14.25" hidden="1" customHeight="1" x14ac:dyDescent="0.25">
      <c r="B38" s="21" t="s">
        <v>87</v>
      </c>
      <c r="C38" s="8" t="s">
        <v>60</v>
      </c>
      <c r="D38" s="58" t="str">
        <f>IF(PARÂMETROS!$B$21="","",IF(E38="","X",""))</f>
        <v/>
      </c>
      <c r="E38" s="58" t="str">
        <f>IF(PARÂMETROS!$B$21="","",IF(COUNTIF(EVENTOSGRAVES!J:J,"ERRO")=0,"","X"))</f>
        <v/>
      </c>
      <c r="F38" s="57"/>
    </row>
    <row r="39" spans="2:6" ht="14.25" hidden="1" customHeight="1" x14ac:dyDescent="0.25">
      <c r="B39" s="21" t="s">
        <v>88</v>
      </c>
      <c r="C39" s="8" t="s">
        <v>61</v>
      </c>
      <c r="D39" s="58" t="str">
        <f>IF(PARÂMETROS!$B$21="","",IF(E39="","X",""))</f>
        <v/>
      </c>
      <c r="E39" s="58" t="str">
        <f>IF(PARÂMETROS!$B$21="","",IF(COUNTIF(EVENTOSGRAVES!K:K,"ERRO")=0,"","X"))</f>
        <v/>
      </c>
      <c r="F39" s="57"/>
    </row>
    <row r="40" spans="2:6" ht="14.25" hidden="1" customHeight="1" x14ac:dyDescent="0.25">
      <c r="B40" s="21" t="s">
        <v>89</v>
      </c>
      <c r="C40" s="8" t="s">
        <v>299</v>
      </c>
      <c r="D40" s="58" t="str">
        <f>IF(PARÂMETROS!$B$21="","",IF(E40="","X",""))</f>
        <v/>
      </c>
      <c r="E40" s="58" t="str">
        <f>IF(PARÂMETROS!$B$21="","",IF(COUNTIF(EVENTOSGRAVES!L:L,"ERRO")=0,"","X"))</f>
        <v/>
      </c>
      <c r="F40" s="57"/>
    </row>
    <row r="41" spans="2:6" ht="14.25" hidden="1" customHeight="1" x14ac:dyDescent="0.25">
      <c r="B41" s="21" t="s">
        <v>90</v>
      </c>
      <c r="C41" s="8" t="s">
        <v>300</v>
      </c>
      <c r="D41" s="58" t="str">
        <f>IF(PARÂMETROS!$B$21="","",IF(E41="","X",""))</f>
        <v/>
      </c>
      <c r="E41" s="58" t="str">
        <f>IF(PARÂMETROS!$B$21="","",IF(COUNTIF(EVENTOSGRAVES!M:M,"ERRO")=0,"","X"))</f>
        <v/>
      </c>
      <c r="F41" s="57"/>
    </row>
    <row r="42" spans="2:6" ht="14.25" hidden="1" customHeight="1" x14ac:dyDescent="0.25">
      <c r="B42" s="21" t="s">
        <v>91</v>
      </c>
      <c r="C42" s="8" t="s">
        <v>93</v>
      </c>
      <c r="D42" s="58" t="str">
        <f>IF(PARÂMETROS!$B$21="","",IF(E42="","X",""))</f>
        <v/>
      </c>
      <c r="E42" s="58" t="str">
        <f>IF(PARÂMETROS!$B$21="","",IF(COUNTIF(EVENTOSGRAVES!N:N,"ERRO")=0,"","X"))</f>
        <v/>
      </c>
      <c r="F42" s="57"/>
    </row>
    <row r="43" spans="2:6" ht="14.25" hidden="1" customHeight="1" x14ac:dyDescent="0.25">
      <c r="B43" s="21" t="s">
        <v>92</v>
      </c>
      <c r="C43" s="8" t="s">
        <v>95</v>
      </c>
      <c r="D43" s="58" t="str">
        <f>IF(PARÂMETROS!$B$21="","",IF(E43="","X",""))</f>
        <v/>
      </c>
      <c r="E43" s="58" t="str">
        <f>IF(PARÂMETROS!$B$21="","",IF(COUNTIF(EVENTOSGRAVES!O:O,"ERRO")=0,"","X"))</f>
        <v/>
      </c>
      <c r="F43" s="57"/>
    </row>
    <row r="44" spans="2:6" ht="14.25" hidden="1" customHeight="1" x14ac:dyDescent="0.25">
      <c r="B44" s="7" t="s">
        <v>96</v>
      </c>
      <c r="C44" s="41" t="s">
        <v>97</v>
      </c>
      <c r="D44" s="42"/>
      <c r="E44" s="42"/>
      <c r="F44" s="43"/>
    </row>
    <row r="45" spans="2:6" ht="14.25" hidden="1" customHeight="1" x14ac:dyDescent="0.25">
      <c r="B45" s="8" t="s">
        <v>98</v>
      </c>
      <c r="C45" s="8" t="str">
        <f>IF(PARÂMETROS!B22="","Nome do arquivo correto?","Nome do arquivo correto ("&amp;PARÂMETROS!$B$1&amp;"-"&amp;PARÂMETROS!$B$3&amp;"-"&amp;TEXT(PARÂMETROS!$B$4,"00")&amp;"-INSPECAOSEGURANCA.csv)?")</f>
        <v>Nome do arquivo correto?</v>
      </c>
      <c r="D45" s="58"/>
      <c r="E45" s="58"/>
      <c r="F45" s="9"/>
    </row>
    <row r="46" spans="2:6" ht="14.25" hidden="1" customHeight="1" x14ac:dyDescent="0.25">
      <c r="B46" s="21" t="s">
        <v>99</v>
      </c>
      <c r="C46" s="8" t="s">
        <v>39</v>
      </c>
      <c r="D46" s="58" t="str">
        <f>IF(PARÂMETROS!$B$22="","",IF(E46="","X",""))</f>
        <v/>
      </c>
      <c r="E46" s="58" t="str">
        <f>IF(PARÂMETROS!$B$22="","",IF(INSPECAOSEGURANCA!$K$2="OK","","X"))</f>
        <v/>
      </c>
      <c r="F46" s="9"/>
    </row>
    <row r="47" spans="2:6" ht="14.25" hidden="1" customHeight="1" x14ac:dyDescent="0.25">
      <c r="B47" s="21" t="s">
        <v>100</v>
      </c>
      <c r="C47" s="8" t="s">
        <v>119</v>
      </c>
      <c r="D47" s="58" t="str">
        <f>IF(PARÂMETROS!$B$22="","",IF(E47="","X",""))</f>
        <v/>
      </c>
      <c r="E47" s="58" t="str">
        <f>IF(PARÂMETROS!$B$22="","",IF(COUNTIF(INSPECAOSEGURANCA!L:L,"ERRO")=0,"","X"))</f>
        <v/>
      </c>
      <c r="F47" s="9"/>
    </row>
    <row r="48" spans="2:6" ht="14.25" hidden="1" customHeight="1" x14ac:dyDescent="0.25">
      <c r="B48" s="21" t="s">
        <v>101</v>
      </c>
      <c r="C48" s="8" t="s">
        <v>60</v>
      </c>
      <c r="D48" s="58" t="str">
        <f>IF(PARÂMETROS!$B$22="","",IF(E48="","X",""))</f>
        <v/>
      </c>
      <c r="E48" s="58" t="str">
        <f>IF(PARÂMETROS!$B$22="","",IF(COUNTIF(INSPECAOSEGURANCA!M:M,"ERRO")=0,"","X"))</f>
        <v/>
      </c>
      <c r="F48" s="9"/>
    </row>
    <row r="49" spans="2:6" ht="14.25" hidden="1" customHeight="1" x14ac:dyDescent="0.25">
      <c r="B49" s="21" t="s">
        <v>102</v>
      </c>
      <c r="C49" s="8" t="s">
        <v>61</v>
      </c>
      <c r="D49" s="58" t="str">
        <f>IF(PARÂMETROS!$B$22="","",IF(E49="","X",""))</f>
        <v/>
      </c>
      <c r="E49" s="58" t="str">
        <f>IF(PARÂMETROS!$B$22="","",IF(COUNTIF(INSPECAOSEGURANCA!N:N,"ERRO")=0,"","X"))</f>
        <v/>
      </c>
      <c r="F49" s="9"/>
    </row>
    <row r="50" spans="2:6" ht="14.25" hidden="1" customHeight="1" x14ac:dyDescent="0.25">
      <c r="B50" s="21" t="s">
        <v>103</v>
      </c>
      <c r="C50" s="8" t="s">
        <v>113</v>
      </c>
      <c r="D50" s="58" t="str">
        <f>IF(PARÂMETROS!$B$22="","",IF(E50="","X",""))</f>
        <v/>
      </c>
      <c r="E50" s="58" t="str">
        <f>IF(PARÂMETROS!$B$22="","",IF(COUNTIF(INSPECAOSEGURANCA!O:O,"ERRO")=0,"","X"))</f>
        <v/>
      </c>
      <c r="F50" s="9"/>
    </row>
    <row r="51" spans="2:6" ht="14.25" hidden="1" customHeight="1" x14ac:dyDescent="0.25">
      <c r="B51" s="21" t="s">
        <v>104</v>
      </c>
      <c r="C51" s="8" t="s">
        <v>114</v>
      </c>
      <c r="D51" s="58" t="str">
        <f>IF(PARÂMETROS!$B$22="","",IF(E51="","X",""))</f>
        <v/>
      </c>
      <c r="E51" s="58" t="str">
        <f>IF(PARÂMETROS!$B$22="","",IF(COUNTIF(INSPECAOSEGURANCA!P:P,"ERRO")=0,"","X"))</f>
        <v/>
      </c>
      <c r="F51" s="9"/>
    </row>
    <row r="52" spans="2:6" ht="14.25" hidden="1" customHeight="1" x14ac:dyDescent="0.25">
      <c r="B52" s="21" t="s">
        <v>105</v>
      </c>
      <c r="C52" s="8" t="s">
        <v>115</v>
      </c>
      <c r="D52" s="58" t="str">
        <f>IF(PARÂMETROS!$B$22="","",IF(E52="","X",""))</f>
        <v/>
      </c>
      <c r="E52" s="58" t="str">
        <f>IF(PARÂMETROS!$B$22="","",IF(COUNTIF(INSPECAOSEGURANCA!Q:Q,"ERRO")=0,"","X"))</f>
        <v/>
      </c>
      <c r="F52" s="9"/>
    </row>
    <row r="53" spans="2:6" ht="14.25" hidden="1" customHeight="1" x14ac:dyDescent="0.25">
      <c r="B53" s="21" t="s">
        <v>106</v>
      </c>
      <c r="C53" s="8" t="s">
        <v>116</v>
      </c>
      <c r="D53" s="58" t="str">
        <f>IF(PARÂMETROS!$B$22="","",IF(E53="","X",""))</f>
        <v/>
      </c>
      <c r="E53" s="58" t="str">
        <f>IF(PARÂMETROS!$B$22="","",IF(COUNTIF(INSPECAOSEGURANCA!R:R,"ERRO")=0,"","X"))</f>
        <v/>
      </c>
      <c r="F53" s="9"/>
    </row>
    <row r="54" spans="2:6" ht="14.25" hidden="1" customHeight="1" x14ac:dyDescent="0.25">
      <c r="B54" s="21" t="s">
        <v>107</v>
      </c>
      <c r="C54" s="8" t="s">
        <v>117</v>
      </c>
      <c r="D54" s="58" t="str">
        <f>IF(PARÂMETROS!$B$22="","",IF(E54="","X",""))</f>
        <v/>
      </c>
      <c r="E54" s="58" t="str">
        <f>IF(PARÂMETROS!$B$22="","",IF(COUNTIF(INSPECAOSEGURANCA!S:S,"ERRO")=0,"","X"))</f>
        <v/>
      </c>
      <c r="F54" s="9"/>
    </row>
    <row r="55" spans="2:6" ht="14.25" hidden="1" customHeight="1" x14ac:dyDescent="0.25">
      <c r="B55" s="21" t="s">
        <v>108</v>
      </c>
      <c r="C55" s="8" t="s">
        <v>118</v>
      </c>
      <c r="D55" s="58" t="str">
        <f>IF(PARÂMETROS!$B$22="","",IF(E55="","X",""))</f>
        <v/>
      </c>
      <c r="E55" s="58" t="str">
        <f>IF(PARÂMETROS!$B$22="","",IF(COUNTIF(INSPECAOSEGURANCA!T:T,"ERRO")=0,"","X"))</f>
        <v/>
      </c>
      <c r="F55" s="9"/>
    </row>
    <row r="56" spans="2:6" ht="14.25" hidden="1" customHeight="1" x14ac:dyDescent="0.25">
      <c r="B56" s="21" t="s">
        <v>109</v>
      </c>
      <c r="C56" s="8" t="s">
        <v>143</v>
      </c>
      <c r="D56" s="58" t="str">
        <f>IF(PARÂMETROS!$B$22="","",IF(E56="","X",""))</f>
        <v/>
      </c>
      <c r="E56" s="58" t="str">
        <f>IF(PARÂMETROS!$B$22="","",IF(COUNTIF(INSPECAOSEGURANCA!U:U,"ERRO")=0,"","X"))</f>
        <v/>
      </c>
      <c r="F56" s="9"/>
    </row>
    <row r="57" spans="2:6" ht="14.25" hidden="1" customHeight="1" x14ac:dyDescent="0.25">
      <c r="B57" s="21" t="s">
        <v>110</v>
      </c>
      <c r="C57" s="8" t="s">
        <v>46</v>
      </c>
      <c r="D57" s="58" t="str">
        <f>IF(PARÂMETROS!$B$22="","",IF(E57="","X",""))</f>
        <v/>
      </c>
      <c r="E57" s="58" t="str">
        <f>IF(PARÂMETROS!$B$22="","",IF(COUNTIF(INSPECAOSEGURANCA!V:V,"ERRO")=0,"","X"))</f>
        <v/>
      </c>
      <c r="F57" s="9"/>
    </row>
    <row r="58" spans="2:6" ht="14.25" hidden="1" customHeight="1" x14ac:dyDescent="0.25">
      <c r="B58" s="21" t="s">
        <v>111</v>
      </c>
      <c r="C58" s="8" t="s">
        <v>44</v>
      </c>
      <c r="D58" s="58" t="str">
        <f>IF(PARÂMETROS!$B$22="","",IF(E58="","X",""))</f>
        <v/>
      </c>
      <c r="E58" s="58" t="str">
        <f>IF(PARÂMETROS!$B$22="","",IF(COUNTIF(INSPECAOSEGURANCA!W:W,"ERRO")=0,"","X"))</f>
        <v/>
      </c>
      <c r="F58" s="9"/>
    </row>
    <row r="59" spans="2:6" ht="14.25" hidden="1" customHeight="1" x14ac:dyDescent="0.25">
      <c r="B59" s="21" t="s">
        <v>112</v>
      </c>
      <c r="C59" s="8" t="s">
        <v>45</v>
      </c>
      <c r="D59" s="58" t="str">
        <f>IF(PARÂMETROS!$B$22="","",IF(E59="","X",""))</f>
        <v/>
      </c>
      <c r="E59" s="58" t="str">
        <f>IF(PARÂMETROS!$B$22="","",IF(COUNTIF(INSPECAOSEGURANCA!X:X,"ERRO")=0,"","X"))</f>
        <v/>
      </c>
      <c r="F59" s="9"/>
    </row>
    <row r="60" spans="2:6" ht="14.25" hidden="1" customHeight="1" x14ac:dyDescent="0.25">
      <c r="B60" s="7" t="s">
        <v>144</v>
      </c>
      <c r="C60" s="41" t="s">
        <v>145</v>
      </c>
      <c r="D60" s="42"/>
      <c r="E60" s="42"/>
      <c r="F60" s="43"/>
    </row>
    <row r="61" spans="2:6" ht="14.25" hidden="1" customHeight="1" x14ac:dyDescent="0.25">
      <c r="B61" s="8" t="s">
        <v>146</v>
      </c>
      <c r="C61" s="8" t="str">
        <f>IF(PARÂMETROS!B23="","Nome do arquivo correto?","Nome do arquivo correto ("&amp;PARÂMETROS!$B$1&amp;"-"&amp;PARÂMETROS!$B$3&amp;"-"&amp;TEXT(PARÂMETROS!$B$4,"00")&amp;"-INDISPONIBILIDADES.csv)?")</f>
        <v>Nome do arquivo correto?</v>
      </c>
      <c r="D61" s="58"/>
      <c r="E61" s="58"/>
      <c r="F61" s="9"/>
    </row>
    <row r="62" spans="2:6" ht="14.25" hidden="1" customHeight="1" x14ac:dyDescent="0.25">
      <c r="B62" s="21" t="s">
        <v>147</v>
      </c>
      <c r="C62" s="8" t="s">
        <v>39</v>
      </c>
      <c r="D62" s="58" t="str">
        <f>IF(PARÂMETROS!$B$23="","",IF(E62="","X",""))</f>
        <v/>
      </c>
      <c r="E62" s="58" t="str">
        <f>IF(PARÂMETROS!$B$23="","",IF(INDISPONIBILIDADES!$K$2="OK","","X"))</f>
        <v/>
      </c>
      <c r="F62" s="9"/>
    </row>
    <row r="63" spans="2:6" ht="14.25" hidden="1" customHeight="1" x14ac:dyDescent="0.25">
      <c r="B63" s="21" t="s">
        <v>148</v>
      </c>
      <c r="C63" s="8" t="s">
        <v>4</v>
      </c>
      <c r="D63" s="58" t="str">
        <f>IF(PARÂMETROS!$B$23="","",IF(E63="","X",""))</f>
        <v/>
      </c>
      <c r="E63" s="58" t="str">
        <f>IF(PARÂMETROS!$B$23="","",IF(COUNTIF(INDISPONIBILIDADES!L:L,"ERRO")=0,"","X"))</f>
        <v/>
      </c>
      <c r="F63" s="9"/>
    </row>
    <row r="64" spans="2:6" ht="14.25" hidden="1" customHeight="1" x14ac:dyDescent="0.25">
      <c r="B64" s="21" t="s">
        <v>149</v>
      </c>
      <c r="C64" s="8" t="s">
        <v>60</v>
      </c>
      <c r="D64" s="58" t="str">
        <f>IF(PARÂMETROS!$B$23="","",IF(E64="","X",""))</f>
        <v/>
      </c>
      <c r="E64" s="58" t="str">
        <f>IF(PARÂMETROS!$B$23="","",IF(COUNTIF(INDISPONIBILIDADES!M:M,"ERRO")=0,"","X"))</f>
        <v/>
      </c>
      <c r="F64" s="9"/>
    </row>
    <row r="65" spans="2:7" ht="14.25" hidden="1" customHeight="1" x14ac:dyDescent="0.25">
      <c r="B65" s="21" t="s">
        <v>150</v>
      </c>
      <c r="C65" s="15" t="s">
        <v>301</v>
      </c>
      <c r="D65" s="58" t="str">
        <f>IF(PARÂMETROS!$B$23="","",IF(E65="","X",""))</f>
        <v/>
      </c>
      <c r="E65" s="58" t="str">
        <f>IF(PARÂMETROS!$B$23="","",IF(COUNTIF(INDISPONIBILIDADES!N:N,"ERRO")=0,"","X"))</f>
        <v/>
      </c>
      <c r="F65" s="9"/>
    </row>
    <row r="66" spans="2:7" ht="14.25" hidden="1" customHeight="1" x14ac:dyDescent="0.25">
      <c r="B66" s="21" t="s">
        <v>151</v>
      </c>
      <c r="C66" s="15" t="e">
        <f>IF(PARÂMETROS!$B$1="","Cod_TipoIndisponibilidade preenchido corretamente?",IF(PARÂMETROS!$B$2=1,"Cod_TipoIndisponibilidade preenchido com ""O"", ""P"" ou ""R""?","Cod_TipoIndisponibilidade preenchido com ""R"", ""I"" ou ""L""?"))</f>
        <v>#N/A</v>
      </c>
      <c r="D66" s="58" t="str">
        <f>IF(PARÂMETROS!$B$23="","",IF(E66="","X",""))</f>
        <v/>
      </c>
      <c r="E66" s="58" t="str">
        <f>IF(PARÂMETROS!$B$23="","",IF(COUNTIF(INDISPONIBILIDADES!O:O,"ERRO")=0,"","X"))</f>
        <v/>
      </c>
      <c r="F66" s="9"/>
    </row>
    <row r="67" spans="2:7" ht="14.25" hidden="1" customHeight="1" x14ac:dyDescent="0.25">
      <c r="B67" s="21" t="s">
        <v>152</v>
      </c>
      <c r="C67" s="8" t="s">
        <v>160</v>
      </c>
      <c r="D67" s="58" t="str">
        <f>IF(PARÂMETROS!$B$23="","",IF(E67="","X",""))</f>
        <v/>
      </c>
      <c r="E67" s="58" t="str">
        <f>IF(PARÂMETROS!$B$23="","",IF(COUNTIF(INDISPONIBILIDADES!P:P,"ERRO")=0,"","X"))</f>
        <v/>
      </c>
      <c r="F67" s="9"/>
    </row>
    <row r="68" spans="2:7" ht="14.25" hidden="1" customHeight="1" x14ac:dyDescent="0.25">
      <c r="B68" s="21" t="s">
        <v>153</v>
      </c>
      <c r="C68" s="8" t="s">
        <v>161</v>
      </c>
      <c r="D68" s="58" t="str">
        <f>IF(PARÂMETROS!$B$23="","",IF(E68="","X",""))</f>
        <v/>
      </c>
      <c r="E68" s="58" t="str">
        <f>IF(PARÂMETROS!$B$23="","",IF(COUNTIF(INDISPONIBILIDADES!Q:Q,"ERRO")=0,"","X"))</f>
        <v/>
      </c>
      <c r="F68" s="9"/>
    </row>
    <row r="69" spans="2:7" ht="14.25" hidden="1" customHeight="1" x14ac:dyDescent="0.25">
      <c r="B69" s="21" t="s">
        <v>154</v>
      </c>
      <c r="C69" s="8" t="s">
        <v>162</v>
      </c>
      <c r="D69" s="58" t="str">
        <f>IF(PARÂMETROS!$B$23="","",IF(E69="","X",""))</f>
        <v/>
      </c>
      <c r="E69" s="58" t="str">
        <f>IF(PARÂMETROS!$B$23="","",IF(COUNTIF(INDISPONIBILIDADES!R:R,"ERRO")=0,"","X"))</f>
        <v/>
      </c>
      <c r="F69" s="9"/>
    </row>
    <row r="70" spans="2:7" ht="14.25" hidden="1" customHeight="1" x14ac:dyDescent="0.25">
      <c r="B70" s="21" t="s">
        <v>155</v>
      </c>
      <c r="C70" s="8" t="s">
        <v>163</v>
      </c>
      <c r="D70" s="58" t="str">
        <f>IF(PARÂMETROS!$B$23="","",IF(E70="","X",""))</f>
        <v/>
      </c>
      <c r="E70" s="58" t="str">
        <f>IF(PARÂMETROS!$B$23="","",IF(COUNTIF(INDISPONIBILIDADES!S:S,"ERRO")=0,"","X"))</f>
        <v/>
      </c>
      <c r="F70" s="9"/>
    </row>
    <row r="71" spans="2:7" ht="14.25" hidden="1" customHeight="1" x14ac:dyDescent="0.25">
      <c r="B71" s="21" t="s">
        <v>156</v>
      </c>
      <c r="C71" s="8" t="s">
        <v>164</v>
      </c>
      <c r="D71" s="58" t="str">
        <f>IF(PARÂMETROS!$B$23="","",IF(E71="","X",""))</f>
        <v/>
      </c>
      <c r="E71" s="58" t="str">
        <f>IF(PARÂMETROS!$B$23="","",IF(COUNTIF(INDISPONIBILIDADES!T:T,"ERRO")=0,"","X"))</f>
        <v/>
      </c>
      <c r="F71" s="9"/>
      <c r="G71" s="2"/>
    </row>
    <row r="72" spans="2:7" ht="14.25" hidden="1" customHeight="1" x14ac:dyDescent="0.25">
      <c r="B72" s="21" t="s">
        <v>157</v>
      </c>
      <c r="C72" s="15" t="s">
        <v>176</v>
      </c>
      <c r="D72" s="58" t="str">
        <f>IF(PARÂMETROS!$B$23="","",IF(E72="","X",""))</f>
        <v/>
      </c>
      <c r="E72" s="58" t="str">
        <f>IF(PARÂMETROS!$B$23="","",IF(COUNTIF(INDISPONIBILIDADES!U:U,"ERRO")=0,"","X"))</f>
        <v/>
      </c>
      <c r="F72" s="9"/>
      <c r="G72" s="2"/>
    </row>
    <row r="73" spans="2:7" ht="14.25" hidden="1" customHeight="1" x14ac:dyDescent="0.25">
      <c r="B73" s="7" t="s">
        <v>21</v>
      </c>
      <c r="C73" s="41" t="s">
        <v>177</v>
      </c>
      <c r="D73" s="42"/>
      <c r="E73" s="42"/>
      <c r="F73" s="43"/>
    </row>
    <row r="74" spans="2:7" ht="14.25" hidden="1" customHeight="1" x14ac:dyDescent="0.25">
      <c r="B74" s="8" t="s">
        <v>187</v>
      </c>
      <c r="C74" s="8" t="str">
        <f>IF(PARÂMETROS!B24="","Nome do arquivo correto?","Nome do arquivo correto ("&amp;PARÂMETROS!$B$1&amp;"-"&amp;PARÂMETROS!$B$3&amp;"-"&amp;TEXT(PARÂMETROS!$B$4,"00")&amp;"-OBRAS.csv)?")</f>
        <v>Nome do arquivo correto?</v>
      </c>
      <c r="D74" s="58"/>
      <c r="E74" s="58"/>
      <c r="F74" s="57"/>
    </row>
    <row r="75" spans="2:7" ht="14.25" hidden="1" customHeight="1" x14ac:dyDescent="0.25">
      <c r="B75" s="21" t="s">
        <v>188</v>
      </c>
      <c r="C75" s="8" t="s">
        <v>39</v>
      </c>
      <c r="D75" s="58" t="str">
        <f>IF(PARÂMETROS!$B$24="","",IF(E75="","X",""))</f>
        <v/>
      </c>
      <c r="E75" s="58" t="str">
        <f>IF(PARÂMETROS!$B$24="","",IF(OBRAS!$I$2="OK","","X"))</f>
        <v/>
      </c>
      <c r="F75" s="57"/>
    </row>
    <row r="76" spans="2:7" ht="14.25" hidden="1" customHeight="1" x14ac:dyDescent="0.25">
      <c r="B76" s="21" t="s">
        <v>189</v>
      </c>
      <c r="C76" s="8" t="s">
        <v>4</v>
      </c>
      <c r="D76" s="58" t="str">
        <f>IF(PARÂMETROS!$B$24="","",IF(E76="","X",""))</f>
        <v/>
      </c>
      <c r="E76" s="58" t="str">
        <f>IF(PARÂMETROS!$B$24="","",IF(COUNTIF(OBRAS!J:J,"ERRO")=0,"","X"))</f>
        <v/>
      </c>
      <c r="F76" s="57"/>
    </row>
    <row r="77" spans="2:7" ht="14.25" hidden="1" customHeight="1" x14ac:dyDescent="0.25">
      <c r="B77" s="21" t="s">
        <v>190</v>
      </c>
      <c r="C77" s="8" t="s">
        <v>60</v>
      </c>
      <c r="D77" s="58" t="str">
        <f>IF(PARÂMETROS!$B$24="","",IF(E77="","X",""))</f>
        <v/>
      </c>
      <c r="E77" s="58" t="str">
        <f>IF(PARÂMETROS!$B$24="","",IF(COUNTIF(OBRAS!K:K,"ERRO")=0,"","X"))</f>
        <v/>
      </c>
      <c r="F77" s="57"/>
    </row>
    <row r="78" spans="2:7" ht="14.25" hidden="1" customHeight="1" x14ac:dyDescent="0.25">
      <c r="B78" s="21" t="s">
        <v>191</v>
      </c>
      <c r="C78" s="8" t="s">
        <v>61</v>
      </c>
      <c r="D78" s="58" t="str">
        <f>IF(PARÂMETROS!$B$24="","",IF(E78="","X",""))</f>
        <v/>
      </c>
      <c r="E78" s="58" t="str">
        <f>IF(PARÂMETROS!$B$24="","",IF(COUNTIF(OBRAS!L:L,"ERRO")=0,"","X"))</f>
        <v/>
      </c>
      <c r="F78" s="57"/>
    </row>
    <row r="79" spans="2:7" ht="14.25" hidden="1" customHeight="1" x14ac:dyDescent="0.25">
      <c r="B79" s="21" t="s">
        <v>192</v>
      </c>
      <c r="C79" s="15" t="e">
        <f>IF(PARÂMETROS!$B$1="","Cod_TipoIndisponibilidade preenchido corretamente?",IF(PARÂMETROS!$B$2=1,"Cod_TipoIndisponibilidade preenchido com ""O"" ?","Cod_TipoIndisponibilidade preenchido com ""I"" ?"))</f>
        <v>#N/A</v>
      </c>
      <c r="D79" s="58" t="str">
        <f>IF(PARÂMETROS!$B$24="","",IF(E79="","X",""))</f>
        <v/>
      </c>
      <c r="E79" s="58" t="str">
        <f>IF(PARÂMETROS!$B$24="","",IF(COUNTIF(OBRAS!M:M,"ERRO")=0,"","X"))</f>
        <v/>
      </c>
      <c r="F79" s="57"/>
    </row>
    <row r="80" spans="2:7" ht="14.25" hidden="1" customHeight="1" x14ac:dyDescent="0.25">
      <c r="B80" s="21" t="s">
        <v>193</v>
      </c>
      <c r="C80" s="8" t="s">
        <v>185</v>
      </c>
      <c r="D80" s="58" t="str">
        <f>IF(PARÂMETROS!$B$24="","",IF(E80="","X",""))</f>
        <v/>
      </c>
      <c r="E80" s="58" t="str">
        <f>IF(PARÂMETROS!$B$24="","",IF(COUNTIF(OBRAS!N:N,"ERRO")=0,"","X"))</f>
        <v/>
      </c>
      <c r="F80" s="57"/>
    </row>
    <row r="81" spans="2:6" ht="14.25" hidden="1" customHeight="1" x14ac:dyDescent="0.25">
      <c r="B81" s="21" t="s">
        <v>194</v>
      </c>
      <c r="C81" s="8" t="s">
        <v>186</v>
      </c>
      <c r="D81" s="58" t="str">
        <f>IF(PARÂMETROS!$B$24="","",IF(E81="","X",""))</f>
        <v/>
      </c>
      <c r="E81" s="58" t="str">
        <f>IF(PARÂMETROS!$B$24="","",IF(COUNTIF(OBRAS!O:O,"ERRO")=0,"","X"))</f>
        <v/>
      </c>
      <c r="F81" s="57"/>
    </row>
    <row r="82" spans="2:6" ht="14.25" hidden="1" customHeight="1" x14ac:dyDescent="0.25">
      <c r="B82" s="7" t="s">
        <v>202</v>
      </c>
      <c r="C82" s="41" t="s">
        <v>203</v>
      </c>
      <c r="D82" s="42"/>
      <c r="E82" s="42"/>
      <c r="F82" s="43"/>
    </row>
    <row r="83" spans="2:6" ht="14.25" hidden="1" customHeight="1" x14ac:dyDescent="0.25">
      <c r="B83" s="8" t="s">
        <v>209</v>
      </c>
      <c r="C83" s="8" t="str">
        <f>IF(PARÂMETROS!B25="","Nome do arquivo correto?","Nome do arquivo correto ("&amp;PARÂMETROS!$B$1&amp;"-"&amp;PARÂMETROS!$B$3&amp;"-"&amp;TEXT(PARÂMETROS!$B$4,"00")&amp;"-CADASTRONAOMONITORAMENTO.csv)?")</f>
        <v>Nome do arquivo correto?</v>
      </c>
      <c r="D83" s="58"/>
      <c r="E83" s="58"/>
      <c r="F83" s="57"/>
    </row>
    <row r="84" spans="2:6" ht="14.25" hidden="1" customHeight="1" x14ac:dyDescent="0.25">
      <c r="B84" s="21" t="s">
        <v>210</v>
      </c>
      <c r="C84" s="8" t="s">
        <v>39</v>
      </c>
      <c r="D84" s="58" t="str">
        <f>IF(PARÂMETROS!$B$25="","",IF(E84="","X",""))</f>
        <v/>
      </c>
      <c r="E84" s="58" t="str">
        <f>IF(PARÂMETROS!$B$25="","",IF(CADASTRONAOMONITORAMENTO!$H$2="OK","","X"))</f>
        <v/>
      </c>
      <c r="F84" s="57"/>
    </row>
    <row r="85" spans="2:6" ht="14.25" hidden="1" customHeight="1" x14ac:dyDescent="0.25">
      <c r="B85" s="21" t="s">
        <v>211</v>
      </c>
      <c r="C85" s="8" t="s">
        <v>4</v>
      </c>
      <c r="D85" s="58" t="str">
        <f>IF(PARÂMETROS!$B$25="","",IF(E85="","X",""))</f>
        <v/>
      </c>
      <c r="E85" s="58" t="str">
        <f>IF(PARÂMETROS!$B$25="","",IF(COUNTIF(CADASTRONAOMONITORAMENTO!I:I,"ERRO")=0,"","X"))</f>
        <v/>
      </c>
      <c r="F85" s="57"/>
    </row>
    <row r="86" spans="2:6" ht="14.25" hidden="1" customHeight="1" x14ac:dyDescent="0.25">
      <c r="B86" s="21" t="s">
        <v>212</v>
      </c>
      <c r="C86" s="8" t="s">
        <v>60</v>
      </c>
      <c r="D86" s="58" t="str">
        <f>IF(PARÂMETROS!$B$25="","",IF(E86="","X",""))</f>
        <v/>
      </c>
      <c r="E86" s="58" t="str">
        <f>IF(PARÂMETROS!$B$25="","",IF(COUNTIF(CADASTRONAOMONITORAMENTO!J:J,"ERRO")=0,"","X"))</f>
        <v/>
      </c>
      <c r="F86" s="57"/>
    </row>
    <row r="87" spans="2:6" ht="14.25" hidden="1" customHeight="1" x14ac:dyDescent="0.25">
      <c r="B87" s="21" t="s">
        <v>213</v>
      </c>
      <c r="C87" s="8" t="s">
        <v>204</v>
      </c>
      <c r="D87" s="58" t="str">
        <f>IF(PARÂMETROS!$B$25="","",IF(E87="","X",""))</f>
        <v/>
      </c>
      <c r="E87" s="58" t="str">
        <f>IF(PARÂMETROS!$B$25="","",IF(COUNTIF(CADASTRONAOMONITORAMENTO!K:K,"ERRO")=0,"","X"))</f>
        <v/>
      </c>
      <c r="F87" s="57"/>
    </row>
    <row r="88" spans="2:6" ht="14.25" hidden="1" customHeight="1" x14ac:dyDescent="0.25">
      <c r="B88" s="21" t="s">
        <v>214</v>
      </c>
      <c r="C88" s="8" t="s">
        <v>205</v>
      </c>
      <c r="D88" s="58" t="str">
        <f>IF(PARÂMETROS!$B$25="","",IF(E88="","X",""))</f>
        <v/>
      </c>
      <c r="E88" s="58" t="str">
        <f>IF(PARÂMETROS!$B$25="","",IF(COUNTIF(CADASTRONAOMONITORAMENTO!L:L,"ERRO")=0,"","X"))</f>
        <v/>
      </c>
      <c r="F88" s="57"/>
    </row>
    <row r="89" spans="2:6" ht="14.25" hidden="1" customHeight="1" x14ac:dyDescent="0.25">
      <c r="B89" s="21" t="s">
        <v>215</v>
      </c>
      <c r="C89" s="8" t="s">
        <v>294</v>
      </c>
      <c r="D89" s="58" t="str">
        <f>IF(PARÂMETROS!$B$25="","",IF(E89="","X",""))</f>
        <v/>
      </c>
      <c r="E89" s="58" t="str">
        <f>IF(PARÂMETROS!$B$25="","",IF(COUNTIF(CADASTRONAOMONITORAMENTO!M:M,"ERRO")=0,"","X"))</f>
        <v/>
      </c>
      <c r="F89" s="57"/>
    </row>
    <row r="90" spans="2:6" ht="14.25" hidden="1" customHeight="1" x14ac:dyDescent="0.25">
      <c r="B90" s="21" t="s">
        <v>216</v>
      </c>
      <c r="C90" s="8" t="s">
        <v>295</v>
      </c>
      <c r="D90" s="58" t="str">
        <f>IF(PARÂMETROS!$B$25="","",IF(E90="","X",""))</f>
        <v/>
      </c>
      <c r="E90" s="58" t="str">
        <f>IF(PARÂMETROS!$B$25="","",IF(COUNTIF(CADASTRONAOMONITORAMENTO!N:N,"ERRO")=0,"","X"))</f>
        <v/>
      </c>
      <c r="F90" s="57"/>
    </row>
    <row r="91" spans="2:6" ht="14.25" hidden="1" customHeight="1" x14ac:dyDescent="0.25">
      <c r="B91" s="21" t="s">
        <v>217</v>
      </c>
      <c r="C91" s="8" t="s">
        <v>206</v>
      </c>
      <c r="D91" s="58" t="str">
        <f>IF(PARÂMETROS!$B$25="","",IF(E91="","X",""))</f>
        <v/>
      </c>
      <c r="E91" s="58" t="str">
        <f>IF(PARÂMETROS!$B$25="","",IF(COUNTIF(CADASTRONAOMONITORAMENTO!O:O,"ERRO")=0,"","X"))</f>
        <v/>
      </c>
      <c r="F91" s="57"/>
    </row>
    <row r="92" spans="2:6" ht="14.25" hidden="1" customHeight="1" x14ac:dyDescent="0.25">
      <c r="B92" s="21" t="s">
        <v>289</v>
      </c>
      <c r="C92" s="8" t="s">
        <v>207</v>
      </c>
      <c r="D92" s="58" t="str">
        <f>IF(PARÂMETROS!$B$25="","",IF(E92="","X",""))</f>
        <v/>
      </c>
      <c r="E92" s="58" t="str">
        <f>IF(PARÂMETROS!$B$25="","",IF(COUNTIF(CADASTRONAOMONITORAMENTO!P:P,"ERRO")=0,"","X"))</f>
        <v/>
      </c>
      <c r="F92" s="57"/>
    </row>
    <row r="93" spans="2:6" ht="14.25" hidden="1" customHeight="1" x14ac:dyDescent="0.25">
      <c r="B93" s="21" t="s">
        <v>290</v>
      </c>
      <c r="C93" s="8" t="s">
        <v>296</v>
      </c>
      <c r="D93" s="58" t="str">
        <f>IF(PARÂMETROS!$B$25="","",IF(E93="","X",""))</f>
        <v/>
      </c>
      <c r="E93" s="58" t="str">
        <f>IF(PARÂMETROS!$B$25="","",IF(COUNTIF(CADASTRONAOMONITORAMENTO!Q:Q,"ERRO")=0,"","X"))</f>
        <v/>
      </c>
      <c r="F93" s="57"/>
    </row>
    <row r="94" spans="2:6" ht="14.25" hidden="1" customHeight="1" x14ac:dyDescent="0.25">
      <c r="B94" s="21" t="s">
        <v>291</v>
      </c>
      <c r="C94" s="15" t="s">
        <v>208</v>
      </c>
      <c r="D94" s="58" t="str">
        <f>IF(PARÂMETROS!$B$25="","",IF(E94="","X",""))</f>
        <v/>
      </c>
      <c r="E94" s="58" t="str">
        <f>IF(PARÂMETROS!$B$25="","",IF(COUNTIF(CADASTRONAOMONITORAMENTO!R:R,"ERRO")=0,"","X"))</f>
        <v/>
      </c>
      <c r="F94" s="57"/>
    </row>
    <row r="95" spans="2:6" ht="14.25" hidden="1" customHeight="1" x14ac:dyDescent="0.25">
      <c r="B95" s="7" t="s">
        <v>226</v>
      </c>
      <c r="C95" s="41" t="s">
        <v>227</v>
      </c>
      <c r="D95" s="42"/>
      <c r="E95" s="42"/>
      <c r="F95" s="43"/>
    </row>
    <row r="96" spans="2:6" ht="14.25" hidden="1" customHeight="1" x14ac:dyDescent="0.25">
      <c r="B96" s="8" t="s">
        <v>228</v>
      </c>
      <c r="C96" s="8" t="str">
        <f>IF(PARÂMETROS!B26="","Nome do arquivo correto?","Nome do arquivo correto ("&amp;PARÂMETROS!$B$1&amp;"-"&amp;PARÂMETROS!$B$3&amp;"-"&amp;TEXT(PARÂMETROS!$B$4,"00")&amp;"-PLANEJADAS24H.csv)?")</f>
        <v>Nome do arquivo correto?</v>
      </c>
      <c r="D96" s="58"/>
      <c r="E96" s="58"/>
      <c r="F96" s="57"/>
    </row>
    <row r="97" spans="2:7" ht="14.25" hidden="1" customHeight="1" x14ac:dyDescent="0.25">
      <c r="B97" s="21" t="s">
        <v>229</v>
      </c>
      <c r="C97" s="8" t="s">
        <v>39</v>
      </c>
      <c r="D97" s="58" t="str">
        <f>IF(PARÂMETROS!$B$26="","",IF(E97="","X",""))</f>
        <v/>
      </c>
      <c r="E97" s="58" t="str">
        <f>IF(PARÂMETROS!$B$26="","",IF(PLANEJADAS24H!$I$2="OK","","X"))</f>
        <v/>
      </c>
      <c r="F97" s="57"/>
    </row>
    <row r="98" spans="2:7" ht="14.25" hidden="1" customHeight="1" x14ac:dyDescent="0.25">
      <c r="B98" s="21" t="s">
        <v>230</v>
      </c>
      <c r="C98" s="8" t="s">
        <v>4</v>
      </c>
      <c r="D98" s="58" t="str">
        <f>IF(PARÂMETROS!$B$26="","",IF(E98="","X",""))</f>
        <v/>
      </c>
      <c r="E98" s="58" t="str">
        <f>IF(PARÂMETROS!$B$26="","",IF(COUNTIF(PLANEJADAS24H!J:J,"ERRO")=0,"","X"))</f>
        <v/>
      </c>
      <c r="F98" s="57"/>
    </row>
    <row r="99" spans="2:7" ht="14.25" hidden="1" customHeight="1" x14ac:dyDescent="0.25">
      <c r="B99" s="21" t="s">
        <v>231</v>
      </c>
      <c r="C99" s="8" t="s">
        <v>60</v>
      </c>
      <c r="D99" s="58" t="str">
        <f>IF(PARÂMETROS!$B$26="","",IF(E99="","X",""))</f>
        <v/>
      </c>
      <c r="E99" s="58" t="str">
        <f>IF(PARÂMETROS!$B$26="","",IF(COUNTIF(PLANEJADAS24H!K:K,"ERRO")=0,"","X"))</f>
        <v/>
      </c>
      <c r="F99" s="57"/>
    </row>
    <row r="100" spans="2:7" ht="14.25" hidden="1" customHeight="1" x14ac:dyDescent="0.25">
      <c r="B100" s="21" t="s">
        <v>232</v>
      </c>
      <c r="C100" s="8" t="s">
        <v>61</v>
      </c>
      <c r="D100" s="58" t="str">
        <f>IF(PARÂMETROS!$B$26="","",IF(E100="","X",""))</f>
        <v/>
      </c>
      <c r="E100" s="58" t="str">
        <f>IF(PARÂMETROS!$B$26="","",IF(COUNTIF(PLANEJADAS24H!L:L,"ERRO")=0,"","X"))</f>
        <v/>
      </c>
      <c r="F100" s="57"/>
    </row>
    <row r="101" spans="2:7" ht="14.25" hidden="1" customHeight="1" x14ac:dyDescent="0.25">
      <c r="B101" s="21" t="s">
        <v>233</v>
      </c>
      <c r="C101" s="15" t="s">
        <v>236</v>
      </c>
      <c r="D101" s="58" t="str">
        <f>IF(PARÂMETROS!$B$26="","",IF(E101="","X",""))</f>
        <v/>
      </c>
      <c r="E101" s="58" t="str">
        <f>IF(PARÂMETROS!$B$26="","",IF(COUNTIF(PLANEJADAS24H!M:M,"ERRO")=0,"","X"))</f>
        <v/>
      </c>
      <c r="F101" s="57"/>
    </row>
    <row r="102" spans="2:7" ht="14.25" hidden="1" customHeight="1" x14ac:dyDescent="0.25">
      <c r="B102" s="65" t="s">
        <v>234</v>
      </c>
      <c r="C102" s="66" t="s">
        <v>185</v>
      </c>
      <c r="D102" s="67" t="str">
        <f>IF(PARÂMETROS!$B$26="","",IF(E102="","X",""))</f>
        <v/>
      </c>
      <c r="E102" s="67" t="str">
        <f>IF(PARÂMETROS!$B$26="","",IF(COUNTIF(PLANEJADAS24H!N:N,"ERRO")=0,"","X"))</f>
        <v/>
      </c>
      <c r="F102" s="68"/>
    </row>
    <row r="103" spans="2:7" ht="14.25" hidden="1" customHeight="1" x14ac:dyDescent="0.25">
      <c r="B103" s="70" t="s">
        <v>235</v>
      </c>
      <c r="C103" s="71" t="s">
        <v>186</v>
      </c>
      <c r="D103" s="72" t="str">
        <f>IF(PARÂMETROS!$B$26="","",IF(E103="","X",""))</f>
        <v/>
      </c>
      <c r="E103" s="72" t="str">
        <f>IF(PARÂMETROS!$B$26="","",IF(COUNTIF(PLANEJADAS24H!O:O,"ERRO")=0,"","X"))</f>
        <v/>
      </c>
      <c r="F103" s="73"/>
    </row>
    <row r="104" spans="2:7" ht="14.25" hidden="1" customHeight="1" x14ac:dyDescent="0.3">
      <c r="B104" s="74" t="s">
        <v>288</v>
      </c>
      <c r="C104" s="69"/>
      <c r="D104" s="69"/>
      <c r="E104" s="69"/>
      <c r="F104" s="69"/>
      <c r="G104" s="2"/>
    </row>
    <row r="105" spans="2:7" ht="14.25" hidden="1" customHeight="1" x14ac:dyDescent="0.3">
      <c r="B105" s="74" t="str">
        <f>"Versão do verificador: V"&amp;MAX(Tabela1[Versão])</f>
        <v>Versão do verificador: V0</v>
      </c>
      <c r="C105" s="69"/>
      <c r="D105" s="69"/>
      <c r="E105" s="69"/>
      <c r="F105" s="69"/>
      <c r="G105" s="2"/>
    </row>
    <row r="106" spans="2:7" x14ac:dyDescent="0.25">
      <c r="B106" s="12"/>
      <c r="C106" s="13"/>
      <c r="D106" s="14"/>
      <c r="E106" s="14"/>
      <c r="F106" s="3"/>
      <c r="G106" s="2"/>
    </row>
  </sheetData>
  <sheetProtection selectLockedCells="1" selectUnlockedCells="1"/>
  <dataConsolidate/>
  <conditionalFormatting sqref="E20:E21 E83:E93">
    <cfRule type="containsText" dxfId="50" priority="446" operator="containsText" text="x">
      <formula>NOT(ISERROR(SEARCH("x",E20)))</formula>
    </cfRule>
  </conditionalFormatting>
  <conditionalFormatting sqref="E106">
    <cfRule type="containsText" dxfId="49" priority="251" operator="containsText" text="x">
      <formula>NOT(ISERROR(SEARCH("x",E106)))</formula>
    </cfRule>
  </conditionalFormatting>
  <conditionalFormatting sqref="E106">
    <cfRule type="containsText" dxfId="48" priority="250" operator="containsText" text="x">
      <formula>NOT(ISERROR(SEARCH("x",E106)))</formula>
    </cfRule>
  </conditionalFormatting>
  <conditionalFormatting sqref="E34">
    <cfRule type="containsText" dxfId="47" priority="90" operator="containsText" text="x">
      <formula>NOT(ISERROR(SEARCH("x",E34)))</formula>
    </cfRule>
  </conditionalFormatting>
  <conditionalFormatting sqref="E35:E42">
    <cfRule type="containsText" dxfId="46" priority="73" operator="containsText" text="x">
      <formula>NOT(ISERROR(SEARCH("x",E35)))</formula>
    </cfRule>
  </conditionalFormatting>
  <conditionalFormatting sqref="E43">
    <cfRule type="cellIs" dxfId="45" priority="70" operator="equal">
      <formula>"X"</formula>
    </cfRule>
  </conditionalFormatting>
  <conditionalFormatting sqref="E45:E57 E59">
    <cfRule type="containsText" dxfId="44" priority="47" operator="containsText" text="x">
      <formula>NOT(ISERROR(SEARCH("x",E45)))</formula>
    </cfRule>
  </conditionalFormatting>
  <conditionalFormatting sqref="E60">
    <cfRule type="containsText" dxfId="43" priority="46" operator="containsText" text="x">
      <formula>NOT(ISERROR(SEARCH("x",E60)))</formula>
    </cfRule>
  </conditionalFormatting>
  <conditionalFormatting sqref="E60">
    <cfRule type="containsText" dxfId="42" priority="45" operator="containsText" text="x">
      <formula>NOT(ISERROR(SEARCH("x",E60)))</formula>
    </cfRule>
  </conditionalFormatting>
  <conditionalFormatting sqref="E61:E71">
    <cfRule type="containsText" dxfId="41" priority="22" operator="containsText" text="x">
      <formula>NOT(ISERROR(SEARCH("x",E61)))</formula>
    </cfRule>
  </conditionalFormatting>
  <conditionalFormatting sqref="E22:E32">
    <cfRule type="containsText" dxfId="40" priority="21" operator="containsText" text="x">
      <formula>NOT(ISERROR(SEARCH("x",E22)))</formula>
    </cfRule>
  </conditionalFormatting>
  <conditionalFormatting sqref="E33">
    <cfRule type="cellIs" dxfId="39" priority="20" operator="equal">
      <formula>"X"</formula>
    </cfRule>
  </conditionalFormatting>
  <conditionalFormatting sqref="E58">
    <cfRule type="cellIs" dxfId="38" priority="19" operator="equal">
      <formula>"X"</formula>
    </cfRule>
  </conditionalFormatting>
  <conditionalFormatting sqref="E72">
    <cfRule type="cellIs" dxfId="37" priority="18" operator="equal">
      <formula>"X"</formula>
    </cfRule>
  </conditionalFormatting>
  <conditionalFormatting sqref="E95">
    <cfRule type="containsText" dxfId="36" priority="17" operator="containsText" text="x">
      <formula>NOT(ISERROR(SEARCH("x",E95)))</formula>
    </cfRule>
  </conditionalFormatting>
  <conditionalFormatting sqref="E95">
    <cfRule type="containsText" dxfId="35" priority="16" operator="containsText" text="x">
      <formula>NOT(ISERROR(SEARCH("x",E95)))</formula>
    </cfRule>
  </conditionalFormatting>
  <conditionalFormatting sqref="E73">
    <cfRule type="containsText" dxfId="34" priority="11" operator="containsText" text="x">
      <formula>NOT(ISERROR(SEARCH("x",E73)))</formula>
    </cfRule>
  </conditionalFormatting>
  <conditionalFormatting sqref="E73">
    <cfRule type="containsText" dxfId="33" priority="12" operator="containsText" text="x">
      <formula>NOT(ISERROR(SEARCH("x",E73)))</formula>
    </cfRule>
  </conditionalFormatting>
  <conditionalFormatting sqref="E74:E81">
    <cfRule type="containsText" dxfId="32" priority="10" operator="containsText" text="x">
      <formula>NOT(ISERROR(SEARCH("x",E74)))</formula>
    </cfRule>
  </conditionalFormatting>
  <conditionalFormatting sqref="E96:E103">
    <cfRule type="containsText" dxfId="31" priority="8" operator="containsText" text="x">
      <formula>NOT(ISERROR(SEARCH("x",E96)))</formula>
    </cfRule>
  </conditionalFormatting>
  <conditionalFormatting sqref="E82">
    <cfRule type="containsText" dxfId="30" priority="6" operator="containsText" text="x">
      <formula>NOT(ISERROR(SEARCH("x",E82)))</formula>
    </cfRule>
  </conditionalFormatting>
  <conditionalFormatting sqref="E82">
    <cfRule type="containsText" dxfId="29" priority="5" operator="containsText" text="x">
      <formula>NOT(ISERROR(SEARCH("x",E82)))</formula>
    </cfRule>
  </conditionalFormatting>
  <conditionalFormatting sqref="E94">
    <cfRule type="cellIs" dxfId="28" priority="3" operator="equal">
      <formula>"X"</formula>
    </cfRule>
  </conditionalFormatting>
  <dataValidations count="1">
    <dataValidation allowBlank="1" showErrorMessage="1" sqref="C22 C36 C46 C62 C97 C75 C84" xr:uid="{00000000-0002-0000-0000-000001000000}"/>
  </dataValidations>
  <hyperlinks>
    <hyperlink ref="B22" location="PNAE!M1" display="II.2" xr:uid="{564A26A1-6AF6-41B4-AFB5-41C683F2036C}"/>
    <hyperlink ref="B23" location="PNAE!N1" display="II.3" xr:uid="{177E1A86-8124-43A8-8112-76E650FE022D}"/>
    <hyperlink ref="B24" location="PNAE!O1" display="II.4" xr:uid="{492A31C3-BE4A-4F98-993A-5CCDD6B7E4A8}"/>
    <hyperlink ref="B25" location="PNAE!P1" display="II.5" xr:uid="{5BE1C3E0-9A55-4EA2-AEB7-93C56CBE39BF}"/>
    <hyperlink ref="B26" location="PNAE!Q1" display="II.6" xr:uid="{37A1E941-85C3-4C45-B915-F48D0E0F65AF}"/>
    <hyperlink ref="B27" location="PNAE!R1" display="II.7" xr:uid="{73DC5664-E8AC-4513-8333-5BB0A3D21EE2}"/>
    <hyperlink ref="B28" location="PNAE!S1" display="II.8" xr:uid="{6FE0671D-92A5-45F1-BB82-EE502C00A4E2}"/>
    <hyperlink ref="B29" location="PNAE!T1" display="II.9" xr:uid="{C914125E-92CC-48A6-9DDF-CC85B1C6B442}"/>
    <hyperlink ref="B30" location="PNAE!U1" display="II.10" xr:uid="{73EFBB59-EE01-411B-BE33-0A2B314DC4B1}"/>
    <hyperlink ref="B31" location="PNAE!V1" display="II.11" xr:uid="{B8105B7E-A672-4C35-B6CE-22307C774643}"/>
    <hyperlink ref="B32" location="PNAE!W1" display="II.12" xr:uid="{938FAED4-8150-41D0-9C40-D96B63156DDB}"/>
    <hyperlink ref="B33" location="PNAE!X1" display="II.13" xr:uid="{BDC3BD17-FFE2-4F0C-A6CF-2BD958462E91}"/>
    <hyperlink ref="B36" location="EVENTOSGRAVES!H1" display="III.2" xr:uid="{2C532B48-5ECF-4EBA-B38E-6C8AB7EB6B7A}"/>
    <hyperlink ref="B37" location="EVENTOSGRAVES!I1" display="III.3" xr:uid="{5C6F82DE-D7FB-45B7-9F41-1C53F2D3C7B5}"/>
    <hyperlink ref="B38" location="EVENTOSGRAVES!J1" display="III.4" xr:uid="{C0ABDAE6-6A27-4375-9A9F-DA67E05388A3}"/>
    <hyperlink ref="B39" location="EVENTOSGRAVES!K1" display="III.5" xr:uid="{CE46318D-C1C5-46B8-8E93-E9DE0399C415}"/>
    <hyperlink ref="B40" location="EVENTOSGRAVES!L1" display="III.6" xr:uid="{B9A4955B-99CA-4009-B50C-A45FA0472206}"/>
    <hyperlink ref="B41" location="EVENTOSGRAVES!M1" display="III.7" xr:uid="{9D6C345B-1859-4DE4-8108-CBC60E32FDE2}"/>
    <hyperlink ref="B42" location="EVENTOSGRAVES!N1" display="III.8" xr:uid="{CD305DF5-218A-4366-81A9-C00D686896E9}"/>
    <hyperlink ref="B43" location="EVENTOSGRAVES!O1" display="III.9" xr:uid="{9DCBBABB-5383-452B-B797-0A658035DE8B}"/>
    <hyperlink ref="B46" location="INSPECAOSEGURANCA!K1" display="VI.2" xr:uid="{7E796A04-C940-45AC-ADFC-967E157480BE}"/>
    <hyperlink ref="B47" location="INSPECAOSEGURANCA!L1" display="VI.3" xr:uid="{6390C174-648D-4F56-AC1C-5A6741AD2EF9}"/>
    <hyperlink ref="B48" location="INSPECAOSEGURANCA!M1" display="VI.4" xr:uid="{5762F4FB-9263-41F7-9B23-6E0EA52E1091}"/>
    <hyperlink ref="B49" location="INSPECAOSEGURANCA!N1" display="VI.5" xr:uid="{B1087C7F-894C-487E-B48B-8E4296393791}"/>
    <hyperlink ref="B50" location="INSPECAOSEGURANCA!O1" display="VI.6" xr:uid="{6F19F78B-1E28-44E8-B28B-3B9D95F413C4}"/>
    <hyperlink ref="B51" location="INSPECAOSEGURANCA!P1" display="VI.7" xr:uid="{FD2C86DF-C957-45FE-A1CC-39CEA7C4DD43}"/>
    <hyperlink ref="B52" location="INSPECAOSEGURANCA!Q1" display="VI.8" xr:uid="{26A7DC19-978E-48CA-B173-92DF27F6E24B}"/>
    <hyperlink ref="B53" location="INSPECAOSEGURANCA!R1" display="VI.9" xr:uid="{69B62EAC-D82F-4684-B72A-1FB56371A300}"/>
    <hyperlink ref="B54" location="INSPECAOSEGURANCA!S1" display="VI.10" xr:uid="{7A94B4B8-0BB4-435B-865A-A2209902CEFE}"/>
    <hyperlink ref="B55" location="INSPECAOSEGURANCA!T1" display="VI.11" xr:uid="{049F9DB1-9E31-41F1-97D3-8E399AAFF140}"/>
    <hyperlink ref="B56" location="INSPECAOSEGURANCA!U1" display="VI.12" xr:uid="{5DC49032-50EA-4255-910A-328345676083}"/>
    <hyperlink ref="B57" location="INSPECAOSEGURANCA!V1" display="VI.13" xr:uid="{5600E38C-1DD9-42C4-A255-5827531A5BDC}"/>
    <hyperlink ref="B58" location="INSPECAOSEGURANCA!W1" display="VI.14" xr:uid="{FA5CF755-8F65-4291-BA79-8F2CB2DA4B10}"/>
    <hyperlink ref="B59" location="INSPECAOSEGURANCA!X1" display="VI.15" xr:uid="{B3F2A87E-2FD8-4AE8-87BD-CABB7F211D98}"/>
    <hyperlink ref="B62" location="INDISPONIBILIDADES!K1" display="IX.2" xr:uid="{49744F50-8025-42A2-96BC-7C86EA20E9F3}"/>
    <hyperlink ref="B63" location="INDISPONIBILIDADES!L1" display="IX.3" xr:uid="{5F011397-26B9-4FE4-B9ED-737CD9A47CAC}"/>
    <hyperlink ref="B64" location="INDISPONIBILIDADES!M1" display="IX.4" xr:uid="{A45F98D4-B860-4379-98EF-EAD20898EF63}"/>
    <hyperlink ref="B65" location="INDISPONIBILIDADES!N1" display="IX.5" xr:uid="{46F32616-8C3F-4057-9A93-7994869D2F25}"/>
    <hyperlink ref="B66" location="INDISPONIBILIDADES!O1" display="IX.6" xr:uid="{22C2C24D-FC64-4513-80F2-6531CA27C1A1}"/>
    <hyperlink ref="B67" location="INDISPONIBILIDADES!P1" display="IX.7" xr:uid="{A094E188-6DA4-4E80-BF6B-66C10DACC645}"/>
    <hyperlink ref="B68" location="INDISPONIBILIDADES!Q1" display="IX.8" xr:uid="{47CDCBE9-1E5C-4A33-A40E-501822090752}"/>
    <hyperlink ref="B69" location="INDISPONIBILIDADES!R1" display="IX.9" xr:uid="{B7D93175-4848-4308-95E3-9EE0116D4C78}"/>
    <hyperlink ref="B70" location="INDISPONIBILIDADES!S1" display="IX.10" xr:uid="{19072F1B-1F1F-47F8-81F7-BEA0E1B54258}"/>
    <hyperlink ref="B71" location="INDISPONIBILIDADES!T1" display="IX.11" xr:uid="{B0292CE8-EAF2-48BC-BC3C-7378DF04197F}"/>
    <hyperlink ref="B72" location="INDISPONIBILIDADES!U1" display="IX.12" xr:uid="{B932768E-7323-445A-814C-B7560C3DC4B3}"/>
    <hyperlink ref="B75" location="OBRAS!I1" display="X.2" xr:uid="{B745782F-7C1C-4501-81AB-07F37F502177}"/>
    <hyperlink ref="B76" location="OBRAS!J1" display="X.3" xr:uid="{180FF596-A7E7-41EB-B1C4-BC85713D7924}"/>
    <hyperlink ref="B77" location="OBRAS!K1" display="X.4" xr:uid="{32D61386-2066-446F-A2F9-CBAC0F1D9570}"/>
    <hyperlink ref="B78" location="OBRAS!L1" display="X.5" xr:uid="{C3D29CF6-496C-4054-A97E-41E524D934C7}"/>
    <hyperlink ref="B79" location="OBRAS!M1" display="X.6" xr:uid="{E06AEDF1-0945-4455-B867-8A6746E28484}"/>
    <hyperlink ref="B80" location="OBRAS!N1" display="X.7" xr:uid="{55DA30EA-75DD-45F4-93AF-9D4AA4D8CEF4}"/>
    <hyperlink ref="B81" location="OBRAS!O1" display="X.8" xr:uid="{A6E83DF6-81D9-46CD-90AF-60FFC518EA17}"/>
    <hyperlink ref="B84" location="CADASTRONAOMONITORAMENTO!I1" display="XI.2" xr:uid="{76A1AF61-CF28-4B40-9A3F-CFCCB6C3E0D8}"/>
    <hyperlink ref="B85" location="CADASTRONAOMONITORAMENTO!J1" display="XI.3" xr:uid="{B7BA44C3-EBA2-4888-B998-AE62F0200840}"/>
    <hyperlink ref="B86" location="CADASTRONAOMONITORAMENTO!K1" display="XI.4" xr:uid="{02ABE141-B69C-433C-A1E5-79FCE110FFE6}"/>
    <hyperlink ref="B87" location="CADASTRONAOMONITORAMENTO!L1" display="XI.5" xr:uid="{B5798BFE-C2D9-49F4-947F-CD39537F4144}"/>
    <hyperlink ref="B88" location="CADASTRONAOMONITORAMENTO!M1" display="XI.6" xr:uid="{0CFB14AE-DBC6-4BE6-B8B3-A212E0F100E7}"/>
    <hyperlink ref="B97" location="PLANEJADAS24H!I1" display="XII.2" xr:uid="{F00B9CA1-6964-437F-9EF3-7783F9571334}"/>
    <hyperlink ref="B98" location="PLANEJADAS24H!J1" display="XII.3" xr:uid="{ACC781C3-338B-4A4F-9E23-565A5967736C}"/>
    <hyperlink ref="B99" location="PLANEJADAS24H!K1" display="XII.4" xr:uid="{D966D6E5-5777-4159-945A-6452CF74308F}"/>
    <hyperlink ref="B100" location="PLANEJADAS24H!L1" display="XII.5" xr:uid="{81AC2F37-8DE7-42B2-818A-B528640C8962}"/>
    <hyperlink ref="B101" location="PLANEJADAS24H!M1" display="XII.6" xr:uid="{BF14E117-3125-49E1-A7C2-22F1E3870CA1}"/>
    <hyperlink ref="B102" location="PLANEJADAS24H!N1" display="XII.7" xr:uid="{3491C27D-27E2-42BF-A842-4D0022B830DB}"/>
    <hyperlink ref="B103" location="PLANEJADAS24H!O1" display="XII.8" xr:uid="{002C775F-474A-44BE-801D-4A8340AD808A}"/>
    <hyperlink ref="B89" location="CADASTRONAOMONITORAMENTO!N1" display="XI.7" xr:uid="{96BC5AF3-CD54-4290-A03F-EDAA32B40A70}"/>
    <hyperlink ref="B90" location="CADASTRONAOMONITORAMENTO!O1" display="XI.8" xr:uid="{A65976E3-1A37-429A-A554-DF8D614DC56E}"/>
    <hyperlink ref="B91" location="CADASTRONAOMONITORAMENTO!P1" display="XI.9" xr:uid="{2121E83A-7FBD-410B-8918-FAC596400713}"/>
    <hyperlink ref="B92" location="CADASTRONAOMONITORAMENTO!Q1" display="XI.10" xr:uid="{8F479A89-63E2-49B1-A796-326B2442E387}"/>
    <hyperlink ref="B93" location="CADASTRONAOMONITORAMENTO!R1" display="XI.11" xr:uid="{1CA8612D-A774-412C-902F-00D1C8BC81ED}"/>
    <hyperlink ref="B94" location="CADASTRONAOMONITORAMENTO!S1" display="XI.12" xr:uid="{136EBD61-F1E9-4C6B-842C-5948EE5931FD}"/>
  </hyperlinks>
  <printOptions horizontalCentered="1"/>
  <pageMargins left="0.31496062992125984" right="0.31496062992125984" top="0.51181102362204722" bottom="0.51181102362204722" header="0.31496062992125984" footer="0.31496062992125984"/>
  <pageSetup paperSize="9" scale="80" orientation="landscape" r:id="rId1"/>
  <ignoredErrors>
    <ignoredError sqref="D22:E33 D36:E44 D46:E60 D62:E73 D75:E82 D95:E95 D97:E103 D84:E84 E85:E88 E91:E92 D89:E90 E94 D91:D92 D85:D88 E93 D93:D94" unlockedFormula="1"/>
    <ignoredError sqref="C66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1</xdr:row>
                    <xdr:rowOff>200025</xdr:rowOff>
                  </from>
                  <to>
                    <xdr:col>6</xdr:col>
                    <xdr:colOff>9525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5" name="Option Button 3">
              <controlPr defaultSize="0" autoFill="0" autoLine="0" autoPict="0">
                <anchor moveWithCells="1">
                  <from>
                    <xdr:col>1</xdr:col>
                    <xdr:colOff>142875</xdr:colOff>
                    <xdr:row>2</xdr:row>
                    <xdr:rowOff>57150</xdr:rowOff>
                  </from>
                  <to>
                    <xdr:col>2</xdr:col>
                    <xdr:colOff>314325</xdr:colOff>
                    <xdr:row>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6" name="Option Button 4">
              <controlPr defaultSize="0" autoFill="0" autoLine="0" autoPict="0">
                <anchor moveWithCells="1">
                  <from>
                    <xdr:col>2</xdr:col>
                    <xdr:colOff>923925</xdr:colOff>
                    <xdr:row>2</xdr:row>
                    <xdr:rowOff>57150</xdr:rowOff>
                  </from>
                  <to>
                    <xdr:col>2</xdr:col>
                    <xdr:colOff>1428750</xdr:colOff>
                    <xdr:row>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7" name="Option Button 5">
              <controlPr defaultSize="0" autoFill="0" autoLine="0" autoPict="0">
                <anchor moveWithCells="1">
                  <from>
                    <xdr:col>2</xdr:col>
                    <xdr:colOff>2009775</xdr:colOff>
                    <xdr:row>2</xdr:row>
                    <xdr:rowOff>57150</xdr:rowOff>
                  </from>
                  <to>
                    <xdr:col>2</xdr:col>
                    <xdr:colOff>2514600</xdr:colOff>
                    <xdr:row>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8" name="Option Button 6">
              <controlPr defaultSize="0" autoFill="0" autoLine="0" autoPict="0">
                <anchor moveWithCells="1">
                  <from>
                    <xdr:col>2</xdr:col>
                    <xdr:colOff>3095625</xdr:colOff>
                    <xdr:row>2</xdr:row>
                    <xdr:rowOff>57150</xdr:rowOff>
                  </from>
                  <to>
                    <xdr:col>2</xdr:col>
                    <xdr:colOff>3600450</xdr:colOff>
                    <xdr:row>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9" name="Option Button 7">
              <controlPr defaultSize="0" autoFill="0" autoLine="0" autoPict="0">
                <anchor moveWithCells="1">
                  <from>
                    <xdr:col>2</xdr:col>
                    <xdr:colOff>4181475</xdr:colOff>
                    <xdr:row>2</xdr:row>
                    <xdr:rowOff>57150</xdr:rowOff>
                  </from>
                  <to>
                    <xdr:col>2</xdr:col>
                    <xdr:colOff>4686300</xdr:colOff>
                    <xdr:row>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0" name="Option Button 8">
              <controlPr defaultSize="0" autoFill="0" autoLine="0" autoPict="0">
                <anchor moveWithCells="1">
                  <from>
                    <xdr:col>2</xdr:col>
                    <xdr:colOff>5267325</xdr:colOff>
                    <xdr:row>2</xdr:row>
                    <xdr:rowOff>57150</xdr:rowOff>
                  </from>
                  <to>
                    <xdr:col>2</xdr:col>
                    <xdr:colOff>5772150</xdr:colOff>
                    <xdr:row>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1" name="Group Box 9">
              <controlPr defaultSize="0" autoFill="0" autoPict="0" altText="Mês">
                <anchor moveWithCells="1">
                  <from>
                    <xdr:col>2</xdr:col>
                    <xdr:colOff>1257300</xdr:colOff>
                    <xdr:row>3</xdr:row>
                    <xdr:rowOff>133350</xdr:rowOff>
                  </from>
                  <to>
                    <xdr:col>6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2" name="Option Button 10">
              <controlPr defaultSize="0" autoFill="0" autoLine="0" autoPict="0">
                <anchor moveWithCells="1">
                  <from>
                    <xdr:col>2</xdr:col>
                    <xdr:colOff>1419225</xdr:colOff>
                    <xdr:row>4</xdr:row>
                    <xdr:rowOff>85725</xdr:rowOff>
                  </from>
                  <to>
                    <xdr:col>2</xdr:col>
                    <xdr:colOff>1847850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3" name="Option Button 11">
              <controlPr defaultSize="0" autoFill="0" autoLine="0" autoPict="0">
                <anchor moveWithCells="1">
                  <from>
                    <xdr:col>2</xdr:col>
                    <xdr:colOff>2324100</xdr:colOff>
                    <xdr:row>4</xdr:row>
                    <xdr:rowOff>85725</xdr:rowOff>
                  </from>
                  <to>
                    <xdr:col>2</xdr:col>
                    <xdr:colOff>2752725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4" name="Option Button 12">
              <controlPr defaultSize="0" autoFill="0" autoLine="0" autoPict="0">
                <anchor moveWithCells="1">
                  <from>
                    <xdr:col>2</xdr:col>
                    <xdr:colOff>3152775</xdr:colOff>
                    <xdr:row>4</xdr:row>
                    <xdr:rowOff>85725</xdr:rowOff>
                  </from>
                  <to>
                    <xdr:col>2</xdr:col>
                    <xdr:colOff>3581400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5" name="Option Button 13">
              <controlPr defaultSize="0" autoFill="0" autoLine="0" autoPict="0">
                <anchor moveWithCells="1">
                  <from>
                    <xdr:col>2</xdr:col>
                    <xdr:colOff>3990975</xdr:colOff>
                    <xdr:row>4</xdr:row>
                    <xdr:rowOff>85725</xdr:rowOff>
                  </from>
                  <to>
                    <xdr:col>2</xdr:col>
                    <xdr:colOff>4429125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6" name="Option Button 14">
              <controlPr defaultSize="0" autoFill="0" autoLine="0" autoPict="0">
                <anchor moveWithCells="1">
                  <from>
                    <xdr:col>2</xdr:col>
                    <xdr:colOff>4838700</xdr:colOff>
                    <xdr:row>4</xdr:row>
                    <xdr:rowOff>85725</xdr:rowOff>
                  </from>
                  <to>
                    <xdr:col>2</xdr:col>
                    <xdr:colOff>5267325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7" name="Option Button 15">
              <controlPr defaultSize="0" autoFill="0" autoLine="0" autoPict="0">
                <anchor moveWithCells="1">
                  <from>
                    <xdr:col>2</xdr:col>
                    <xdr:colOff>5667375</xdr:colOff>
                    <xdr:row>4</xdr:row>
                    <xdr:rowOff>85725</xdr:rowOff>
                  </from>
                  <to>
                    <xdr:col>3</xdr:col>
                    <xdr:colOff>276225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8" name="Option Button 16">
              <controlPr defaultSize="0" autoFill="0" autoLine="0" autoPict="0">
                <anchor moveWithCells="1">
                  <from>
                    <xdr:col>5</xdr:col>
                    <xdr:colOff>57150</xdr:colOff>
                    <xdr:row>4</xdr:row>
                    <xdr:rowOff>85725</xdr:rowOff>
                  </from>
                  <to>
                    <xdr:col>5</xdr:col>
                    <xdr:colOff>495300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19" name="Option Button 17">
              <controlPr defaultSize="0" autoFill="0" autoLine="0" autoPict="0">
                <anchor moveWithCells="1">
                  <from>
                    <xdr:col>5</xdr:col>
                    <xdr:colOff>904875</xdr:colOff>
                    <xdr:row>4</xdr:row>
                    <xdr:rowOff>85725</xdr:rowOff>
                  </from>
                  <to>
                    <xdr:col>5</xdr:col>
                    <xdr:colOff>1333500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0" name="Option Button 18">
              <controlPr defaultSize="0" autoFill="0" autoLine="0" autoPict="0">
                <anchor moveWithCells="1">
                  <from>
                    <xdr:col>5</xdr:col>
                    <xdr:colOff>1733550</xdr:colOff>
                    <xdr:row>4</xdr:row>
                    <xdr:rowOff>85725</xdr:rowOff>
                  </from>
                  <to>
                    <xdr:col>5</xdr:col>
                    <xdr:colOff>2162175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1" name="Option Button 19">
              <controlPr defaultSize="0" autoFill="0" autoLine="0" autoPict="0">
                <anchor moveWithCells="1">
                  <from>
                    <xdr:col>5</xdr:col>
                    <xdr:colOff>2571750</xdr:colOff>
                    <xdr:row>4</xdr:row>
                    <xdr:rowOff>85725</xdr:rowOff>
                  </from>
                  <to>
                    <xdr:col>5</xdr:col>
                    <xdr:colOff>3000375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2" name="Option Button 20">
              <controlPr defaultSize="0" autoFill="0" autoLine="0" autoPict="0">
                <anchor moveWithCells="1">
                  <from>
                    <xdr:col>5</xdr:col>
                    <xdr:colOff>3409950</xdr:colOff>
                    <xdr:row>4</xdr:row>
                    <xdr:rowOff>85725</xdr:rowOff>
                  </from>
                  <to>
                    <xdr:col>5</xdr:col>
                    <xdr:colOff>3848100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3" name="Option Button 21">
              <controlPr defaultSize="0" autoFill="0" autoLine="0" autoPict="0">
                <anchor moveWithCells="1">
                  <from>
                    <xdr:col>5</xdr:col>
                    <xdr:colOff>4248150</xdr:colOff>
                    <xdr:row>4</xdr:row>
                    <xdr:rowOff>85725</xdr:rowOff>
                  </from>
                  <to>
                    <xdr:col>5</xdr:col>
                    <xdr:colOff>4676775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r:id="rId24" name="Option Button 8">
              <controlPr defaultSize="0" autoFill="0" autoLine="0" autoPict="0">
                <anchor moveWithCells="1">
                  <from>
                    <xdr:col>4</xdr:col>
                    <xdr:colOff>228600</xdr:colOff>
                    <xdr:row>2</xdr:row>
                    <xdr:rowOff>57150</xdr:rowOff>
                  </from>
                  <to>
                    <xdr:col>5</xdr:col>
                    <xdr:colOff>419100</xdr:colOff>
                    <xdr:row>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25" name="Option Button 8">
              <controlPr defaultSize="0" autoFill="0" autoLine="0" autoPict="0">
                <anchor moveWithCells="1">
                  <from>
                    <xdr:col>5</xdr:col>
                    <xdr:colOff>1000125</xdr:colOff>
                    <xdr:row>2</xdr:row>
                    <xdr:rowOff>57150</xdr:rowOff>
                  </from>
                  <to>
                    <xdr:col>5</xdr:col>
                    <xdr:colOff>1504950</xdr:colOff>
                    <xdr:row>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r:id="rId26" name="Option Button 8">
              <controlPr defaultSize="0" autoFill="0" autoLine="0" autoPict="0">
                <anchor moveWithCells="1">
                  <from>
                    <xdr:col>5</xdr:col>
                    <xdr:colOff>2085975</xdr:colOff>
                    <xdr:row>2</xdr:row>
                    <xdr:rowOff>57150</xdr:rowOff>
                  </from>
                  <to>
                    <xdr:col>5</xdr:col>
                    <xdr:colOff>2590800</xdr:colOff>
                    <xdr:row>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r:id="rId27" name="Option Button 8">
              <controlPr defaultSize="0" autoFill="0" autoLine="0" autoPict="0">
                <anchor moveWithCells="1">
                  <from>
                    <xdr:col>5</xdr:col>
                    <xdr:colOff>3171825</xdr:colOff>
                    <xdr:row>2</xdr:row>
                    <xdr:rowOff>57150</xdr:rowOff>
                  </from>
                  <to>
                    <xdr:col>5</xdr:col>
                    <xdr:colOff>3676650</xdr:colOff>
                    <xdr:row>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r:id="rId28" name="Spinner 36">
              <controlPr defaultSize="0" autoPict="0">
                <anchor moveWithCells="1" sizeWithCells="1">
                  <from>
                    <xdr:col>2</xdr:col>
                    <xdr:colOff>590550</xdr:colOff>
                    <xdr:row>4</xdr:row>
                    <xdr:rowOff>28575</xdr:rowOff>
                  </from>
                  <to>
                    <xdr:col>2</xdr:col>
                    <xdr:colOff>809625</xdr:colOff>
                    <xdr:row>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r:id="rId29" name="Group Box 9">
              <controlPr defaultSize="0" autoFill="0" autoPict="0" altText="Mês">
                <anchor moveWithCells="1">
                  <from>
                    <xdr:col>1</xdr:col>
                    <xdr:colOff>0</xdr:colOff>
                    <xdr:row>3</xdr:row>
                    <xdr:rowOff>133350</xdr:rowOff>
                  </from>
                  <to>
                    <xdr:col>2</xdr:col>
                    <xdr:colOff>1114425</xdr:colOff>
                    <xdr:row>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r:id="rId30" name="Option Button 38">
              <controlPr defaultSize="0" autoFill="0" autoLine="0" autoPict="0">
                <anchor moveWithCells="1">
                  <from>
                    <xdr:col>5</xdr:col>
                    <xdr:colOff>4257675</xdr:colOff>
                    <xdr:row>2</xdr:row>
                    <xdr:rowOff>57150</xdr:rowOff>
                  </from>
                  <to>
                    <xdr:col>5</xdr:col>
                    <xdr:colOff>4762500</xdr:colOff>
                    <xdr:row>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r:id="rId31" name="Button 22">
              <controlPr defaultSize="0" print="0" autoFill="0" autoPict="0" macro="[0]!Verifica_PNAE">
                <anchor moveWithCells="1" sizeWithCells="1">
                  <from>
                    <xdr:col>1</xdr:col>
                    <xdr:colOff>19050</xdr:colOff>
                    <xdr:row>13</xdr:row>
                    <xdr:rowOff>161925</xdr:rowOff>
                  </from>
                  <to>
                    <xdr:col>2</xdr:col>
                    <xdr:colOff>1238250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8" r:id="rId32" name="Button 44">
              <controlPr defaultSize="0" print="0" autoFill="0" autoPict="0" macro="[0]!Verifica_EVENTOSGRAVES">
                <anchor moveWithCells="1" sizeWithCells="1">
                  <from>
                    <xdr:col>2</xdr:col>
                    <xdr:colOff>1362075</xdr:colOff>
                    <xdr:row>13</xdr:row>
                    <xdr:rowOff>161925</xdr:rowOff>
                  </from>
                  <to>
                    <xdr:col>2</xdr:col>
                    <xdr:colOff>2905125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0" r:id="rId33" name="Button 46">
              <controlPr defaultSize="0" print="0" autoFill="0" autoPict="0" macro="[0]!Verifica_INSPECAOSEGURANCA">
                <anchor moveWithCells="1" sizeWithCells="1">
                  <from>
                    <xdr:col>2</xdr:col>
                    <xdr:colOff>3028950</xdr:colOff>
                    <xdr:row>13</xdr:row>
                    <xdr:rowOff>161925</xdr:rowOff>
                  </from>
                  <to>
                    <xdr:col>2</xdr:col>
                    <xdr:colOff>4581525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1" r:id="rId34" name="Button 47">
              <controlPr defaultSize="0" print="0" autoFill="0" autoPict="0" macro="[0]!Verifica_OBRAS">
                <anchor moveWithCells="1" sizeWithCells="1">
                  <from>
                    <xdr:col>4</xdr:col>
                    <xdr:colOff>257175</xdr:colOff>
                    <xdr:row>13</xdr:row>
                    <xdr:rowOff>161925</xdr:rowOff>
                  </from>
                  <to>
                    <xdr:col>5</xdr:col>
                    <xdr:colOff>1485900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2" r:id="rId35" name="Button 48">
              <controlPr defaultSize="0" print="0" autoFill="0" autoPict="0" macro="[0]!Verifica_INDISPONIBILIDADES">
                <anchor moveWithCells="1" sizeWithCells="1">
                  <from>
                    <xdr:col>2</xdr:col>
                    <xdr:colOff>4705350</xdr:colOff>
                    <xdr:row>13</xdr:row>
                    <xdr:rowOff>161925</xdr:rowOff>
                  </from>
                  <to>
                    <xdr:col>4</xdr:col>
                    <xdr:colOff>133350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3" r:id="rId36" name="Button 49">
              <controlPr defaultSize="0" print="0" autoFill="0" autoPict="0" macro="[0]!Verifica_CADASTRONAOMONITORAMENTO">
                <anchor moveWithCells="1" sizeWithCells="1">
                  <from>
                    <xdr:col>5</xdr:col>
                    <xdr:colOff>1609725</xdr:colOff>
                    <xdr:row>13</xdr:row>
                    <xdr:rowOff>161925</xdr:rowOff>
                  </from>
                  <to>
                    <xdr:col>5</xdr:col>
                    <xdr:colOff>3162300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4" r:id="rId37" name="Button 50">
              <controlPr defaultSize="0" print="0" autoFill="0" autoPict="0" macro="[0]!Verifica_PLANEJADAS24H">
                <anchor moveWithCells="1" sizeWithCells="1">
                  <from>
                    <xdr:col>5</xdr:col>
                    <xdr:colOff>3305175</xdr:colOff>
                    <xdr:row>13</xdr:row>
                    <xdr:rowOff>161925</xdr:rowOff>
                  </from>
                  <to>
                    <xdr:col>6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5" r:id="rId38" name="Group Box 1">
              <controlPr defaultSize="0" autoFill="0" autoPict="0">
                <anchor moveWithCells="1">
                  <from>
                    <xdr:col>1</xdr:col>
                    <xdr:colOff>0</xdr:colOff>
                    <xdr:row>5</xdr:row>
                    <xdr:rowOff>133350</xdr:rowOff>
                  </from>
                  <to>
                    <xdr:col>3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6" r:id="rId39" name="Option Button 10">
              <controlPr defaultSize="0" autoFill="0" autoLine="0" autoPict="0">
                <anchor moveWithCells="1">
                  <from>
                    <xdr:col>2</xdr:col>
                    <xdr:colOff>352425</xdr:colOff>
                    <xdr:row>6</xdr:row>
                    <xdr:rowOff>85725</xdr:rowOff>
                  </from>
                  <to>
                    <xdr:col>2</xdr:col>
                    <xdr:colOff>1076325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7" r:id="rId40" name="Option Button 10">
              <controlPr defaultSize="0" autoFill="0" autoLine="0" autoPict="0">
                <anchor moveWithCells="1">
                  <from>
                    <xdr:col>2</xdr:col>
                    <xdr:colOff>2371725</xdr:colOff>
                    <xdr:row>6</xdr:row>
                    <xdr:rowOff>85725</xdr:rowOff>
                  </from>
                  <to>
                    <xdr:col>2</xdr:col>
                    <xdr:colOff>3095625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8" r:id="rId41" name="Option Button 10">
              <controlPr defaultSize="0" autoFill="0" autoLine="0" autoPict="0">
                <anchor moveWithCells="1">
                  <from>
                    <xdr:col>2</xdr:col>
                    <xdr:colOff>4400550</xdr:colOff>
                    <xdr:row>6</xdr:row>
                    <xdr:rowOff>85725</xdr:rowOff>
                  </from>
                  <to>
                    <xdr:col>2</xdr:col>
                    <xdr:colOff>5124450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4" r:id="rId42" name="Button 22">
              <controlPr defaultSize="0" print="0" autoFill="0" autoPict="0" macro="[0]!limpa_PNAE">
                <anchor moveWithCells="1" sizeWithCells="1">
                  <from>
                    <xdr:col>6</xdr:col>
                    <xdr:colOff>466725</xdr:colOff>
                    <xdr:row>23</xdr:row>
                    <xdr:rowOff>123825</xdr:rowOff>
                  </from>
                  <to>
                    <xdr:col>8</xdr:col>
                    <xdr:colOff>276225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5" r:id="rId43" name="Button 61">
              <controlPr defaultSize="0" print="0" autoFill="0" autoPict="0" macro="[0]!limpa_EVENTOSGRAVES">
                <anchor moveWithCells="1" sizeWithCells="1">
                  <from>
                    <xdr:col>6</xdr:col>
                    <xdr:colOff>466725</xdr:colOff>
                    <xdr:row>36</xdr:row>
                    <xdr:rowOff>66675</xdr:rowOff>
                  </from>
                  <to>
                    <xdr:col>8</xdr:col>
                    <xdr:colOff>276225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6" r:id="rId44" name="Button 62">
              <controlPr defaultSize="0" print="0" autoFill="0" autoPict="0" macro="[0]!limpa_INSPECAOSEGURANCA">
                <anchor moveWithCells="1" sizeWithCells="1">
                  <from>
                    <xdr:col>6</xdr:col>
                    <xdr:colOff>466725</xdr:colOff>
                    <xdr:row>49</xdr:row>
                    <xdr:rowOff>104775</xdr:rowOff>
                  </from>
                  <to>
                    <xdr:col>8</xdr:col>
                    <xdr:colOff>276225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7" r:id="rId45" name="Button 63">
              <controlPr defaultSize="0" print="0" autoFill="0" autoPict="0" macro="[0]!limpa_INDISPONIBILIDADES">
                <anchor moveWithCells="1" sizeWithCells="1">
                  <from>
                    <xdr:col>6</xdr:col>
                    <xdr:colOff>466725</xdr:colOff>
                    <xdr:row>64</xdr:row>
                    <xdr:rowOff>38100</xdr:rowOff>
                  </from>
                  <to>
                    <xdr:col>8</xdr:col>
                    <xdr:colOff>276225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8" r:id="rId46" name="Button 64">
              <controlPr defaultSize="0" print="0" autoFill="0" autoPict="0" macro="[0]!limpa_OBRAS">
                <anchor moveWithCells="1" sizeWithCells="1">
                  <from>
                    <xdr:col>6</xdr:col>
                    <xdr:colOff>466725</xdr:colOff>
                    <xdr:row>75</xdr:row>
                    <xdr:rowOff>0</xdr:rowOff>
                  </from>
                  <to>
                    <xdr:col>8</xdr:col>
                    <xdr:colOff>276225</xdr:colOff>
                    <xdr:row>78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9" r:id="rId47" name="Button 65">
              <controlPr defaultSize="0" print="0" autoFill="0" autoPict="0" macro="[0]!limpa_CADASTRONAOMONITORAMENTO">
                <anchor moveWithCells="1" sizeWithCells="1">
                  <from>
                    <xdr:col>6</xdr:col>
                    <xdr:colOff>466725</xdr:colOff>
                    <xdr:row>85</xdr:row>
                    <xdr:rowOff>76200</xdr:rowOff>
                  </from>
                  <to>
                    <xdr:col>8</xdr:col>
                    <xdr:colOff>276225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0" r:id="rId48" name="Button 66">
              <controlPr defaultSize="0" print="0" autoFill="0" autoPict="0" macro="[0]!limpa_PLANEJADAS24H">
                <anchor moveWithCells="1" sizeWithCells="1">
                  <from>
                    <xdr:col>6</xdr:col>
                    <xdr:colOff>466725</xdr:colOff>
                    <xdr:row>97</xdr:row>
                    <xdr:rowOff>47625</xdr:rowOff>
                  </from>
                  <to>
                    <xdr:col>8</xdr:col>
                    <xdr:colOff>276225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1" r:id="rId49" name="Button 67">
              <controlPr defaultSize="0" print="0" autoFill="0" autoPict="0" macro="[0]!limpa_tudo">
                <anchor moveWithCells="1" sizeWithCells="1">
                  <from>
                    <xdr:col>1</xdr:col>
                    <xdr:colOff>9525</xdr:colOff>
                    <xdr:row>105</xdr:row>
                    <xdr:rowOff>152400</xdr:rowOff>
                  </from>
                  <to>
                    <xdr:col>2</xdr:col>
                    <xdr:colOff>923925</xdr:colOff>
                    <xdr:row>109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2" r:id="rId50" name="Button 68">
              <controlPr defaultSize="0" print="0" autoFill="0" autoPict="0" macro="[0]!Importa_PNAE">
                <anchor moveWithCells="1" sizeWithCells="1">
                  <from>
                    <xdr:col>8</xdr:col>
                    <xdr:colOff>523875</xdr:colOff>
                    <xdr:row>23</xdr:row>
                    <xdr:rowOff>123825</xdr:rowOff>
                  </from>
                  <to>
                    <xdr:col>10</xdr:col>
                    <xdr:colOff>552450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3" r:id="rId51" name="Button 69">
              <controlPr defaultSize="0" print="0" autoFill="0" autoPict="0" macro="[0]!Importa_EVENTOS_GRAVES">
                <anchor moveWithCells="1" sizeWithCells="1">
                  <from>
                    <xdr:col>8</xdr:col>
                    <xdr:colOff>523875</xdr:colOff>
                    <xdr:row>36</xdr:row>
                    <xdr:rowOff>66675</xdr:rowOff>
                  </from>
                  <to>
                    <xdr:col>10</xdr:col>
                    <xdr:colOff>552450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4" r:id="rId52" name="Button 70">
              <controlPr defaultSize="0" print="0" autoFill="0" autoPict="0" macro="[0]!Importa_INSPECAOSEGURANCA">
                <anchor moveWithCells="1" sizeWithCells="1">
                  <from>
                    <xdr:col>8</xdr:col>
                    <xdr:colOff>523875</xdr:colOff>
                    <xdr:row>49</xdr:row>
                    <xdr:rowOff>104775</xdr:rowOff>
                  </from>
                  <to>
                    <xdr:col>10</xdr:col>
                    <xdr:colOff>552450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5" r:id="rId53" name="Button 71">
              <controlPr defaultSize="0" print="0" autoFill="0" autoPict="0" macro="[0]!Importa_INDISPONIBILIDADES">
                <anchor moveWithCells="1" sizeWithCells="1">
                  <from>
                    <xdr:col>8</xdr:col>
                    <xdr:colOff>523875</xdr:colOff>
                    <xdr:row>64</xdr:row>
                    <xdr:rowOff>38100</xdr:rowOff>
                  </from>
                  <to>
                    <xdr:col>10</xdr:col>
                    <xdr:colOff>552450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6" r:id="rId54" name="Button 72">
              <controlPr defaultSize="0" print="0" autoFill="0" autoPict="0" macro="[0]!Importa_OBRAS">
                <anchor moveWithCells="1" sizeWithCells="1">
                  <from>
                    <xdr:col>8</xdr:col>
                    <xdr:colOff>523875</xdr:colOff>
                    <xdr:row>75</xdr:row>
                    <xdr:rowOff>0</xdr:rowOff>
                  </from>
                  <to>
                    <xdr:col>10</xdr:col>
                    <xdr:colOff>552450</xdr:colOff>
                    <xdr:row>78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7" r:id="rId55" name="Button 73">
              <controlPr defaultSize="0" print="0" autoFill="0" autoPict="0" macro="[0]!Importa_CADASTRONAOMONITORAMENTO">
                <anchor moveWithCells="1" sizeWithCells="1">
                  <from>
                    <xdr:col>8</xdr:col>
                    <xdr:colOff>523875</xdr:colOff>
                    <xdr:row>85</xdr:row>
                    <xdr:rowOff>76200</xdr:rowOff>
                  </from>
                  <to>
                    <xdr:col>10</xdr:col>
                    <xdr:colOff>552450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8" r:id="rId56" name="Button 74">
              <controlPr defaultSize="0" print="0" autoFill="0" autoPict="0" macro="[0]!Importa_PLANEJADAS24H">
                <anchor moveWithCells="1" sizeWithCells="1">
                  <from>
                    <xdr:col>8</xdr:col>
                    <xdr:colOff>523875</xdr:colOff>
                    <xdr:row>97</xdr:row>
                    <xdr:rowOff>47625</xdr:rowOff>
                  </from>
                  <to>
                    <xdr:col>10</xdr:col>
                    <xdr:colOff>552450</xdr:colOff>
                    <xdr:row>101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1" id="{A65A2ACC-775F-46E9-A5CE-C95213585EAC}">
            <xm:f>PARÂMETROS!$C$1=0</xm:f>
            <x14:dxf>
              <fill>
                <patternFill>
                  <fgColor auto="1"/>
                  <bgColor rgb="FFFFFF99"/>
                </patternFill>
              </fill>
            </x14:dxf>
          </x14:cfRule>
          <xm:sqref>B3:C3</xm:sqref>
        </x14:conditionalFormatting>
        <x14:conditionalFormatting xmlns:xm="http://schemas.microsoft.com/office/excel/2006/main">
          <x14:cfRule type="expression" priority="92" id="{20EF65A0-5147-4FC7-AA08-30EEE3C65866}">
            <xm:f>PARÂMETROS!$C$1=0</xm:f>
            <x14:dxf>
              <fill>
                <patternFill>
                  <fgColor auto="1"/>
                  <bgColor rgb="FFFFFF99"/>
                </patternFill>
              </fill>
            </x14:dxf>
          </x14:cfRule>
          <xm:sqref>D3:F3</xm:sqref>
        </x14:conditionalFormatting>
        <x14:conditionalFormatting xmlns:xm="http://schemas.microsoft.com/office/excel/2006/main">
          <x14:cfRule type="expression" priority="2" id="{C25F98F8-6BD5-4E7E-8DE9-B57173CCFAB0}">
            <xm:f>PARÂMETROS!$B$6=0</xm:f>
            <x14:dxf>
              <font>
                <color auto="1"/>
              </font>
              <fill>
                <patternFill>
                  <bgColor rgb="FFFFFF99"/>
                </patternFill>
              </fill>
            </x14:dxf>
          </x14:cfRule>
          <xm:sqref>B7:C7</xm:sqref>
        </x14:conditionalFormatting>
        <x14:conditionalFormatting xmlns:xm="http://schemas.microsoft.com/office/excel/2006/main">
          <x14:cfRule type="expression" priority="1" id="{6120A0B4-7380-4133-839A-0837E734B8D1}">
            <xm:f>PARÂMETROS!$C$4=0</xm:f>
            <x14:dxf>
              <fill>
                <patternFill>
                  <bgColor rgb="FFFFFF99"/>
                </patternFill>
              </fill>
            </x14:dxf>
          </x14:cfRule>
          <xm:sqref>C5:F5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0"/>
  <dimension ref="A1:C3"/>
  <sheetViews>
    <sheetView showGridLines="0" workbookViewId="0">
      <selection activeCell="A2" sqref="A2"/>
    </sheetView>
  </sheetViews>
  <sheetFormatPr defaultColWidth="9.140625" defaultRowHeight="15" x14ac:dyDescent="0.25"/>
  <cols>
    <col min="1" max="1" width="9.28515625" style="16" customWidth="1"/>
    <col min="2" max="2" width="12.140625" style="16" customWidth="1"/>
    <col min="3" max="3" width="156.7109375" style="16" customWidth="1"/>
    <col min="4" max="16384" width="9.140625" style="16"/>
  </cols>
  <sheetData>
    <row r="1" spans="1:3" x14ac:dyDescent="0.25">
      <c r="A1" s="1" t="s">
        <v>23</v>
      </c>
      <c r="B1" s="1" t="s">
        <v>24</v>
      </c>
      <c r="C1" s="1" t="s">
        <v>25</v>
      </c>
    </row>
    <row r="2" spans="1:3" x14ac:dyDescent="0.25">
      <c r="A2" s="39">
        <v>0</v>
      </c>
      <c r="B2" s="23">
        <v>43861</v>
      </c>
      <c r="C2" s="37" t="s">
        <v>26</v>
      </c>
    </row>
    <row r="3" spans="1:3" x14ac:dyDescent="0.25">
      <c r="A3" s="22"/>
      <c r="B3" s="23"/>
      <c r="C3" s="24"/>
    </row>
  </sheetData>
  <dataValidations count="1">
    <dataValidation type="whole" operator="greaterThanOrEqual" allowBlank="1" showInputMessage="1" showErrorMessage="1" sqref="A2:A3" xr:uid="{00000000-0002-0000-0800-000000000000}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3BC3-BD5A-4E27-B936-DDDB47238059}">
  <sheetPr codeName="Planilha1"/>
  <dimension ref="A1:X29"/>
  <sheetViews>
    <sheetView topLeftCell="D1" workbookViewId="0">
      <selection activeCell="D1" sqref="D1"/>
    </sheetView>
  </sheetViews>
  <sheetFormatPr defaultRowHeight="15" x14ac:dyDescent="0.25"/>
  <cols>
    <col min="1" max="1" width="14.7109375" style="1" bestFit="1" customWidth="1"/>
    <col min="2" max="2" width="13.85546875" style="1" bestFit="1" customWidth="1"/>
    <col min="3" max="3" width="28.5703125" style="1" bestFit="1" customWidth="1"/>
    <col min="4" max="4" width="25.85546875" style="1" bestFit="1" customWidth="1"/>
    <col min="5" max="5" width="22.140625" style="1" bestFit="1" customWidth="1"/>
    <col min="6" max="6" width="26.5703125" style="1" bestFit="1" customWidth="1"/>
    <col min="7" max="7" width="28" style="1" bestFit="1" customWidth="1"/>
    <col min="8" max="8" width="18.5703125" style="1" bestFit="1" customWidth="1"/>
    <col min="9" max="9" width="27.42578125" style="44" bestFit="1" customWidth="1"/>
    <col min="10" max="10" width="25.85546875" style="44" bestFit="1" customWidth="1"/>
    <col min="11" max="11" width="9.140625" style="16"/>
    <col min="12" max="12" width="19.42578125" style="16" bestFit="1" customWidth="1"/>
    <col min="13" max="24" width="11.85546875" style="16" customWidth="1"/>
    <col min="25" max="16384" width="9.140625" style="16"/>
  </cols>
  <sheetData>
    <row r="1" spans="1:24" x14ac:dyDescent="0.25">
      <c r="A1" s="32"/>
      <c r="B1" s="32"/>
      <c r="C1" s="32"/>
      <c r="D1" s="32"/>
      <c r="E1" s="32"/>
      <c r="F1" s="32"/>
      <c r="G1" s="32"/>
      <c r="H1" s="32"/>
      <c r="I1" s="50"/>
      <c r="J1" s="50"/>
      <c r="L1" s="29" t="s">
        <v>255</v>
      </c>
      <c r="M1" s="33" t="s">
        <v>256</v>
      </c>
      <c r="N1" s="33" t="s">
        <v>257</v>
      </c>
      <c r="O1" s="33" t="s">
        <v>258</v>
      </c>
      <c r="P1" s="33" t="s">
        <v>259</v>
      </c>
      <c r="Q1" s="33" t="s">
        <v>260</v>
      </c>
      <c r="R1" s="33" t="s">
        <v>261</v>
      </c>
      <c r="S1" s="33" t="s">
        <v>262</v>
      </c>
      <c r="T1" s="33" t="s">
        <v>263</v>
      </c>
      <c r="U1" s="33" t="s">
        <v>264</v>
      </c>
      <c r="V1" s="33" t="s">
        <v>265</v>
      </c>
      <c r="W1" s="33" t="s">
        <v>266</v>
      </c>
      <c r="X1" s="33" t="s">
        <v>267</v>
      </c>
    </row>
    <row r="2" spans="1:24" x14ac:dyDescent="0.25">
      <c r="L2" s="56" t="str">
        <f>IF(PARÂMETROS!$B$20="","",IF(I2&gt;J2,0,_xlfn.DAYS(J2,I2)*24*60+HOUR(J2)*60+MINUTE(J2)+SECOND(J2)/60-HOUR(I2)*60-MINUTE(I2)-SECOND(I2)/60))</f>
        <v/>
      </c>
      <c r="M2" s="1" t="str">
        <f>IF(PARÂMETROS!$B$20="","",IF(AND(A1="Cod_Aeroporto",B1="Cod_Indicador",C1="Desc_ProtocoloConcessionaria",D1="Cod_CiaAereaAtendimento",E1="Num_VooAtendimento",F1="Cod_MomentoAtendimento",G1="Info_AntecipadaAtendimento",H1="Local_Atendimento",I1="DataHora_InicioAtendimento",J1="DataHora_FimAtendimento"),"OK","ERRO"))</f>
        <v/>
      </c>
      <c r="N2" s="1" t="str">
        <f>IF(AND(COUNTBLANK(A2:J2)=10,COUNTBLANK(A3:J3)=10),"",IF(COUNTBLANK(A2:J2)=0,"OK","ERRO"))</f>
        <v/>
      </c>
      <c r="O2" s="1" t="str">
        <f>IF(A2="","",IF(A2=PARÂMETROS!$B$1,"OK","ERRO"))</f>
        <v/>
      </c>
      <c r="P2" s="1" t="str">
        <f>IF(B2="","",IF(VLOOKUP(A2,PARÂMETROS!$A$49:$J$60,MATCH("PNAE",PARÂMETROS!$A$49:$J$49,0),0)=B2,"OK","ERRO"))</f>
        <v/>
      </c>
      <c r="Q2" s="1" t="str">
        <f>IF(F2="","",IF(OR(F2="E",F2="D"),"OK","ERRO"))</f>
        <v/>
      </c>
      <c r="R2" s="1" t="str">
        <f>IF(G2="","",IF(OR(G2="S",G2="N"),"OK","ERRO"))</f>
        <v/>
      </c>
      <c r="S2" s="1" t="str">
        <f ca="1">IF(I2="","",IF(AND(CELL("formato",I2)="D1",MONTH(I2)&gt;=1,MONTH(I2)&lt;=12,MINUTE(I2)&gt;=0,MINUTE(I2)&lt;=59),"OK","ERRO"))</f>
        <v/>
      </c>
      <c r="T2" s="1" t="str">
        <f ca="1">IF(S2="OK",IF(MONTH(I2)&amp;YEAR(I2)=PARÂMETROS!$B$4&amp;PARÂMETROS!$B$3,"OK","ERRO"),"")</f>
        <v/>
      </c>
      <c r="U2" s="1" t="str">
        <f ca="1">IF(J2="","",IF(AND(CELL("formato",J2)="D1",MONTH(J2)&gt;=1,MONTH(J2)&lt;=12,MINUTE(J2)&gt;=0,MINUTE(J2)&lt;=59),"OK","ERRO"))</f>
        <v/>
      </c>
      <c r="V2" s="1" t="str">
        <f ca="1">IF(U2="OK",IF(MONTH(J2)&amp;YEAR(J2)=PARÂMETROS!$B$4&amp;PARÂMETROS!$B$3,"OK","ERRO"),"")</f>
        <v/>
      </c>
      <c r="W2" s="1" t="str">
        <f ca="1">IF(AND(S2="OK",U2="OK"),IF(I2&lt;=J2,"OK","ERRO"),"")</f>
        <v/>
      </c>
      <c r="X2" s="1" t="str">
        <f ca="1">IF(AND(S2="OK",U2="OK"),IF(L2&lt;120,"OK","ERRO"),"")</f>
        <v/>
      </c>
    </row>
    <row r="3" spans="1:24" x14ac:dyDescent="0.25">
      <c r="L3"/>
      <c r="M3"/>
      <c r="N3"/>
      <c r="O3"/>
      <c r="P3"/>
      <c r="Q3"/>
      <c r="R3"/>
      <c r="S3"/>
      <c r="T3"/>
      <c r="U3"/>
      <c r="V3"/>
      <c r="W3"/>
      <c r="X3"/>
    </row>
    <row r="4" spans="1:24" x14ac:dyDescent="0.25">
      <c r="L4"/>
      <c r="M4"/>
      <c r="N4"/>
      <c r="O4"/>
      <c r="P4"/>
      <c r="Q4"/>
      <c r="R4"/>
      <c r="S4"/>
      <c r="T4"/>
      <c r="U4"/>
      <c r="V4"/>
      <c r="W4"/>
      <c r="X4"/>
    </row>
    <row r="5" spans="1:24" x14ac:dyDescent="0.25">
      <c r="L5"/>
      <c r="M5"/>
      <c r="N5"/>
      <c r="O5"/>
      <c r="P5"/>
      <c r="Q5"/>
      <c r="R5"/>
      <c r="S5"/>
      <c r="T5"/>
      <c r="U5"/>
      <c r="V5"/>
      <c r="W5"/>
      <c r="X5"/>
    </row>
    <row r="6" spans="1:24" x14ac:dyDescent="0.25">
      <c r="L6"/>
      <c r="M6"/>
      <c r="N6"/>
      <c r="O6"/>
      <c r="P6"/>
      <c r="Q6"/>
      <c r="R6"/>
      <c r="S6"/>
      <c r="T6"/>
      <c r="U6"/>
      <c r="V6"/>
      <c r="W6"/>
      <c r="X6"/>
    </row>
    <row r="7" spans="1:24" x14ac:dyDescent="0.25">
      <c r="L7"/>
      <c r="M7"/>
      <c r="N7"/>
      <c r="O7"/>
      <c r="P7"/>
      <c r="Q7"/>
      <c r="R7"/>
      <c r="S7"/>
      <c r="T7"/>
      <c r="U7"/>
      <c r="V7"/>
      <c r="W7"/>
      <c r="X7"/>
    </row>
    <row r="8" spans="1:24" x14ac:dyDescent="0.25">
      <c r="L8"/>
      <c r="M8"/>
      <c r="N8"/>
      <c r="O8"/>
      <c r="P8"/>
      <c r="Q8"/>
      <c r="R8"/>
      <c r="S8"/>
      <c r="T8"/>
      <c r="U8"/>
      <c r="V8"/>
      <c r="W8"/>
      <c r="X8"/>
    </row>
    <row r="9" spans="1:24" x14ac:dyDescent="0.25">
      <c r="L9"/>
      <c r="M9"/>
      <c r="N9"/>
      <c r="O9"/>
      <c r="P9"/>
      <c r="Q9"/>
      <c r="R9"/>
      <c r="S9"/>
      <c r="T9"/>
      <c r="U9"/>
      <c r="V9"/>
      <c r="W9"/>
      <c r="X9"/>
    </row>
    <row r="10" spans="1:24" x14ac:dyDescent="0.25"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x14ac:dyDescent="0.25"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x14ac:dyDescent="0.25"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x14ac:dyDescent="0.25"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x14ac:dyDescent="0.25"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x14ac:dyDescent="0.25"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x14ac:dyDescent="0.25"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2:24" x14ac:dyDescent="0.25"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2:24" x14ac:dyDescent="0.25"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2:24" x14ac:dyDescent="0.25"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2:24" x14ac:dyDescent="0.25"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2:24" x14ac:dyDescent="0.25"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2:24" x14ac:dyDescent="0.25"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2:24" x14ac:dyDescent="0.25"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2:24" x14ac:dyDescent="0.25"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2:24" x14ac:dyDescent="0.25"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2:24" x14ac:dyDescent="0.25"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2:24" x14ac:dyDescent="0.25"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2:24" x14ac:dyDescent="0.25"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2:24" x14ac:dyDescent="0.25">
      <c r="L29"/>
      <c r="M29"/>
      <c r="N29"/>
      <c r="O29"/>
      <c r="P29"/>
      <c r="Q29"/>
      <c r="R29"/>
      <c r="S29"/>
      <c r="T29"/>
      <c r="U29"/>
      <c r="V29"/>
      <c r="W29"/>
      <c r="X29"/>
    </row>
  </sheetData>
  <autoFilter ref="A1:X1" xr:uid="{90B43E7B-BC07-4F50-B0A4-D7F3B4474CB4}"/>
  <conditionalFormatting sqref="M2">
    <cfRule type="containsText" dxfId="23" priority="8" operator="containsText" text="ERRO">
      <formula>NOT(ISERROR(SEARCH("ERRO",M2)))</formula>
    </cfRule>
  </conditionalFormatting>
  <conditionalFormatting sqref="X2">
    <cfRule type="containsText" dxfId="22" priority="1" operator="containsText" text="ERRO">
      <formula>NOT(ISERROR(SEARCH("ERRO",X2)))</formula>
    </cfRule>
  </conditionalFormatting>
  <conditionalFormatting sqref="N2">
    <cfRule type="containsText" dxfId="21" priority="7" operator="containsText" text="ERRO">
      <formula>NOT(ISERROR(SEARCH("ERRO",N2)))</formula>
    </cfRule>
  </conditionalFormatting>
  <conditionalFormatting sqref="O2">
    <cfRule type="containsText" dxfId="20" priority="6" operator="containsText" text="ERRO">
      <formula>NOT(ISERROR(SEARCH("ERRO",O2)))</formula>
    </cfRule>
  </conditionalFormatting>
  <conditionalFormatting sqref="P2">
    <cfRule type="containsText" dxfId="19" priority="5" operator="containsText" text="ERRO">
      <formula>NOT(ISERROR(SEARCH("ERRO",P2)))</formula>
    </cfRule>
  </conditionalFormatting>
  <conditionalFormatting sqref="Q2:R2">
    <cfRule type="containsText" dxfId="18" priority="4" operator="containsText" text="ERRO">
      <formula>NOT(ISERROR(SEARCH("ERRO",Q2)))</formula>
    </cfRule>
  </conditionalFormatting>
  <conditionalFormatting sqref="S2:V2">
    <cfRule type="containsText" dxfId="17" priority="3" operator="containsText" text="ERRO">
      <formula>NOT(ISERROR(SEARCH("ERRO",S2)))</formula>
    </cfRule>
  </conditionalFormatting>
  <conditionalFormatting sqref="W2">
    <cfRule type="containsText" dxfId="16" priority="2" operator="containsText" text="ERRO">
      <formula>NOT(ISERROR(SEARCH("ERRO",W2)))</formula>
    </cfRule>
  </conditionalFormatting>
  <dataValidations count="12">
    <dataValidation allowBlank="1" showInputMessage="1" showErrorMessage="1" prompt="Os atendimentos têm duração inferior a 2h?*" sqref="X1" xr:uid="{D351E816-959C-4815-98CE-6B526F5E75F9}"/>
    <dataValidation allowBlank="1" showInputMessage="1" showErrorMessage="1" prompt="DataHora_InicioAtendimento é menor ou igual a DataHora_FimAtendimento?*" sqref="W1" xr:uid="{45866855-7101-46BE-9A37-4C03A4D0056D}"/>
    <dataValidation allowBlank="1" showInputMessage="1" showErrorMessage="1" prompt="DataHora_FimAtendimento corresponde ao mês/ano de medição do indicador?" sqref="V1" xr:uid="{50BED805-E759-4B2D-92FA-75CCED0500AC}"/>
    <dataValidation allowBlank="1" showInputMessage="1" showErrorMessage="1" prompt="DataHora_FimAtendimento preenchido no formato dd/mm/yyyy hh:mm?" sqref="U1" xr:uid="{A75A2ECB-6ED9-4BE0-876E-F3588AA1E89B}"/>
    <dataValidation allowBlank="1" showInputMessage="1" showErrorMessage="1" prompt="DataHora_InicioAtendimento corresponde ao mês/ano de medição do indicador?" sqref="T1" xr:uid="{B0651742-7B59-4BC3-B5C7-459878C1EB24}"/>
    <dataValidation allowBlank="1" showInputMessage="1" showErrorMessage="1" prompt="DataHora_InicioAtendimento preenchido no formato dd/mm/yyyy hh:mm?" sqref="S1" xr:uid="{459D9C40-07B4-4E0F-AA01-6C4A6DCF3E15}"/>
    <dataValidation allowBlank="1" showInputMessage="1" showErrorMessage="1" prompt="Info_AntecipadaAtendimento preenchido com &quot;S&quot; ou &quot;N&quot;?" sqref="R1" xr:uid="{F0BD7DE1-4A69-42A9-AB8F-42B4E059884F}"/>
    <dataValidation allowBlank="1" showInputMessage="1" showErrorMessage="1" prompt="Cod_MomentoAtendimento preenchido com &quot;E&quot; ou &quot;D&quot;?" sqref="Q1" xr:uid="{649F4C33-41BB-422B-B702-DB99C538DE36}"/>
    <dataValidation allowBlank="1" showInputMessage="1" showErrorMessage="1" prompt="Cod_Indicador corresponde ao contrato do aeroporto?" sqref="P1" xr:uid="{187A7350-F57E-4AF5-9D9B-D787859C8D51}"/>
    <dataValidation allowBlank="1" showInputMessage="1" showErrorMessage="1" prompt="Cod_Aeroporto corresponde ao aeroporto que enviou os dados?" sqref="O1" xr:uid="{A19399E4-3627-4321-95F7-347EF55B3427}"/>
    <dataValidation allowBlank="1" showInputMessage="1" showErrorMessage="1" prompt="Preenchimento completo (não há campos em branco)?" sqref="N1" xr:uid="{C3EC1907-51BB-4799-A7CF-BF71783B68E4}"/>
    <dataValidation allowBlank="1" showInputMessage="1" showErrorMessage="1" prompt="Cabeçalho da tabela está conforme o padrão?" sqref="M1" xr:uid="{3DC456B1-6F95-4336-825E-17127DA45691}"/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BBCC6-1A14-45EA-870F-70D4DB5EBBAB}">
  <sheetPr codeName="Planilha2"/>
  <dimension ref="A1:S2"/>
  <sheetViews>
    <sheetView workbookViewId="0"/>
  </sheetViews>
  <sheetFormatPr defaultRowHeight="15" x14ac:dyDescent="0.25"/>
  <cols>
    <col min="1" max="1" width="14.7109375" style="1" bestFit="1" customWidth="1"/>
    <col min="2" max="2" width="13.85546875" style="1" bestFit="1" customWidth="1"/>
    <col min="3" max="3" width="21.85546875" style="27" bestFit="1" customWidth="1"/>
    <col min="4" max="4" width="22.140625" style="1" bestFit="1" customWidth="1"/>
    <col min="5" max="5" width="18.7109375" style="1" bestFit="1" customWidth="1"/>
    <col min="6" max="6" width="16.42578125" style="1" bestFit="1" customWidth="1"/>
    <col min="8" max="15" width="12" customWidth="1"/>
  </cols>
  <sheetData>
    <row r="1" spans="1:19" x14ac:dyDescent="0.25">
      <c r="A1" s="32"/>
      <c r="B1" s="32"/>
      <c r="C1" s="31"/>
      <c r="D1" s="32"/>
      <c r="E1" s="32"/>
      <c r="F1" s="32"/>
      <c r="H1" s="33" t="s">
        <v>120</v>
      </c>
      <c r="I1" s="33" t="s">
        <v>121</v>
      </c>
      <c r="J1" s="33" t="s">
        <v>122</v>
      </c>
      <c r="K1" s="33" t="s">
        <v>123</v>
      </c>
      <c r="L1" s="33" t="s">
        <v>124</v>
      </c>
      <c r="M1" s="33" t="s">
        <v>125</v>
      </c>
      <c r="N1" s="33" t="s">
        <v>126</v>
      </c>
      <c r="O1" s="33" t="s">
        <v>127</v>
      </c>
    </row>
    <row r="2" spans="1:19" x14ac:dyDescent="0.25">
      <c r="H2" s="1" t="str">
        <f>IF(PARÂMETROS!$B$21="","",IF(AND(A1="Cod_Aeroporto",B1="Cod_Indicador",C1="Data_EventoGrave",D1="Cod_TipoEventoGravde",E1="Fonte_EventoGrave",F1="Ref_EventoGrave"),"OK","ERRO"))</f>
        <v/>
      </c>
      <c r="I2" s="1" t="str">
        <f>IF(AND(COUNTBLANK(A2:F2)=6,COUNTBLANK(A3:F3)=6),"",IF(COUNTBLANK(A2:F2)=0,"OK","ERRO"))</f>
        <v/>
      </c>
      <c r="J2" s="1" t="str">
        <f>IF(A2="","",IF(A2=PARÂMETROS!$B$1,"OK","ERRO"))</f>
        <v/>
      </c>
      <c r="K2" s="1" t="str">
        <f>IF(B2="","",IF(VLOOKUP(A2,PARÂMETROS!$A$49:$J$60,MATCH("EVENTOS_GRAVES",PARÂMETROS!$A$49:$J$49,0),0)=B2,"OK","ERRO"))</f>
        <v/>
      </c>
      <c r="L2" s="1" t="str">
        <f ca="1">IF(C2="","",IF(AND(CELL("formato",C2)="D1",NOT(ISERROR(MONTH(C2)))),"OK","ERRO"))</f>
        <v/>
      </c>
      <c r="M2" s="1" t="str">
        <f ca="1">IF(L2="OK",IF(MONTH(C2)&amp;YEAR(C2)=PARÂMETROS!$B$4&amp;PARÂMETROS!$B$3,"OK","ERRO"),"")</f>
        <v/>
      </c>
      <c r="N2" s="1" t="str">
        <f>IF(D2="","",IF(OR(D2="F",D2="R",D2="O"),"OK","ERRO"))</f>
        <v/>
      </c>
      <c r="O2" s="1" t="str">
        <f>IF(J2="","",IF(COUNTIF($F:$F,F2)&gt;1,"ERRO","OK"))</f>
        <v/>
      </c>
      <c r="P2" s="16"/>
      <c r="Q2" s="16"/>
      <c r="R2" s="16"/>
      <c r="S2" s="16"/>
    </row>
  </sheetData>
  <autoFilter ref="A1:O1" xr:uid="{21AE91FF-9FED-4943-9F2E-EF8425B0300E}"/>
  <conditionalFormatting sqref="H2">
    <cfRule type="containsText" dxfId="15" priority="10" operator="containsText" text="ERRO">
      <formula>NOT(ISERROR(SEARCH("ERRO",H2)))</formula>
    </cfRule>
  </conditionalFormatting>
  <conditionalFormatting sqref="I2">
    <cfRule type="containsText" dxfId="14" priority="3" operator="containsText" text="ERRO">
      <formula>NOT(ISERROR(SEARCH("ERRO",I2)))</formula>
    </cfRule>
  </conditionalFormatting>
  <conditionalFormatting sqref="J2">
    <cfRule type="containsText" dxfId="13" priority="2" operator="containsText" text="ERRO">
      <formula>NOT(ISERROR(SEARCH("ERRO",J2)))</formula>
    </cfRule>
  </conditionalFormatting>
  <conditionalFormatting sqref="K2:O2">
    <cfRule type="containsText" dxfId="12" priority="1" operator="containsText" text="ERRO">
      <formula>NOT(ISERROR(SEARCH("ERRO",K2)))</formula>
    </cfRule>
  </conditionalFormatting>
  <dataValidations xWindow="971" yWindow="248" count="8">
    <dataValidation allowBlank="1" showInputMessage="1" showErrorMessage="1" prompt="Cabeçalho da tabela está conforme o padrão?" sqref="H1" xr:uid="{67A88D06-30E6-4569-BB89-7F91B59385F9}"/>
    <dataValidation allowBlank="1" showInputMessage="1" showErrorMessage="1" prompt="Preenchimento completo (não há campos em branco)?" sqref="I1" xr:uid="{1D21113E-4AE8-442B-A9C2-67BD005AFF93}"/>
    <dataValidation allowBlank="1" showInputMessage="1" showErrorMessage="1" prompt="Cod_Aeroporto corresponde ao aeroporto que enviou os dados?" sqref="J1" xr:uid="{87C58B37-941A-4729-B63A-6E42ADC99EF3}"/>
    <dataValidation allowBlank="1" showInputMessage="1" showErrorMessage="1" prompt="Cod_Indicador corresponde ao contrato do aeroporto?" sqref="K1" xr:uid="{76FF42D1-996D-4663-B4F6-56DDD0782F83}"/>
    <dataValidation allowBlank="1" showInputMessage="1" showErrorMessage="1" prompt="Data_EventoGrave preenchido no formato dd/mm/yyyy?" sqref="L1" xr:uid="{F5EFD931-ACA5-4BF9-A459-E6B6EE11A810}"/>
    <dataValidation allowBlank="1" showInputMessage="1" showErrorMessage="1" prompt="Data_EventoGrave corresponde ao mês/ano de medição do indicador?" sqref="M1" xr:uid="{2F3070AD-8ABB-420B-B112-1510F5D55531}"/>
    <dataValidation allowBlank="1" showInputMessage="1" showErrorMessage="1" prompt="Cod_TipoEventoGrave preenchido com &quot;F&quot;, &quot;R&quot; ou &quot;O&quot;?" sqref="N1" xr:uid="{F8EA5DBF-6607-4BF7-AD86-1A82A346FEB4}"/>
    <dataValidation allowBlank="1" showInputMessage="1" showErrorMessage="1" prompt="Ref_EventoGrave não se repetem?*" sqref="O1" xr:uid="{F8BAF800-CF2D-4183-9ACA-D05F528071FC}"/>
  </dataValidation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B332C-11F3-42CA-89F2-8F2716EE4D6D}">
  <sheetPr codeName="Planilha3"/>
  <dimension ref="A1:Y5"/>
  <sheetViews>
    <sheetView workbookViewId="0"/>
  </sheetViews>
  <sheetFormatPr defaultRowHeight="15" x14ac:dyDescent="0.25"/>
  <cols>
    <col min="1" max="1" width="14.7109375" style="1" bestFit="1" customWidth="1"/>
    <col min="2" max="2" width="13.85546875" style="1" bestFit="1" customWidth="1"/>
    <col min="3" max="3" width="21.140625" style="77" bestFit="1" customWidth="1"/>
    <col min="4" max="4" width="18.5703125" style="47" bestFit="1" customWidth="1"/>
    <col min="5" max="5" width="23" style="47" bestFit="1" customWidth="1"/>
    <col min="6" max="6" width="21.42578125" style="47" bestFit="1" customWidth="1"/>
    <col min="7" max="7" width="11.140625" style="1" bestFit="1" customWidth="1"/>
    <col min="8" max="8" width="30" style="28" bestFit="1" customWidth="1"/>
    <col min="10" max="10" width="17" bestFit="1" customWidth="1"/>
    <col min="11" max="18" width="12.140625" customWidth="1"/>
    <col min="19" max="24" width="13.140625" customWidth="1"/>
    <col min="25" max="25" width="17.85546875" bestFit="1" customWidth="1"/>
  </cols>
  <sheetData>
    <row r="1" spans="1:25" x14ac:dyDescent="0.25">
      <c r="A1" s="32"/>
      <c r="B1" s="32"/>
      <c r="C1" s="76"/>
      <c r="D1" s="51"/>
      <c r="E1" s="51"/>
      <c r="F1" s="51"/>
      <c r="G1" s="32"/>
      <c r="H1" s="32"/>
      <c r="J1" s="29" t="s">
        <v>69</v>
      </c>
      <c r="K1" t="s">
        <v>128</v>
      </c>
      <c r="L1" s="16" t="s">
        <v>129</v>
      </c>
      <c r="M1" s="16" t="s">
        <v>130</v>
      </c>
      <c r="N1" s="16" t="s">
        <v>131</v>
      </c>
      <c r="O1" s="16" t="s">
        <v>132</v>
      </c>
      <c r="P1" s="16" t="s">
        <v>133</v>
      </c>
      <c r="Q1" s="16" t="s">
        <v>134</v>
      </c>
      <c r="R1" s="16" t="s">
        <v>135</v>
      </c>
      <c r="S1" s="16" t="s">
        <v>136</v>
      </c>
      <c r="T1" s="16" t="s">
        <v>137</v>
      </c>
      <c r="U1" s="16" t="s">
        <v>138</v>
      </c>
      <c r="V1" s="16" t="s">
        <v>139</v>
      </c>
      <c r="W1" s="16" t="s">
        <v>140</v>
      </c>
      <c r="X1" s="16" t="s">
        <v>141</v>
      </c>
      <c r="Y1" s="28" t="s">
        <v>22</v>
      </c>
    </row>
    <row r="2" spans="1:25" x14ac:dyDescent="0.25">
      <c r="D2" s="44"/>
      <c r="E2" s="44"/>
      <c r="F2" s="44"/>
      <c r="J2" s="48" t="str">
        <f>IF(PARÂMETROS!$B$22="","",IF(OR(G2="ND",G2="FL"),"",IF(E2&gt;F2,0,_xlfn.DAYS(F2,E2)*24*60+HOUR(F2)*60+MINUTE(F2)+SECOND(F2)/60-HOUR(E2)*60-MINUTE(E2)-SECOND(E2)/60)))</f>
        <v/>
      </c>
      <c r="K2" s="1" t="str">
        <f>IF(PARÂMETROS!$B$22="","",IF(AND(A1="Cod_Aeroporto",B1="Cod_Indicador",C1="Cod_LocalFilaInspecao",D1="DataHora_Esperada",E1="DataHora_InicioMedicao",F1="DataHora_FimMedicao",G1="Id_NDFalha",H1="Desc_Evento"),"OK","ERRO"))</f>
        <v/>
      </c>
      <c r="L2" s="1" t="str">
        <f>IF(AND(COUNTBLANK(A2:H2)=8,COUNTBLANK(A3:H3)=8),"",IF(OR(G2="ND",G2="FL"),IF(COUNTBLANK(A2:H2)=2,"OK","ERRO"),IF(COUNTBLANK(A2:H2)=1,"OK","ERRO")))</f>
        <v/>
      </c>
      <c r="M2" s="1" t="str">
        <f>IF(A2="","",IF(A2=PARÂMETROS!$B$1,"OK","ERRO"))</f>
        <v/>
      </c>
      <c r="N2" s="1" t="str">
        <f>IF(B2="","",IF(VLOOKUP(A2,PARÂMETROS!$A$49:$J$60,MATCH("INSPECAOSEGURANCA",PARÂMETROS!$A$49:$J$49,0),0)=B2,"OK","ERRO"))</f>
        <v/>
      </c>
      <c r="O2" s="1" t="str">
        <f ca="1">IF(D2="","",IF(AND(CELL("formato",D2)="D1",MONTH(D2)&gt;=1,MONTH(D2)&lt;=12,MINUTE(D2)&gt;=0,MINUTE(D2)&lt;=59),"OK","ERRO"))</f>
        <v/>
      </c>
      <c r="P2" s="1" t="str">
        <f>IF(L2="OK",IF(MONTH(D2)&amp;YEAR(D2)=PARÂMETROS!$B$4&amp;PARÂMETROS!$B$3,"OK","ERRO"),"")</f>
        <v/>
      </c>
      <c r="Q2" s="1" t="str">
        <f t="shared" ref="Q2" ca="1" si="0">IF(E2="","",IF(AND(CELL("formato",E2)="D1",MONTH(E2)&gt;=1,MONTH(E2)&lt;=12,MINUTE(E2)&gt;=0,MINUTE(E2)&lt;=59),"OK","ERRO"))</f>
        <v/>
      </c>
      <c r="R2" s="1" t="str">
        <f ca="1">IF(Q2="OK",IF(MONTH(E2)&amp;YEAR(E2)=PARÂMETROS!$B$4&amp;PARÂMETROS!$B$3,"OK","ERRO"),"")</f>
        <v/>
      </c>
      <c r="S2" s="1" t="str">
        <f ca="1">IF(F2="","",IF(AND(CELL("formato",F2)="D1",MONTH(F2)&gt;=1,MONTH(F2)&lt;=12,MINUTE(F2)&gt;=0,MINUTE(F2)&lt;=59),"OK","ERRO"))</f>
        <v/>
      </c>
      <c r="T2" s="1" t="str">
        <f ca="1">IF(S2="OK",IF(MONTH(F2)&amp;YEAR(F2)=PARÂMETROS!$B$4&amp;PARÂMETROS!$B$3,"OK","ERRO"),"")</f>
        <v/>
      </c>
      <c r="U2" s="1" t="str">
        <f>IF(G2="","",IF(OR(G2="ND",G2="FL"),"OK","ERRO"))</f>
        <v/>
      </c>
      <c r="V2" s="1" t="str">
        <f ca="1">IF(AND(Q2="OK",S2="OK"),IF(E2&lt;=F2,"OK","ERRO"),"")</f>
        <v/>
      </c>
      <c r="W2" s="1" t="str">
        <f ca="1">IF(AND(Q2="OK",S2="OK"),IF(J2&lt;60,"OK","ERRO"),"")</f>
        <v/>
      </c>
      <c r="X2" s="1" t="str">
        <f>IF(D2="","",IF(COUNTIF($Y:$Y,$Y2)&gt;1,"ERRO","OK"))</f>
        <v/>
      </c>
      <c r="Y2" s="34" t="str">
        <f>IF(D2="","",C2&amp;D2)</f>
        <v/>
      </c>
    </row>
    <row r="3" spans="1:25" x14ac:dyDescent="0.25">
      <c r="D3" s="44"/>
      <c r="E3" s="44"/>
      <c r="F3" s="44"/>
    </row>
    <row r="4" spans="1:25" x14ac:dyDescent="0.25">
      <c r="D4" s="44"/>
      <c r="E4" s="44"/>
      <c r="F4" s="44"/>
    </row>
    <row r="5" spans="1:25" x14ac:dyDescent="0.25">
      <c r="D5" s="44"/>
      <c r="E5" s="1"/>
      <c r="F5" s="1"/>
    </row>
  </sheetData>
  <autoFilter ref="A1:Y1" xr:uid="{DF4E0A34-4CC8-4198-97A0-B365E141FFA4}"/>
  <conditionalFormatting sqref="K2">
    <cfRule type="containsText" dxfId="11" priority="4" operator="containsText" text="ERRO">
      <formula>NOT(ISERROR(SEARCH("ERRO",K2)))</formula>
    </cfRule>
  </conditionalFormatting>
  <conditionalFormatting sqref="L2:P2 T2:X2">
    <cfRule type="containsText" dxfId="10" priority="3" operator="containsText" text="ERRO">
      <formula>NOT(ISERROR(SEARCH("ERRO",L2)))</formula>
    </cfRule>
  </conditionalFormatting>
  <conditionalFormatting sqref="Q2">
    <cfRule type="containsText" dxfId="9" priority="2" operator="containsText" text="ERRO">
      <formula>NOT(ISERROR(SEARCH("ERRO",Q2)))</formula>
    </cfRule>
  </conditionalFormatting>
  <conditionalFormatting sqref="R2:S2">
    <cfRule type="containsText" dxfId="8" priority="1" operator="containsText" text="ERRO">
      <formula>NOT(ISERROR(SEARCH("ERRO",R2)))</formula>
    </cfRule>
  </conditionalFormatting>
  <dataValidations count="14">
    <dataValidation allowBlank="1" showInputMessage="1" showErrorMessage="1" prompt="Cabeçalho da tabela está conforme o padrão?" sqref="K1" xr:uid="{27C41624-87B8-424B-BAC3-333EACB1075C}"/>
    <dataValidation allowBlank="1" showInputMessage="1" showErrorMessage="1" prompt="Preenchimento completo (não há campos em branco - exceção casos ND e FL)?" sqref="L1" xr:uid="{191AD527-22B8-4499-9012-60A94D740584}"/>
    <dataValidation allowBlank="1" showInputMessage="1" showErrorMessage="1" prompt="Cod_Aeroporto corresponde ao aeroporto que enviou os dados?" sqref="M1" xr:uid="{EC6BA7E1-2A30-430A-AE46-B0B4F8A189D2}"/>
    <dataValidation allowBlank="1" showInputMessage="1" showErrorMessage="1" prompt="Cod_Indicador corresponde ao contrato do aeroporto?" sqref="N1" xr:uid="{B760CBC5-AB57-4C8C-B838-A7FE3495328E}"/>
    <dataValidation allowBlank="1" showInputMessage="1" showErrorMessage="1" prompt="DataHora_Esperada preenchido no formato dd/mm/yyyy hh:mm:ss?" sqref="O1" xr:uid="{0EDD1EB0-A4D9-4092-81F9-24D6C3E4DD96}"/>
    <dataValidation allowBlank="1" showInputMessage="1" showErrorMessage="1" prompt="DataHora_Esperada corresponde ao mês/ano de medição do indicador?" sqref="P1" xr:uid="{DB43466C-F0BA-45A2-A409-6F901A08D8A6}"/>
    <dataValidation allowBlank="1" showInputMessage="1" showErrorMessage="1" prompt="DataHora_InicioMedicao preenchido no formato dd/mm/yyyy hh:mm:ss?" sqref="Q1" xr:uid="{EAA14F77-DD99-4BC6-A693-46F1108AE6DE}"/>
    <dataValidation allowBlank="1" showInputMessage="1" showErrorMessage="1" prompt="DataHora_InicioMedicao corresponde ao mês/ano de medição do indicador?" sqref="R1" xr:uid="{7570EDDD-DA51-4EC3-8D0A-105F67866767}"/>
    <dataValidation allowBlank="1" showInputMessage="1" showErrorMessage="1" prompt="DataHora_FimMedicao preenchido no formato dd/mm/yyyy hh:mm:ss?" sqref="S1" xr:uid="{790AC02C-9FD3-4AC8-8547-0E78619531E4}"/>
    <dataValidation allowBlank="1" showInputMessage="1" showErrorMessage="1" prompt="DataHora_FimMedicao corresponde ao mês/ano de medição do indicador?" sqref="T1" xr:uid="{3F2AF475-7D2C-43AE-8E07-5BDEF64D658C}"/>
    <dataValidation allowBlank="1" showInputMessage="1" showErrorMessage="1" prompt="Id_NDFalha preenchido com &quot;ND&quot;, &quot;FL&quot; ou vazio?" sqref="U1" xr:uid="{60507237-DC7F-4A12-AA13-809A044AAA66}"/>
    <dataValidation allowBlank="1" showInputMessage="1" showErrorMessage="1" prompt="INICIO_FILA_INSP é menor ou igual a FIM_FILA_INSP?*" sqref="V1" xr:uid="{96E11E36-0D3E-40FE-A0B9-DE2CA536E1EF}"/>
    <dataValidation allowBlank="1" showInputMessage="1" showErrorMessage="1" prompt="Os tempos de fila são inferiores a 1h?*" sqref="W1" xr:uid="{CB8F745B-2147-457E-BF7D-7913704F6D08}"/>
    <dataValidation allowBlank="1" showInputMessage="1" showErrorMessage="1" prompt="Não há medições duplicadas?*" sqref="X1" xr:uid="{82FCC6DC-F988-4A4A-8FE6-2490ABECF6B5}"/>
  </dataValidation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6BA55-35AD-487A-A86B-BC75255F81F3}">
  <sheetPr codeName="Planilha4"/>
  <dimension ref="A1:U3452"/>
  <sheetViews>
    <sheetView workbookViewId="0"/>
  </sheetViews>
  <sheetFormatPr defaultRowHeight="15" x14ac:dyDescent="0.25"/>
  <cols>
    <col min="1" max="1" width="14.7109375" style="1" bestFit="1" customWidth="1"/>
    <col min="2" max="2" width="18.42578125" style="77" customWidth="1"/>
    <col min="3" max="3" width="17.5703125" style="28" bestFit="1" customWidth="1"/>
    <col min="4" max="4" width="25.28515625" style="1" bestFit="1" customWidth="1"/>
    <col min="5" max="5" width="31.28515625" style="44" bestFit="1" customWidth="1"/>
    <col min="6" max="6" width="29.7109375" style="44" bestFit="1" customWidth="1"/>
    <col min="7" max="7" width="27.7109375" style="1" bestFit="1" customWidth="1"/>
    <col min="8" max="8" width="38.42578125" style="28" customWidth="1"/>
    <col min="10" max="10" width="19" bestFit="1" customWidth="1"/>
    <col min="11" max="21" width="12.28515625" customWidth="1"/>
  </cols>
  <sheetData>
    <row r="1" spans="1:21" x14ac:dyDescent="0.25">
      <c r="A1" s="32"/>
      <c r="B1" s="76"/>
      <c r="C1" s="32"/>
      <c r="D1" s="32"/>
      <c r="E1" s="50"/>
      <c r="F1" s="50"/>
      <c r="G1" s="32"/>
      <c r="H1" s="32"/>
      <c r="J1" s="38" t="s">
        <v>175</v>
      </c>
      <c r="K1" s="16" t="s">
        <v>165</v>
      </c>
      <c r="L1" s="16" t="s">
        <v>166</v>
      </c>
      <c r="M1" s="16" t="s">
        <v>167</v>
      </c>
      <c r="N1" s="16" t="s">
        <v>168</v>
      </c>
      <c r="O1" s="16" t="s">
        <v>169</v>
      </c>
      <c r="P1" s="16" t="s">
        <v>170</v>
      </c>
      <c r="Q1" s="16" t="s">
        <v>171</v>
      </c>
      <c r="R1" s="16" t="s">
        <v>172</v>
      </c>
      <c r="S1" s="16" t="s">
        <v>173</v>
      </c>
      <c r="T1" s="16" t="s">
        <v>164</v>
      </c>
      <c r="U1" s="16" t="s">
        <v>174</v>
      </c>
    </row>
    <row r="2" spans="1:21" x14ac:dyDescent="0.25">
      <c r="C2" s="75"/>
      <c r="J2" s="49" t="str">
        <f>IF(PARÂMETROS!$B$23="","",_xlfn.DAYS(F2,E2)*24*60+HOUR(F2)*60+MINUTE(F2)+SECOND(F2)/60-HOUR(E2)*60-MINUTE(E2)-SECOND(E2)/60)</f>
        <v/>
      </c>
      <c r="K2" s="1" t="str">
        <f>IF(PARÂMETROS!$B$23="","",IF(AND(A1="Cod_Aeroporto",B1="Cod_FluxoPessoas",C1="Cod_Equipamento",D1="Cod_TipoIndisponibilidade",E1="DataHora_InicioIndisponibilidade",F1="DataHora_FimIndisponibilidade",G1="Referencia_Indisponibilidade",H1="Obs_Indisponibilidade"),"OK","ERRO"))</f>
        <v/>
      </c>
      <c r="L2" s="1" t="str">
        <f>IF(AND(COUNTBLANK(A2:H2)=8,COUNTBLANK(A3:H3)=8),"",IF(COUNTBLANK(A2:H2)=0,"OK","ERRO"))</f>
        <v/>
      </c>
      <c r="M2" s="1" t="str">
        <f>IF(A2="","",IF(A2=PARÂMETROS!$B$1,"OK","ERRO"))</f>
        <v/>
      </c>
      <c r="N2" s="1" t="str">
        <f ca="1">IF(B2="","",IF(AND(CELL("formato",B2)="G",NOT(ISERROR(B2*0))),"OK","ERRO"))</f>
        <v/>
      </c>
      <c r="O2" s="1" t="str">
        <f>IF(D2="","",IF(PARÂMETROS!$B$2=1,IF(OR(D2="O",D2="P",D2="R"),"OK","ERRO"),IF(OR(D2="R",D2="I",D2="L"),"OK","ERRO")))</f>
        <v/>
      </c>
      <c r="P2" s="1" t="str">
        <f ca="1">IF(E2="","",IF(AND(CELL("formato",E2)="D1",MONTH(E2)&gt;=1,MONTH(E2)&lt;=12,MINUTE(E2)&gt;=0,MINUTE(E2)&lt;=59),"OK","ERRO"))</f>
        <v/>
      </c>
      <c r="Q2" s="1" t="str">
        <f ca="1">IF(P2="OK",IF(MONTH(E2)&amp;YEAR(E2)=PARÂMETROS!$B$4&amp;PARÂMETROS!$B$3,"OK","ERRO"),"")</f>
        <v/>
      </c>
      <c r="R2" s="1" t="str">
        <f ca="1">IF(F2="","",IF(AND(CELL("formato",F2)="D1",MONTH(F2)&gt;=1,MONTH(F2)&lt;=12,MINUTE(F2)&gt;=0,MINUTE(F2)&lt;=59),"OK","ERRO"))</f>
        <v/>
      </c>
      <c r="S2" s="1" t="str">
        <f ca="1">IF(R2="OK",IF(MONTH(F2)&amp;YEAR(F2)=PARÂMETROS!$B$4&amp;PARÂMETROS!$B$3,"OK","ERRO"),"")</f>
        <v/>
      </c>
      <c r="T2" s="1" t="str">
        <f ca="1">IF(AND(P2="OK",R2="OK"),IF(E2&lt;=F2,"OK","ERRO"),"")</f>
        <v/>
      </c>
      <c r="U2" s="1" t="str">
        <f>IF(J2="","",IF(SUMPRODUCT((E2&lt;fim)*(F2&gt;inicio)*(C2=equipamento))&gt;1,"ERRO","OK"))</f>
        <v/>
      </c>
    </row>
    <row r="3" spans="1:21" x14ac:dyDescent="0.25">
      <c r="C3" s="75"/>
    </row>
    <row r="4" spans="1:21" x14ac:dyDescent="0.25">
      <c r="C4" s="75"/>
    </row>
    <row r="5" spans="1:21" x14ac:dyDescent="0.25">
      <c r="C5" s="75"/>
    </row>
    <row r="6" spans="1:21" x14ac:dyDescent="0.25">
      <c r="C6" s="75"/>
    </row>
    <row r="7" spans="1:21" x14ac:dyDescent="0.25">
      <c r="C7" s="75"/>
    </row>
    <row r="8" spans="1:21" x14ac:dyDescent="0.25">
      <c r="C8" s="75"/>
    </row>
    <row r="9" spans="1:21" x14ac:dyDescent="0.25">
      <c r="C9" s="75"/>
    </row>
    <row r="10" spans="1:21" x14ac:dyDescent="0.25">
      <c r="C10" s="75"/>
    </row>
    <row r="11" spans="1:21" x14ac:dyDescent="0.25">
      <c r="C11" s="75"/>
    </row>
    <row r="12" spans="1:21" x14ac:dyDescent="0.25">
      <c r="C12" s="75"/>
    </row>
    <row r="13" spans="1:21" x14ac:dyDescent="0.25">
      <c r="C13" s="75"/>
    </row>
    <row r="14" spans="1:21" x14ac:dyDescent="0.25">
      <c r="C14" s="75"/>
    </row>
    <row r="15" spans="1:21" x14ac:dyDescent="0.25">
      <c r="C15" s="75"/>
    </row>
    <row r="16" spans="1:21" x14ac:dyDescent="0.25">
      <c r="C16" s="75"/>
    </row>
    <row r="17" spans="3:3" x14ac:dyDescent="0.25">
      <c r="C17" s="75"/>
    </row>
    <row r="18" spans="3:3" x14ac:dyDescent="0.25">
      <c r="C18" s="75"/>
    </row>
    <row r="19" spans="3:3" x14ac:dyDescent="0.25">
      <c r="C19" s="75"/>
    </row>
    <row r="20" spans="3:3" x14ac:dyDescent="0.25">
      <c r="C20" s="75"/>
    </row>
    <row r="21" spans="3:3" x14ac:dyDescent="0.25">
      <c r="C21" s="75"/>
    </row>
    <row r="22" spans="3:3" x14ac:dyDescent="0.25">
      <c r="C22" s="75"/>
    </row>
    <row r="23" spans="3:3" x14ac:dyDescent="0.25">
      <c r="C23" s="75"/>
    </row>
    <row r="24" spans="3:3" x14ac:dyDescent="0.25">
      <c r="C24" s="75"/>
    </row>
    <row r="25" spans="3:3" x14ac:dyDescent="0.25">
      <c r="C25" s="75"/>
    </row>
    <row r="26" spans="3:3" x14ac:dyDescent="0.25">
      <c r="C26" s="75"/>
    </row>
    <row r="27" spans="3:3" x14ac:dyDescent="0.25">
      <c r="C27" s="75"/>
    </row>
    <row r="28" spans="3:3" x14ac:dyDescent="0.25">
      <c r="C28" s="75"/>
    </row>
    <row r="29" spans="3:3" x14ac:dyDescent="0.25">
      <c r="C29" s="75"/>
    </row>
    <row r="30" spans="3:3" x14ac:dyDescent="0.25">
      <c r="C30" s="75"/>
    </row>
    <row r="31" spans="3:3" x14ac:dyDescent="0.25">
      <c r="C31" s="75"/>
    </row>
    <row r="32" spans="3:3" x14ac:dyDescent="0.25">
      <c r="C32" s="75"/>
    </row>
    <row r="33" spans="3:3" x14ac:dyDescent="0.25">
      <c r="C33" s="75"/>
    </row>
    <row r="34" spans="3:3" x14ac:dyDescent="0.25">
      <c r="C34" s="75"/>
    </row>
    <row r="35" spans="3:3" x14ac:dyDescent="0.25">
      <c r="C35" s="75"/>
    </row>
    <row r="36" spans="3:3" x14ac:dyDescent="0.25">
      <c r="C36" s="75"/>
    </row>
    <row r="37" spans="3:3" x14ac:dyDescent="0.25">
      <c r="C37" s="75"/>
    </row>
    <row r="38" spans="3:3" x14ac:dyDescent="0.25">
      <c r="C38" s="75"/>
    </row>
    <row r="39" spans="3:3" x14ac:dyDescent="0.25">
      <c r="C39" s="75"/>
    </row>
    <row r="40" spans="3:3" x14ac:dyDescent="0.25">
      <c r="C40" s="75"/>
    </row>
    <row r="41" spans="3:3" x14ac:dyDescent="0.25">
      <c r="C41" s="75"/>
    </row>
    <row r="42" spans="3:3" x14ac:dyDescent="0.25">
      <c r="C42" s="75"/>
    </row>
    <row r="43" spans="3:3" x14ac:dyDescent="0.25">
      <c r="C43" s="75"/>
    </row>
    <row r="44" spans="3:3" x14ac:dyDescent="0.25">
      <c r="C44" s="75"/>
    </row>
    <row r="45" spans="3:3" x14ac:dyDescent="0.25">
      <c r="C45" s="75"/>
    </row>
    <row r="46" spans="3:3" x14ac:dyDescent="0.25">
      <c r="C46" s="75"/>
    </row>
    <row r="47" spans="3:3" x14ac:dyDescent="0.25">
      <c r="C47" s="75"/>
    </row>
    <row r="48" spans="3:3" x14ac:dyDescent="0.25">
      <c r="C48" s="75"/>
    </row>
    <row r="49" spans="3:3" x14ac:dyDescent="0.25">
      <c r="C49" s="75"/>
    </row>
    <row r="50" spans="3:3" x14ac:dyDescent="0.25">
      <c r="C50" s="75"/>
    </row>
    <row r="51" spans="3:3" x14ac:dyDescent="0.25">
      <c r="C51" s="75"/>
    </row>
    <row r="52" spans="3:3" x14ac:dyDescent="0.25">
      <c r="C52" s="75"/>
    </row>
    <row r="53" spans="3:3" x14ac:dyDescent="0.25">
      <c r="C53" s="75"/>
    </row>
    <row r="54" spans="3:3" x14ac:dyDescent="0.25">
      <c r="C54" s="75"/>
    </row>
    <row r="55" spans="3:3" x14ac:dyDescent="0.25">
      <c r="C55" s="75"/>
    </row>
    <row r="56" spans="3:3" x14ac:dyDescent="0.25">
      <c r="C56" s="75"/>
    </row>
    <row r="57" spans="3:3" x14ac:dyDescent="0.25">
      <c r="C57" s="75"/>
    </row>
    <row r="58" spans="3:3" x14ac:dyDescent="0.25">
      <c r="C58" s="75"/>
    </row>
    <row r="59" spans="3:3" x14ac:dyDescent="0.25">
      <c r="C59" s="75"/>
    </row>
    <row r="60" spans="3:3" x14ac:dyDescent="0.25">
      <c r="C60" s="75"/>
    </row>
    <row r="61" spans="3:3" x14ac:dyDescent="0.25">
      <c r="C61" s="75"/>
    </row>
    <row r="62" spans="3:3" x14ac:dyDescent="0.25">
      <c r="C62" s="75"/>
    </row>
    <row r="63" spans="3:3" x14ac:dyDescent="0.25">
      <c r="C63" s="75"/>
    </row>
    <row r="64" spans="3:3" x14ac:dyDescent="0.25">
      <c r="C64" s="75"/>
    </row>
    <row r="65" spans="3:3" x14ac:dyDescent="0.25">
      <c r="C65" s="75"/>
    </row>
    <row r="66" spans="3:3" x14ac:dyDescent="0.25">
      <c r="C66" s="75"/>
    </row>
    <row r="67" spans="3:3" x14ac:dyDescent="0.25">
      <c r="C67" s="75"/>
    </row>
    <row r="68" spans="3:3" x14ac:dyDescent="0.25">
      <c r="C68" s="75"/>
    </row>
    <row r="69" spans="3:3" x14ac:dyDescent="0.25">
      <c r="C69" s="75"/>
    </row>
    <row r="70" spans="3:3" x14ac:dyDescent="0.25">
      <c r="C70" s="75"/>
    </row>
    <row r="71" spans="3:3" x14ac:dyDescent="0.25">
      <c r="C71" s="75"/>
    </row>
    <row r="72" spans="3:3" x14ac:dyDescent="0.25">
      <c r="C72" s="75"/>
    </row>
    <row r="73" spans="3:3" x14ac:dyDescent="0.25">
      <c r="C73" s="75"/>
    </row>
    <row r="74" spans="3:3" x14ac:dyDescent="0.25">
      <c r="C74" s="75"/>
    </row>
    <row r="75" spans="3:3" x14ac:dyDescent="0.25">
      <c r="C75" s="75"/>
    </row>
    <row r="76" spans="3:3" x14ac:dyDescent="0.25">
      <c r="C76" s="75"/>
    </row>
    <row r="77" spans="3:3" x14ac:dyDescent="0.25">
      <c r="C77" s="75"/>
    </row>
    <row r="78" spans="3:3" x14ac:dyDescent="0.25">
      <c r="C78" s="75"/>
    </row>
    <row r="79" spans="3:3" x14ac:dyDescent="0.25">
      <c r="C79" s="75"/>
    </row>
    <row r="80" spans="3:3" x14ac:dyDescent="0.25">
      <c r="C80" s="75"/>
    </row>
    <row r="81" spans="3:7" x14ac:dyDescent="0.25">
      <c r="C81" s="75"/>
    </row>
    <row r="82" spans="3:7" x14ac:dyDescent="0.25">
      <c r="C82" s="75"/>
    </row>
    <row r="83" spans="3:7" x14ac:dyDescent="0.25">
      <c r="C83" s="75"/>
    </row>
    <row r="84" spans="3:7" x14ac:dyDescent="0.25">
      <c r="C84" s="75"/>
    </row>
    <row r="85" spans="3:7" x14ac:dyDescent="0.25">
      <c r="C85" s="75"/>
    </row>
    <row r="86" spans="3:7" x14ac:dyDescent="0.25">
      <c r="C86" s="75"/>
    </row>
    <row r="87" spans="3:7" x14ac:dyDescent="0.25">
      <c r="C87" s="75"/>
    </row>
    <row r="88" spans="3:7" x14ac:dyDescent="0.25">
      <c r="C88" s="75"/>
    </row>
    <row r="89" spans="3:7" x14ac:dyDescent="0.25">
      <c r="C89" s="75"/>
    </row>
    <row r="90" spans="3:7" x14ac:dyDescent="0.25">
      <c r="C90" s="75"/>
    </row>
    <row r="91" spans="3:7" x14ac:dyDescent="0.25">
      <c r="C91" s="75"/>
    </row>
    <row r="92" spans="3:7" x14ac:dyDescent="0.25">
      <c r="C92" s="75"/>
    </row>
    <row r="93" spans="3:7" x14ac:dyDescent="0.25">
      <c r="C93" s="75"/>
    </row>
    <row r="94" spans="3:7" x14ac:dyDescent="0.25">
      <c r="C94" s="75"/>
    </row>
    <row r="95" spans="3:7" x14ac:dyDescent="0.25">
      <c r="C95" s="75"/>
    </row>
    <row r="96" spans="3:7" x14ac:dyDescent="0.25">
      <c r="C96" s="75"/>
      <c r="G96" s="44"/>
    </row>
    <row r="97" spans="3:3" x14ac:dyDescent="0.25">
      <c r="C97" s="75"/>
    </row>
    <row r="98" spans="3:3" x14ac:dyDescent="0.25">
      <c r="C98" s="75"/>
    </row>
    <row r="99" spans="3:3" x14ac:dyDescent="0.25">
      <c r="C99" s="75"/>
    </row>
    <row r="100" spans="3:3" x14ac:dyDescent="0.25">
      <c r="C100" s="75"/>
    </row>
    <row r="101" spans="3:3" x14ac:dyDescent="0.25">
      <c r="C101" s="75"/>
    </row>
    <row r="102" spans="3:3" x14ac:dyDescent="0.25">
      <c r="C102" s="75"/>
    </row>
    <row r="103" spans="3:3" x14ac:dyDescent="0.25">
      <c r="C103" s="75"/>
    </row>
    <row r="104" spans="3:3" x14ac:dyDescent="0.25">
      <c r="C104" s="75"/>
    </row>
    <row r="105" spans="3:3" x14ac:dyDescent="0.25">
      <c r="C105" s="75"/>
    </row>
    <row r="106" spans="3:3" x14ac:dyDescent="0.25">
      <c r="C106" s="75"/>
    </row>
    <row r="107" spans="3:3" x14ac:dyDescent="0.25">
      <c r="C107" s="75"/>
    </row>
    <row r="108" spans="3:3" x14ac:dyDescent="0.25">
      <c r="C108" s="75"/>
    </row>
    <row r="109" spans="3:3" x14ac:dyDescent="0.25">
      <c r="C109" s="75"/>
    </row>
    <row r="110" spans="3:3" x14ac:dyDescent="0.25">
      <c r="C110" s="75"/>
    </row>
    <row r="111" spans="3:3" x14ac:dyDescent="0.25">
      <c r="C111" s="75"/>
    </row>
    <row r="112" spans="3:3" x14ac:dyDescent="0.25">
      <c r="C112" s="75"/>
    </row>
    <row r="113" spans="3:3" x14ac:dyDescent="0.25">
      <c r="C113" s="75"/>
    </row>
    <row r="114" spans="3:3" x14ac:dyDescent="0.25">
      <c r="C114" s="75"/>
    </row>
    <row r="115" spans="3:3" x14ac:dyDescent="0.25">
      <c r="C115" s="75"/>
    </row>
    <row r="116" spans="3:3" x14ac:dyDescent="0.25">
      <c r="C116" s="75"/>
    </row>
    <row r="117" spans="3:3" x14ac:dyDescent="0.25">
      <c r="C117" s="75"/>
    </row>
    <row r="118" spans="3:3" x14ac:dyDescent="0.25">
      <c r="C118" s="75"/>
    </row>
    <row r="119" spans="3:3" x14ac:dyDescent="0.25">
      <c r="C119" s="75"/>
    </row>
    <row r="120" spans="3:3" x14ac:dyDescent="0.25">
      <c r="C120" s="75"/>
    </row>
    <row r="121" spans="3:3" x14ac:dyDescent="0.25">
      <c r="C121" s="75"/>
    </row>
    <row r="122" spans="3:3" x14ac:dyDescent="0.25">
      <c r="C122" s="75"/>
    </row>
    <row r="123" spans="3:3" x14ac:dyDescent="0.25">
      <c r="C123" s="75"/>
    </row>
    <row r="124" spans="3:3" x14ac:dyDescent="0.25">
      <c r="C124" s="75"/>
    </row>
    <row r="125" spans="3:3" x14ac:dyDescent="0.25">
      <c r="C125" s="75"/>
    </row>
    <row r="126" spans="3:3" x14ac:dyDescent="0.25">
      <c r="C126" s="75"/>
    </row>
    <row r="127" spans="3:3" x14ac:dyDescent="0.25">
      <c r="C127" s="75"/>
    </row>
    <row r="128" spans="3:3" x14ac:dyDescent="0.25">
      <c r="C128" s="75"/>
    </row>
    <row r="129" spans="3:3" x14ac:dyDescent="0.25">
      <c r="C129" s="75"/>
    </row>
    <row r="130" spans="3:3" x14ac:dyDescent="0.25">
      <c r="C130" s="75"/>
    </row>
    <row r="131" spans="3:3" x14ac:dyDescent="0.25">
      <c r="C131" s="75"/>
    </row>
    <row r="132" spans="3:3" x14ac:dyDescent="0.25">
      <c r="C132" s="75"/>
    </row>
    <row r="133" spans="3:3" x14ac:dyDescent="0.25">
      <c r="C133" s="75"/>
    </row>
    <row r="134" spans="3:3" x14ac:dyDescent="0.25">
      <c r="C134" s="75"/>
    </row>
    <row r="135" spans="3:3" x14ac:dyDescent="0.25">
      <c r="C135" s="75"/>
    </row>
    <row r="136" spans="3:3" x14ac:dyDescent="0.25">
      <c r="C136" s="75"/>
    </row>
    <row r="137" spans="3:3" x14ac:dyDescent="0.25">
      <c r="C137" s="75"/>
    </row>
    <row r="138" spans="3:3" x14ac:dyDescent="0.25">
      <c r="C138" s="75"/>
    </row>
    <row r="139" spans="3:3" x14ac:dyDescent="0.25">
      <c r="C139" s="75"/>
    </row>
    <row r="140" spans="3:3" x14ac:dyDescent="0.25">
      <c r="C140" s="75"/>
    </row>
    <row r="141" spans="3:3" x14ac:dyDescent="0.25">
      <c r="C141" s="75"/>
    </row>
    <row r="142" spans="3:3" x14ac:dyDescent="0.25">
      <c r="C142" s="75"/>
    </row>
    <row r="143" spans="3:3" x14ac:dyDescent="0.25">
      <c r="C143" s="75"/>
    </row>
    <row r="144" spans="3:3" x14ac:dyDescent="0.25">
      <c r="C144" s="75"/>
    </row>
    <row r="145" spans="3:3" x14ac:dyDescent="0.25">
      <c r="C145" s="75"/>
    </row>
    <row r="146" spans="3:3" x14ac:dyDescent="0.25">
      <c r="C146" s="75"/>
    </row>
    <row r="147" spans="3:3" x14ac:dyDescent="0.25">
      <c r="C147" s="75"/>
    </row>
    <row r="148" spans="3:3" x14ac:dyDescent="0.25">
      <c r="C148" s="75"/>
    </row>
    <row r="149" spans="3:3" x14ac:dyDescent="0.25">
      <c r="C149" s="75"/>
    </row>
    <row r="150" spans="3:3" x14ac:dyDescent="0.25">
      <c r="C150" s="75"/>
    </row>
    <row r="151" spans="3:3" x14ac:dyDescent="0.25">
      <c r="C151" s="75"/>
    </row>
    <row r="152" spans="3:3" x14ac:dyDescent="0.25">
      <c r="C152" s="75"/>
    </row>
    <row r="153" spans="3:3" x14ac:dyDescent="0.25">
      <c r="C153" s="75"/>
    </row>
    <row r="154" spans="3:3" x14ac:dyDescent="0.25">
      <c r="C154" s="75"/>
    </row>
    <row r="155" spans="3:3" x14ac:dyDescent="0.25">
      <c r="C155" s="75"/>
    </row>
    <row r="156" spans="3:3" x14ac:dyDescent="0.25">
      <c r="C156" s="75"/>
    </row>
    <row r="157" spans="3:3" x14ac:dyDescent="0.25">
      <c r="C157" s="75"/>
    </row>
    <row r="158" spans="3:3" x14ac:dyDescent="0.25">
      <c r="C158" s="75"/>
    </row>
    <row r="159" spans="3:3" x14ac:dyDescent="0.25">
      <c r="C159" s="75"/>
    </row>
    <row r="160" spans="3:3" x14ac:dyDescent="0.25">
      <c r="C160" s="75"/>
    </row>
    <row r="161" spans="3:3" x14ac:dyDescent="0.25">
      <c r="C161" s="75"/>
    </row>
    <row r="162" spans="3:3" x14ac:dyDescent="0.25">
      <c r="C162" s="75"/>
    </row>
    <row r="163" spans="3:3" x14ac:dyDescent="0.25">
      <c r="C163" s="75"/>
    </row>
    <row r="164" spans="3:3" x14ac:dyDescent="0.25">
      <c r="C164" s="75"/>
    </row>
    <row r="165" spans="3:3" x14ac:dyDescent="0.25">
      <c r="C165" s="75"/>
    </row>
    <row r="166" spans="3:3" x14ac:dyDescent="0.25">
      <c r="C166" s="75"/>
    </row>
    <row r="167" spans="3:3" x14ac:dyDescent="0.25">
      <c r="C167" s="75"/>
    </row>
    <row r="168" spans="3:3" x14ac:dyDescent="0.25">
      <c r="C168" s="75"/>
    </row>
    <row r="169" spans="3:3" x14ac:dyDescent="0.25">
      <c r="C169" s="75"/>
    </row>
    <row r="170" spans="3:3" x14ac:dyDescent="0.25">
      <c r="C170" s="75"/>
    </row>
    <row r="171" spans="3:3" x14ac:dyDescent="0.25">
      <c r="C171" s="75"/>
    </row>
    <row r="172" spans="3:3" x14ac:dyDescent="0.25">
      <c r="C172" s="75"/>
    </row>
    <row r="173" spans="3:3" x14ac:dyDescent="0.25">
      <c r="C173" s="75"/>
    </row>
    <row r="174" spans="3:3" x14ac:dyDescent="0.25">
      <c r="C174" s="75"/>
    </row>
    <row r="175" spans="3:3" x14ac:dyDescent="0.25">
      <c r="C175" s="75"/>
    </row>
    <row r="176" spans="3:3" x14ac:dyDescent="0.25">
      <c r="C176" s="75"/>
    </row>
    <row r="177" spans="3:3" x14ac:dyDescent="0.25">
      <c r="C177" s="75"/>
    </row>
    <row r="178" spans="3:3" x14ac:dyDescent="0.25">
      <c r="C178" s="75"/>
    </row>
    <row r="179" spans="3:3" x14ac:dyDescent="0.25">
      <c r="C179" s="75"/>
    </row>
    <row r="180" spans="3:3" x14ac:dyDescent="0.25">
      <c r="C180" s="75"/>
    </row>
    <row r="181" spans="3:3" x14ac:dyDescent="0.25">
      <c r="C181" s="75"/>
    </row>
    <row r="182" spans="3:3" x14ac:dyDescent="0.25">
      <c r="C182" s="75"/>
    </row>
    <row r="183" spans="3:3" x14ac:dyDescent="0.25">
      <c r="C183" s="75"/>
    </row>
    <row r="184" spans="3:3" x14ac:dyDescent="0.25">
      <c r="C184" s="75"/>
    </row>
    <row r="185" spans="3:3" x14ac:dyDescent="0.25">
      <c r="C185" s="75"/>
    </row>
    <row r="186" spans="3:3" x14ac:dyDescent="0.25">
      <c r="C186" s="75"/>
    </row>
    <row r="187" spans="3:3" x14ac:dyDescent="0.25">
      <c r="C187" s="75"/>
    </row>
    <row r="188" spans="3:3" x14ac:dyDescent="0.25">
      <c r="C188" s="75"/>
    </row>
    <row r="189" spans="3:3" x14ac:dyDescent="0.25">
      <c r="C189" s="75"/>
    </row>
    <row r="190" spans="3:3" x14ac:dyDescent="0.25">
      <c r="C190" s="75"/>
    </row>
    <row r="191" spans="3:3" x14ac:dyDescent="0.25">
      <c r="C191" s="75"/>
    </row>
    <row r="192" spans="3:3" x14ac:dyDescent="0.25">
      <c r="C192" s="75"/>
    </row>
    <row r="193" spans="3:3" x14ac:dyDescent="0.25">
      <c r="C193" s="75"/>
    </row>
    <row r="194" spans="3:3" x14ac:dyDescent="0.25">
      <c r="C194" s="75"/>
    </row>
    <row r="195" spans="3:3" x14ac:dyDescent="0.25">
      <c r="C195" s="75"/>
    </row>
    <row r="196" spans="3:3" x14ac:dyDescent="0.25">
      <c r="C196" s="75"/>
    </row>
    <row r="197" spans="3:3" x14ac:dyDescent="0.25">
      <c r="C197" s="75"/>
    </row>
    <row r="198" spans="3:3" x14ac:dyDescent="0.25">
      <c r="C198" s="75"/>
    </row>
    <row r="199" spans="3:3" x14ac:dyDescent="0.25">
      <c r="C199" s="75"/>
    </row>
    <row r="200" spans="3:3" x14ac:dyDescent="0.25">
      <c r="C200" s="75"/>
    </row>
    <row r="201" spans="3:3" x14ac:dyDescent="0.25">
      <c r="C201" s="75"/>
    </row>
    <row r="202" spans="3:3" x14ac:dyDescent="0.25">
      <c r="C202" s="75"/>
    </row>
    <row r="203" spans="3:3" x14ac:dyDescent="0.25">
      <c r="C203" s="75"/>
    </row>
    <row r="204" spans="3:3" x14ac:dyDescent="0.25">
      <c r="C204" s="75"/>
    </row>
    <row r="205" spans="3:3" x14ac:dyDescent="0.25">
      <c r="C205" s="75"/>
    </row>
    <row r="206" spans="3:3" x14ac:dyDescent="0.25">
      <c r="C206" s="75"/>
    </row>
    <row r="207" spans="3:3" x14ac:dyDescent="0.25">
      <c r="C207" s="75"/>
    </row>
    <row r="208" spans="3:3" x14ac:dyDescent="0.25">
      <c r="C208" s="75"/>
    </row>
    <row r="209" spans="3:3" x14ac:dyDescent="0.25">
      <c r="C209" s="75"/>
    </row>
    <row r="210" spans="3:3" x14ac:dyDescent="0.25">
      <c r="C210" s="75"/>
    </row>
    <row r="211" spans="3:3" x14ac:dyDescent="0.25">
      <c r="C211" s="75"/>
    </row>
    <row r="212" spans="3:3" x14ac:dyDescent="0.25">
      <c r="C212" s="75"/>
    </row>
    <row r="213" spans="3:3" x14ac:dyDescent="0.25">
      <c r="C213" s="75"/>
    </row>
    <row r="214" spans="3:3" x14ac:dyDescent="0.25">
      <c r="C214" s="75"/>
    </row>
    <row r="215" spans="3:3" x14ac:dyDescent="0.25">
      <c r="C215" s="75"/>
    </row>
    <row r="216" spans="3:3" x14ac:dyDescent="0.25">
      <c r="C216" s="75"/>
    </row>
    <row r="217" spans="3:3" x14ac:dyDescent="0.25">
      <c r="C217" s="75"/>
    </row>
    <row r="218" spans="3:3" x14ac:dyDescent="0.25">
      <c r="C218" s="75"/>
    </row>
    <row r="219" spans="3:3" x14ac:dyDescent="0.25">
      <c r="C219" s="75"/>
    </row>
    <row r="220" spans="3:3" x14ac:dyDescent="0.25">
      <c r="C220" s="75"/>
    </row>
    <row r="221" spans="3:3" x14ac:dyDescent="0.25">
      <c r="C221" s="75"/>
    </row>
    <row r="222" spans="3:3" x14ac:dyDescent="0.25">
      <c r="C222" s="75"/>
    </row>
    <row r="223" spans="3:3" x14ac:dyDescent="0.25">
      <c r="C223" s="75"/>
    </row>
    <row r="224" spans="3:3" x14ac:dyDescent="0.25">
      <c r="C224" s="75"/>
    </row>
    <row r="225" spans="3:3" x14ac:dyDescent="0.25">
      <c r="C225" s="75"/>
    </row>
    <row r="226" spans="3:3" x14ac:dyDescent="0.25">
      <c r="C226" s="75"/>
    </row>
    <row r="227" spans="3:3" x14ac:dyDescent="0.25">
      <c r="C227" s="75"/>
    </row>
    <row r="228" spans="3:3" x14ac:dyDescent="0.25">
      <c r="C228" s="75"/>
    </row>
    <row r="229" spans="3:3" x14ac:dyDescent="0.25">
      <c r="C229" s="75"/>
    </row>
    <row r="230" spans="3:3" x14ac:dyDescent="0.25">
      <c r="C230" s="75"/>
    </row>
    <row r="231" spans="3:3" x14ac:dyDescent="0.25">
      <c r="C231" s="75"/>
    </row>
    <row r="232" spans="3:3" x14ac:dyDescent="0.25">
      <c r="C232" s="75"/>
    </row>
    <row r="233" spans="3:3" x14ac:dyDescent="0.25">
      <c r="C233" s="75"/>
    </row>
    <row r="234" spans="3:3" x14ac:dyDescent="0.25">
      <c r="C234" s="75"/>
    </row>
    <row r="235" spans="3:3" x14ac:dyDescent="0.25">
      <c r="C235" s="75"/>
    </row>
    <row r="236" spans="3:3" x14ac:dyDescent="0.25">
      <c r="C236" s="75"/>
    </row>
    <row r="237" spans="3:3" x14ac:dyDescent="0.25">
      <c r="C237" s="75"/>
    </row>
    <row r="238" spans="3:3" x14ac:dyDescent="0.25">
      <c r="C238" s="75"/>
    </row>
    <row r="239" spans="3:3" x14ac:dyDescent="0.25">
      <c r="C239" s="75"/>
    </row>
    <row r="240" spans="3:3" x14ac:dyDescent="0.25">
      <c r="C240" s="75"/>
    </row>
    <row r="241" spans="3:3" x14ac:dyDescent="0.25">
      <c r="C241" s="75"/>
    </row>
    <row r="242" spans="3:3" x14ac:dyDescent="0.25">
      <c r="C242" s="75"/>
    </row>
    <row r="243" spans="3:3" x14ac:dyDescent="0.25">
      <c r="C243" s="75"/>
    </row>
    <row r="244" spans="3:3" x14ac:dyDescent="0.25">
      <c r="C244" s="75"/>
    </row>
    <row r="245" spans="3:3" x14ac:dyDescent="0.25">
      <c r="C245" s="75"/>
    </row>
    <row r="246" spans="3:3" x14ac:dyDescent="0.25">
      <c r="C246" s="75"/>
    </row>
    <row r="247" spans="3:3" x14ac:dyDescent="0.25">
      <c r="C247" s="75"/>
    </row>
    <row r="248" spans="3:3" x14ac:dyDescent="0.25">
      <c r="C248" s="75"/>
    </row>
    <row r="249" spans="3:3" x14ac:dyDescent="0.25">
      <c r="C249" s="75"/>
    </row>
    <row r="250" spans="3:3" x14ac:dyDescent="0.25">
      <c r="C250" s="75"/>
    </row>
    <row r="251" spans="3:3" x14ac:dyDescent="0.25">
      <c r="C251" s="75"/>
    </row>
    <row r="252" spans="3:3" x14ac:dyDescent="0.25">
      <c r="C252" s="75"/>
    </row>
    <row r="253" spans="3:3" x14ac:dyDescent="0.25">
      <c r="C253" s="75"/>
    </row>
    <row r="254" spans="3:3" x14ac:dyDescent="0.25">
      <c r="C254" s="75"/>
    </row>
    <row r="255" spans="3:3" x14ac:dyDescent="0.25">
      <c r="C255" s="75"/>
    </row>
    <row r="256" spans="3:3" x14ac:dyDescent="0.25">
      <c r="C256" s="75"/>
    </row>
    <row r="257" spans="3:3" x14ac:dyDescent="0.25">
      <c r="C257" s="75"/>
    </row>
    <row r="258" spans="3:3" x14ac:dyDescent="0.25">
      <c r="C258" s="75"/>
    </row>
    <row r="259" spans="3:3" x14ac:dyDescent="0.25">
      <c r="C259" s="75"/>
    </row>
    <row r="260" spans="3:3" x14ac:dyDescent="0.25">
      <c r="C260" s="75"/>
    </row>
    <row r="261" spans="3:3" x14ac:dyDescent="0.25">
      <c r="C261" s="75"/>
    </row>
    <row r="262" spans="3:3" x14ac:dyDescent="0.25">
      <c r="C262" s="75"/>
    </row>
    <row r="263" spans="3:3" x14ac:dyDescent="0.25">
      <c r="C263" s="75"/>
    </row>
    <row r="264" spans="3:3" x14ac:dyDescent="0.25">
      <c r="C264" s="75"/>
    </row>
    <row r="265" spans="3:3" x14ac:dyDescent="0.25">
      <c r="C265" s="75"/>
    </row>
    <row r="266" spans="3:3" x14ac:dyDescent="0.25">
      <c r="C266" s="75"/>
    </row>
    <row r="267" spans="3:3" x14ac:dyDescent="0.25">
      <c r="C267" s="75"/>
    </row>
    <row r="268" spans="3:3" x14ac:dyDescent="0.25">
      <c r="C268" s="75"/>
    </row>
    <row r="269" spans="3:3" x14ac:dyDescent="0.25">
      <c r="C269" s="75"/>
    </row>
    <row r="270" spans="3:3" x14ac:dyDescent="0.25">
      <c r="C270" s="75"/>
    </row>
    <row r="271" spans="3:3" x14ac:dyDescent="0.25">
      <c r="C271" s="75"/>
    </row>
    <row r="272" spans="3:3" x14ac:dyDescent="0.25">
      <c r="C272" s="75"/>
    </row>
    <row r="273" spans="3:3" x14ac:dyDescent="0.25">
      <c r="C273" s="75"/>
    </row>
    <row r="274" spans="3:3" x14ac:dyDescent="0.25">
      <c r="C274" s="75"/>
    </row>
    <row r="275" spans="3:3" x14ac:dyDescent="0.25">
      <c r="C275" s="75"/>
    </row>
    <row r="276" spans="3:3" x14ac:dyDescent="0.25">
      <c r="C276" s="75"/>
    </row>
    <row r="277" spans="3:3" x14ac:dyDescent="0.25">
      <c r="C277" s="75"/>
    </row>
    <row r="278" spans="3:3" x14ac:dyDescent="0.25">
      <c r="C278" s="75"/>
    </row>
    <row r="279" spans="3:3" x14ac:dyDescent="0.25">
      <c r="C279" s="75"/>
    </row>
    <row r="280" spans="3:3" x14ac:dyDescent="0.25">
      <c r="C280" s="75"/>
    </row>
    <row r="281" spans="3:3" x14ac:dyDescent="0.25">
      <c r="C281" s="75"/>
    </row>
    <row r="282" spans="3:3" x14ac:dyDescent="0.25">
      <c r="C282" s="75"/>
    </row>
    <row r="283" spans="3:3" x14ac:dyDescent="0.25">
      <c r="C283" s="75"/>
    </row>
    <row r="284" spans="3:3" x14ac:dyDescent="0.25">
      <c r="C284" s="75"/>
    </row>
    <row r="285" spans="3:3" x14ac:dyDescent="0.25">
      <c r="C285" s="75"/>
    </row>
    <row r="286" spans="3:3" x14ac:dyDescent="0.25">
      <c r="C286" s="75"/>
    </row>
    <row r="287" spans="3:3" x14ac:dyDescent="0.25">
      <c r="C287" s="75"/>
    </row>
    <row r="288" spans="3:3" x14ac:dyDescent="0.25">
      <c r="C288" s="75"/>
    </row>
    <row r="289" spans="3:3" x14ac:dyDescent="0.25">
      <c r="C289" s="75"/>
    </row>
    <row r="290" spans="3:3" x14ac:dyDescent="0.25">
      <c r="C290" s="75"/>
    </row>
    <row r="291" spans="3:3" x14ac:dyDescent="0.25">
      <c r="C291" s="75"/>
    </row>
    <row r="292" spans="3:3" x14ac:dyDescent="0.25">
      <c r="C292" s="75"/>
    </row>
    <row r="293" spans="3:3" x14ac:dyDescent="0.25">
      <c r="C293" s="75"/>
    </row>
    <row r="294" spans="3:3" x14ac:dyDescent="0.25">
      <c r="C294" s="75"/>
    </row>
    <row r="295" spans="3:3" x14ac:dyDescent="0.25">
      <c r="C295" s="75"/>
    </row>
    <row r="296" spans="3:3" x14ac:dyDescent="0.25">
      <c r="C296" s="75"/>
    </row>
    <row r="297" spans="3:3" x14ac:dyDescent="0.25">
      <c r="C297" s="75"/>
    </row>
    <row r="298" spans="3:3" x14ac:dyDescent="0.25">
      <c r="C298" s="75"/>
    </row>
    <row r="299" spans="3:3" x14ac:dyDescent="0.25">
      <c r="C299" s="75"/>
    </row>
    <row r="300" spans="3:3" x14ac:dyDescent="0.25">
      <c r="C300" s="75"/>
    </row>
    <row r="301" spans="3:3" x14ac:dyDescent="0.25">
      <c r="C301" s="75"/>
    </row>
    <row r="302" spans="3:3" x14ac:dyDescent="0.25">
      <c r="C302" s="75"/>
    </row>
    <row r="303" spans="3:3" x14ac:dyDescent="0.25">
      <c r="C303" s="75"/>
    </row>
    <row r="304" spans="3:3" x14ac:dyDescent="0.25">
      <c r="C304" s="75"/>
    </row>
    <row r="305" spans="3:3" x14ac:dyDescent="0.25">
      <c r="C305" s="75"/>
    </row>
    <row r="306" spans="3:3" x14ac:dyDescent="0.25">
      <c r="C306" s="75"/>
    </row>
    <row r="307" spans="3:3" x14ac:dyDescent="0.25">
      <c r="C307" s="75"/>
    </row>
    <row r="308" spans="3:3" x14ac:dyDescent="0.25">
      <c r="C308" s="75"/>
    </row>
    <row r="309" spans="3:3" x14ac:dyDescent="0.25">
      <c r="C309" s="75"/>
    </row>
    <row r="310" spans="3:3" x14ac:dyDescent="0.25">
      <c r="C310" s="75"/>
    </row>
    <row r="311" spans="3:3" x14ac:dyDescent="0.25">
      <c r="C311" s="75"/>
    </row>
    <row r="312" spans="3:3" x14ac:dyDescent="0.25">
      <c r="C312" s="75"/>
    </row>
    <row r="313" spans="3:3" x14ac:dyDescent="0.25">
      <c r="C313" s="75"/>
    </row>
    <row r="314" spans="3:3" x14ac:dyDescent="0.25">
      <c r="C314" s="75"/>
    </row>
    <row r="315" spans="3:3" x14ac:dyDescent="0.25">
      <c r="C315" s="75"/>
    </row>
    <row r="316" spans="3:3" x14ac:dyDescent="0.25">
      <c r="C316" s="75"/>
    </row>
    <row r="317" spans="3:3" x14ac:dyDescent="0.25">
      <c r="C317" s="75"/>
    </row>
    <row r="318" spans="3:3" x14ac:dyDescent="0.25">
      <c r="C318" s="75"/>
    </row>
    <row r="319" spans="3:3" x14ac:dyDescent="0.25">
      <c r="C319" s="75"/>
    </row>
    <row r="320" spans="3:3" x14ac:dyDescent="0.25">
      <c r="C320" s="75"/>
    </row>
    <row r="321" spans="3:3" x14ac:dyDescent="0.25">
      <c r="C321" s="75"/>
    </row>
    <row r="322" spans="3:3" x14ac:dyDescent="0.25">
      <c r="C322" s="75"/>
    </row>
    <row r="323" spans="3:3" x14ac:dyDescent="0.25">
      <c r="C323" s="75"/>
    </row>
    <row r="324" spans="3:3" x14ac:dyDescent="0.25">
      <c r="C324" s="75"/>
    </row>
    <row r="325" spans="3:3" x14ac:dyDescent="0.25">
      <c r="C325" s="75"/>
    </row>
    <row r="326" spans="3:3" x14ac:dyDescent="0.25">
      <c r="C326" s="75"/>
    </row>
    <row r="327" spans="3:3" x14ac:dyDescent="0.25">
      <c r="C327" s="75"/>
    </row>
    <row r="328" spans="3:3" x14ac:dyDescent="0.25">
      <c r="C328" s="75"/>
    </row>
    <row r="329" spans="3:3" x14ac:dyDescent="0.25">
      <c r="C329" s="75"/>
    </row>
    <row r="330" spans="3:3" x14ac:dyDescent="0.25">
      <c r="C330" s="75"/>
    </row>
    <row r="331" spans="3:3" x14ac:dyDescent="0.25">
      <c r="C331" s="75"/>
    </row>
    <row r="332" spans="3:3" x14ac:dyDescent="0.25">
      <c r="C332" s="75"/>
    </row>
    <row r="333" spans="3:3" x14ac:dyDescent="0.25">
      <c r="C333" s="75"/>
    </row>
    <row r="334" spans="3:3" x14ac:dyDescent="0.25">
      <c r="C334" s="75"/>
    </row>
    <row r="335" spans="3:3" x14ac:dyDescent="0.25">
      <c r="C335" s="75"/>
    </row>
    <row r="336" spans="3:3" x14ac:dyDescent="0.25">
      <c r="C336" s="75"/>
    </row>
    <row r="337" spans="3:3" x14ac:dyDescent="0.25">
      <c r="C337" s="75"/>
    </row>
    <row r="338" spans="3:3" x14ac:dyDescent="0.25">
      <c r="C338" s="75"/>
    </row>
    <row r="339" spans="3:3" x14ac:dyDescent="0.25">
      <c r="C339" s="75"/>
    </row>
    <row r="340" spans="3:3" x14ac:dyDescent="0.25">
      <c r="C340" s="75"/>
    </row>
    <row r="341" spans="3:3" x14ac:dyDescent="0.25">
      <c r="C341" s="75"/>
    </row>
    <row r="342" spans="3:3" x14ac:dyDescent="0.25">
      <c r="C342" s="75"/>
    </row>
    <row r="343" spans="3:3" x14ac:dyDescent="0.25">
      <c r="C343" s="75"/>
    </row>
    <row r="344" spans="3:3" x14ac:dyDescent="0.25">
      <c r="C344" s="75"/>
    </row>
    <row r="345" spans="3:3" x14ac:dyDescent="0.25">
      <c r="C345" s="75"/>
    </row>
    <row r="346" spans="3:3" x14ac:dyDescent="0.25">
      <c r="C346" s="75"/>
    </row>
    <row r="347" spans="3:3" x14ac:dyDescent="0.25">
      <c r="C347" s="75"/>
    </row>
    <row r="348" spans="3:3" x14ac:dyDescent="0.25">
      <c r="C348" s="75"/>
    </row>
    <row r="349" spans="3:3" x14ac:dyDescent="0.25">
      <c r="C349" s="75"/>
    </row>
    <row r="350" spans="3:3" x14ac:dyDescent="0.25">
      <c r="C350" s="75"/>
    </row>
    <row r="351" spans="3:3" x14ac:dyDescent="0.25">
      <c r="C351" s="75"/>
    </row>
    <row r="352" spans="3:3" x14ac:dyDescent="0.25">
      <c r="C352" s="75"/>
    </row>
    <row r="353" spans="3:3" x14ac:dyDescent="0.25">
      <c r="C353" s="75"/>
    </row>
    <row r="354" spans="3:3" x14ac:dyDescent="0.25">
      <c r="C354" s="75"/>
    </row>
    <row r="355" spans="3:3" x14ac:dyDescent="0.25">
      <c r="C355" s="75"/>
    </row>
    <row r="356" spans="3:3" x14ac:dyDescent="0.25">
      <c r="C356" s="75"/>
    </row>
    <row r="357" spans="3:3" x14ac:dyDescent="0.25">
      <c r="C357" s="75"/>
    </row>
    <row r="358" spans="3:3" x14ac:dyDescent="0.25">
      <c r="C358" s="75"/>
    </row>
    <row r="359" spans="3:3" x14ac:dyDescent="0.25">
      <c r="C359" s="75"/>
    </row>
    <row r="360" spans="3:3" x14ac:dyDescent="0.25">
      <c r="C360" s="75"/>
    </row>
    <row r="361" spans="3:3" x14ac:dyDescent="0.25">
      <c r="C361" s="75"/>
    </row>
    <row r="362" spans="3:3" x14ac:dyDescent="0.25">
      <c r="C362" s="75"/>
    </row>
    <row r="363" spans="3:3" x14ac:dyDescent="0.25">
      <c r="C363" s="75"/>
    </row>
    <row r="364" spans="3:3" x14ac:dyDescent="0.25">
      <c r="C364" s="75"/>
    </row>
    <row r="365" spans="3:3" x14ac:dyDescent="0.25">
      <c r="C365" s="75"/>
    </row>
    <row r="366" spans="3:3" x14ac:dyDescent="0.25">
      <c r="C366" s="75"/>
    </row>
    <row r="367" spans="3:3" x14ac:dyDescent="0.25">
      <c r="C367" s="75"/>
    </row>
    <row r="368" spans="3:3" x14ac:dyDescent="0.25">
      <c r="C368" s="75"/>
    </row>
    <row r="369" spans="3:3" x14ac:dyDescent="0.25">
      <c r="C369" s="75"/>
    </row>
    <row r="370" spans="3:3" x14ac:dyDescent="0.25">
      <c r="C370" s="75"/>
    </row>
    <row r="371" spans="3:3" x14ac:dyDescent="0.25">
      <c r="C371" s="75"/>
    </row>
    <row r="372" spans="3:3" x14ac:dyDescent="0.25">
      <c r="C372" s="75"/>
    </row>
    <row r="373" spans="3:3" x14ac:dyDescent="0.25">
      <c r="C373" s="75"/>
    </row>
    <row r="374" spans="3:3" x14ac:dyDescent="0.25">
      <c r="C374" s="75"/>
    </row>
    <row r="375" spans="3:3" x14ac:dyDescent="0.25">
      <c r="C375" s="75"/>
    </row>
    <row r="376" spans="3:3" x14ac:dyDescent="0.25">
      <c r="C376" s="75"/>
    </row>
    <row r="377" spans="3:3" x14ac:dyDescent="0.25">
      <c r="C377" s="75"/>
    </row>
    <row r="378" spans="3:3" x14ac:dyDescent="0.25">
      <c r="C378" s="75"/>
    </row>
    <row r="379" spans="3:3" x14ac:dyDescent="0.25">
      <c r="C379" s="75"/>
    </row>
    <row r="380" spans="3:3" x14ac:dyDescent="0.25">
      <c r="C380" s="75"/>
    </row>
    <row r="381" spans="3:3" x14ac:dyDescent="0.25">
      <c r="C381" s="75"/>
    </row>
    <row r="382" spans="3:3" x14ac:dyDescent="0.25">
      <c r="C382" s="75"/>
    </row>
    <row r="383" spans="3:3" x14ac:dyDescent="0.25">
      <c r="C383" s="75"/>
    </row>
    <row r="384" spans="3:3" x14ac:dyDescent="0.25">
      <c r="C384" s="75"/>
    </row>
    <row r="385" spans="3:3" x14ac:dyDescent="0.25">
      <c r="C385" s="75"/>
    </row>
    <row r="386" spans="3:3" x14ac:dyDescent="0.25">
      <c r="C386" s="75"/>
    </row>
    <row r="387" spans="3:3" x14ac:dyDescent="0.25">
      <c r="C387" s="75"/>
    </row>
    <row r="388" spans="3:3" x14ac:dyDescent="0.25">
      <c r="C388" s="75"/>
    </row>
    <row r="389" spans="3:3" x14ac:dyDescent="0.25">
      <c r="C389" s="75"/>
    </row>
    <row r="390" spans="3:3" x14ac:dyDescent="0.25">
      <c r="C390" s="75"/>
    </row>
    <row r="391" spans="3:3" x14ac:dyDescent="0.25">
      <c r="C391" s="75"/>
    </row>
    <row r="392" spans="3:3" x14ac:dyDescent="0.25">
      <c r="C392" s="75"/>
    </row>
    <row r="393" spans="3:3" x14ac:dyDescent="0.25">
      <c r="C393" s="75"/>
    </row>
    <row r="394" spans="3:3" x14ac:dyDescent="0.25">
      <c r="C394" s="75"/>
    </row>
    <row r="395" spans="3:3" x14ac:dyDescent="0.25">
      <c r="C395" s="75"/>
    </row>
    <row r="396" spans="3:3" x14ac:dyDescent="0.25">
      <c r="C396" s="75"/>
    </row>
    <row r="397" spans="3:3" x14ac:dyDescent="0.25">
      <c r="C397" s="75"/>
    </row>
    <row r="398" spans="3:3" x14ac:dyDescent="0.25">
      <c r="C398" s="75"/>
    </row>
    <row r="399" spans="3:3" x14ac:dyDescent="0.25">
      <c r="C399" s="75"/>
    </row>
    <row r="400" spans="3:3" x14ac:dyDescent="0.25">
      <c r="C400" s="75"/>
    </row>
    <row r="401" spans="3:3" x14ac:dyDescent="0.25">
      <c r="C401" s="75"/>
    </row>
    <row r="402" spans="3:3" x14ac:dyDescent="0.25">
      <c r="C402" s="75"/>
    </row>
    <row r="403" spans="3:3" x14ac:dyDescent="0.25">
      <c r="C403" s="75"/>
    </row>
    <row r="404" spans="3:3" x14ac:dyDescent="0.25">
      <c r="C404" s="75"/>
    </row>
    <row r="405" spans="3:3" x14ac:dyDescent="0.25">
      <c r="C405" s="75"/>
    </row>
    <row r="406" spans="3:3" x14ac:dyDescent="0.25">
      <c r="C406" s="75"/>
    </row>
    <row r="407" spans="3:3" x14ac:dyDescent="0.25">
      <c r="C407" s="75"/>
    </row>
    <row r="408" spans="3:3" x14ac:dyDescent="0.25">
      <c r="C408" s="75"/>
    </row>
    <row r="409" spans="3:3" x14ac:dyDescent="0.25">
      <c r="C409" s="75"/>
    </row>
    <row r="410" spans="3:3" x14ac:dyDescent="0.25">
      <c r="C410" s="75"/>
    </row>
    <row r="411" spans="3:3" x14ac:dyDescent="0.25">
      <c r="C411" s="75"/>
    </row>
    <row r="412" spans="3:3" x14ac:dyDescent="0.25">
      <c r="C412" s="75"/>
    </row>
    <row r="413" spans="3:3" x14ac:dyDescent="0.25">
      <c r="C413" s="75"/>
    </row>
    <row r="414" spans="3:3" x14ac:dyDescent="0.25">
      <c r="C414" s="75"/>
    </row>
    <row r="415" spans="3:3" x14ac:dyDescent="0.25">
      <c r="C415" s="75"/>
    </row>
    <row r="416" spans="3:3" x14ac:dyDescent="0.25">
      <c r="C416" s="75"/>
    </row>
    <row r="417" spans="3:3" x14ac:dyDescent="0.25">
      <c r="C417" s="75"/>
    </row>
    <row r="418" spans="3:3" x14ac:dyDescent="0.25">
      <c r="C418" s="75"/>
    </row>
    <row r="419" spans="3:3" x14ac:dyDescent="0.25">
      <c r="C419" s="75"/>
    </row>
    <row r="420" spans="3:3" x14ac:dyDescent="0.25">
      <c r="C420" s="75"/>
    </row>
    <row r="421" spans="3:3" x14ac:dyDescent="0.25">
      <c r="C421" s="75"/>
    </row>
    <row r="422" spans="3:3" x14ac:dyDescent="0.25">
      <c r="C422" s="75"/>
    </row>
    <row r="423" spans="3:3" x14ac:dyDescent="0.25">
      <c r="C423" s="75"/>
    </row>
    <row r="424" spans="3:3" x14ac:dyDescent="0.25">
      <c r="C424" s="75"/>
    </row>
    <row r="425" spans="3:3" x14ac:dyDescent="0.25">
      <c r="C425" s="75"/>
    </row>
    <row r="426" spans="3:3" x14ac:dyDescent="0.25">
      <c r="C426" s="75"/>
    </row>
    <row r="427" spans="3:3" x14ac:dyDescent="0.25">
      <c r="C427" s="75"/>
    </row>
    <row r="428" spans="3:3" x14ac:dyDescent="0.25">
      <c r="C428" s="75"/>
    </row>
    <row r="429" spans="3:3" x14ac:dyDescent="0.25">
      <c r="C429" s="75"/>
    </row>
    <row r="430" spans="3:3" x14ac:dyDescent="0.25">
      <c r="C430" s="75"/>
    </row>
    <row r="431" spans="3:3" x14ac:dyDescent="0.25">
      <c r="C431" s="75"/>
    </row>
    <row r="432" spans="3:3" x14ac:dyDescent="0.25">
      <c r="C432" s="75"/>
    </row>
    <row r="433" spans="3:3" x14ac:dyDescent="0.25">
      <c r="C433" s="75"/>
    </row>
    <row r="434" spans="3:3" x14ac:dyDescent="0.25">
      <c r="C434" s="75"/>
    </row>
    <row r="435" spans="3:3" x14ac:dyDescent="0.25">
      <c r="C435" s="75"/>
    </row>
    <row r="436" spans="3:3" x14ac:dyDescent="0.25">
      <c r="C436" s="75"/>
    </row>
    <row r="437" spans="3:3" x14ac:dyDescent="0.25">
      <c r="C437" s="75"/>
    </row>
    <row r="438" spans="3:3" x14ac:dyDescent="0.25">
      <c r="C438" s="75"/>
    </row>
    <row r="439" spans="3:3" x14ac:dyDescent="0.25">
      <c r="C439" s="75"/>
    </row>
    <row r="440" spans="3:3" x14ac:dyDescent="0.25">
      <c r="C440" s="75"/>
    </row>
    <row r="441" spans="3:3" x14ac:dyDescent="0.25">
      <c r="C441" s="75"/>
    </row>
    <row r="442" spans="3:3" x14ac:dyDescent="0.25">
      <c r="C442" s="75"/>
    </row>
    <row r="443" spans="3:3" x14ac:dyDescent="0.25">
      <c r="C443" s="75"/>
    </row>
    <row r="444" spans="3:3" x14ac:dyDescent="0.25">
      <c r="C444" s="75"/>
    </row>
    <row r="445" spans="3:3" x14ac:dyDescent="0.25">
      <c r="C445" s="75"/>
    </row>
    <row r="446" spans="3:3" x14ac:dyDescent="0.25">
      <c r="C446" s="75"/>
    </row>
    <row r="447" spans="3:3" x14ac:dyDescent="0.25">
      <c r="C447" s="75"/>
    </row>
    <row r="448" spans="3:3" x14ac:dyDescent="0.25">
      <c r="C448" s="75"/>
    </row>
    <row r="449" spans="3:3" x14ac:dyDescent="0.25">
      <c r="C449" s="75"/>
    </row>
    <row r="450" spans="3:3" x14ac:dyDescent="0.25">
      <c r="C450" s="75"/>
    </row>
    <row r="451" spans="3:3" x14ac:dyDescent="0.25">
      <c r="C451" s="75"/>
    </row>
    <row r="452" spans="3:3" x14ac:dyDescent="0.25">
      <c r="C452" s="75"/>
    </row>
    <row r="453" spans="3:3" x14ac:dyDescent="0.25">
      <c r="C453" s="75"/>
    </row>
    <row r="454" spans="3:3" x14ac:dyDescent="0.25">
      <c r="C454" s="75"/>
    </row>
    <row r="455" spans="3:3" x14ac:dyDescent="0.25">
      <c r="C455" s="75"/>
    </row>
    <row r="456" spans="3:3" x14ac:dyDescent="0.25">
      <c r="C456" s="75"/>
    </row>
    <row r="457" spans="3:3" x14ac:dyDescent="0.25">
      <c r="C457" s="75"/>
    </row>
    <row r="458" spans="3:3" x14ac:dyDescent="0.25">
      <c r="C458" s="75"/>
    </row>
    <row r="459" spans="3:3" x14ac:dyDescent="0.25">
      <c r="C459" s="75"/>
    </row>
    <row r="460" spans="3:3" x14ac:dyDescent="0.25">
      <c r="C460" s="75"/>
    </row>
    <row r="461" spans="3:3" x14ac:dyDescent="0.25">
      <c r="C461" s="75"/>
    </row>
    <row r="462" spans="3:3" x14ac:dyDescent="0.25">
      <c r="C462" s="75"/>
    </row>
    <row r="463" spans="3:3" x14ac:dyDescent="0.25">
      <c r="C463" s="75"/>
    </row>
    <row r="464" spans="3:3" x14ac:dyDescent="0.25">
      <c r="C464" s="75"/>
    </row>
    <row r="465" spans="3:3" x14ac:dyDescent="0.25">
      <c r="C465" s="75"/>
    </row>
    <row r="466" spans="3:3" x14ac:dyDescent="0.25">
      <c r="C466" s="75"/>
    </row>
    <row r="467" spans="3:3" x14ac:dyDescent="0.25">
      <c r="C467" s="75"/>
    </row>
    <row r="468" spans="3:3" x14ac:dyDescent="0.25">
      <c r="C468" s="75"/>
    </row>
    <row r="469" spans="3:3" x14ac:dyDescent="0.25">
      <c r="C469" s="75"/>
    </row>
    <row r="470" spans="3:3" x14ac:dyDescent="0.25">
      <c r="C470" s="75"/>
    </row>
    <row r="471" spans="3:3" x14ac:dyDescent="0.25">
      <c r="C471" s="75"/>
    </row>
    <row r="472" spans="3:3" x14ac:dyDescent="0.25">
      <c r="C472" s="75"/>
    </row>
    <row r="473" spans="3:3" x14ac:dyDescent="0.25">
      <c r="C473" s="75"/>
    </row>
    <row r="474" spans="3:3" x14ac:dyDescent="0.25">
      <c r="C474" s="75"/>
    </row>
    <row r="475" spans="3:3" x14ac:dyDescent="0.25">
      <c r="C475" s="75"/>
    </row>
    <row r="476" spans="3:3" x14ac:dyDescent="0.25">
      <c r="C476" s="75"/>
    </row>
    <row r="477" spans="3:3" x14ac:dyDescent="0.25">
      <c r="C477" s="75"/>
    </row>
    <row r="478" spans="3:3" x14ac:dyDescent="0.25">
      <c r="C478" s="75"/>
    </row>
    <row r="479" spans="3:3" x14ac:dyDescent="0.25">
      <c r="C479" s="75"/>
    </row>
    <row r="480" spans="3:3" x14ac:dyDescent="0.25">
      <c r="C480" s="75"/>
    </row>
    <row r="481" spans="3:3" x14ac:dyDescent="0.25">
      <c r="C481" s="75"/>
    </row>
    <row r="482" spans="3:3" x14ac:dyDescent="0.25">
      <c r="C482" s="75"/>
    </row>
    <row r="483" spans="3:3" x14ac:dyDescent="0.25">
      <c r="C483" s="75"/>
    </row>
    <row r="484" spans="3:3" x14ac:dyDescent="0.25">
      <c r="C484" s="75"/>
    </row>
    <row r="485" spans="3:3" x14ac:dyDescent="0.25">
      <c r="C485" s="75"/>
    </row>
    <row r="486" spans="3:3" x14ac:dyDescent="0.25">
      <c r="C486" s="75"/>
    </row>
    <row r="487" spans="3:3" x14ac:dyDescent="0.25">
      <c r="C487" s="75"/>
    </row>
    <row r="488" spans="3:3" x14ac:dyDescent="0.25">
      <c r="C488" s="75"/>
    </row>
    <row r="489" spans="3:3" x14ac:dyDescent="0.25">
      <c r="C489" s="75"/>
    </row>
    <row r="490" spans="3:3" x14ac:dyDescent="0.25">
      <c r="C490" s="75"/>
    </row>
    <row r="491" spans="3:3" x14ac:dyDescent="0.25">
      <c r="C491" s="75"/>
    </row>
    <row r="492" spans="3:3" x14ac:dyDescent="0.25">
      <c r="C492" s="75"/>
    </row>
    <row r="493" spans="3:3" x14ac:dyDescent="0.25">
      <c r="C493" s="75"/>
    </row>
    <row r="494" spans="3:3" x14ac:dyDescent="0.25">
      <c r="C494" s="75"/>
    </row>
    <row r="495" spans="3:3" x14ac:dyDescent="0.25">
      <c r="C495" s="75"/>
    </row>
    <row r="496" spans="3:3" x14ac:dyDescent="0.25">
      <c r="C496" s="75"/>
    </row>
    <row r="497" spans="3:3" x14ac:dyDescent="0.25">
      <c r="C497" s="75"/>
    </row>
    <row r="498" spans="3:3" x14ac:dyDescent="0.25">
      <c r="C498" s="75"/>
    </row>
    <row r="499" spans="3:3" x14ac:dyDescent="0.25">
      <c r="C499" s="75"/>
    </row>
    <row r="500" spans="3:3" x14ac:dyDescent="0.25">
      <c r="C500" s="75"/>
    </row>
    <row r="501" spans="3:3" x14ac:dyDescent="0.25">
      <c r="C501" s="75"/>
    </row>
    <row r="502" spans="3:3" x14ac:dyDescent="0.25">
      <c r="C502" s="75"/>
    </row>
    <row r="503" spans="3:3" x14ac:dyDescent="0.25">
      <c r="C503" s="75"/>
    </row>
    <row r="504" spans="3:3" x14ac:dyDescent="0.25">
      <c r="C504" s="75"/>
    </row>
    <row r="505" spans="3:3" x14ac:dyDescent="0.25">
      <c r="C505" s="75"/>
    </row>
    <row r="506" spans="3:3" x14ac:dyDescent="0.25">
      <c r="C506" s="75"/>
    </row>
    <row r="507" spans="3:3" x14ac:dyDescent="0.25">
      <c r="C507" s="75"/>
    </row>
    <row r="508" spans="3:3" x14ac:dyDescent="0.25">
      <c r="C508" s="75"/>
    </row>
    <row r="509" spans="3:3" x14ac:dyDescent="0.25">
      <c r="C509" s="75"/>
    </row>
    <row r="510" spans="3:3" x14ac:dyDescent="0.25">
      <c r="C510" s="75"/>
    </row>
    <row r="511" spans="3:3" x14ac:dyDescent="0.25">
      <c r="C511" s="75"/>
    </row>
    <row r="512" spans="3:3" x14ac:dyDescent="0.25">
      <c r="C512" s="75"/>
    </row>
    <row r="513" spans="3:3" x14ac:dyDescent="0.25">
      <c r="C513" s="75"/>
    </row>
    <row r="514" spans="3:3" x14ac:dyDescent="0.25">
      <c r="C514" s="75"/>
    </row>
    <row r="515" spans="3:3" x14ac:dyDescent="0.25">
      <c r="C515" s="75"/>
    </row>
    <row r="516" spans="3:3" x14ac:dyDescent="0.25">
      <c r="C516" s="75"/>
    </row>
    <row r="517" spans="3:3" x14ac:dyDescent="0.25">
      <c r="C517" s="75"/>
    </row>
    <row r="518" spans="3:3" x14ac:dyDescent="0.25">
      <c r="C518" s="75"/>
    </row>
    <row r="519" spans="3:3" x14ac:dyDescent="0.25">
      <c r="C519" s="75"/>
    </row>
    <row r="520" spans="3:3" x14ac:dyDescent="0.25">
      <c r="C520" s="75"/>
    </row>
    <row r="521" spans="3:3" x14ac:dyDescent="0.25">
      <c r="C521" s="75"/>
    </row>
    <row r="522" spans="3:3" x14ac:dyDescent="0.25">
      <c r="C522" s="75"/>
    </row>
    <row r="523" spans="3:3" x14ac:dyDescent="0.25">
      <c r="C523" s="75"/>
    </row>
    <row r="524" spans="3:3" x14ac:dyDescent="0.25">
      <c r="C524" s="75"/>
    </row>
    <row r="525" spans="3:3" x14ac:dyDescent="0.25">
      <c r="C525" s="75"/>
    </row>
    <row r="526" spans="3:3" x14ac:dyDescent="0.25">
      <c r="C526" s="75"/>
    </row>
    <row r="527" spans="3:3" x14ac:dyDescent="0.25">
      <c r="C527" s="75"/>
    </row>
    <row r="528" spans="3:3" x14ac:dyDescent="0.25">
      <c r="C528" s="75"/>
    </row>
    <row r="529" spans="3:3" x14ac:dyDescent="0.25">
      <c r="C529" s="75"/>
    </row>
    <row r="530" spans="3:3" x14ac:dyDescent="0.25">
      <c r="C530" s="75"/>
    </row>
    <row r="531" spans="3:3" x14ac:dyDescent="0.25">
      <c r="C531" s="75"/>
    </row>
    <row r="532" spans="3:3" x14ac:dyDescent="0.25">
      <c r="C532" s="75"/>
    </row>
    <row r="533" spans="3:3" x14ac:dyDescent="0.25">
      <c r="C533" s="75"/>
    </row>
    <row r="534" spans="3:3" x14ac:dyDescent="0.25">
      <c r="C534" s="75"/>
    </row>
    <row r="535" spans="3:3" x14ac:dyDescent="0.25">
      <c r="C535" s="75"/>
    </row>
    <row r="536" spans="3:3" x14ac:dyDescent="0.25">
      <c r="C536" s="75"/>
    </row>
    <row r="537" spans="3:3" x14ac:dyDescent="0.25">
      <c r="C537" s="75"/>
    </row>
    <row r="538" spans="3:3" x14ac:dyDescent="0.25">
      <c r="C538" s="75"/>
    </row>
    <row r="539" spans="3:3" x14ac:dyDescent="0.25">
      <c r="C539" s="75"/>
    </row>
    <row r="540" spans="3:3" x14ac:dyDescent="0.25">
      <c r="C540" s="75"/>
    </row>
    <row r="541" spans="3:3" x14ac:dyDescent="0.25">
      <c r="C541" s="75"/>
    </row>
    <row r="542" spans="3:3" x14ac:dyDescent="0.25">
      <c r="C542" s="75"/>
    </row>
    <row r="543" spans="3:3" x14ac:dyDescent="0.25">
      <c r="C543" s="75"/>
    </row>
    <row r="544" spans="3:3" x14ac:dyDescent="0.25">
      <c r="C544" s="75"/>
    </row>
    <row r="545" spans="3:3" x14ac:dyDescent="0.25">
      <c r="C545" s="75"/>
    </row>
    <row r="546" spans="3:3" x14ac:dyDescent="0.25">
      <c r="C546" s="75"/>
    </row>
    <row r="547" spans="3:3" x14ac:dyDescent="0.25">
      <c r="C547" s="75"/>
    </row>
    <row r="548" spans="3:3" x14ac:dyDescent="0.25">
      <c r="C548" s="75"/>
    </row>
    <row r="549" spans="3:3" x14ac:dyDescent="0.25">
      <c r="C549" s="75"/>
    </row>
    <row r="550" spans="3:3" x14ac:dyDescent="0.25">
      <c r="C550" s="75"/>
    </row>
    <row r="551" spans="3:3" x14ac:dyDescent="0.25">
      <c r="C551" s="75"/>
    </row>
    <row r="552" spans="3:3" x14ac:dyDescent="0.25">
      <c r="C552" s="75"/>
    </row>
    <row r="553" spans="3:3" x14ac:dyDescent="0.25">
      <c r="C553" s="75"/>
    </row>
    <row r="554" spans="3:3" x14ac:dyDescent="0.25">
      <c r="C554" s="75"/>
    </row>
    <row r="555" spans="3:3" x14ac:dyDescent="0.25">
      <c r="C555" s="75"/>
    </row>
    <row r="556" spans="3:3" x14ac:dyDescent="0.25">
      <c r="C556" s="75"/>
    </row>
    <row r="557" spans="3:3" x14ac:dyDescent="0.25">
      <c r="C557" s="75"/>
    </row>
    <row r="558" spans="3:3" x14ac:dyDescent="0.25">
      <c r="C558" s="75"/>
    </row>
    <row r="559" spans="3:3" x14ac:dyDescent="0.25">
      <c r="C559" s="75"/>
    </row>
    <row r="560" spans="3:3" x14ac:dyDescent="0.25">
      <c r="C560" s="75"/>
    </row>
    <row r="561" spans="3:3" x14ac:dyDescent="0.25">
      <c r="C561" s="75"/>
    </row>
    <row r="562" spans="3:3" x14ac:dyDescent="0.25">
      <c r="C562" s="75"/>
    </row>
    <row r="563" spans="3:3" x14ac:dyDescent="0.25">
      <c r="C563" s="75"/>
    </row>
    <row r="564" spans="3:3" x14ac:dyDescent="0.25">
      <c r="C564" s="75"/>
    </row>
    <row r="565" spans="3:3" x14ac:dyDescent="0.25">
      <c r="C565" s="75"/>
    </row>
    <row r="566" spans="3:3" x14ac:dyDescent="0.25">
      <c r="C566" s="75"/>
    </row>
    <row r="567" spans="3:3" x14ac:dyDescent="0.25">
      <c r="C567" s="75"/>
    </row>
    <row r="568" spans="3:3" x14ac:dyDescent="0.25">
      <c r="C568" s="75"/>
    </row>
    <row r="569" spans="3:3" x14ac:dyDescent="0.25">
      <c r="C569" s="75"/>
    </row>
    <row r="570" spans="3:3" x14ac:dyDescent="0.25">
      <c r="C570" s="75"/>
    </row>
    <row r="571" spans="3:3" x14ac:dyDescent="0.25">
      <c r="C571" s="75"/>
    </row>
    <row r="572" spans="3:3" x14ac:dyDescent="0.25">
      <c r="C572" s="75"/>
    </row>
    <row r="573" spans="3:3" x14ac:dyDescent="0.25">
      <c r="C573" s="75"/>
    </row>
    <row r="574" spans="3:3" x14ac:dyDescent="0.25">
      <c r="C574" s="75"/>
    </row>
    <row r="575" spans="3:3" x14ac:dyDescent="0.25">
      <c r="C575" s="75"/>
    </row>
    <row r="576" spans="3:3" x14ac:dyDescent="0.25">
      <c r="C576" s="75"/>
    </row>
    <row r="577" spans="3:3" x14ac:dyDescent="0.25">
      <c r="C577" s="75"/>
    </row>
    <row r="578" spans="3:3" x14ac:dyDescent="0.25">
      <c r="C578" s="75"/>
    </row>
    <row r="579" spans="3:3" x14ac:dyDescent="0.25">
      <c r="C579" s="75"/>
    </row>
    <row r="580" spans="3:3" x14ac:dyDescent="0.25">
      <c r="C580" s="75"/>
    </row>
    <row r="581" spans="3:3" x14ac:dyDescent="0.25">
      <c r="C581" s="75"/>
    </row>
    <row r="582" spans="3:3" x14ac:dyDescent="0.25">
      <c r="C582" s="75"/>
    </row>
    <row r="583" spans="3:3" x14ac:dyDescent="0.25">
      <c r="C583" s="75"/>
    </row>
    <row r="584" spans="3:3" x14ac:dyDescent="0.25">
      <c r="C584" s="75"/>
    </row>
    <row r="585" spans="3:3" x14ac:dyDescent="0.25">
      <c r="C585" s="75"/>
    </row>
    <row r="586" spans="3:3" x14ac:dyDescent="0.25">
      <c r="C586" s="75"/>
    </row>
    <row r="587" spans="3:3" x14ac:dyDescent="0.25">
      <c r="C587" s="75"/>
    </row>
    <row r="588" spans="3:3" x14ac:dyDescent="0.25">
      <c r="C588" s="75"/>
    </row>
    <row r="589" spans="3:3" x14ac:dyDescent="0.25">
      <c r="C589" s="75"/>
    </row>
    <row r="590" spans="3:3" x14ac:dyDescent="0.25">
      <c r="C590" s="75"/>
    </row>
    <row r="591" spans="3:3" x14ac:dyDescent="0.25">
      <c r="C591" s="75"/>
    </row>
    <row r="592" spans="3:3" x14ac:dyDescent="0.25">
      <c r="C592" s="75"/>
    </row>
    <row r="593" spans="3:3" x14ac:dyDescent="0.25">
      <c r="C593" s="75"/>
    </row>
    <row r="594" spans="3:3" x14ac:dyDescent="0.25">
      <c r="C594" s="75"/>
    </row>
    <row r="595" spans="3:3" x14ac:dyDescent="0.25">
      <c r="C595" s="75"/>
    </row>
    <row r="596" spans="3:3" x14ac:dyDescent="0.25">
      <c r="C596" s="75"/>
    </row>
    <row r="597" spans="3:3" x14ac:dyDescent="0.25">
      <c r="C597" s="75"/>
    </row>
    <row r="598" spans="3:3" x14ac:dyDescent="0.25">
      <c r="C598" s="75"/>
    </row>
    <row r="599" spans="3:3" x14ac:dyDescent="0.25">
      <c r="C599" s="75"/>
    </row>
    <row r="600" spans="3:3" x14ac:dyDescent="0.25">
      <c r="C600" s="75"/>
    </row>
    <row r="601" spans="3:3" x14ac:dyDescent="0.25">
      <c r="C601" s="75"/>
    </row>
    <row r="602" spans="3:3" x14ac:dyDescent="0.25">
      <c r="C602" s="75"/>
    </row>
    <row r="603" spans="3:3" x14ac:dyDescent="0.25">
      <c r="C603" s="75"/>
    </row>
    <row r="604" spans="3:3" x14ac:dyDescent="0.25">
      <c r="C604" s="75"/>
    </row>
    <row r="605" spans="3:3" x14ac:dyDescent="0.25">
      <c r="C605" s="75"/>
    </row>
    <row r="606" spans="3:3" x14ac:dyDescent="0.25">
      <c r="C606" s="75"/>
    </row>
    <row r="607" spans="3:3" x14ac:dyDescent="0.25">
      <c r="C607" s="75"/>
    </row>
    <row r="608" spans="3:3" x14ac:dyDescent="0.25">
      <c r="C608" s="75"/>
    </row>
    <row r="609" spans="3:3" x14ac:dyDescent="0.25">
      <c r="C609" s="75"/>
    </row>
    <row r="610" spans="3:3" x14ac:dyDescent="0.25">
      <c r="C610" s="75"/>
    </row>
    <row r="611" spans="3:3" x14ac:dyDescent="0.25">
      <c r="C611" s="75"/>
    </row>
    <row r="612" spans="3:3" x14ac:dyDescent="0.25">
      <c r="C612" s="75"/>
    </row>
    <row r="613" spans="3:3" x14ac:dyDescent="0.25">
      <c r="C613" s="75"/>
    </row>
    <row r="614" spans="3:3" x14ac:dyDescent="0.25">
      <c r="C614" s="75"/>
    </row>
    <row r="615" spans="3:3" x14ac:dyDescent="0.25">
      <c r="C615" s="75"/>
    </row>
    <row r="616" spans="3:3" x14ac:dyDescent="0.25">
      <c r="C616" s="75"/>
    </row>
    <row r="617" spans="3:3" x14ac:dyDescent="0.25">
      <c r="C617" s="75"/>
    </row>
    <row r="618" spans="3:3" x14ac:dyDescent="0.25">
      <c r="C618" s="75"/>
    </row>
    <row r="619" spans="3:3" x14ac:dyDescent="0.25">
      <c r="C619" s="75"/>
    </row>
    <row r="620" spans="3:3" x14ac:dyDescent="0.25">
      <c r="C620" s="75"/>
    </row>
    <row r="621" spans="3:3" x14ac:dyDescent="0.25">
      <c r="C621" s="75"/>
    </row>
    <row r="622" spans="3:3" x14ac:dyDescent="0.25">
      <c r="C622" s="75"/>
    </row>
    <row r="623" spans="3:3" x14ac:dyDescent="0.25">
      <c r="C623" s="75"/>
    </row>
    <row r="624" spans="3:3" x14ac:dyDescent="0.25">
      <c r="C624" s="75"/>
    </row>
    <row r="625" spans="3:3" x14ac:dyDescent="0.25">
      <c r="C625" s="75"/>
    </row>
    <row r="626" spans="3:3" x14ac:dyDescent="0.25">
      <c r="C626" s="75"/>
    </row>
    <row r="627" spans="3:3" x14ac:dyDescent="0.25">
      <c r="C627" s="75"/>
    </row>
    <row r="628" spans="3:3" x14ac:dyDescent="0.25">
      <c r="C628" s="75"/>
    </row>
    <row r="629" spans="3:3" x14ac:dyDescent="0.25">
      <c r="C629" s="75"/>
    </row>
    <row r="630" spans="3:3" x14ac:dyDescent="0.25">
      <c r="C630" s="75"/>
    </row>
    <row r="631" spans="3:3" x14ac:dyDescent="0.25">
      <c r="C631" s="75"/>
    </row>
    <row r="632" spans="3:3" x14ac:dyDescent="0.25">
      <c r="C632" s="75"/>
    </row>
    <row r="633" spans="3:3" x14ac:dyDescent="0.25">
      <c r="C633" s="75"/>
    </row>
    <row r="634" spans="3:3" x14ac:dyDescent="0.25">
      <c r="C634" s="75"/>
    </row>
    <row r="635" spans="3:3" x14ac:dyDescent="0.25">
      <c r="C635" s="75"/>
    </row>
    <row r="636" spans="3:3" x14ac:dyDescent="0.25">
      <c r="C636" s="75"/>
    </row>
    <row r="637" spans="3:3" x14ac:dyDescent="0.25">
      <c r="C637" s="75"/>
    </row>
    <row r="638" spans="3:3" x14ac:dyDescent="0.25">
      <c r="C638" s="75"/>
    </row>
    <row r="639" spans="3:3" x14ac:dyDescent="0.25">
      <c r="C639" s="75"/>
    </row>
    <row r="640" spans="3:3" x14ac:dyDescent="0.25">
      <c r="C640" s="75"/>
    </row>
    <row r="641" spans="3:3" x14ac:dyDescent="0.25">
      <c r="C641" s="75"/>
    </row>
    <row r="642" spans="3:3" x14ac:dyDescent="0.25">
      <c r="C642" s="75"/>
    </row>
    <row r="643" spans="3:3" x14ac:dyDescent="0.25">
      <c r="C643" s="75"/>
    </row>
    <row r="644" spans="3:3" x14ac:dyDescent="0.25">
      <c r="C644" s="75"/>
    </row>
    <row r="645" spans="3:3" x14ac:dyDescent="0.25">
      <c r="C645" s="75"/>
    </row>
    <row r="646" spans="3:3" x14ac:dyDescent="0.25">
      <c r="C646" s="75"/>
    </row>
    <row r="647" spans="3:3" x14ac:dyDescent="0.25">
      <c r="C647" s="75"/>
    </row>
    <row r="648" spans="3:3" x14ac:dyDescent="0.25">
      <c r="C648" s="75"/>
    </row>
    <row r="649" spans="3:3" x14ac:dyDescent="0.25">
      <c r="C649" s="75"/>
    </row>
    <row r="650" spans="3:3" x14ac:dyDescent="0.25">
      <c r="C650" s="75"/>
    </row>
    <row r="651" spans="3:3" x14ac:dyDescent="0.25">
      <c r="C651" s="75"/>
    </row>
    <row r="652" spans="3:3" x14ac:dyDescent="0.25">
      <c r="C652" s="75"/>
    </row>
    <row r="653" spans="3:3" x14ac:dyDescent="0.25">
      <c r="C653" s="75"/>
    </row>
    <row r="654" spans="3:3" x14ac:dyDescent="0.25">
      <c r="C654" s="75"/>
    </row>
    <row r="655" spans="3:3" x14ac:dyDescent="0.25">
      <c r="C655" s="75"/>
    </row>
    <row r="656" spans="3:3" x14ac:dyDescent="0.25">
      <c r="C656" s="75"/>
    </row>
    <row r="657" spans="3:3" x14ac:dyDescent="0.25">
      <c r="C657" s="75"/>
    </row>
    <row r="658" spans="3:3" x14ac:dyDescent="0.25">
      <c r="C658" s="75"/>
    </row>
    <row r="659" spans="3:3" x14ac:dyDescent="0.25">
      <c r="C659" s="75"/>
    </row>
    <row r="660" spans="3:3" x14ac:dyDescent="0.25">
      <c r="C660" s="75"/>
    </row>
    <row r="661" spans="3:3" x14ac:dyDescent="0.25">
      <c r="C661" s="75"/>
    </row>
    <row r="662" spans="3:3" x14ac:dyDescent="0.25">
      <c r="C662" s="75"/>
    </row>
    <row r="663" spans="3:3" x14ac:dyDescent="0.25">
      <c r="C663" s="75"/>
    </row>
    <row r="664" spans="3:3" x14ac:dyDescent="0.25">
      <c r="C664" s="75"/>
    </row>
    <row r="665" spans="3:3" x14ac:dyDescent="0.25">
      <c r="C665" s="75"/>
    </row>
    <row r="666" spans="3:3" x14ac:dyDescent="0.25">
      <c r="C666" s="75"/>
    </row>
    <row r="667" spans="3:3" x14ac:dyDescent="0.25">
      <c r="C667" s="75"/>
    </row>
    <row r="668" spans="3:3" x14ac:dyDescent="0.25">
      <c r="C668" s="75"/>
    </row>
    <row r="669" spans="3:3" x14ac:dyDescent="0.25">
      <c r="C669" s="75"/>
    </row>
    <row r="670" spans="3:3" x14ac:dyDescent="0.25">
      <c r="C670" s="75"/>
    </row>
    <row r="671" spans="3:3" x14ac:dyDescent="0.25">
      <c r="C671" s="75"/>
    </row>
    <row r="672" spans="3:3" x14ac:dyDescent="0.25">
      <c r="C672" s="75"/>
    </row>
    <row r="673" spans="3:3" x14ac:dyDescent="0.25">
      <c r="C673" s="75"/>
    </row>
    <row r="674" spans="3:3" x14ac:dyDescent="0.25">
      <c r="C674" s="75"/>
    </row>
    <row r="675" spans="3:3" x14ac:dyDescent="0.25">
      <c r="C675" s="75"/>
    </row>
    <row r="676" spans="3:3" x14ac:dyDescent="0.25">
      <c r="C676" s="75"/>
    </row>
    <row r="677" spans="3:3" x14ac:dyDescent="0.25">
      <c r="C677" s="75"/>
    </row>
    <row r="678" spans="3:3" x14ac:dyDescent="0.25">
      <c r="C678" s="75"/>
    </row>
    <row r="679" spans="3:3" x14ac:dyDescent="0.25">
      <c r="C679" s="75"/>
    </row>
    <row r="680" spans="3:3" x14ac:dyDescent="0.25">
      <c r="C680" s="75"/>
    </row>
    <row r="681" spans="3:3" x14ac:dyDescent="0.25">
      <c r="C681" s="75"/>
    </row>
    <row r="682" spans="3:3" x14ac:dyDescent="0.25">
      <c r="C682" s="75"/>
    </row>
    <row r="683" spans="3:3" x14ac:dyDescent="0.25">
      <c r="C683" s="75"/>
    </row>
    <row r="684" spans="3:3" x14ac:dyDescent="0.25">
      <c r="C684" s="75"/>
    </row>
    <row r="685" spans="3:3" x14ac:dyDescent="0.25">
      <c r="C685" s="75"/>
    </row>
    <row r="686" spans="3:3" x14ac:dyDescent="0.25">
      <c r="C686" s="75"/>
    </row>
    <row r="687" spans="3:3" x14ac:dyDescent="0.25">
      <c r="C687" s="75"/>
    </row>
    <row r="688" spans="3:3" x14ac:dyDescent="0.25">
      <c r="C688" s="75"/>
    </row>
    <row r="689" spans="3:3" x14ac:dyDescent="0.25">
      <c r="C689" s="75"/>
    </row>
    <row r="690" spans="3:3" x14ac:dyDescent="0.25">
      <c r="C690" s="75"/>
    </row>
    <row r="691" spans="3:3" x14ac:dyDescent="0.25">
      <c r="C691" s="75"/>
    </row>
    <row r="692" spans="3:3" x14ac:dyDescent="0.25">
      <c r="C692" s="75"/>
    </row>
    <row r="693" spans="3:3" x14ac:dyDescent="0.25">
      <c r="C693" s="75"/>
    </row>
    <row r="694" spans="3:3" x14ac:dyDescent="0.25">
      <c r="C694" s="75"/>
    </row>
    <row r="695" spans="3:3" x14ac:dyDescent="0.25">
      <c r="C695" s="75"/>
    </row>
    <row r="696" spans="3:3" x14ac:dyDescent="0.25">
      <c r="C696" s="75"/>
    </row>
    <row r="697" spans="3:3" x14ac:dyDescent="0.25">
      <c r="C697" s="75"/>
    </row>
    <row r="698" spans="3:3" x14ac:dyDescent="0.25">
      <c r="C698" s="75"/>
    </row>
    <row r="699" spans="3:3" x14ac:dyDescent="0.25">
      <c r="C699" s="75"/>
    </row>
    <row r="700" spans="3:3" x14ac:dyDescent="0.25">
      <c r="C700" s="75"/>
    </row>
    <row r="701" spans="3:3" x14ac:dyDescent="0.25">
      <c r="C701" s="75"/>
    </row>
    <row r="702" spans="3:3" x14ac:dyDescent="0.25">
      <c r="C702" s="75"/>
    </row>
    <row r="703" spans="3:3" x14ac:dyDescent="0.25">
      <c r="C703" s="75"/>
    </row>
    <row r="704" spans="3:3" x14ac:dyDescent="0.25">
      <c r="C704" s="75"/>
    </row>
    <row r="705" spans="3:3" x14ac:dyDescent="0.25">
      <c r="C705" s="75"/>
    </row>
    <row r="706" spans="3:3" x14ac:dyDescent="0.25">
      <c r="C706" s="75"/>
    </row>
    <row r="707" spans="3:3" x14ac:dyDescent="0.25">
      <c r="C707" s="75"/>
    </row>
    <row r="708" spans="3:3" x14ac:dyDescent="0.25">
      <c r="C708" s="75"/>
    </row>
    <row r="709" spans="3:3" x14ac:dyDescent="0.25">
      <c r="C709" s="75"/>
    </row>
    <row r="710" spans="3:3" x14ac:dyDescent="0.25">
      <c r="C710" s="75"/>
    </row>
    <row r="711" spans="3:3" x14ac:dyDescent="0.25">
      <c r="C711" s="75"/>
    </row>
    <row r="712" spans="3:3" x14ac:dyDescent="0.25">
      <c r="C712" s="75"/>
    </row>
    <row r="713" spans="3:3" x14ac:dyDescent="0.25">
      <c r="C713" s="75"/>
    </row>
    <row r="714" spans="3:3" x14ac:dyDescent="0.25">
      <c r="C714" s="75"/>
    </row>
    <row r="715" spans="3:3" x14ac:dyDescent="0.25">
      <c r="C715" s="75"/>
    </row>
    <row r="716" spans="3:3" x14ac:dyDescent="0.25">
      <c r="C716" s="75"/>
    </row>
    <row r="717" spans="3:3" x14ac:dyDescent="0.25">
      <c r="C717" s="75"/>
    </row>
    <row r="718" spans="3:3" x14ac:dyDescent="0.25">
      <c r="C718" s="75"/>
    </row>
    <row r="719" spans="3:3" x14ac:dyDescent="0.25">
      <c r="C719" s="75"/>
    </row>
    <row r="720" spans="3:3" x14ac:dyDescent="0.25">
      <c r="C720" s="75"/>
    </row>
    <row r="721" spans="3:3" x14ac:dyDescent="0.25">
      <c r="C721" s="75"/>
    </row>
    <row r="722" spans="3:3" x14ac:dyDescent="0.25">
      <c r="C722" s="75"/>
    </row>
    <row r="723" spans="3:3" x14ac:dyDescent="0.25">
      <c r="C723" s="75"/>
    </row>
    <row r="724" spans="3:3" x14ac:dyDescent="0.25">
      <c r="C724" s="75"/>
    </row>
    <row r="725" spans="3:3" x14ac:dyDescent="0.25">
      <c r="C725" s="75"/>
    </row>
    <row r="726" spans="3:3" x14ac:dyDescent="0.25">
      <c r="C726" s="75"/>
    </row>
    <row r="727" spans="3:3" x14ac:dyDescent="0.25">
      <c r="C727" s="75"/>
    </row>
    <row r="728" spans="3:3" x14ac:dyDescent="0.25">
      <c r="C728" s="75"/>
    </row>
    <row r="729" spans="3:3" x14ac:dyDescent="0.25">
      <c r="C729" s="75"/>
    </row>
    <row r="730" spans="3:3" x14ac:dyDescent="0.25">
      <c r="C730" s="75"/>
    </row>
    <row r="731" spans="3:3" x14ac:dyDescent="0.25">
      <c r="C731" s="75"/>
    </row>
    <row r="732" spans="3:3" x14ac:dyDescent="0.25">
      <c r="C732" s="75"/>
    </row>
    <row r="733" spans="3:3" x14ac:dyDescent="0.25">
      <c r="C733" s="75"/>
    </row>
    <row r="734" spans="3:3" x14ac:dyDescent="0.25">
      <c r="C734" s="75"/>
    </row>
    <row r="735" spans="3:3" x14ac:dyDescent="0.25">
      <c r="C735" s="75"/>
    </row>
    <row r="736" spans="3:3" x14ac:dyDescent="0.25">
      <c r="C736" s="75"/>
    </row>
    <row r="737" spans="3:3" x14ac:dyDescent="0.25">
      <c r="C737" s="75"/>
    </row>
    <row r="738" spans="3:3" x14ac:dyDescent="0.25">
      <c r="C738" s="75"/>
    </row>
    <row r="739" spans="3:3" x14ac:dyDescent="0.25">
      <c r="C739" s="75"/>
    </row>
    <row r="740" spans="3:3" x14ac:dyDescent="0.25">
      <c r="C740" s="75"/>
    </row>
    <row r="741" spans="3:3" x14ac:dyDescent="0.25">
      <c r="C741" s="75"/>
    </row>
    <row r="742" spans="3:3" x14ac:dyDescent="0.25">
      <c r="C742" s="75"/>
    </row>
    <row r="743" spans="3:3" x14ac:dyDescent="0.25">
      <c r="C743" s="75"/>
    </row>
    <row r="744" spans="3:3" x14ac:dyDescent="0.25">
      <c r="C744" s="75"/>
    </row>
    <row r="745" spans="3:3" x14ac:dyDescent="0.25">
      <c r="C745" s="75"/>
    </row>
    <row r="746" spans="3:3" x14ac:dyDescent="0.25">
      <c r="C746" s="75"/>
    </row>
    <row r="747" spans="3:3" x14ac:dyDescent="0.25">
      <c r="C747" s="75"/>
    </row>
    <row r="748" spans="3:3" x14ac:dyDescent="0.25">
      <c r="C748" s="75"/>
    </row>
    <row r="749" spans="3:3" x14ac:dyDescent="0.25">
      <c r="C749" s="75"/>
    </row>
    <row r="750" spans="3:3" x14ac:dyDescent="0.25">
      <c r="C750" s="75"/>
    </row>
    <row r="751" spans="3:3" x14ac:dyDescent="0.25">
      <c r="C751" s="75"/>
    </row>
    <row r="752" spans="3:3" x14ac:dyDescent="0.25">
      <c r="C752" s="75"/>
    </row>
    <row r="753" spans="3:3" x14ac:dyDescent="0.25">
      <c r="C753" s="75"/>
    </row>
    <row r="754" spans="3:3" x14ac:dyDescent="0.25">
      <c r="C754" s="75"/>
    </row>
    <row r="755" spans="3:3" x14ac:dyDescent="0.25">
      <c r="C755" s="75"/>
    </row>
    <row r="756" spans="3:3" x14ac:dyDescent="0.25">
      <c r="C756" s="75"/>
    </row>
    <row r="757" spans="3:3" x14ac:dyDescent="0.25">
      <c r="C757" s="75"/>
    </row>
    <row r="758" spans="3:3" x14ac:dyDescent="0.25">
      <c r="C758" s="75"/>
    </row>
    <row r="759" spans="3:3" x14ac:dyDescent="0.25">
      <c r="C759" s="75"/>
    </row>
    <row r="760" spans="3:3" x14ac:dyDescent="0.25">
      <c r="C760" s="75"/>
    </row>
    <row r="761" spans="3:3" x14ac:dyDescent="0.25">
      <c r="C761" s="75"/>
    </row>
    <row r="762" spans="3:3" x14ac:dyDescent="0.25">
      <c r="C762" s="75"/>
    </row>
    <row r="763" spans="3:3" x14ac:dyDescent="0.25">
      <c r="C763" s="75"/>
    </row>
    <row r="764" spans="3:3" x14ac:dyDescent="0.25">
      <c r="C764" s="75"/>
    </row>
    <row r="765" spans="3:3" x14ac:dyDescent="0.25">
      <c r="C765" s="75"/>
    </row>
    <row r="766" spans="3:3" x14ac:dyDescent="0.25">
      <c r="C766" s="75"/>
    </row>
    <row r="767" spans="3:3" x14ac:dyDescent="0.25">
      <c r="C767" s="75"/>
    </row>
    <row r="768" spans="3:3" x14ac:dyDescent="0.25">
      <c r="C768" s="75"/>
    </row>
    <row r="769" spans="3:3" x14ac:dyDescent="0.25">
      <c r="C769" s="75"/>
    </row>
    <row r="770" spans="3:3" x14ac:dyDescent="0.25">
      <c r="C770" s="75"/>
    </row>
    <row r="771" spans="3:3" x14ac:dyDescent="0.25">
      <c r="C771" s="75"/>
    </row>
    <row r="772" spans="3:3" x14ac:dyDescent="0.25">
      <c r="C772" s="75"/>
    </row>
    <row r="773" spans="3:3" x14ac:dyDescent="0.25">
      <c r="C773" s="75"/>
    </row>
    <row r="774" spans="3:3" x14ac:dyDescent="0.25">
      <c r="C774" s="75"/>
    </row>
    <row r="775" spans="3:3" x14ac:dyDescent="0.25">
      <c r="C775" s="75"/>
    </row>
    <row r="776" spans="3:3" x14ac:dyDescent="0.25">
      <c r="C776" s="75"/>
    </row>
    <row r="777" spans="3:3" x14ac:dyDescent="0.25">
      <c r="C777" s="75"/>
    </row>
    <row r="778" spans="3:3" x14ac:dyDescent="0.25">
      <c r="C778" s="75"/>
    </row>
    <row r="779" spans="3:3" x14ac:dyDescent="0.25">
      <c r="C779" s="75"/>
    </row>
    <row r="780" spans="3:3" x14ac:dyDescent="0.25">
      <c r="C780" s="75"/>
    </row>
    <row r="781" spans="3:3" x14ac:dyDescent="0.25">
      <c r="C781" s="75"/>
    </row>
    <row r="782" spans="3:3" x14ac:dyDescent="0.25">
      <c r="C782" s="75"/>
    </row>
    <row r="783" spans="3:3" x14ac:dyDescent="0.25">
      <c r="C783" s="75"/>
    </row>
    <row r="784" spans="3:3" x14ac:dyDescent="0.25">
      <c r="C784" s="75"/>
    </row>
    <row r="785" spans="3:3" x14ac:dyDescent="0.25">
      <c r="C785" s="75"/>
    </row>
    <row r="786" spans="3:3" x14ac:dyDescent="0.25">
      <c r="C786" s="75"/>
    </row>
    <row r="787" spans="3:3" x14ac:dyDescent="0.25">
      <c r="C787" s="75"/>
    </row>
    <row r="788" spans="3:3" x14ac:dyDescent="0.25">
      <c r="C788" s="75"/>
    </row>
    <row r="789" spans="3:3" x14ac:dyDescent="0.25">
      <c r="C789" s="75"/>
    </row>
    <row r="790" spans="3:3" x14ac:dyDescent="0.25">
      <c r="C790" s="75"/>
    </row>
    <row r="791" spans="3:3" x14ac:dyDescent="0.25">
      <c r="C791" s="75"/>
    </row>
    <row r="792" spans="3:3" x14ac:dyDescent="0.25">
      <c r="C792" s="75"/>
    </row>
    <row r="793" spans="3:3" x14ac:dyDescent="0.25">
      <c r="C793" s="75"/>
    </row>
    <row r="794" spans="3:3" x14ac:dyDescent="0.25">
      <c r="C794" s="75"/>
    </row>
    <row r="795" spans="3:3" x14ac:dyDescent="0.25">
      <c r="C795" s="75"/>
    </row>
    <row r="796" spans="3:3" x14ac:dyDescent="0.25">
      <c r="C796" s="75"/>
    </row>
    <row r="797" spans="3:3" x14ac:dyDescent="0.25">
      <c r="C797" s="75"/>
    </row>
    <row r="798" spans="3:3" x14ac:dyDescent="0.25">
      <c r="C798" s="75"/>
    </row>
    <row r="799" spans="3:3" x14ac:dyDescent="0.25">
      <c r="C799" s="75"/>
    </row>
    <row r="800" spans="3:3" x14ac:dyDescent="0.25">
      <c r="C800" s="75"/>
    </row>
    <row r="801" spans="3:3" x14ac:dyDescent="0.25">
      <c r="C801" s="75"/>
    </row>
    <row r="802" spans="3:3" x14ac:dyDescent="0.25">
      <c r="C802" s="75"/>
    </row>
    <row r="803" spans="3:3" x14ac:dyDescent="0.25">
      <c r="C803" s="75"/>
    </row>
    <row r="804" spans="3:3" x14ac:dyDescent="0.25">
      <c r="C804" s="75"/>
    </row>
    <row r="805" spans="3:3" x14ac:dyDescent="0.25">
      <c r="C805" s="75"/>
    </row>
    <row r="806" spans="3:3" x14ac:dyDescent="0.25">
      <c r="C806" s="75"/>
    </row>
    <row r="807" spans="3:3" x14ac:dyDescent="0.25">
      <c r="C807" s="75"/>
    </row>
    <row r="808" spans="3:3" x14ac:dyDescent="0.25">
      <c r="C808" s="75"/>
    </row>
    <row r="809" spans="3:3" x14ac:dyDescent="0.25">
      <c r="C809" s="75"/>
    </row>
    <row r="810" spans="3:3" x14ac:dyDescent="0.25">
      <c r="C810" s="75"/>
    </row>
    <row r="811" spans="3:3" x14ac:dyDescent="0.25">
      <c r="C811" s="75"/>
    </row>
    <row r="812" spans="3:3" x14ac:dyDescent="0.25">
      <c r="C812" s="75"/>
    </row>
    <row r="813" spans="3:3" x14ac:dyDescent="0.25">
      <c r="C813" s="75"/>
    </row>
    <row r="814" spans="3:3" x14ac:dyDescent="0.25">
      <c r="C814" s="75"/>
    </row>
    <row r="815" spans="3:3" x14ac:dyDescent="0.25">
      <c r="C815" s="75"/>
    </row>
    <row r="816" spans="3:3" x14ac:dyDescent="0.25">
      <c r="C816" s="75"/>
    </row>
    <row r="817" spans="3:3" x14ac:dyDescent="0.25">
      <c r="C817" s="75"/>
    </row>
    <row r="818" spans="3:3" x14ac:dyDescent="0.25">
      <c r="C818" s="75"/>
    </row>
    <row r="819" spans="3:3" x14ac:dyDescent="0.25">
      <c r="C819" s="75"/>
    </row>
    <row r="820" spans="3:3" x14ac:dyDescent="0.25">
      <c r="C820" s="75"/>
    </row>
    <row r="821" spans="3:3" x14ac:dyDescent="0.25">
      <c r="C821" s="75"/>
    </row>
    <row r="822" spans="3:3" x14ac:dyDescent="0.25">
      <c r="C822" s="75"/>
    </row>
    <row r="823" spans="3:3" x14ac:dyDescent="0.25">
      <c r="C823" s="75"/>
    </row>
    <row r="824" spans="3:3" x14ac:dyDescent="0.25">
      <c r="C824" s="75"/>
    </row>
    <row r="825" spans="3:3" x14ac:dyDescent="0.25">
      <c r="C825" s="75"/>
    </row>
    <row r="826" spans="3:3" x14ac:dyDescent="0.25">
      <c r="C826" s="75"/>
    </row>
    <row r="827" spans="3:3" x14ac:dyDescent="0.25">
      <c r="C827" s="75"/>
    </row>
    <row r="828" spans="3:3" x14ac:dyDescent="0.25">
      <c r="C828" s="75"/>
    </row>
    <row r="829" spans="3:3" x14ac:dyDescent="0.25">
      <c r="C829" s="75"/>
    </row>
    <row r="830" spans="3:3" x14ac:dyDescent="0.25">
      <c r="C830" s="75"/>
    </row>
    <row r="831" spans="3:3" x14ac:dyDescent="0.25">
      <c r="C831" s="75"/>
    </row>
    <row r="832" spans="3:3" x14ac:dyDescent="0.25">
      <c r="C832" s="75"/>
    </row>
    <row r="833" spans="3:3" x14ac:dyDescent="0.25">
      <c r="C833" s="75"/>
    </row>
    <row r="834" spans="3:3" x14ac:dyDescent="0.25">
      <c r="C834" s="75"/>
    </row>
    <row r="835" spans="3:3" x14ac:dyDescent="0.25">
      <c r="C835" s="75"/>
    </row>
    <row r="836" spans="3:3" x14ac:dyDescent="0.25">
      <c r="C836" s="75"/>
    </row>
    <row r="837" spans="3:3" x14ac:dyDescent="0.25">
      <c r="C837" s="75"/>
    </row>
    <row r="838" spans="3:3" x14ac:dyDescent="0.25">
      <c r="C838" s="75"/>
    </row>
    <row r="839" spans="3:3" x14ac:dyDescent="0.25">
      <c r="C839" s="75"/>
    </row>
    <row r="840" spans="3:3" x14ac:dyDescent="0.25">
      <c r="C840" s="75"/>
    </row>
    <row r="841" spans="3:3" x14ac:dyDescent="0.25">
      <c r="C841" s="75"/>
    </row>
    <row r="842" spans="3:3" x14ac:dyDescent="0.25">
      <c r="C842" s="75"/>
    </row>
    <row r="843" spans="3:3" x14ac:dyDescent="0.25">
      <c r="C843" s="75"/>
    </row>
    <row r="844" spans="3:3" x14ac:dyDescent="0.25">
      <c r="C844" s="75"/>
    </row>
    <row r="845" spans="3:3" x14ac:dyDescent="0.25">
      <c r="C845" s="75"/>
    </row>
    <row r="846" spans="3:3" x14ac:dyDescent="0.25">
      <c r="C846" s="75"/>
    </row>
    <row r="847" spans="3:3" x14ac:dyDescent="0.25">
      <c r="C847" s="75"/>
    </row>
    <row r="848" spans="3:3" x14ac:dyDescent="0.25">
      <c r="C848" s="75"/>
    </row>
    <row r="849" spans="3:3" x14ac:dyDescent="0.25">
      <c r="C849" s="75"/>
    </row>
    <row r="850" spans="3:3" x14ac:dyDescent="0.25">
      <c r="C850" s="75"/>
    </row>
    <row r="851" spans="3:3" x14ac:dyDescent="0.25">
      <c r="C851" s="75"/>
    </row>
    <row r="852" spans="3:3" x14ac:dyDescent="0.25">
      <c r="C852" s="75"/>
    </row>
    <row r="853" spans="3:3" x14ac:dyDescent="0.25">
      <c r="C853" s="75"/>
    </row>
    <row r="854" spans="3:3" x14ac:dyDescent="0.25">
      <c r="C854" s="75"/>
    </row>
    <row r="855" spans="3:3" x14ac:dyDescent="0.25">
      <c r="C855" s="75"/>
    </row>
    <row r="856" spans="3:3" x14ac:dyDescent="0.25">
      <c r="C856" s="75"/>
    </row>
    <row r="857" spans="3:3" x14ac:dyDescent="0.25">
      <c r="C857" s="75"/>
    </row>
    <row r="858" spans="3:3" x14ac:dyDescent="0.25">
      <c r="C858" s="75"/>
    </row>
    <row r="859" spans="3:3" x14ac:dyDescent="0.25">
      <c r="C859" s="75"/>
    </row>
    <row r="860" spans="3:3" x14ac:dyDescent="0.25">
      <c r="C860" s="75"/>
    </row>
    <row r="861" spans="3:3" x14ac:dyDescent="0.25">
      <c r="C861" s="75"/>
    </row>
    <row r="862" spans="3:3" x14ac:dyDescent="0.25">
      <c r="C862" s="75"/>
    </row>
    <row r="863" spans="3:3" x14ac:dyDescent="0.25">
      <c r="C863" s="75"/>
    </row>
    <row r="864" spans="3:3" x14ac:dyDescent="0.25">
      <c r="C864" s="75"/>
    </row>
    <row r="865" spans="3:3" x14ac:dyDescent="0.25">
      <c r="C865" s="75"/>
    </row>
    <row r="866" spans="3:3" x14ac:dyDescent="0.25">
      <c r="C866" s="75"/>
    </row>
    <row r="867" spans="3:3" x14ac:dyDescent="0.25">
      <c r="C867" s="75"/>
    </row>
    <row r="868" spans="3:3" x14ac:dyDescent="0.25">
      <c r="C868" s="75"/>
    </row>
    <row r="869" spans="3:3" x14ac:dyDescent="0.25">
      <c r="C869" s="75"/>
    </row>
    <row r="870" spans="3:3" x14ac:dyDescent="0.25">
      <c r="C870" s="75"/>
    </row>
    <row r="871" spans="3:3" x14ac:dyDescent="0.25">
      <c r="C871" s="75"/>
    </row>
    <row r="872" spans="3:3" x14ac:dyDescent="0.25">
      <c r="C872" s="75"/>
    </row>
    <row r="873" spans="3:3" x14ac:dyDescent="0.25">
      <c r="C873" s="75"/>
    </row>
    <row r="874" spans="3:3" x14ac:dyDescent="0.25">
      <c r="C874" s="75"/>
    </row>
    <row r="875" spans="3:3" x14ac:dyDescent="0.25">
      <c r="C875" s="75"/>
    </row>
    <row r="876" spans="3:3" x14ac:dyDescent="0.25">
      <c r="C876" s="75"/>
    </row>
    <row r="877" spans="3:3" x14ac:dyDescent="0.25">
      <c r="C877" s="75"/>
    </row>
    <row r="878" spans="3:3" x14ac:dyDescent="0.25">
      <c r="C878" s="75"/>
    </row>
    <row r="879" spans="3:3" x14ac:dyDescent="0.25">
      <c r="C879" s="75"/>
    </row>
    <row r="880" spans="3:3" x14ac:dyDescent="0.25">
      <c r="C880" s="75"/>
    </row>
    <row r="881" spans="3:3" x14ac:dyDescent="0.25">
      <c r="C881" s="75"/>
    </row>
    <row r="882" spans="3:3" x14ac:dyDescent="0.25">
      <c r="C882" s="75"/>
    </row>
    <row r="883" spans="3:3" x14ac:dyDescent="0.25">
      <c r="C883" s="75"/>
    </row>
    <row r="884" spans="3:3" x14ac:dyDescent="0.25">
      <c r="C884" s="75"/>
    </row>
    <row r="885" spans="3:3" x14ac:dyDescent="0.25">
      <c r="C885" s="75"/>
    </row>
    <row r="886" spans="3:3" x14ac:dyDescent="0.25">
      <c r="C886" s="75"/>
    </row>
    <row r="887" spans="3:3" x14ac:dyDescent="0.25">
      <c r="C887" s="75"/>
    </row>
    <row r="888" spans="3:3" x14ac:dyDescent="0.25">
      <c r="C888" s="75"/>
    </row>
    <row r="889" spans="3:3" x14ac:dyDescent="0.25">
      <c r="C889" s="75"/>
    </row>
    <row r="890" spans="3:3" x14ac:dyDescent="0.25">
      <c r="C890" s="75"/>
    </row>
    <row r="891" spans="3:3" x14ac:dyDescent="0.25">
      <c r="C891" s="75"/>
    </row>
    <row r="892" spans="3:3" x14ac:dyDescent="0.25">
      <c r="C892" s="75"/>
    </row>
    <row r="893" spans="3:3" x14ac:dyDescent="0.25">
      <c r="C893" s="75"/>
    </row>
    <row r="894" spans="3:3" x14ac:dyDescent="0.25">
      <c r="C894" s="75"/>
    </row>
    <row r="895" spans="3:3" x14ac:dyDescent="0.25">
      <c r="C895" s="75"/>
    </row>
    <row r="896" spans="3:3" x14ac:dyDescent="0.25">
      <c r="C896" s="75"/>
    </row>
    <row r="897" spans="3:3" x14ac:dyDescent="0.25">
      <c r="C897" s="75"/>
    </row>
    <row r="898" spans="3:3" x14ac:dyDescent="0.25">
      <c r="C898" s="75"/>
    </row>
    <row r="899" spans="3:3" x14ac:dyDescent="0.25">
      <c r="C899" s="75"/>
    </row>
    <row r="900" spans="3:3" x14ac:dyDescent="0.25">
      <c r="C900" s="75"/>
    </row>
    <row r="901" spans="3:3" x14ac:dyDescent="0.25">
      <c r="C901" s="75"/>
    </row>
    <row r="902" spans="3:3" x14ac:dyDescent="0.25">
      <c r="C902" s="75"/>
    </row>
    <row r="903" spans="3:3" x14ac:dyDescent="0.25">
      <c r="C903" s="75"/>
    </row>
    <row r="904" spans="3:3" x14ac:dyDescent="0.25">
      <c r="C904" s="75"/>
    </row>
    <row r="905" spans="3:3" x14ac:dyDescent="0.25">
      <c r="C905" s="75"/>
    </row>
    <row r="906" spans="3:3" x14ac:dyDescent="0.25">
      <c r="C906" s="75"/>
    </row>
    <row r="907" spans="3:3" x14ac:dyDescent="0.25">
      <c r="C907" s="75"/>
    </row>
    <row r="908" spans="3:3" x14ac:dyDescent="0.25">
      <c r="C908" s="75"/>
    </row>
    <row r="909" spans="3:3" x14ac:dyDescent="0.25">
      <c r="C909" s="75"/>
    </row>
    <row r="910" spans="3:3" x14ac:dyDescent="0.25">
      <c r="C910" s="75"/>
    </row>
    <row r="911" spans="3:3" x14ac:dyDescent="0.25">
      <c r="C911" s="75"/>
    </row>
    <row r="912" spans="3:3" x14ac:dyDescent="0.25">
      <c r="C912" s="75"/>
    </row>
    <row r="913" spans="3:3" x14ac:dyDescent="0.25">
      <c r="C913" s="75"/>
    </row>
    <row r="914" spans="3:3" x14ac:dyDescent="0.25">
      <c r="C914" s="75"/>
    </row>
    <row r="915" spans="3:3" x14ac:dyDescent="0.25">
      <c r="C915" s="75"/>
    </row>
    <row r="916" spans="3:3" x14ac:dyDescent="0.25">
      <c r="C916" s="75"/>
    </row>
    <row r="917" spans="3:3" x14ac:dyDescent="0.25">
      <c r="C917" s="75"/>
    </row>
    <row r="918" spans="3:3" x14ac:dyDescent="0.25">
      <c r="C918" s="75"/>
    </row>
    <row r="919" spans="3:3" x14ac:dyDescent="0.25">
      <c r="C919" s="75"/>
    </row>
    <row r="920" spans="3:3" x14ac:dyDescent="0.25">
      <c r="C920" s="75"/>
    </row>
    <row r="921" spans="3:3" x14ac:dyDescent="0.25">
      <c r="C921" s="75"/>
    </row>
    <row r="922" spans="3:3" x14ac:dyDescent="0.25">
      <c r="C922" s="75"/>
    </row>
    <row r="923" spans="3:3" x14ac:dyDescent="0.25">
      <c r="C923" s="75"/>
    </row>
    <row r="924" spans="3:3" x14ac:dyDescent="0.25">
      <c r="C924" s="75"/>
    </row>
    <row r="925" spans="3:3" x14ac:dyDescent="0.25">
      <c r="C925" s="75"/>
    </row>
    <row r="926" spans="3:3" x14ac:dyDescent="0.25">
      <c r="C926" s="75"/>
    </row>
    <row r="927" spans="3:3" x14ac:dyDescent="0.25">
      <c r="C927" s="75"/>
    </row>
    <row r="928" spans="3:3" x14ac:dyDescent="0.25">
      <c r="C928" s="75"/>
    </row>
    <row r="929" spans="3:3" x14ac:dyDescent="0.25">
      <c r="C929" s="75"/>
    </row>
    <row r="930" spans="3:3" x14ac:dyDescent="0.25">
      <c r="C930" s="75"/>
    </row>
    <row r="931" spans="3:3" x14ac:dyDescent="0.25">
      <c r="C931" s="75"/>
    </row>
    <row r="932" spans="3:3" x14ac:dyDescent="0.25">
      <c r="C932" s="75"/>
    </row>
    <row r="933" spans="3:3" x14ac:dyDescent="0.25">
      <c r="C933" s="75"/>
    </row>
    <row r="934" spans="3:3" x14ac:dyDescent="0.25">
      <c r="C934" s="75"/>
    </row>
    <row r="935" spans="3:3" x14ac:dyDescent="0.25">
      <c r="C935" s="75"/>
    </row>
    <row r="936" spans="3:3" x14ac:dyDescent="0.25">
      <c r="C936" s="75"/>
    </row>
    <row r="937" spans="3:3" x14ac:dyDescent="0.25">
      <c r="C937" s="75"/>
    </row>
    <row r="938" spans="3:3" x14ac:dyDescent="0.25">
      <c r="C938" s="75"/>
    </row>
    <row r="939" spans="3:3" x14ac:dyDescent="0.25">
      <c r="C939" s="75"/>
    </row>
    <row r="940" spans="3:3" x14ac:dyDescent="0.25">
      <c r="C940" s="75"/>
    </row>
    <row r="941" spans="3:3" x14ac:dyDescent="0.25">
      <c r="C941" s="75"/>
    </row>
    <row r="942" spans="3:3" x14ac:dyDescent="0.25">
      <c r="C942" s="75"/>
    </row>
    <row r="943" spans="3:3" x14ac:dyDescent="0.25">
      <c r="C943" s="75"/>
    </row>
    <row r="944" spans="3:3" x14ac:dyDescent="0.25">
      <c r="C944" s="75"/>
    </row>
    <row r="945" spans="3:3" x14ac:dyDescent="0.25">
      <c r="C945" s="75"/>
    </row>
    <row r="946" spans="3:3" x14ac:dyDescent="0.25">
      <c r="C946" s="75"/>
    </row>
    <row r="947" spans="3:3" x14ac:dyDescent="0.25">
      <c r="C947" s="75"/>
    </row>
    <row r="948" spans="3:3" x14ac:dyDescent="0.25">
      <c r="C948" s="75"/>
    </row>
    <row r="949" spans="3:3" x14ac:dyDescent="0.25">
      <c r="C949" s="75"/>
    </row>
    <row r="950" spans="3:3" x14ac:dyDescent="0.25">
      <c r="C950" s="75"/>
    </row>
    <row r="951" spans="3:3" x14ac:dyDescent="0.25">
      <c r="C951" s="75"/>
    </row>
    <row r="952" spans="3:3" x14ac:dyDescent="0.25">
      <c r="C952" s="75"/>
    </row>
    <row r="953" spans="3:3" x14ac:dyDescent="0.25">
      <c r="C953" s="75"/>
    </row>
    <row r="954" spans="3:3" x14ac:dyDescent="0.25">
      <c r="C954" s="75"/>
    </row>
    <row r="955" spans="3:3" x14ac:dyDescent="0.25">
      <c r="C955" s="75"/>
    </row>
    <row r="956" spans="3:3" x14ac:dyDescent="0.25">
      <c r="C956" s="75"/>
    </row>
    <row r="957" spans="3:3" x14ac:dyDescent="0.25">
      <c r="C957" s="75"/>
    </row>
    <row r="958" spans="3:3" x14ac:dyDescent="0.25">
      <c r="C958" s="75"/>
    </row>
    <row r="959" spans="3:3" x14ac:dyDescent="0.25">
      <c r="C959" s="75"/>
    </row>
    <row r="960" spans="3:3" x14ac:dyDescent="0.25">
      <c r="C960" s="75"/>
    </row>
    <row r="961" spans="3:3" x14ac:dyDescent="0.25">
      <c r="C961" s="75"/>
    </row>
    <row r="962" spans="3:3" x14ac:dyDescent="0.25">
      <c r="C962" s="75"/>
    </row>
    <row r="963" spans="3:3" x14ac:dyDescent="0.25">
      <c r="C963" s="75"/>
    </row>
    <row r="964" spans="3:3" x14ac:dyDescent="0.25">
      <c r="C964" s="75"/>
    </row>
    <row r="965" spans="3:3" x14ac:dyDescent="0.25">
      <c r="C965" s="75"/>
    </row>
    <row r="966" spans="3:3" x14ac:dyDescent="0.25">
      <c r="C966" s="75"/>
    </row>
    <row r="967" spans="3:3" x14ac:dyDescent="0.25">
      <c r="C967" s="75"/>
    </row>
    <row r="968" spans="3:3" x14ac:dyDescent="0.25">
      <c r="C968" s="75"/>
    </row>
    <row r="969" spans="3:3" x14ac:dyDescent="0.25">
      <c r="C969" s="75"/>
    </row>
    <row r="970" spans="3:3" x14ac:dyDescent="0.25">
      <c r="C970" s="75"/>
    </row>
    <row r="971" spans="3:3" x14ac:dyDescent="0.25">
      <c r="C971" s="75"/>
    </row>
    <row r="972" spans="3:3" x14ac:dyDescent="0.25">
      <c r="C972" s="75"/>
    </row>
    <row r="973" spans="3:3" x14ac:dyDescent="0.25">
      <c r="C973" s="75"/>
    </row>
    <row r="974" spans="3:3" x14ac:dyDescent="0.25">
      <c r="C974" s="75"/>
    </row>
    <row r="975" spans="3:3" x14ac:dyDescent="0.25">
      <c r="C975" s="75"/>
    </row>
    <row r="976" spans="3:3" x14ac:dyDescent="0.25">
      <c r="C976" s="75"/>
    </row>
    <row r="977" spans="3:3" x14ac:dyDescent="0.25">
      <c r="C977" s="75"/>
    </row>
    <row r="978" spans="3:3" x14ac:dyDescent="0.25">
      <c r="C978" s="75"/>
    </row>
    <row r="979" spans="3:3" x14ac:dyDescent="0.25">
      <c r="C979" s="75"/>
    </row>
    <row r="980" spans="3:3" x14ac:dyDescent="0.25">
      <c r="C980" s="75"/>
    </row>
    <row r="981" spans="3:3" x14ac:dyDescent="0.25">
      <c r="C981" s="75"/>
    </row>
    <row r="982" spans="3:3" x14ac:dyDescent="0.25">
      <c r="C982" s="75"/>
    </row>
    <row r="983" spans="3:3" x14ac:dyDescent="0.25">
      <c r="C983" s="75"/>
    </row>
    <row r="984" spans="3:3" x14ac:dyDescent="0.25">
      <c r="C984" s="75"/>
    </row>
    <row r="985" spans="3:3" x14ac:dyDescent="0.25">
      <c r="C985" s="75"/>
    </row>
    <row r="986" spans="3:3" x14ac:dyDescent="0.25">
      <c r="C986" s="75"/>
    </row>
    <row r="987" spans="3:3" x14ac:dyDescent="0.25">
      <c r="C987" s="75"/>
    </row>
    <row r="988" spans="3:3" x14ac:dyDescent="0.25">
      <c r="C988" s="75"/>
    </row>
    <row r="989" spans="3:3" x14ac:dyDescent="0.25">
      <c r="C989" s="75"/>
    </row>
    <row r="990" spans="3:3" x14ac:dyDescent="0.25">
      <c r="C990" s="75"/>
    </row>
    <row r="991" spans="3:3" x14ac:dyDescent="0.25">
      <c r="C991" s="75"/>
    </row>
    <row r="992" spans="3:3" x14ac:dyDescent="0.25">
      <c r="C992" s="75"/>
    </row>
    <row r="993" spans="3:3" x14ac:dyDescent="0.25">
      <c r="C993" s="75"/>
    </row>
    <row r="994" spans="3:3" x14ac:dyDescent="0.25">
      <c r="C994" s="75"/>
    </row>
    <row r="995" spans="3:3" x14ac:dyDescent="0.25">
      <c r="C995" s="75"/>
    </row>
    <row r="996" spans="3:3" x14ac:dyDescent="0.25">
      <c r="C996" s="75"/>
    </row>
    <row r="997" spans="3:3" x14ac:dyDescent="0.25">
      <c r="C997" s="75"/>
    </row>
    <row r="998" spans="3:3" x14ac:dyDescent="0.25">
      <c r="C998" s="75"/>
    </row>
    <row r="999" spans="3:3" x14ac:dyDescent="0.25">
      <c r="C999" s="75"/>
    </row>
    <row r="1000" spans="3:3" x14ac:dyDescent="0.25">
      <c r="C1000" s="75"/>
    </row>
    <row r="1001" spans="3:3" x14ac:dyDescent="0.25">
      <c r="C1001" s="75"/>
    </row>
    <row r="1002" spans="3:3" x14ac:dyDescent="0.25">
      <c r="C1002" s="75"/>
    </row>
    <row r="1003" spans="3:3" x14ac:dyDescent="0.25">
      <c r="C1003" s="75"/>
    </row>
    <row r="1004" spans="3:3" x14ac:dyDescent="0.25">
      <c r="C1004" s="75"/>
    </row>
    <row r="1005" spans="3:3" x14ac:dyDescent="0.25">
      <c r="C1005" s="75"/>
    </row>
    <row r="1006" spans="3:3" x14ac:dyDescent="0.25">
      <c r="C1006" s="75"/>
    </row>
    <row r="1007" spans="3:3" x14ac:dyDescent="0.25">
      <c r="C1007" s="75"/>
    </row>
    <row r="1008" spans="3:3" x14ac:dyDescent="0.25">
      <c r="C1008" s="75"/>
    </row>
    <row r="1009" spans="3:3" x14ac:dyDescent="0.25">
      <c r="C1009" s="75"/>
    </row>
    <row r="1010" spans="3:3" x14ac:dyDescent="0.25">
      <c r="C1010" s="75"/>
    </row>
    <row r="1011" spans="3:3" x14ac:dyDescent="0.25">
      <c r="C1011" s="75"/>
    </row>
    <row r="1012" spans="3:3" x14ac:dyDescent="0.25">
      <c r="C1012" s="75"/>
    </row>
    <row r="1013" spans="3:3" x14ac:dyDescent="0.25">
      <c r="C1013" s="75"/>
    </row>
    <row r="1014" spans="3:3" x14ac:dyDescent="0.25">
      <c r="C1014" s="75"/>
    </row>
    <row r="1015" spans="3:3" x14ac:dyDescent="0.25">
      <c r="C1015" s="75"/>
    </row>
    <row r="1016" spans="3:3" x14ac:dyDescent="0.25">
      <c r="C1016" s="75"/>
    </row>
    <row r="1017" spans="3:3" x14ac:dyDescent="0.25">
      <c r="C1017" s="75"/>
    </row>
    <row r="1018" spans="3:3" x14ac:dyDescent="0.25">
      <c r="C1018" s="75"/>
    </row>
    <row r="1019" spans="3:3" x14ac:dyDescent="0.25">
      <c r="C1019" s="75"/>
    </row>
    <row r="1020" spans="3:3" x14ac:dyDescent="0.25">
      <c r="C1020" s="75"/>
    </row>
    <row r="1021" spans="3:3" x14ac:dyDescent="0.25">
      <c r="C1021" s="75"/>
    </row>
    <row r="1022" spans="3:3" x14ac:dyDescent="0.25">
      <c r="C1022" s="75"/>
    </row>
    <row r="1023" spans="3:3" x14ac:dyDescent="0.25">
      <c r="C1023" s="75"/>
    </row>
    <row r="1024" spans="3:3" x14ac:dyDescent="0.25">
      <c r="C1024" s="75"/>
    </row>
    <row r="1025" spans="3:3" x14ac:dyDescent="0.25">
      <c r="C1025" s="75"/>
    </row>
    <row r="1026" spans="3:3" x14ac:dyDescent="0.25">
      <c r="C1026" s="75"/>
    </row>
    <row r="1027" spans="3:3" x14ac:dyDescent="0.25">
      <c r="C1027" s="75"/>
    </row>
    <row r="1028" spans="3:3" x14ac:dyDescent="0.25">
      <c r="C1028" s="75"/>
    </row>
    <row r="1029" spans="3:3" x14ac:dyDescent="0.25">
      <c r="C1029" s="75"/>
    </row>
    <row r="1030" spans="3:3" x14ac:dyDescent="0.25">
      <c r="C1030" s="75"/>
    </row>
    <row r="1031" spans="3:3" x14ac:dyDescent="0.25">
      <c r="C1031" s="75"/>
    </row>
    <row r="1032" spans="3:3" x14ac:dyDescent="0.25">
      <c r="C1032" s="75"/>
    </row>
    <row r="1033" spans="3:3" x14ac:dyDescent="0.25">
      <c r="C1033" s="75"/>
    </row>
    <row r="1034" spans="3:3" x14ac:dyDescent="0.25">
      <c r="C1034" s="75"/>
    </row>
    <row r="1035" spans="3:3" x14ac:dyDescent="0.25">
      <c r="C1035" s="75"/>
    </row>
    <row r="1036" spans="3:3" x14ac:dyDescent="0.25">
      <c r="C1036" s="75"/>
    </row>
    <row r="1037" spans="3:3" x14ac:dyDescent="0.25">
      <c r="C1037" s="75"/>
    </row>
    <row r="1038" spans="3:3" x14ac:dyDescent="0.25">
      <c r="C1038" s="75"/>
    </row>
    <row r="1039" spans="3:3" x14ac:dyDescent="0.25">
      <c r="C1039" s="75"/>
    </row>
    <row r="1040" spans="3:3" x14ac:dyDescent="0.25">
      <c r="C1040" s="75"/>
    </row>
    <row r="1041" spans="3:3" x14ac:dyDescent="0.25">
      <c r="C1041" s="75"/>
    </row>
    <row r="1042" spans="3:3" x14ac:dyDescent="0.25">
      <c r="C1042" s="75"/>
    </row>
    <row r="1043" spans="3:3" x14ac:dyDescent="0.25">
      <c r="C1043" s="75"/>
    </row>
    <row r="1044" spans="3:3" x14ac:dyDescent="0.25">
      <c r="C1044" s="75"/>
    </row>
    <row r="1045" spans="3:3" x14ac:dyDescent="0.25">
      <c r="C1045" s="75"/>
    </row>
    <row r="1046" spans="3:3" x14ac:dyDescent="0.25">
      <c r="C1046" s="75"/>
    </row>
    <row r="1047" spans="3:3" x14ac:dyDescent="0.25">
      <c r="C1047" s="75"/>
    </row>
    <row r="1048" spans="3:3" x14ac:dyDescent="0.25">
      <c r="C1048" s="75"/>
    </row>
    <row r="1049" spans="3:3" x14ac:dyDescent="0.25">
      <c r="C1049" s="75"/>
    </row>
    <row r="1050" spans="3:3" x14ac:dyDescent="0.25">
      <c r="C1050" s="75"/>
    </row>
    <row r="1051" spans="3:3" x14ac:dyDescent="0.25">
      <c r="C1051" s="75"/>
    </row>
    <row r="1052" spans="3:3" x14ac:dyDescent="0.25">
      <c r="C1052" s="75"/>
    </row>
    <row r="1053" spans="3:3" x14ac:dyDescent="0.25">
      <c r="C1053" s="75"/>
    </row>
    <row r="1054" spans="3:3" x14ac:dyDescent="0.25">
      <c r="C1054" s="75"/>
    </row>
    <row r="1055" spans="3:3" x14ac:dyDescent="0.25">
      <c r="C1055" s="75"/>
    </row>
    <row r="1056" spans="3:3" x14ac:dyDescent="0.25">
      <c r="C1056" s="75"/>
    </row>
    <row r="1057" spans="3:3" x14ac:dyDescent="0.25">
      <c r="C1057" s="75"/>
    </row>
    <row r="1058" spans="3:3" x14ac:dyDescent="0.25">
      <c r="C1058" s="75"/>
    </row>
    <row r="1059" spans="3:3" x14ac:dyDescent="0.25">
      <c r="C1059" s="75"/>
    </row>
    <row r="1060" spans="3:3" x14ac:dyDescent="0.25">
      <c r="C1060" s="75"/>
    </row>
    <row r="1061" spans="3:3" x14ac:dyDescent="0.25">
      <c r="C1061" s="75"/>
    </row>
    <row r="1062" spans="3:3" x14ac:dyDescent="0.25">
      <c r="C1062" s="75"/>
    </row>
    <row r="1063" spans="3:3" x14ac:dyDescent="0.25">
      <c r="C1063" s="75"/>
    </row>
    <row r="1064" spans="3:3" x14ac:dyDescent="0.25">
      <c r="C1064" s="75"/>
    </row>
    <row r="1065" spans="3:3" x14ac:dyDescent="0.25">
      <c r="C1065" s="75"/>
    </row>
    <row r="1066" spans="3:3" x14ac:dyDescent="0.25">
      <c r="C1066" s="75"/>
    </row>
    <row r="1067" spans="3:3" x14ac:dyDescent="0.25">
      <c r="C1067" s="75"/>
    </row>
    <row r="1068" spans="3:3" x14ac:dyDescent="0.25">
      <c r="C1068" s="75"/>
    </row>
    <row r="1069" spans="3:3" x14ac:dyDescent="0.25">
      <c r="C1069" s="75"/>
    </row>
    <row r="1070" spans="3:3" x14ac:dyDescent="0.25">
      <c r="C1070" s="75"/>
    </row>
    <row r="1071" spans="3:3" x14ac:dyDescent="0.25">
      <c r="C1071" s="75"/>
    </row>
    <row r="1072" spans="3:3" x14ac:dyDescent="0.25">
      <c r="C1072" s="75"/>
    </row>
    <row r="1073" spans="3:3" x14ac:dyDescent="0.25">
      <c r="C1073" s="75"/>
    </row>
    <row r="1074" spans="3:3" x14ac:dyDescent="0.25">
      <c r="C1074" s="75"/>
    </row>
    <row r="1075" spans="3:3" x14ac:dyDescent="0.25">
      <c r="C1075" s="75"/>
    </row>
    <row r="1076" spans="3:3" x14ac:dyDescent="0.25">
      <c r="C1076" s="75"/>
    </row>
    <row r="1077" spans="3:3" x14ac:dyDescent="0.25">
      <c r="C1077" s="75"/>
    </row>
    <row r="1078" spans="3:3" x14ac:dyDescent="0.25">
      <c r="C1078" s="75"/>
    </row>
    <row r="1079" spans="3:3" x14ac:dyDescent="0.25">
      <c r="C1079" s="75"/>
    </row>
    <row r="1080" spans="3:3" x14ac:dyDescent="0.25">
      <c r="C1080" s="75"/>
    </row>
    <row r="1081" spans="3:3" x14ac:dyDescent="0.25">
      <c r="C1081" s="75"/>
    </row>
    <row r="1082" spans="3:3" x14ac:dyDescent="0.25">
      <c r="C1082" s="75"/>
    </row>
    <row r="1083" spans="3:3" x14ac:dyDescent="0.25">
      <c r="C1083" s="75"/>
    </row>
    <row r="1084" spans="3:3" x14ac:dyDescent="0.25">
      <c r="C1084" s="75"/>
    </row>
    <row r="1085" spans="3:3" x14ac:dyDescent="0.25">
      <c r="C1085" s="75"/>
    </row>
    <row r="1086" spans="3:3" x14ac:dyDescent="0.25">
      <c r="C1086" s="75"/>
    </row>
    <row r="1087" spans="3:3" x14ac:dyDescent="0.25">
      <c r="C1087" s="75"/>
    </row>
    <row r="1088" spans="3:3" x14ac:dyDescent="0.25">
      <c r="C1088" s="75"/>
    </row>
    <row r="1089" spans="3:3" x14ac:dyDescent="0.25">
      <c r="C1089" s="75"/>
    </row>
    <row r="1090" spans="3:3" x14ac:dyDescent="0.25">
      <c r="C1090" s="75"/>
    </row>
    <row r="1091" spans="3:3" x14ac:dyDescent="0.25">
      <c r="C1091" s="75"/>
    </row>
    <row r="1092" spans="3:3" x14ac:dyDescent="0.25">
      <c r="C1092" s="75"/>
    </row>
    <row r="1093" spans="3:3" x14ac:dyDescent="0.25">
      <c r="C1093" s="75"/>
    </row>
    <row r="1094" spans="3:3" x14ac:dyDescent="0.25">
      <c r="C1094" s="75"/>
    </row>
    <row r="1095" spans="3:3" x14ac:dyDescent="0.25">
      <c r="C1095" s="75"/>
    </row>
    <row r="1096" spans="3:3" x14ac:dyDescent="0.25">
      <c r="C1096" s="75"/>
    </row>
    <row r="1097" spans="3:3" x14ac:dyDescent="0.25">
      <c r="C1097" s="75"/>
    </row>
    <row r="1098" spans="3:3" x14ac:dyDescent="0.25">
      <c r="C1098" s="75"/>
    </row>
    <row r="1099" spans="3:3" x14ac:dyDescent="0.25">
      <c r="C1099" s="75"/>
    </row>
    <row r="1100" spans="3:3" x14ac:dyDescent="0.25">
      <c r="C1100" s="75"/>
    </row>
    <row r="1101" spans="3:3" x14ac:dyDescent="0.25">
      <c r="C1101" s="75"/>
    </row>
    <row r="1102" spans="3:3" x14ac:dyDescent="0.25">
      <c r="C1102" s="75"/>
    </row>
    <row r="1103" spans="3:3" x14ac:dyDescent="0.25">
      <c r="C1103" s="75"/>
    </row>
    <row r="1104" spans="3:3" x14ac:dyDescent="0.25">
      <c r="C1104" s="75"/>
    </row>
    <row r="1105" spans="3:3" x14ac:dyDescent="0.25">
      <c r="C1105" s="75"/>
    </row>
    <row r="1106" spans="3:3" x14ac:dyDescent="0.25">
      <c r="C1106" s="75"/>
    </row>
    <row r="1107" spans="3:3" x14ac:dyDescent="0.25">
      <c r="C1107" s="75"/>
    </row>
    <row r="1108" spans="3:3" x14ac:dyDescent="0.25">
      <c r="C1108" s="75"/>
    </row>
    <row r="1109" spans="3:3" x14ac:dyDescent="0.25">
      <c r="C1109" s="75"/>
    </row>
    <row r="1110" spans="3:3" x14ac:dyDescent="0.25">
      <c r="C1110" s="75"/>
    </row>
    <row r="1111" spans="3:3" x14ac:dyDescent="0.25">
      <c r="C1111" s="75"/>
    </row>
    <row r="1112" spans="3:3" x14ac:dyDescent="0.25">
      <c r="C1112" s="75"/>
    </row>
    <row r="1113" spans="3:3" x14ac:dyDescent="0.25">
      <c r="C1113" s="75"/>
    </row>
    <row r="1114" spans="3:3" x14ac:dyDescent="0.25">
      <c r="C1114" s="75"/>
    </row>
    <row r="1115" spans="3:3" x14ac:dyDescent="0.25">
      <c r="C1115" s="75"/>
    </row>
    <row r="1116" spans="3:3" x14ac:dyDescent="0.25">
      <c r="C1116" s="75"/>
    </row>
    <row r="1117" spans="3:3" x14ac:dyDescent="0.25">
      <c r="C1117" s="75"/>
    </row>
    <row r="1118" spans="3:3" x14ac:dyDescent="0.25">
      <c r="C1118" s="75"/>
    </row>
    <row r="1119" spans="3:3" x14ac:dyDescent="0.25">
      <c r="C1119" s="75"/>
    </row>
    <row r="1120" spans="3:3" x14ac:dyDescent="0.25">
      <c r="C1120" s="75"/>
    </row>
    <row r="1121" spans="3:3" x14ac:dyDescent="0.25">
      <c r="C1121" s="75"/>
    </row>
    <row r="1122" spans="3:3" x14ac:dyDescent="0.25">
      <c r="C1122" s="75"/>
    </row>
    <row r="1123" spans="3:3" x14ac:dyDescent="0.25">
      <c r="C1123" s="75"/>
    </row>
    <row r="1124" spans="3:3" x14ac:dyDescent="0.25">
      <c r="C1124" s="75"/>
    </row>
    <row r="1125" spans="3:3" x14ac:dyDescent="0.25">
      <c r="C1125" s="75"/>
    </row>
    <row r="1126" spans="3:3" x14ac:dyDescent="0.25">
      <c r="C1126" s="75"/>
    </row>
    <row r="1127" spans="3:3" x14ac:dyDescent="0.25">
      <c r="C1127" s="75"/>
    </row>
    <row r="1128" spans="3:3" x14ac:dyDescent="0.25">
      <c r="C1128" s="75"/>
    </row>
    <row r="1129" spans="3:3" x14ac:dyDescent="0.25">
      <c r="C1129" s="75"/>
    </row>
    <row r="1130" spans="3:3" x14ac:dyDescent="0.25">
      <c r="C1130" s="75"/>
    </row>
    <row r="1131" spans="3:3" x14ac:dyDescent="0.25">
      <c r="C1131" s="75"/>
    </row>
    <row r="1132" spans="3:3" x14ac:dyDescent="0.25">
      <c r="C1132" s="75"/>
    </row>
    <row r="1133" spans="3:3" x14ac:dyDescent="0.25">
      <c r="C1133" s="75"/>
    </row>
    <row r="1134" spans="3:3" x14ac:dyDescent="0.25">
      <c r="C1134" s="75"/>
    </row>
    <row r="1135" spans="3:3" x14ac:dyDescent="0.25">
      <c r="C1135" s="75"/>
    </row>
    <row r="1136" spans="3:3" x14ac:dyDescent="0.25">
      <c r="C1136" s="75"/>
    </row>
    <row r="1137" spans="3:3" x14ac:dyDescent="0.25">
      <c r="C1137" s="75"/>
    </row>
    <row r="1138" spans="3:3" x14ac:dyDescent="0.25">
      <c r="C1138" s="75"/>
    </row>
    <row r="1139" spans="3:3" x14ac:dyDescent="0.25">
      <c r="C1139" s="75"/>
    </row>
    <row r="1140" spans="3:3" x14ac:dyDescent="0.25">
      <c r="C1140" s="75"/>
    </row>
    <row r="1141" spans="3:3" x14ac:dyDescent="0.25">
      <c r="C1141" s="75"/>
    </row>
    <row r="1142" spans="3:3" x14ac:dyDescent="0.25">
      <c r="C1142" s="75"/>
    </row>
    <row r="1143" spans="3:3" x14ac:dyDescent="0.25">
      <c r="C1143" s="75"/>
    </row>
    <row r="1144" spans="3:3" x14ac:dyDescent="0.25">
      <c r="C1144" s="75"/>
    </row>
    <row r="1145" spans="3:3" x14ac:dyDescent="0.25">
      <c r="C1145" s="75"/>
    </row>
    <row r="1146" spans="3:3" x14ac:dyDescent="0.25">
      <c r="C1146" s="75"/>
    </row>
    <row r="1147" spans="3:3" x14ac:dyDescent="0.25">
      <c r="C1147" s="75"/>
    </row>
    <row r="1148" spans="3:3" x14ac:dyDescent="0.25">
      <c r="C1148" s="75"/>
    </row>
    <row r="1149" spans="3:3" x14ac:dyDescent="0.25">
      <c r="C1149" s="75"/>
    </row>
    <row r="1150" spans="3:3" x14ac:dyDescent="0.25">
      <c r="C1150" s="75"/>
    </row>
    <row r="1151" spans="3:3" x14ac:dyDescent="0.25">
      <c r="C1151" s="75"/>
    </row>
    <row r="1152" spans="3:3" x14ac:dyDescent="0.25">
      <c r="C1152" s="75"/>
    </row>
    <row r="1153" spans="3:3" x14ac:dyDescent="0.25">
      <c r="C1153" s="75"/>
    </row>
    <row r="1154" spans="3:3" x14ac:dyDescent="0.25">
      <c r="C1154" s="75"/>
    </row>
    <row r="1155" spans="3:3" x14ac:dyDescent="0.25">
      <c r="C1155" s="75"/>
    </row>
    <row r="1156" spans="3:3" x14ac:dyDescent="0.25">
      <c r="C1156" s="75"/>
    </row>
    <row r="1157" spans="3:3" x14ac:dyDescent="0.25">
      <c r="C1157" s="75"/>
    </row>
    <row r="1158" spans="3:3" x14ac:dyDescent="0.25">
      <c r="C1158" s="75"/>
    </row>
    <row r="1159" spans="3:3" x14ac:dyDescent="0.25">
      <c r="C1159" s="75"/>
    </row>
    <row r="1160" spans="3:3" x14ac:dyDescent="0.25">
      <c r="C1160" s="75"/>
    </row>
    <row r="1161" spans="3:3" x14ac:dyDescent="0.25">
      <c r="C1161" s="75"/>
    </row>
    <row r="1162" spans="3:3" x14ac:dyDescent="0.25">
      <c r="C1162" s="75"/>
    </row>
    <row r="1163" spans="3:3" x14ac:dyDescent="0.25">
      <c r="C1163" s="75"/>
    </row>
    <row r="1164" spans="3:3" x14ac:dyDescent="0.25">
      <c r="C1164" s="75"/>
    </row>
    <row r="1165" spans="3:3" x14ac:dyDescent="0.25">
      <c r="C1165" s="75"/>
    </row>
    <row r="1166" spans="3:3" x14ac:dyDescent="0.25">
      <c r="C1166" s="75"/>
    </row>
    <row r="1167" spans="3:3" x14ac:dyDescent="0.25">
      <c r="C1167" s="75"/>
    </row>
    <row r="1168" spans="3:3" x14ac:dyDescent="0.25">
      <c r="C1168" s="75"/>
    </row>
    <row r="1169" spans="3:3" x14ac:dyDescent="0.25">
      <c r="C1169" s="75"/>
    </row>
    <row r="1170" spans="3:3" x14ac:dyDescent="0.25">
      <c r="C1170" s="75"/>
    </row>
    <row r="1171" spans="3:3" x14ac:dyDescent="0.25">
      <c r="C1171" s="75"/>
    </row>
    <row r="1172" spans="3:3" x14ac:dyDescent="0.25">
      <c r="C1172" s="75"/>
    </row>
    <row r="1173" spans="3:3" x14ac:dyDescent="0.25">
      <c r="C1173" s="75"/>
    </row>
    <row r="1174" spans="3:3" x14ac:dyDescent="0.25">
      <c r="C1174" s="75"/>
    </row>
    <row r="1175" spans="3:3" x14ac:dyDescent="0.25">
      <c r="C1175" s="75"/>
    </row>
    <row r="1176" spans="3:3" x14ac:dyDescent="0.25">
      <c r="C1176" s="75"/>
    </row>
    <row r="1177" spans="3:3" x14ac:dyDescent="0.25">
      <c r="C1177" s="75"/>
    </row>
    <row r="1178" spans="3:3" x14ac:dyDescent="0.25">
      <c r="C1178" s="75"/>
    </row>
    <row r="1179" spans="3:3" x14ac:dyDescent="0.25">
      <c r="C1179" s="75"/>
    </row>
    <row r="1180" spans="3:3" x14ac:dyDescent="0.25">
      <c r="C1180" s="75"/>
    </row>
    <row r="1181" spans="3:3" x14ac:dyDescent="0.25">
      <c r="C1181" s="75"/>
    </row>
    <row r="1182" spans="3:3" x14ac:dyDescent="0.25">
      <c r="C1182" s="75"/>
    </row>
    <row r="1183" spans="3:3" x14ac:dyDescent="0.25">
      <c r="C1183" s="75"/>
    </row>
    <row r="1184" spans="3:3" x14ac:dyDescent="0.25">
      <c r="C1184" s="75"/>
    </row>
    <row r="1185" spans="3:3" x14ac:dyDescent="0.25">
      <c r="C1185" s="75"/>
    </row>
    <row r="1186" spans="3:3" x14ac:dyDescent="0.25">
      <c r="C1186" s="75"/>
    </row>
    <row r="1187" spans="3:3" x14ac:dyDescent="0.25">
      <c r="C1187" s="75"/>
    </row>
    <row r="1188" spans="3:3" x14ac:dyDescent="0.25">
      <c r="C1188" s="75"/>
    </row>
    <row r="1189" spans="3:3" x14ac:dyDescent="0.25">
      <c r="C1189" s="75"/>
    </row>
    <row r="1190" spans="3:3" x14ac:dyDescent="0.25">
      <c r="C1190" s="75"/>
    </row>
    <row r="1191" spans="3:3" x14ac:dyDescent="0.25">
      <c r="C1191" s="75"/>
    </row>
    <row r="1192" spans="3:3" x14ac:dyDescent="0.25">
      <c r="C1192" s="75"/>
    </row>
    <row r="1193" spans="3:3" x14ac:dyDescent="0.25">
      <c r="C1193" s="75"/>
    </row>
    <row r="1194" spans="3:3" x14ac:dyDescent="0.25">
      <c r="C1194" s="75"/>
    </row>
    <row r="1195" spans="3:3" x14ac:dyDescent="0.25">
      <c r="C1195" s="75"/>
    </row>
    <row r="1196" spans="3:3" x14ac:dyDescent="0.25">
      <c r="C1196" s="75"/>
    </row>
    <row r="1197" spans="3:3" x14ac:dyDescent="0.25">
      <c r="C1197" s="75"/>
    </row>
    <row r="1198" spans="3:3" x14ac:dyDescent="0.25">
      <c r="C1198" s="75"/>
    </row>
    <row r="1199" spans="3:3" x14ac:dyDescent="0.25">
      <c r="C1199" s="75"/>
    </row>
    <row r="1200" spans="3:3" x14ac:dyDescent="0.25">
      <c r="C1200" s="75"/>
    </row>
    <row r="1201" spans="3:3" x14ac:dyDescent="0.25">
      <c r="C1201" s="75"/>
    </row>
    <row r="1202" spans="3:3" x14ac:dyDescent="0.25">
      <c r="C1202" s="75"/>
    </row>
    <row r="1203" spans="3:3" x14ac:dyDescent="0.25">
      <c r="C1203" s="75"/>
    </row>
    <row r="1204" spans="3:3" x14ac:dyDescent="0.25">
      <c r="C1204" s="75"/>
    </row>
    <row r="1205" spans="3:3" x14ac:dyDescent="0.25">
      <c r="C1205" s="75"/>
    </row>
    <row r="1206" spans="3:3" x14ac:dyDescent="0.25">
      <c r="C1206" s="75"/>
    </row>
    <row r="1207" spans="3:3" x14ac:dyDescent="0.25">
      <c r="C1207" s="75"/>
    </row>
    <row r="1208" spans="3:3" x14ac:dyDescent="0.25">
      <c r="C1208" s="75"/>
    </row>
    <row r="1209" spans="3:3" x14ac:dyDescent="0.25">
      <c r="C1209" s="75"/>
    </row>
    <row r="1210" spans="3:3" x14ac:dyDescent="0.25">
      <c r="C1210" s="75"/>
    </row>
    <row r="1211" spans="3:3" x14ac:dyDescent="0.25">
      <c r="C1211" s="75"/>
    </row>
    <row r="1212" spans="3:3" x14ac:dyDescent="0.25">
      <c r="C1212" s="75"/>
    </row>
    <row r="1213" spans="3:3" x14ac:dyDescent="0.25">
      <c r="C1213" s="75"/>
    </row>
    <row r="1214" spans="3:3" x14ac:dyDescent="0.25">
      <c r="C1214" s="75"/>
    </row>
    <row r="1215" spans="3:3" x14ac:dyDescent="0.25">
      <c r="C1215" s="75"/>
    </row>
    <row r="1216" spans="3:3" x14ac:dyDescent="0.25">
      <c r="C1216" s="75"/>
    </row>
    <row r="1217" spans="3:3" x14ac:dyDescent="0.25">
      <c r="C1217" s="75"/>
    </row>
    <row r="1218" spans="3:3" x14ac:dyDescent="0.25">
      <c r="C1218" s="75"/>
    </row>
    <row r="1219" spans="3:3" x14ac:dyDescent="0.25">
      <c r="C1219" s="75"/>
    </row>
    <row r="1220" spans="3:3" x14ac:dyDescent="0.25">
      <c r="C1220" s="75"/>
    </row>
    <row r="1221" spans="3:3" x14ac:dyDescent="0.25">
      <c r="C1221" s="75"/>
    </row>
    <row r="1222" spans="3:3" x14ac:dyDescent="0.25">
      <c r="C1222" s="75"/>
    </row>
    <row r="1223" spans="3:3" x14ac:dyDescent="0.25">
      <c r="C1223" s="75"/>
    </row>
    <row r="1224" spans="3:3" x14ac:dyDescent="0.25">
      <c r="C1224" s="75"/>
    </row>
    <row r="1225" spans="3:3" x14ac:dyDescent="0.25">
      <c r="C1225" s="75"/>
    </row>
    <row r="1226" spans="3:3" x14ac:dyDescent="0.25">
      <c r="C1226" s="75"/>
    </row>
    <row r="1227" spans="3:3" x14ac:dyDescent="0.25">
      <c r="C1227" s="75"/>
    </row>
    <row r="1228" spans="3:3" x14ac:dyDescent="0.25">
      <c r="C1228" s="75"/>
    </row>
    <row r="1229" spans="3:3" x14ac:dyDescent="0.25">
      <c r="C1229" s="75"/>
    </row>
    <row r="1230" spans="3:3" x14ac:dyDescent="0.25">
      <c r="C1230" s="75"/>
    </row>
    <row r="1231" spans="3:3" x14ac:dyDescent="0.25">
      <c r="C1231" s="75"/>
    </row>
    <row r="1232" spans="3:3" x14ac:dyDescent="0.25">
      <c r="C1232" s="75"/>
    </row>
    <row r="1233" spans="3:3" x14ac:dyDescent="0.25">
      <c r="C1233" s="75"/>
    </row>
    <row r="1234" spans="3:3" x14ac:dyDescent="0.25">
      <c r="C1234" s="75"/>
    </row>
    <row r="1235" spans="3:3" x14ac:dyDescent="0.25">
      <c r="C1235" s="75"/>
    </row>
    <row r="1236" spans="3:3" x14ac:dyDescent="0.25">
      <c r="C1236" s="75"/>
    </row>
    <row r="1237" spans="3:3" x14ac:dyDescent="0.25">
      <c r="C1237" s="75"/>
    </row>
    <row r="1238" spans="3:3" x14ac:dyDescent="0.25">
      <c r="C1238" s="75"/>
    </row>
    <row r="1239" spans="3:3" x14ac:dyDescent="0.25">
      <c r="C1239" s="75"/>
    </row>
    <row r="1240" spans="3:3" x14ac:dyDescent="0.25">
      <c r="C1240" s="75"/>
    </row>
    <row r="1241" spans="3:3" x14ac:dyDescent="0.25">
      <c r="C1241" s="75"/>
    </row>
    <row r="1242" spans="3:3" x14ac:dyDescent="0.25">
      <c r="C1242" s="75"/>
    </row>
    <row r="1243" spans="3:3" x14ac:dyDescent="0.25">
      <c r="C1243" s="75"/>
    </row>
    <row r="1244" spans="3:3" x14ac:dyDescent="0.25">
      <c r="C1244" s="75"/>
    </row>
    <row r="1245" spans="3:3" x14ac:dyDescent="0.25">
      <c r="C1245" s="75"/>
    </row>
    <row r="1246" spans="3:3" x14ac:dyDescent="0.25">
      <c r="C1246" s="75"/>
    </row>
    <row r="1247" spans="3:3" x14ac:dyDescent="0.25">
      <c r="C1247" s="75"/>
    </row>
    <row r="1248" spans="3:3" x14ac:dyDescent="0.25">
      <c r="C1248" s="75"/>
    </row>
    <row r="1249" spans="3:3" x14ac:dyDescent="0.25">
      <c r="C1249" s="75"/>
    </row>
    <row r="1250" spans="3:3" x14ac:dyDescent="0.25">
      <c r="C1250" s="75"/>
    </row>
    <row r="1251" spans="3:3" x14ac:dyDescent="0.25">
      <c r="C1251" s="75"/>
    </row>
    <row r="1252" spans="3:3" x14ac:dyDescent="0.25">
      <c r="C1252" s="75"/>
    </row>
    <row r="1253" spans="3:3" x14ac:dyDescent="0.25">
      <c r="C1253" s="75"/>
    </row>
    <row r="1254" spans="3:3" x14ac:dyDescent="0.25">
      <c r="C1254" s="75"/>
    </row>
    <row r="1255" spans="3:3" x14ac:dyDescent="0.25">
      <c r="C1255" s="75"/>
    </row>
    <row r="1256" spans="3:3" x14ac:dyDescent="0.25">
      <c r="C1256" s="75"/>
    </row>
    <row r="1257" spans="3:3" x14ac:dyDescent="0.25">
      <c r="C1257" s="75"/>
    </row>
    <row r="1258" spans="3:3" x14ac:dyDescent="0.25">
      <c r="C1258" s="75"/>
    </row>
    <row r="1259" spans="3:3" x14ac:dyDescent="0.25">
      <c r="C1259" s="75"/>
    </row>
    <row r="1260" spans="3:3" x14ac:dyDescent="0.25">
      <c r="C1260" s="75"/>
    </row>
    <row r="1261" spans="3:3" x14ac:dyDescent="0.25">
      <c r="C1261" s="75"/>
    </row>
    <row r="1262" spans="3:3" x14ac:dyDescent="0.25">
      <c r="C1262" s="75"/>
    </row>
    <row r="1263" spans="3:3" x14ac:dyDescent="0.25">
      <c r="C1263" s="75"/>
    </row>
    <row r="1264" spans="3:3" x14ac:dyDescent="0.25">
      <c r="C1264" s="75"/>
    </row>
    <row r="1265" spans="3:3" x14ac:dyDescent="0.25">
      <c r="C1265" s="75"/>
    </row>
    <row r="1266" spans="3:3" x14ac:dyDescent="0.25">
      <c r="C1266" s="75"/>
    </row>
    <row r="1267" spans="3:3" x14ac:dyDescent="0.25">
      <c r="C1267" s="75"/>
    </row>
    <row r="1268" spans="3:3" x14ac:dyDescent="0.25">
      <c r="C1268" s="75"/>
    </row>
    <row r="1269" spans="3:3" x14ac:dyDescent="0.25">
      <c r="C1269" s="75"/>
    </row>
    <row r="1270" spans="3:3" x14ac:dyDescent="0.25">
      <c r="C1270" s="75"/>
    </row>
    <row r="1271" spans="3:3" x14ac:dyDescent="0.25">
      <c r="C1271" s="75"/>
    </row>
    <row r="1272" spans="3:3" x14ac:dyDescent="0.25">
      <c r="C1272" s="75"/>
    </row>
    <row r="1273" spans="3:3" x14ac:dyDescent="0.25">
      <c r="C1273" s="75"/>
    </row>
    <row r="1274" spans="3:3" x14ac:dyDescent="0.25">
      <c r="C1274" s="75"/>
    </row>
    <row r="1275" spans="3:3" x14ac:dyDescent="0.25">
      <c r="C1275" s="75"/>
    </row>
    <row r="1276" spans="3:3" x14ac:dyDescent="0.25">
      <c r="C1276" s="75"/>
    </row>
    <row r="1277" spans="3:3" x14ac:dyDescent="0.25">
      <c r="C1277" s="75"/>
    </row>
    <row r="1278" spans="3:3" x14ac:dyDescent="0.25">
      <c r="C1278" s="75"/>
    </row>
    <row r="1279" spans="3:3" x14ac:dyDescent="0.25">
      <c r="C1279" s="75"/>
    </row>
    <row r="1280" spans="3:3" x14ac:dyDescent="0.25">
      <c r="C1280" s="75"/>
    </row>
    <row r="1281" spans="3:3" x14ac:dyDescent="0.25">
      <c r="C1281" s="75"/>
    </row>
    <row r="1282" spans="3:3" x14ac:dyDescent="0.25">
      <c r="C1282" s="75"/>
    </row>
    <row r="1283" spans="3:3" x14ac:dyDescent="0.25">
      <c r="C1283" s="75"/>
    </row>
    <row r="1284" spans="3:3" x14ac:dyDescent="0.25">
      <c r="C1284" s="75"/>
    </row>
    <row r="1285" spans="3:3" x14ac:dyDescent="0.25">
      <c r="C1285" s="75"/>
    </row>
    <row r="1286" spans="3:3" x14ac:dyDescent="0.25">
      <c r="C1286" s="75"/>
    </row>
    <row r="1287" spans="3:3" x14ac:dyDescent="0.25">
      <c r="C1287" s="75"/>
    </row>
    <row r="1288" spans="3:3" x14ac:dyDescent="0.25">
      <c r="C1288" s="75"/>
    </row>
    <row r="1289" spans="3:3" x14ac:dyDescent="0.25">
      <c r="C1289" s="75"/>
    </row>
    <row r="1290" spans="3:3" x14ac:dyDescent="0.25">
      <c r="C1290" s="75"/>
    </row>
    <row r="1291" spans="3:3" x14ac:dyDescent="0.25">
      <c r="C1291" s="75"/>
    </row>
    <row r="1292" spans="3:3" x14ac:dyDescent="0.25">
      <c r="C1292" s="75"/>
    </row>
    <row r="1293" spans="3:3" x14ac:dyDescent="0.25">
      <c r="C1293" s="75"/>
    </row>
    <row r="1294" spans="3:3" x14ac:dyDescent="0.25">
      <c r="C1294" s="75"/>
    </row>
    <row r="1295" spans="3:3" x14ac:dyDescent="0.25">
      <c r="C1295" s="75"/>
    </row>
    <row r="1296" spans="3:3" x14ac:dyDescent="0.25">
      <c r="C1296" s="75"/>
    </row>
    <row r="1297" spans="3:3" x14ac:dyDescent="0.25">
      <c r="C1297" s="75"/>
    </row>
    <row r="1298" spans="3:3" x14ac:dyDescent="0.25">
      <c r="C1298" s="75"/>
    </row>
    <row r="1299" spans="3:3" x14ac:dyDescent="0.25">
      <c r="C1299" s="75"/>
    </row>
    <row r="1300" spans="3:3" x14ac:dyDescent="0.25">
      <c r="C1300" s="75"/>
    </row>
    <row r="1301" spans="3:3" x14ac:dyDescent="0.25">
      <c r="C1301" s="75"/>
    </row>
    <row r="1302" spans="3:3" x14ac:dyDescent="0.25">
      <c r="C1302" s="75"/>
    </row>
    <row r="1303" spans="3:3" x14ac:dyDescent="0.25">
      <c r="C1303" s="75"/>
    </row>
    <row r="1304" spans="3:3" x14ac:dyDescent="0.25">
      <c r="C1304" s="75"/>
    </row>
    <row r="1305" spans="3:3" x14ac:dyDescent="0.25">
      <c r="C1305" s="75"/>
    </row>
    <row r="1306" spans="3:3" x14ac:dyDescent="0.25">
      <c r="C1306" s="75"/>
    </row>
    <row r="1307" spans="3:3" x14ac:dyDescent="0.25">
      <c r="C1307" s="75"/>
    </row>
    <row r="1308" spans="3:3" x14ac:dyDescent="0.25">
      <c r="C1308" s="75"/>
    </row>
    <row r="1309" spans="3:3" x14ac:dyDescent="0.25">
      <c r="C1309" s="75"/>
    </row>
    <row r="1310" spans="3:3" x14ac:dyDescent="0.25">
      <c r="C1310" s="75"/>
    </row>
    <row r="1311" spans="3:3" x14ac:dyDescent="0.25">
      <c r="C1311" s="75"/>
    </row>
    <row r="1312" spans="3:3" x14ac:dyDescent="0.25">
      <c r="C1312" s="75"/>
    </row>
    <row r="1313" spans="3:3" x14ac:dyDescent="0.25">
      <c r="C1313" s="75"/>
    </row>
    <row r="1314" spans="3:3" x14ac:dyDescent="0.25">
      <c r="C1314" s="75"/>
    </row>
    <row r="1315" spans="3:3" x14ac:dyDescent="0.25">
      <c r="C1315" s="75"/>
    </row>
    <row r="1316" spans="3:3" x14ac:dyDescent="0.25">
      <c r="C1316" s="75"/>
    </row>
    <row r="1317" spans="3:3" x14ac:dyDescent="0.25">
      <c r="C1317" s="75"/>
    </row>
    <row r="1318" spans="3:3" x14ac:dyDescent="0.25">
      <c r="C1318" s="75"/>
    </row>
    <row r="1319" spans="3:3" x14ac:dyDescent="0.25">
      <c r="C1319" s="75"/>
    </row>
    <row r="1320" spans="3:3" x14ac:dyDescent="0.25">
      <c r="C1320" s="75"/>
    </row>
    <row r="1321" spans="3:3" x14ac:dyDescent="0.25">
      <c r="C1321" s="75"/>
    </row>
    <row r="1322" spans="3:3" x14ac:dyDescent="0.25">
      <c r="C1322" s="75"/>
    </row>
    <row r="1323" spans="3:3" x14ac:dyDescent="0.25">
      <c r="C1323" s="75"/>
    </row>
    <row r="1324" spans="3:3" x14ac:dyDescent="0.25">
      <c r="C1324" s="75"/>
    </row>
    <row r="1325" spans="3:3" x14ac:dyDescent="0.25">
      <c r="C1325" s="75"/>
    </row>
    <row r="1326" spans="3:3" x14ac:dyDescent="0.25">
      <c r="C1326" s="75"/>
    </row>
    <row r="1327" spans="3:3" x14ac:dyDescent="0.25">
      <c r="C1327" s="75"/>
    </row>
    <row r="1328" spans="3:3" x14ac:dyDescent="0.25">
      <c r="C1328" s="75"/>
    </row>
    <row r="1329" spans="3:3" x14ac:dyDescent="0.25">
      <c r="C1329" s="75"/>
    </row>
    <row r="1330" spans="3:3" x14ac:dyDescent="0.25">
      <c r="C1330" s="75"/>
    </row>
    <row r="1331" spans="3:3" x14ac:dyDescent="0.25">
      <c r="C1331" s="75"/>
    </row>
    <row r="1332" spans="3:3" x14ac:dyDescent="0.25">
      <c r="C1332" s="75"/>
    </row>
    <row r="1333" spans="3:3" x14ac:dyDescent="0.25">
      <c r="C1333" s="75"/>
    </row>
    <row r="1334" spans="3:3" x14ac:dyDescent="0.25">
      <c r="C1334" s="75"/>
    </row>
    <row r="1335" spans="3:3" x14ac:dyDescent="0.25">
      <c r="C1335" s="75"/>
    </row>
    <row r="1336" spans="3:3" x14ac:dyDescent="0.25">
      <c r="C1336" s="75"/>
    </row>
    <row r="1337" spans="3:3" x14ac:dyDescent="0.25">
      <c r="C1337" s="75"/>
    </row>
    <row r="1338" spans="3:3" x14ac:dyDescent="0.25">
      <c r="C1338" s="75"/>
    </row>
    <row r="1339" spans="3:3" x14ac:dyDescent="0.25">
      <c r="C1339" s="75"/>
    </row>
    <row r="1340" spans="3:3" x14ac:dyDescent="0.25">
      <c r="C1340" s="75"/>
    </row>
    <row r="1341" spans="3:3" x14ac:dyDescent="0.25">
      <c r="C1341" s="75"/>
    </row>
    <row r="1342" spans="3:3" x14ac:dyDescent="0.25">
      <c r="C1342" s="75"/>
    </row>
    <row r="1343" spans="3:3" x14ac:dyDescent="0.25">
      <c r="C1343" s="75"/>
    </row>
    <row r="1344" spans="3:3" x14ac:dyDescent="0.25">
      <c r="C1344" s="75"/>
    </row>
    <row r="1345" spans="3:3" x14ac:dyDescent="0.25">
      <c r="C1345" s="75"/>
    </row>
    <row r="1346" spans="3:3" x14ac:dyDescent="0.25">
      <c r="C1346" s="75"/>
    </row>
    <row r="1347" spans="3:3" x14ac:dyDescent="0.25">
      <c r="C1347" s="75"/>
    </row>
    <row r="1348" spans="3:3" x14ac:dyDescent="0.25">
      <c r="C1348" s="75"/>
    </row>
    <row r="1349" spans="3:3" x14ac:dyDescent="0.25">
      <c r="C1349" s="75"/>
    </row>
    <row r="1350" spans="3:3" x14ac:dyDescent="0.25">
      <c r="C1350" s="75"/>
    </row>
    <row r="1351" spans="3:3" x14ac:dyDescent="0.25">
      <c r="C1351" s="75"/>
    </row>
    <row r="1352" spans="3:3" x14ac:dyDescent="0.25">
      <c r="C1352" s="75"/>
    </row>
    <row r="1353" spans="3:3" x14ac:dyDescent="0.25">
      <c r="C1353" s="75"/>
    </row>
    <row r="1354" spans="3:3" x14ac:dyDescent="0.25">
      <c r="C1354" s="75"/>
    </row>
    <row r="1355" spans="3:3" x14ac:dyDescent="0.25">
      <c r="C1355" s="75"/>
    </row>
    <row r="1356" spans="3:3" x14ac:dyDescent="0.25">
      <c r="C1356" s="75"/>
    </row>
    <row r="1357" spans="3:3" x14ac:dyDescent="0.25">
      <c r="C1357" s="75"/>
    </row>
    <row r="1358" spans="3:3" x14ac:dyDescent="0.25">
      <c r="C1358" s="75"/>
    </row>
    <row r="1359" spans="3:3" x14ac:dyDescent="0.25">
      <c r="C1359" s="75"/>
    </row>
    <row r="1360" spans="3:3" x14ac:dyDescent="0.25">
      <c r="C1360" s="75"/>
    </row>
    <row r="1361" spans="3:3" x14ac:dyDescent="0.25">
      <c r="C1361" s="75"/>
    </row>
    <row r="1362" spans="3:3" x14ac:dyDescent="0.25">
      <c r="C1362" s="75"/>
    </row>
    <row r="1363" spans="3:3" x14ac:dyDescent="0.25">
      <c r="C1363" s="75"/>
    </row>
    <row r="1364" spans="3:3" x14ac:dyDescent="0.25">
      <c r="C1364" s="75"/>
    </row>
    <row r="1365" spans="3:3" x14ac:dyDescent="0.25">
      <c r="C1365" s="75"/>
    </row>
    <row r="1366" spans="3:3" x14ac:dyDescent="0.25">
      <c r="C1366" s="75"/>
    </row>
    <row r="1367" spans="3:3" x14ac:dyDescent="0.25">
      <c r="C1367" s="75"/>
    </row>
    <row r="1368" spans="3:3" x14ac:dyDescent="0.25">
      <c r="C1368" s="75"/>
    </row>
    <row r="1369" spans="3:3" x14ac:dyDescent="0.25">
      <c r="C1369" s="75"/>
    </row>
    <row r="1370" spans="3:3" x14ac:dyDescent="0.25">
      <c r="C1370" s="75"/>
    </row>
    <row r="1371" spans="3:3" x14ac:dyDescent="0.25">
      <c r="C1371" s="75"/>
    </row>
    <row r="1372" spans="3:3" x14ac:dyDescent="0.25">
      <c r="C1372" s="75"/>
    </row>
    <row r="1373" spans="3:3" x14ac:dyDescent="0.25">
      <c r="C1373" s="75"/>
    </row>
    <row r="1374" spans="3:3" x14ac:dyDescent="0.25">
      <c r="C1374" s="75"/>
    </row>
    <row r="1375" spans="3:3" x14ac:dyDescent="0.25">
      <c r="C1375" s="75"/>
    </row>
    <row r="1376" spans="3:3" x14ac:dyDescent="0.25">
      <c r="C1376" s="75"/>
    </row>
    <row r="1377" spans="3:3" x14ac:dyDescent="0.25">
      <c r="C1377" s="75"/>
    </row>
    <row r="1378" spans="3:3" x14ac:dyDescent="0.25">
      <c r="C1378" s="75"/>
    </row>
    <row r="1379" spans="3:3" x14ac:dyDescent="0.25">
      <c r="C1379" s="75"/>
    </row>
    <row r="1380" spans="3:3" x14ac:dyDescent="0.25">
      <c r="C1380" s="75"/>
    </row>
    <row r="1381" spans="3:3" x14ac:dyDescent="0.25">
      <c r="C1381" s="75"/>
    </row>
    <row r="1382" spans="3:3" x14ac:dyDescent="0.25">
      <c r="C1382" s="75"/>
    </row>
    <row r="1383" spans="3:3" x14ac:dyDescent="0.25">
      <c r="C1383" s="75"/>
    </row>
    <row r="1384" spans="3:3" x14ac:dyDescent="0.25">
      <c r="C1384" s="75"/>
    </row>
    <row r="1385" spans="3:3" x14ac:dyDescent="0.25">
      <c r="C1385" s="75"/>
    </row>
    <row r="1386" spans="3:3" x14ac:dyDescent="0.25">
      <c r="C1386" s="75"/>
    </row>
    <row r="1387" spans="3:3" x14ac:dyDescent="0.25">
      <c r="C1387" s="75"/>
    </row>
    <row r="1388" spans="3:3" x14ac:dyDescent="0.25">
      <c r="C1388" s="75"/>
    </row>
    <row r="1389" spans="3:3" x14ac:dyDescent="0.25">
      <c r="C1389" s="75"/>
    </row>
    <row r="1390" spans="3:3" x14ac:dyDescent="0.25">
      <c r="C1390" s="75"/>
    </row>
    <row r="1391" spans="3:3" x14ac:dyDescent="0.25">
      <c r="C1391" s="75"/>
    </row>
    <row r="1392" spans="3:3" x14ac:dyDescent="0.25">
      <c r="C1392" s="75"/>
    </row>
    <row r="1393" spans="3:3" x14ac:dyDescent="0.25">
      <c r="C1393" s="75"/>
    </row>
    <row r="1394" spans="3:3" x14ac:dyDescent="0.25">
      <c r="C1394" s="75"/>
    </row>
    <row r="1395" spans="3:3" x14ac:dyDescent="0.25">
      <c r="C1395" s="75"/>
    </row>
    <row r="1396" spans="3:3" x14ac:dyDescent="0.25">
      <c r="C1396" s="75"/>
    </row>
    <row r="1397" spans="3:3" x14ac:dyDescent="0.25">
      <c r="C1397" s="75"/>
    </row>
    <row r="1398" spans="3:3" x14ac:dyDescent="0.25">
      <c r="C1398" s="75"/>
    </row>
    <row r="1399" spans="3:3" x14ac:dyDescent="0.25">
      <c r="C1399" s="75"/>
    </row>
    <row r="1400" spans="3:3" x14ac:dyDescent="0.25">
      <c r="C1400" s="75"/>
    </row>
    <row r="1401" spans="3:3" x14ac:dyDescent="0.25">
      <c r="C1401" s="75"/>
    </row>
    <row r="1402" spans="3:3" x14ac:dyDescent="0.25">
      <c r="C1402" s="75"/>
    </row>
    <row r="1403" spans="3:3" x14ac:dyDescent="0.25">
      <c r="C1403" s="75"/>
    </row>
    <row r="1404" spans="3:3" x14ac:dyDescent="0.25">
      <c r="C1404" s="75"/>
    </row>
    <row r="1405" spans="3:3" x14ac:dyDescent="0.25">
      <c r="C1405" s="75"/>
    </row>
    <row r="1406" spans="3:3" x14ac:dyDescent="0.25">
      <c r="C1406" s="75"/>
    </row>
    <row r="1407" spans="3:3" x14ac:dyDescent="0.25">
      <c r="C1407" s="75"/>
    </row>
    <row r="1408" spans="3:3" x14ac:dyDescent="0.25">
      <c r="C1408" s="75"/>
    </row>
    <row r="1409" spans="3:3" x14ac:dyDescent="0.25">
      <c r="C1409" s="75"/>
    </row>
    <row r="1410" spans="3:3" x14ac:dyDescent="0.25">
      <c r="C1410" s="75"/>
    </row>
    <row r="1411" spans="3:3" x14ac:dyDescent="0.25">
      <c r="C1411" s="75"/>
    </row>
    <row r="1412" spans="3:3" x14ac:dyDescent="0.25">
      <c r="C1412" s="75"/>
    </row>
    <row r="1413" spans="3:3" x14ac:dyDescent="0.25">
      <c r="C1413" s="75"/>
    </row>
    <row r="1414" spans="3:3" x14ac:dyDescent="0.25">
      <c r="C1414" s="75"/>
    </row>
    <row r="1415" spans="3:3" x14ac:dyDescent="0.25">
      <c r="C1415" s="75"/>
    </row>
    <row r="1416" spans="3:3" x14ac:dyDescent="0.25">
      <c r="C1416" s="75"/>
    </row>
    <row r="1417" spans="3:3" x14ac:dyDescent="0.25">
      <c r="C1417" s="75"/>
    </row>
    <row r="1418" spans="3:3" x14ac:dyDescent="0.25">
      <c r="C1418" s="75"/>
    </row>
    <row r="1419" spans="3:3" x14ac:dyDescent="0.25">
      <c r="C1419" s="75"/>
    </row>
    <row r="1420" spans="3:3" x14ac:dyDescent="0.25">
      <c r="C1420" s="75"/>
    </row>
    <row r="1421" spans="3:3" x14ac:dyDescent="0.25">
      <c r="C1421" s="75"/>
    </row>
    <row r="1422" spans="3:3" x14ac:dyDescent="0.25">
      <c r="C1422" s="75"/>
    </row>
    <row r="1423" spans="3:3" x14ac:dyDescent="0.25">
      <c r="C1423" s="75"/>
    </row>
    <row r="1424" spans="3:3" x14ac:dyDescent="0.25">
      <c r="C1424" s="75"/>
    </row>
    <row r="1425" spans="3:3" x14ac:dyDescent="0.25">
      <c r="C1425" s="75"/>
    </row>
    <row r="1426" spans="3:3" x14ac:dyDescent="0.25">
      <c r="C1426" s="75"/>
    </row>
    <row r="1427" spans="3:3" x14ac:dyDescent="0.25">
      <c r="C1427" s="75"/>
    </row>
    <row r="1428" spans="3:3" x14ac:dyDescent="0.25">
      <c r="C1428" s="75"/>
    </row>
    <row r="1429" spans="3:3" x14ac:dyDescent="0.25">
      <c r="C1429" s="75"/>
    </row>
    <row r="1430" spans="3:3" x14ac:dyDescent="0.25">
      <c r="C1430" s="75"/>
    </row>
    <row r="1431" spans="3:3" x14ac:dyDescent="0.25">
      <c r="C1431" s="75"/>
    </row>
    <row r="1432" spans="3:3" x14ac:dyDescent="0.25">
      <c r="C1432" s="75"/>
    </row>
    <row r="1433" spans="3:3" x14ac:dyDescent="0.25">
      <c r="C1433" s="75"/>
    </row>
    <row r="1434" spans="3:3" x14ac:dyDescent="0.25">
      <c r="C1434" s="75"/>
    </row>
    <row r="1435" spans="3:3" x14ac:dyDescent="0.25">
      <c r="C1435" s="75"/>
    </row>
    <row r="1436" spans="3:3" x14ac:dyDescent="0.25">
      <c r="C1436" s="75"/>
    </row>
    <row r="1437" spans="3:3" x14ac:dyDescent="0.25">
      <c r="C1437" s="75"/>
    </row>
    <row r="1438" spans="3:3" x14ac:dyDescent="0.25">
      <c r="C1438" s="75"/>
    </row>
    <row r="1439" spans="3:3" x14ac:dyDescent="0.25">
      <c r="C1439" s="75"/>
    </row>
    <row r="1440" spans="3:3" x14ac:dyDescent="0.25">
      <c r="C1440" s="75"/>
    </row>
    <row r="1441" spans="3:3" x14ac:dyDescent="0.25">
      <c r="C1441" s="75"/>
    </row>
    <row r="1442" spans="3:3" x14ac:dyDescent="0.25">
      <c r="C1442" s="75"/>
    </row>
    <row r="1443" spans="3:3" x14ac:dyDescent="0.25">
      <c r="C1443" s="75"/>
    </row>
    <row r="1444" spans="3:3" x14ac:dyDescent="0.25">
      <c r="C1444" s="75"/>
    </row>
    <row r="1445" spans="3:3" x14ac:dyDescent="0.25">
      <c r="C1445" s="75"/>
    </row>
    <row r="1446" spans="3:3" x14ac:dyDescent="0.25">
      <c r="C1446" s="75"/>
    </row>
    <row r="1447" spans="3:3" x14ac:dyDescent="0.25">
      <c r="C1447" s="75"/>
    </row>
    <row r="1448" spans="3:3" x14ac:dyDescent="0.25">
      <c r="C1448" s="75"/>
    </row>
    <row r="1449" spans="3:3" x14ac:dyDescent="0.25">
      <c r="C1449" s="75"/>
    </row>
    <row r="1450" spans="3:3" x14ac:dyDescent="0.25">
      <c r="C1450" s="75"/>
    </row>
    <row r="1451" spans="3:3" x14ac:dyDescent="0.25">
      <c r="C1451" s="75"/>
    </row>
    <row r="1452" spans="3:3" x14ac:dyDescent="0.25">
      <c r="C1452" s="75"/>
    </row>
    <row r="1453" spans="3:3" x14ac:dyDescent="0.25">
      <c r="C1453" s="75"/>
    </row>
    <row r="1454" spans="3:3" x14ac:dyDescent="0.25">
      <c r="C1454" s="75"/>
    </row>
    <row r="1455" spans="3:3" x14ac:dyDescent="0.25">
      <c r="C1455" s="75"/>
    </row>
    <row r="1456" spans="3:3" x14ac:dyDescent="0.25">
      <c r="C1456" s="75"/>
    </row>
    <row r="1457" spans="3:3" x14ac:dyDescent="0.25">
      <c r="C1457" s="75"/>
    </row>
    <row r="1458" spans="3:3" x14ac:dyDescent="0.25">
      <c r="C1458" s="75"/>
    </row>
    <row r="1459" spans="3:3" x14ac:dyDescent="0.25">
      <c r="C1459" s="75"/>
    </row>
    <row r="1460" spans="3:3" x14ac:dyDescent="0.25">
      <c r="C1460" s="75"/>
    </row>
    <row r="1461" spans="3:3" x14ac:dyDescent="0.25">
      <c r="C1461" s="75"/>
    </row>
    <row r="1462" spans="3:3" x14ac:dyDescent="0.25">
      <c r="C1462" s="75"/>
    </row>
    <row r="1463" spans="3:3" x14ac:dyDescent="0.25">
      <c r="C1463" s="75"/>
    </row>
    <row r="1464" spans="3:3" x14ac:dyDescent="0.25">
      <c r="C1464" s="75"/>
    </row>
    <row r="1465" spans="3:3" x14ac:dyDescent="0.25">
      <c r="C1465" s="75"/>
    </row>
    <row r="1466" spans="3:3" x14ac:dyDescent="0.25">
      <c r="C1466" s="75"/>
    </row>
    <row r="1467" spans="3:3" x14ac:dyDescent="0.25">
      <c r="C1467" s="75"/>
    </row>
    <row r="1468" spans="3:3" x14ac:dyDescent="0.25">
      <c r="C1468" s="75"/>
    </row>
    <row r="1469" spans="3:3" x14ac:dyDescent="0.25">
      <c r="C1469" s="75"/>
    </row>
    <row r="1470" spans="3:3" x14ac:dyDescent="0.25">
      <c r="C1470" s="75"/>
    </row>
    <row r="1471" spans="3:3" x14ac:dyDescent="0.25">
      <c r="C1471" s="75"/>
    </row>
    <row r="1472" spans="3:3" x14ac:dyDescent="0.25">
      <c r="C1472" s="75"/>
    </row>
    <row r="1473" spans="3:3" x14ac:dyDescent="0.25">
      <c r="C1473" s="75"/>
    </row>
    <row r="1474" spans="3:3" x14ac:dyDescent="0.25">
      <c r="C1474" s="75"/>
    </row>
    <row r="1475" spans="3:3" x14ac:dyDescent="0.25">
      <c r="C1475" s="75"/>
    </row>
    <row r="1476" spans="3:3" x14ac:dyDescent="0.25">
      <c r="C1476" s="75"/>
    </row>
    <row r="1477" spans="3:3" x14ac:dyDescent="0.25">
      <c r="C1477" s="75"/>
    </row>
    <row r="1478" spans="3:3" x14ac:dyDescent="0.25">
      <c r="C1478" s="75"/>
    </row>
    <row r="1479" spans="3:3" x14ac:dyDescent="0.25">
      <c r="C1479" s="75"/>
    </row>
    <row r="1480" spans="3:3" x14ac:dyDescent="0.25">
      <c r="C1480" s="75"/>
    </row>
    <row r="1481" spans="3:3" x14ac:dyDescent="0.25">
      <c r="C1481" s="75"/>
    </row>
    <row r="1482" spans="3:3" x14ac:dyDescent="0.25">
      <c r="C1482" s="75"/>
    </row>
    <row r="1483" spans="3:3" x14ac:dyDescent="0.25">
      <c r="C1483" s="75"/>
    </row>
    <row r="1484" spans="3:3" x14ac:dyDescent="0.25">
      <c r="C1484" s="75"/>
    </row>
    <row r="1485" spans="3:3" x14ac:dyDescent="0.25">
      <c r="C1485" s="75"/>
    </row>
    <row r="1486" spans="3:3" x14ac:dyDescent="0.25">
      <c r="C1486" s="75"/>
    </row>
    <row r="1487" spans="3:3" x14ac:dyDescent="0.25">
      <c r="C1487" s="75"/>
    </row>
    <row r="1488" spans="3:3" x14ac:dyDescent="0.25">
      <c r="C1488" s="75"/>
    </row>
    <row r="1489" spans="3:3" x14ac:dyDescent="0.25">
      <c r="C1489" s="75"/>
    </row>
    <row r="1490" spans="3:3" x14ac:dyDescent="0.25">
      <c r="C1490" s="75"/>
    </row>
    <row r="1491" spans="3:3" x14ac:dyDescent="0.25">
      <c r="C1491" s="75"/>
    </row>
    <row r="1492" spans="3:3" x14ac:dyDescent="0.25">
      <c r="C1492" s="75"/>
    </row>
    <row r="1493" spans="3:3" x14ac:dyDescent="0.25">
      <c r="C1493" s="75"/>
    </row>
    <row r="1494" spans="3:3" x14ac:dyDescent="0.25">
      <c r="C1494" s="75"/>
    </row>
    <row r="1495" spans="3:3" x14ac:dyDescent="0.25">
      <c r="C1495" s="75"/>
    </row>
    <row r="1496" spans="3:3" x14ac:dyDescent="0.25">
      <c r="C1496" s="75"/>
    </row>
    <row r="1497" spans="3:3" x14ac:dyDescent="0.25">
      <c r="C1497" s="75"/>
    </row>
    <row r="1498" spans="3:3" x14ac:dyDescent="0.25">
      <c r="C1498" s="75"/>
    </row>
    <row r="1499" spans="3:3" x14ac:dyDescent="0.25">
      <c r="C1499" s="75"/>
    </row>
    <row r="1500" spans="3:3" x14ac:dyDescent="0.25">
      <c r="C1500" s="75"/>
    </row>
    <row r="1501" spans="3:3" x14ac:dyDescent="0.25">
      <c r="C1501" s="75"/>
    </row>
    <row r="1502" spans="3:3" x14ac:dyDescent="0.25">
      <c r="C1502" s="75"/>
    </row>
    <row r="1503" spans="3:3" x14ac:dyDescent="0.25">
      <c r="C1503" s="75"/>
    </row>
    <row r="1504" spans="3:3" x14ac:dyDescent="0.25">
      <c r="C1504" s="75"/>
    </row>
    <row r="1505" spans="3:3" x14ac:dyDescent="0.25">
      <c r="C1505" s="75"/>
    </row>
    <row r="1506" spans="3:3" x14ac:dyDescent="0.25">
      <c r="C1506" s="75"/>
    </row>
    <row r="1507" spans="3:3" x14ac:dyDescent="0.25">
      <c r="C1507" s="75"/>
    </row>
    <row r="1508" spans="3:3" x14ac:dyDescent="0.25">
      <c r="C1508" s="75"/>
    </row>
    <row r="1509" spans="3:3" x14ac:dyDescent="0.25">
      <c r="C1509" s="75"/>
    </row>
    <row r="1510" spans="3:3" x14ac:dyDescent="0.25">
      <c r="C1510" s="75"/>
    </row>
    <row r="1511" spans="3:3" x14ac:dyDescent="0.25">
      <c r="C1511" s="75"/>
    </row>
    <row r="1512" spans="3:3" x14ac:dyDescent="0.25">
      <c r="C1512" s="75"/>
    </row>
    <row r="1513" spans="3:3" x14ac:dyDescent="0.25">
      <c r="C1513" s="75"/>
    </row>
    <row r="1514" spans="3:3" x14ac:dyDescent="0.25">
      <c r="C1514" s="75"/>
    </row>
    <row r="1515" spans="3:3" x14ac:dyDescent="0.25">
      <c r="C1515" s="75"/>
    </row>
    <row r="1516" spans="3:3" x14ac:dyDescent="0.25">
      <c r="C1516" s="75"/>
    </row>
    <row r="1517" spans="3:3" x14ac:dyDescent="0.25">
      <c r="C1517" s="75"/>
    </row>
    <row r="1518" spans="3:3" x14ac:dyDescent="0.25">
      <c r="C1518" s="75"/>
    </row>
    <row r="1519" spans="3:3" x14ac:dyDescent="0.25">
      <c r="C1519" s="75"/>
    </row>
    <row r="1520" spans="3:3" x14ac:dyDescent="0.25">
      <c r="C1520" s="75"/>
    </row>
    <row r="1521" spans="3:3" x14ac:dyDescent="0.25">
      <c r="C1521" s="75"/>
    </row>
    <row r="1522" spans="3:3" x14ac:dyDescent="0.25">
      <c r="C1522" s="75"/>
    </row>
    <row r="1523" spans="3:3" x14ac:dyDescent="0.25">
      <c r="C1523" s="75"/>
    </row>
    <row r="1524" spans="3:3" x14ac:dyDescent="0.25">
      <c r="C1524" s="75"/>
    </row>
    <row r="1525" spans="3:3" x14ac:dyDescent="0.25">
      <c r="C1525" s="75"/>
    </row>
    <row r="1526" spans="3:3" x14ac:dyDescent="0.25">
      <c r="C1526" s="75"/>
    </row>
    <row r="1527" spans="3:3" x14ac:dyDescent="0.25">
      <c r="C1527" s="75"/>
    </row>
    <row r="1528" spans="3:3" x14ac:dyDescent="0.25">
      <c r="C1528" s="75"/>
    </row>
    <row r="1529" spans="3:3" x14ac:dyDescent="0.25">
      <c r="C1529" s="75"/>
    </row>
    <row r="1530" spans="3:3" x14ac:dyDescent="0.25">
      <c r="C1530" s="75"/>
    </row>
    <row r="1531" spans="3:3" x14ac:dyDescent="0.25">
      <c r="C1531" s="75"/>
    </row>
    <row r="1532" spans="3:3" x14ac:dyDescent="0.25">
      <c r="C1532" s="75"/>
    </row>
    <row r="1533" spans="3:3" x14ac:dyDescent="0.25">
      <c r="C1533" s="75"/>
    </row>
    <row r="1534" spans="3:3" x14ac:dyDescent="0.25">
      <c r="C1534" s="75"/>
    </row>
    <row r="1535" spans="3:3" x14ac:dyDescent="0.25">
      <c r="C1535" s="75"/>
    </row>
    <row r="1536" spans="3:3" x14ac:dyDescent="0.25">
      <c r="C1536" s="75"/>
    </row>
    <row r="1537" spans="3:3" x14ac:dyDescent="0.25">
      <c r="C1537" s="75"/>
    </row>
    <row r="1538" spans="3:3" x14ac:dyDescent="0.25">
      <c r="C1538" s="75"/>
    </row>
    <row r="1539" spans="3:3" x14ac:dyDescent="0.25">
      <c r="C1539" s="75"/>
    </row>
    <row r="1540" spans="3:3" x14ac:dyDescent="0.25">
      <c r="C1540" s="75"/>
    </row>
    <row r="1541" spans="3:3" x14ac:dyDescent="0.25">
      <c r="C1541" s="75"/>
    </row>
    <row r="1542" spans="3:3" x14ac:dyDescent="0.25">
      <c r="C1542" s="75"/>
    </row>
    <row r="1543" spans="3:3" x14ac:dyDescent="0.25">
      <c r="C1543" s="75"/>
    </row>
    <row r="1544" spans="3:3" x14ac:dyDescent="0.25">
      <c r="C1544" s="75"/>
    </row>
    <row r="1545" spans="3:3" x14ac:dyDescent="0.25">
      <c r="C1545" s="75"/>
    </row>
    <row r="1546" spans="3:3" x14ac:dyDescent="0.25">
      <c r="C1546" s="75"/>
    </row>
    <row r="1547" spans="3:3" x14ac:dyDescent="0.25">
      <c r="C1547" s="75"/>
    </row>
    <row r="1548" spans="3:3" x14ac:dyDescent="0.25">
      <c r="C1548" s="75"/>
    </row>
    <row r="1549" spans="3:3" x14ac:dyDescent="0.25">
      <c r="C1549" s="75"/>
    </row>
    <row r="1550" spans="3:3" x14ac:dyDescent="0.25">
      <c r="C1550" s="75"/>
    </row>
    <row r="1551" spans="3:3" x14ac:dyDescent="0.25">
      <c r="C1551" s="75"/>
    </row>
    <row r="1552" spans="3:3" x14ac:dyDescent="0.25">
      <c r="C1552" s="75"/>
    </row>
    <row r="1553" spans="3:3" x14ac:dyDescent="0.25">
      <c r="C1553" s="75"/>
    </row>
    <row r="1554" spans="3:3" x14ac:dyDescent="0.25">
      <c r="C1554" s="75"/>
    </row>
    <row r="1555" spans="3:3" x14ac:dyDescent="0.25">
      <c r="C1555" s="75"/>
    </row>
    <row r="1556" spans="3:3" x14ac:dyDescent="0.25">
      <c r="C1556" s="75"/>
    </row>
    <row r="1557" spans="3:3" x14ac:dyDescent="0.25">
      <c r="C1557" s="75"/>
    </row>
    <row r="1558" spans="3:3" x14ac:dyDescent="0.25">
      <c r="C1558" s="75"/>
    </row>
    <row r="1559" spans="3:3" x14ac:dyDescent="0.25">
      <c r="C1559" s="75"/>
    </row>
    <row r="1560" spans="3:3" x14ac:dyDescent="0.25">
      <c r="C1560" s="75"/>
    </row>
    <row r="1561" spans="3:3" x14ac:dyDescent="0.25">
      <c r="C1561" s="75"/>
    </row>
    <row r="1562" spans="3:3" x14ac:dyDescent="0.25">
      <c r="C1562" s="75"/>
    </row>
    <row r="1563" spans="3:3" x14ac:dyDescent="0.25">
      <c r="C1563" s="75"/>
    </row>
    <row r="1564" spans="3:3" x14ac:dyDescent="0.25">
      <c r="C1564" s="75"/>
    </row>
    <row r="1565" spans="3:3" x14ac:dyDescent="0.25">
      <c r="C1565" s="75"/>
    </row>
    <row r="1566" spans="3:3" x14ac:dyDescent="0.25">
      <c r="C1566" s="75"/>
    </row>
    <row r="1567" spans="3:3" x14ac:dyDescent="0.25">
      <c r="C1567" s="75"/>
    </row>
    <row r="1568" spans="3:3" x14ac:dyDescent="0.25">
      <c r="C1568" s="75"/>
    </row>
    <row r="1569" spans="3:3" x14ac:dyDescent="0.25">
      <c r="C1569" s="75"/>
    </row>
    <row r="1570" spans="3:3" x14ac:dyDescent="0.25">
      <c r="C1570" s="75"/>
    </row>
    <row r="1571" spans="3:3" x14ac:dyDescent="0.25">
      <c r="C1571" s="75"/>
    </row>
    <row r="1572" spans="3:3" x14ac:dyDescent="0.25">
      <c r="C1572" s="75"/>
    </row>
    <row r="1573" spans="3:3" x14ac:dyDescent="0.25">
      <c r="C1573" s="75"/>
    </row>
    <row r="1574" spans="3:3" x14ac:dyDescent="0.25">
      <c r="C1574" s="75"/>
    </row>
    <row r="1575" spans="3:3" x14ac:dyDescent="0.25">
      <c r="C1575" s="75"/>
    </row>
    <row r="1576" spans="3:3" x14ac:dyDescent="0.25">
      <c r="C1576" s="75"/>
    </row>
    <row r="1577" spans="3:3" x14ac:dyDescent="0.25">
      <c r="C1577" s="75"/>
    </row>
    <row r="1578" spans="3:3" x14ac:dyDescent="0.25">
      <c r="C1578" s="75"/>
    </row>
    <row r="1579" spans="3:3" x14ac:dyDescent="0.25">
      <c r="C1579" s="75"/>
    </row>
    <row r="1580" spans="3:3" x14ac:dyDescent="0.25">
      <c r="C1580" s="75"/>
    </row>
    <row r="1581" spans="3:3" x14ac:dyDescent="0.25">
      <c r="C1581" s="75"/>
    </row>
    <row r="1582" spans="3:3" x14ac:dyDescent="0.25">
      <c r="C1582" s="75"/>
    </row>
    <row r="1583" spans="3:3" x14ac:dyDescent="0.25">
      <c r="C1583" s="75"/>
    </row>
    <row r="1584" spans="3:3" x14ac:dyDescent="0.25">
      <c r="C1584" s="75"/>
    </row>
    <row r="1585" spans="3:3" x14ac:dyDescent="0.25">
      <c r="C1585" s="75"/>
    </row>
    <row r="1586" spans="3:3" x14ac:dyDescent="0.25">
      <c r="C1586" s="75"/>
    </row>
    <row r="1587" spans="3:3" x14ac:dyDescent="0.25">
      <c r="C1587" s="75"/>
    </row>
    <row r="1588" spans="3:3" x14ac:dyDescent="0.25">
      <c r="C1588" s="75"/>
    </row>
    <row r="1589" spans="3:3" x14ac:dyDescent="0.25">
      <c r="C1589" s="75"/>
    </row>
    <row r="1590" spans="3:3" x14ac:dyDescent="0.25">
      <c r="C1590" s="75"/>
    </row>
    <row r="1591" spans="3:3" x14ac:dyDescent="0.25">
      <c r="C1591" s="75"/>
    </row>
    <row r="1592" spans="3:3" x14ac:dyDescent="0.25">
      <c r="C1592" s="75"/>
    </row>
    <row r="1593" spans="3:3" x14ac:dyDescent="0.25">
      <c r="C1593" s="75"/>
    </row>
    <row r="1594" spans="3:3" x14ac:dyDescent="0.25">
      <c r="C1594" s="75"/>
    </row>
    <row r="1595" spans="3:3" x14ac:dyDescent="0.25">
      <c r="C1595" s="75"/>
    </row>
    <row r="1596" spans="3:3" x14ac:dyDescent="0.25">
      <c r="C1596" s="75"/>
    </row>
    <row r="1597" spans="3:3" x14ac:dyDescent="0.25">
      <c r="C1597" s="75"/>
    </row>
    <row r="1598" spans="3:3" x14ac:dyDescent="0.25">
      <c r="C1598" s="75"/>
    </row>
    <row r="1599" spans="3:3" x14ac:dyDescent="0.25">
      <c r="C1599" s="75"/>
    </row>
    <row r="1600" spans="3:3" x14ac:dyDescent="0.25">
      <c r="C1600" s="75"/>
    </row>
    <row r="1601" spans="3:3" x14ac:dyDescent="0.25">
      <c r="C1601" s="75"/>
    </row>
    <row r="1602" spans="3:3" x14ac:dyDescent="0.25">
      <c r="C1602" s="75"/>
    </row>
    <row r="1603" spans="3:3" x14ac:dyDescent="0.25">
      <c r="C1603" s="75"/>
    </row>
    <row r="1604" spans="3:3" x14ac:dyDescent="0.25">
      <c r="C1604" s="75"/>
    </row>
    <row r="1605" spans="3:3" x14ac:dyDescent="0.25">
      <c r="C1605" s="75"/>
    </row>
    <row r="1606" spans="3:3" x14ac:dyDescent="0.25">
      <c r="C1606" s="75"/>
    </row>
    <row r="1607" spans="3:3" x14ac:dyDescent="0.25">
      <c r="C1607" s="75"/>
    </row>
    <row r="1608" spans="3:3" x14ac:dyDescent="0.25">
      <c r="C1608" s="75"/>
    </row>
    <row r="1609" spans="3:3" x14ac:dyDescent="0.25">
      <c r="C1609" s="75"/>
    </row>
    <row r="1610" spans="3:3" x14ac:dyDescent="0.25">
      <c r="C1610" s="75"/>
    </row>
    <row r="1611" spans="3:3" x14ac:dyDescent="0.25">
      <c r="C1611" s="75"/>
    </row>
    <row r="1612" spans="3:3" x14ac:dyDescent="0.25">
      <c r="C1612" s="75"/>
    </row>
    <row r="1613" spans="3:3" x14ac:dyDescent="0.25">
      <c r="C1613" s="75"/>
    </row>
    <row r="1614" spans="3:3" x14ac:dyDescent="0.25">
      <c r="C1614" s="75"/>
    </row>
    <row r="1615" spans="3:3" x14ac:dyDescent="0.25">
      <c r="C1615" s="75"/>
    </row>
    <row r="1616" spans="3:3" x14ac:dyDescent="0.25">
      <c r="C1616" s="75"/>
    </row>
    <row r="1617" spans="3:3" x14ac:dyDescent="0.25">
      <c r="C1617" s="75"/>
    </row>
    <row r="1618" spans="3:3" x14ac:dyDescent="0.25">
      <c r="C1618" s="75"/>
    </row>
    <row r="1619" spans="3:3" x14ac:dyDescent="0.25">
      <c r="C1619" s="75"/>
    </row>
    <row r="1620" spans="3:3" x14ac:dyDescent="0.25">
      <c r="C1620" s="75"/>
    </row>
    <row r="1621" spans="3:3" x14ac:dyDescent="0.25">
      <c r="C1621" s="75"/>
    </row>
    <row r="1622" spans="3:3" x14ac:dyDescent="0.25">
      <c r="C1622" s="75"/>
    </row>
    <row r="1623" spans="3:3" x14ac:dyDescent="0.25">
      <c r="C1623" s="75"/>
    </row>
    <row r="1624" spans="3:3" x14ac:dyDescent="0.25">
      <c r="C1624" s="75"/>
    </row>
    <row r="1625" spans="3:3" x14ac:dyDescent="0.25">
      <c r="C1625" s="75"/>
    </row>
    <row r="1626" spans="3:3" x14ac:dyDescent="0.25">
      <c r="C1626" s="75"/>
    </row>
    <row r="1627" spans="3:3" x14ac:dyDescent="0.25">
      <c r="C1627" s="75"/>
    </row>
    <row r="1628" spans="3:3" x14ac:dyDescent="0.25">
      <c r="C1628" s="75"/>
    </row>
    <row r="1629" spans="3:3" x14ac:dyDescent="0.25">
      <c r="C1629" s="75"/>
    </row>
    <row r="1630" spans="3:3" x14ac:dyDescent="0.25">
      <c r="C1630" s="75"/>
    </row>
    <row r="1631" spans="3:3" x14ac:dyDescent="0.25">
      <c r="C1631" s="75"/>
    </row>
    <row r="1632" spans="3:3" x14ac:dyDescent="0.25">
      <c r="C1632" s="75"/>
    </row>
    <row r="1633" spans="3:3" x14ac:dyDescent="0.25">
      <c r="C1633" s="75"/>
    </row>
    <row r="1634" spans="3:3" x14ac:dyDescent="0.25">
      <c r="C1634" s="75"/>
    </row>
    <row r="1635" spans="3:3" x14ac:dyDescent="0.25">
      <c r="C1635" s="75"/>
    </row>
    <row r="1636" spans="3:3" x14ac:dyDescent="0.25">
      <c r="C1636" s="75"/>
    </row>
    <row r="1637" spans="3:3" x14ac:dyDescent="0.25">
      <c r="C1637" s="75"/>
    </row>
    <row r="1638" spans="3:3" x14ac:dyDescent="0.25">
      <c r="C1638" s="75"/>
    </row>
    <row r="1639" spans="3:3" x14ac:dyDescent="0.25">
      <c r="C1639" s="75"/>
    </row>
    <row r="1640" spans="3:3" x14ac:dyDescent="0.25">
      <c r="C1640" s="75"/>
    </row>
    <row r="1641" spans="3:3" x14ac:dyDescent="0.25">
      <c r="C1641" s="75"/>
    </row>
    <row r="1642" spans="3:3" x14ac:dyDescent="0.25">
      <c r="C1642" s="75"/>
    </row>
    <row r="1643" spans="3:3" x14ac:dyDescent="0.25">
      <c r="C1643" s="75"/>
    </row>
    <row r="1644" spans="3:3" x14ac:dyDescent="0.25">
      <c r="C1644" s="75"/>
    </row>
    <row r="1645" spans="3:3" x14ac:dyDescent="0.25">
      <c r="C1645" s="75"/>
    </row>
    <row r="1646" spans="3:3" x14ac:dyDescent="0.25">
      <c r="C1646" s="75"/>
    </row>
    <row r="1647" spans="3:3" x14ac:dyDescent="0.25">
      <c r="C1647" s="75"/>
    </row>
    <row r="1648" spans="3:3" x14ac:dyDescent="0.25">
      <c r="C1648" s="75"/>
    </row>
    <row r="1649" spans="3:3" x14ac:dyDescent="0.25">
      <c r="C1649" s="75"/>
    </row>
    <row r="1650" spans="3:3" x14ac:dyDescent="0.25">
      <c r="C1650" s="75"/>
    </row>
    <row r="1651" spans="3:3" x14ac:dyDescent="0.25">
      <c r="C1651" s="75"/>
    </row>
    <row r="1652" spans="3:3" x14ac:dyDescent="0.25">
      <c r="C1652" s="75"/>
    </row>
    <row r="1653" spans="3:3" x14ac:dyDescent="0.25">
      <c r="C1653" s="75"/>
    </row>
    <row r="1654" spans="3:3" x14ac:dyDescent="0.25">
      <c r="C1654" s="75"/>
    </row>
    <row r="1655" spans="3:3" x14ac:dyDescent="0.25">
      <c r="C1655" s="75"/>
    </row>
    <row r="1656" spans="3:3" x14ac:dyDescent="0.25">
      <c r="C1656" s="75"/>
    </row>
    <row r="1657" spans="3:3" x14ac:dyDescent="0.25">
      <c r="C1657" s="75"/>
    </row>
    <row r="1658" spans="3:3" x14ac:dyDescent="0.25">
      <c r="C1658" s="75"/>
    </row>
    <row r="1659" spans="3:3" x14ac:dyDescent="0.25">
      <c r="C1659" s="75"/>
    </row>
    <row r="1660" spans="3:3" x14ac:dyDescent="0.25">
      <c r="C1660" s="75"/>
    </row>
    <row r="1661" spans="3:3" x14ac:dyDescent="0.25">
      <c r="C1661" s="75"/>
    </row>
    <row r="1662" spans="3:3" x14ac:dyDescent="0.25">
      <c r="C1662" s="75"/>
    </row>
    <row r="1663" spans="3:3" x14ac:dyDescent="0.25">
      <c r="C1663" s="75"/>
    </row>
    <row r="1664" spans="3:3" x14ac:dyDescent="0.25">
      <c r="C1664" s="75"/>
    </row>
    <row r="1665" spans="3:3" x14ac:dyDescent="0.25">
      <c r="C1665" s="75"/>
    </row>
    <row r="1666" spans="3:3" x14ac:dyDescent="0.25">
      <c r="C1666" s="75"/>
    </row>
    <row r="1667" spans="3:3" x14ac:dyDescent="0.25">
      <c r="C1667" s="75"/>
    </row>
    <row r="1668" spans="3:3" x14ac:dyDescent="0.25">
      <c r="C1668" s="75"/>
    </row>
    <row r="1669" spans="3:3" x14ac:dyDescent="0.25">
      <c r="C1669" s="75"/>
    </row>
    <row r="1670" spans="3:3" x14ac:dyDescent="0.25">
      <c r="C1670" s="75"/>
    </row>
    <row r="1671" spans="3:3" x14ac:dyDescent="0.25">
      <c r="C1671" s="75"/>
    </row>
    <row r="1672" spans="3:3" x14ac:dyDescent="0.25">
      <c r="C1672" s="75"/>
    </row>
    <row r="1673" spans="3:3" x14ac:dyDescent="0.25">
      <c r="C1673" s="75"/>
    </row>
    <row r="1674" spans="3:3" x14ac:dyDescent="0.25">
      <c r="C1674" s="75"/>
    </row>
    <row r="1675" spans="3:3" x14ac:dyDescent="0.25">
      <c r="C1675" s="75"/>
    </row>
    <row r="1676" spans="3:3" x14ac:dyDescent="0.25">
      <c r="C1676" s="75"/>
    </row>
    <row r="1677" spans="3:3" x14ac:dyDescent="0.25">
      <c r="C1677" s="75"/>
    </row>
    <row r="1678" spans="3:3" x14ac:dyDescent="0.25">
      <c r="C1678" s="75"/>
    </row>
    <row r="1679" spans="3:3" x14ac:dyDescent="0.25">
      <c r="C1679" s="75"/>
    </row>
    <row r="1680" spans="3:3" x14ac:dyDescent="0.25">
      <c r="C1680" s="75"/>
    </row>
    <row r="1681" spans="3:3" x14ac:dyDescent="0.25">
      <c r="C1681" s="75"/>
    </row>
    <row r="1682" spans="3:3" x14ac:dyDescent="0.25">
      <c r="C1682" s="75"/>
    </row>
    <row r="1683" spans="3:3" x14ac:dyDescent="0.25">
      <c r="C1683" s="75"/>
    </row>
    <row r="1684" spans="3:3" x14ac:dyDescent="0.25">
      <c r="C1684" s="75"/>
    </row>
    <row r="1685" spans="3:3" x14ac:dyDescent="0.25">
      <c r="C1685" s="75"/>
    </row>
    <row r="1686" spans="3:3" x14ac:dyDescent="0.25">
      <c r="C1686" s="75"/>
    </row>
    <row r="1687" spans="3:3" x14ac:dyDescent="0.25">
      <c r="C1687" s="75"/>
    </row>
    <row r="1688" spans="3:3" x14ac:dyDescent="0.25">
      <c r="C1688" s="75"/>
    </row>
    <row r="1689" spans="3:3" x14ac:dyDescent="0.25">
      <c r="C1689" s="75"/>
    </row>
    <row r="1690" spans="3:3" x14ac:dyDescent="0.25">
      <c r="C1690" s="75"/>
    </row>
    <row r="1691" spans="3:3" x14ac:dyDescent="0.25">
      <c r="C1691" s="75"/>
    </row>
    <row r="1692" spans="3:3" x14ac:dyDescent="0.25">
      <c r="C1692" s="75"/>
    </row>
    <row r="1693" spans="3:3" x14ac:dyDescent="0.25">
      <c r="C1693" s="75"/>
    </row>
    <row r="1694" spans="3:3" x14ac:dyDescent="0.25">
      <c r="C1694" s="75"/>
    </row>
    <row r="1695" spans="3:3" x14ac:dyDescent="0.25">
      <c r="C1695" s="75"/>
    </row>
    <row r="1696" spans="3:3" x14ac:dyDescent="0.25">
      <c r="C1696" s="75"/>
    </row>
    <row r="1697" spans="3:3" x14ac:dyDescent="0.25">
      <c r="C1697" s="75"/>
    </row>
    <row r="1698" spans="3:3" x14ac:dyDescent="0.25">
      <c r="C1698" s="75"/>
    </row>
    <row r="1699" spans="3:3" x14ac:dyDescent="0.25">
      <c r="C1699" s="75"/>
    </row>
    <row r="1700" spans="3:3" x14ac:dyDescent="0.25">
      <c r="C1700" s="75"/>
    </row>
    <row r="1701" spans="3:3" x14ac:dyDescent="0.25">
      <c r="C1701" s="75"/>
    </row>
    <row r="1702" spans="3:3" x14ac:dyDescent="0.25">
      <c r="C1702" s="75"/>
    </row>
    <row r="1703" spans="3:3" x14ac:dyDescent="0.25">
      <c r="C1703" s="75"/>
    </row>
    <row r="1704" spans="3:3" x14ac:dyDescent="0.25">
      <c r="C1704" s="75"/>
    </row>
    <row r="1705" spans="3:3" x14ac:dyDescent="0.25">
      <c r="C1705" s="75"/>
    </row>
    <row r="1706" spans="3:3" x14ac:dyDescent="0.25">
      <c r="C1706" s="75"/>
    </row>
    <row r="1707" spans="3:3" x14ac:dyDescent="0.25">
      <c r="C1707" s="75"/>
    </row>
    <row r="1708" spans="3:3" x14ac:dyDescent="0.25">
      <c r="C1708" s="75"/>
    </row>
    <row r="1709" spans="3:3" x14ac:dyDescent="0.25">
      <c r="C1709" s="75"/>
    </row>
    <row r="1710" spans="3:3" x14ac:dyDescent="0.25">
      <c r="C1710" s="75"/>
    </row>
    <row r="1711" spans="3:3" x14ac:dyDescent="0.25">
      <c r="C1711" s="75"/>
    </row>
    <row r="1712" spans="3:3" x14ac:dyDescent="0.25">
      <c r="C1712" s="75"/>
    </row>
    <row r="1713" spans="3:3" x14ac:dyDescent="0.25">
      <c r="C1713" s="75"/>
    </row>
    <row r="1714" spans="3:3" x14ac:dyDescent="0.25">
      <c r="C1714" s="75"/>
    </row>
    <row r="1715" spans="3:3" x14ac:dyDescent="0.25">
      <c r="C1715" s="75"/>
    </row>
    <row r="1716" spans="3:3" x14ac:dyDescent="0.25">
      <c r="C1716" s="75"/>
    </row>
    <row r="1717" spans="3:3" x14ac:dyDescent="0.25">
      <c r="C1717" s="75"/>
    </row>
    <row r="1718" spans="3:3" x14ac:dyDescent="0.25">
      <c r="C1718" s="75"/>
    </row>
    <row r="1719" spans="3:3" x14ac:dyDescent="0.25">
      <c r="C1719" s="75"/>
    </row>
    <row r="1720" spans="3:3" x14ac:dyDescent="0.25">
      <c r="C1720" s="75"/>
    </row>
    <row r="1721" spans="3:3" x14ac:dyDescent="0.25">
      <c r="C1721" s="75"/>
    </row>
    <row r="1722" spans="3:3" x14ac:dyDescent="0.25">
      <c r="C1722" s="75"/>
    </row>
    <row r="1723" spans="3:3" x14ac:dyDescent="0.25">
      <c r="C1723" s="75"/>
    </row>
    <row r="1724" spans="3:3" x14ac:dyDescent="0.25">
      <c r="C1724" s="75"/>
    </row>
    <row r="1725" spans="3:3" x14ac:dyDescent="0.25">
      <c r="C1725" s="75"/>
    </row>
    <row r="1726" spans="3:3" x14ac:dyDescent="0.25">
      <c r="C1726" s="75"/>
    </row>
    <row r="1727" spans="3:3" x14ac:dyDescent="0.25">
      <c r="C1727" s="75"/>
    </row>
    <row r="1728" spans="3:3" x14ac:dyDescent="0.25">
      <c r="C1728" s="75"/>
    </row>
    <row r="1729" spans="3:3" x14ac:dyDescent="0.25">
      <c r="C1729" s="75"/>
    </row>
    <row r="1730" spans="3:3" x14ac:dyDescent="0.25">
      <c r="C1730" s="75"/>
    </row>
    <row r="1731" spans="3:3" x14ac:dyDescent="0.25">
      <c r="C1731" s="75"/>
    </row>
    <row r="1732" spans="3:3" x14ac:dyDescent="0.25">
      <c r="C1732" s="75"/>
    </row>
    <row r="1733" spans="3:3" x14ac:dyDescent="0.25">
      <c r="C1733" s="75"/>
    </row>
    <row r="1734" spans="3:3" x14ac:dyDescent="0.25">
      <c r="C1734" s="75"/>
    </row>
    <row r="1735" spans="3:3" x14ac:dyDescent="0.25">
      <c r="C1735" s="75"/>
    </row>
    <row r="1736" spans="3:3" x14ac:dyDescent="0.25">
      <c r="C1736" s="75"/>
    </row>
    <row r="1737" spans="3:3" x14ac:dyDescent="0.25">
      <c r="C1737" s="75"/>
    </row>
    <row r="1738" spans="3:3" x14ac:dyDescent="0.25">
      <c r="C1738" s="75"/>
    </row>
    <row r="1739" spans="3:3" x14ac:dyDescent="0.25">
      <c r="C1739" s="75"/>
    </row>
    <row r="1740" spans="3:3" x14ac:dyDescent="0.25">
      <c r="C1740" s="75"/>
    </row>
    <row r="1741" spans="3:3" x14ac:dyDescent="0.25">
      <c r="C1741" s="75"/>
    </row>
    <row r="1742" spans="3:3" x14ac:dyDescent="0.25">
      <c r="C1742" s="75"/>
    </row>
    <row r="1743" spans="3:3" x14ac:dyDescent="0.25">
      <c r="C1743" s="75"/>
    </row>
    <row r="1744" spans="3:3" x14ac:dyDescent="0.25">
      <c r="C1744" s="75"/>
    </row>
    <row r="1745" spans="3:3" x14ac:dyDescent="0.25">
      <c r="C1745" s="75"/>
    </row>
    <row r="1746" spans="3:3" x14ac:dyDescent="0.25">
      <c r="C1746" s="75"/>
    </row>
    <row r="1747" spans="3:3" x14ac:dyDescent="0.25">
      <c r="C1747" s="75"/>
    </row>
    <row r="1748" spans="3:3" x14ac:dyDescent="0.25">
      <c r="C1748" s="75"/>
    </row>
    <row r="1749" spans="3:3" x14ac:dyDescent="0.25">
      <c r="C1749" s="75"/>
    </row>
    <row r="1750" spans="3:3" x14ac:dyDescent="0.25">
      <c r="C1750" s="75"/>
    </row>
    <row r="1751" spans="3:3" x14ac:dyDescent="0.25">
      <c r="C1751" s="75"/>
    </row>
    <row r="1752" spans="3:3" x14ac:dyDescent="0.25">
      <c r="C1752" s="75"/>
    </row>
    <row r="1753" spans="3:3" x14ac:dyDescent="0.25">
      <c r="C1753" s="75"/>
    </row>
    <row r="1754" spans="3:3" x14ac:dyDescent="0.25">
      <c r="C1754" s="75"/>
    </row>
    <row r="1755" spans="3:3" x14ac:dyDescent="0.25">
      <c r="C1755" s="75"/>
    </row>
    <row r="1756" spans="3:3" x14ac:dyDescent="0.25">
      <c r="C1756" s="75"/>
    </row>
    <row r="1757" spans="3:3" x14ac:dyDescent="0.25">
      <c r="C1757" s="75"/>
    </row>
    <row r="1758" spans="3:3" x14ac:dyDescent="0.25">
      <c r="C1758" s="75"/>
    </row>
    <row r="1759" spans="3:3" x14ac:dyDescent="0.25">
      <c r="C1759" s="75"/>
    </row>
    <row r="1760" spans="3:3" x14ac:dyDescent="0.25">
      <c r="C1760" s="75"/>
    </row>
    <row r="1761" spans="3:3" x14ac:dyDescent="0.25">
      <c r="C1761" s="75"/>
    </row>
    <row r="1762" spans="3:3" x14ac:dyDescent="0.25">
      <c r="C1762" s="75"/>
    </row>
    <row r="1763" spans="3:3" x14ac:dyDescent="0.25">
      <c r="C1763" s="75"/>
    </row>
    <row r="1764" spans="3:3" x14ac:dyDescent="0.25">
      <c r="C1764" s="75"/>
    </row>
    <row r="1765" spans="3:3" x14ac:dyDescent="0.25">
      <c r="C1765" s="75"/>
    </row>
    <row r="1766" spans="3:3" x14ac:dyDescent="0.25">
      <c r="C1766" s="75"/>
    </row>
    <row r="1767" spans="3:3" x14ac:dyDescent="0.25">
      <c r="C1767" s="75"/>
    </row>
    <row r="1768" spans="3:3" x14ac:dyDescent="0.25">
      <c r="C1768" s="75"/>
    </row>
    <row r="1769" spans="3:3" x14ac:dyDescent="0.25">
      <c r="C1769" s="75"/>
    </row>
    <row r="1770" spans="3:3" x14ac:dyDescent="0.25">
      <c r="C1770" s="75"/>
    </row>
    <row r="1771" spans="3:3" x14ac:dyDescent="0.25">
      <c r="C1771" s="75"/>
    </row>
    <row r="1772" spans="3:3" x14ac:dyDescent="0.25">
      <c r="C1772" s="75"/>
    </row>
    <row r="1773" spans="3:3" x14ac:dyDescent="0.25">
      <c r="C1773" s="75"/>
    </row>
    <row r="1774" spans="3:3" x14ac:dyDescent="0.25">
      <c r="C1774" s="75"/>
    </row>
    <row r="1775" spans="3:3" x14ac:dyDescent="0.25">
      <c r="C1775" s="75"/>
    </row>
    <row r="1776" spans="3:3" x14ac:dyDescent="0.25">
      <c r="C1776" s="75"/>
    </row>
    <row r="1777" spans="3:3" x14ac:dyDescent="0.25">
      <c r="C1777" s="75"/>
    </row>
    <row r="1778" spans="3:3" x14ac:dyDescent="0.25">
      <c r="C1778" s="75"/>
    </row>
    <row r="1779" spans="3:3" x14ac:dyDescent="0.25">
      <c r="C1779" s="75"/>
    </row>
    <row r="1780" spans="3:3" x14ac:dyDescent="0.25">
      <c r="C1780" s="75"/>
    </row>
    <row r="1781" spans="3:3" x14ac:dyDescent="0.25">
      <c r="C1781" s="75"/>
    </row>
    <row r="1782" spans="3:3" x14ac:dyDescent="0.25">
      <c r="C1782" s="75"/>
    </row>
    <row r="1783" spans="3:3" x14ac:dyDescent="0.25">
      <c r="C1783" s="75"/>
    </row>
    <row r="1784" spans="3:3" x14ac:dyDescent="0.25">
      <c r="C1784" s="75"/>
    </row>
    <row r="1785" spans="3:3" x14ac:dyDescent="0.25">
      <c r="C1785" s="75"/>
    </row>
    <row r="1786" spans="3:3" x14ac:dyDescent="0.25">
      <c r="C1786" s="75"/>
    </row>
    <row r="1787" spans="3:3" x14ac:dyDescent="0.25">
      <c r="C1787" s="75"/>
    </row>
    <row r="1788" spans="3:3" x14ac:dyDescent="0.25">
      <c r="C1788" s="75"/>
    </row>
    <row r="1789" spans="3:3" x14ac:dyDescent="0.25">
      <c r="C1789" s="75"/>
    </row>
    <row r="1790" spans="3:3" x14ac:dyDescent="0.25">
      <c r="C1790" s="75"/>
    </row>
    <row r="1791" spans="3:3" x14ac:dyDescent="0.25">
      <c r="C1791" s="75"/>
    </row>
    <row r="1792" spans="3:3" x14ac:dyDescent="0.25">
      <c r="C1792" s="75"/>
    </row>
    <row r="1793" spans="3:3" x14ac:dyDescent="0.25">
      <c r="C1793" s="75"/>
    </row>
    <row r="1794" spans="3:3" x14ac:dyDescent="0.25">
      <c r="C1794" s="75"/>
    </row>
    <row r="1795" spans="3:3" x14ac:dyDescent="0.25">
      <c r="C1795" s="75"/>
    </row>
    <row r="1796" spans="3:3" x14ac:dyDescent="0.25">
      <c r="C1796" s="75"/>
    </row>
    <row r="1797" spans="3:3" x14ac:dyDescent="0.25">
      <c r="C1797" s="75"/>
    </row>
    <row r="1798" spans="3:3" x14ac:dyDescent="0.25">
      <c r="C1798" s="75"/>
    </row>
    <row r="1799" spans="3:3" x14ac:dyDescent="0.25">
      <c r="C1799" s="75"/>
    </row>
    <row r="1800" spans="3:3" x14ac:dyDescent="0.25">
      <c r="C1800" s="75"/>
    </row>
    <row r="1801" spans="3:3" x14ac:dyDescent="0.25">
      <c r="C1801" s="75"/>
    </row>
    <row r="1802" spans="3:3" x14ac:dyDescent="0.25">
      <c r="C1802" s="75"/>
    </row>
    <row r="1803" spans="3:3" x14ac:dyDescent="0.25">
      <c r="C1803" s="75"/>
    </row>
    <row r="1804" spans="3:3" x14ac:dyDescent="0.25">
      <c r="C1804" s="75"/>
    </row>
    <row r="1805" spans="3:3" x14ac:dyDescent="0.25">
      <c r="C1805" s="75"/>
    </row>
    <row r="1806" spans="3:3" x14ac:dyDescent="0.25">
      <c r="C1806" s="75"/>
    </row>
    <row r="1807" spans="3:3" x14ac:dyDescent="0.25">
      <c r="C1807" s="75"/>
    </row>
    <row r="1808" spans="3:3" x14ac:dyDescent="0.25">
      <c r="C1808" s="75"/>
    </row>
    <row r="1809" spans="3:3" x14ac:dyDescent="0.25">
      <c r="C1809" s="75"/>
    </row>
    <row r="1810" spans="3:3" x14ac:dyDescent="0.25">
      <c r="C1810" s="75"/>
    </row>
    <row r="1811" spans="3:3" x14ac:dyDescent="0.25">
      <c r="C1811" s="75"/>
    </row>
    <row r="1812" spans="3:3" x14ac:dyDescent="0.25">
      <c r="C1812" s="75"/>
    </row>
    <row r="1813" spans="3:3" x14ac:dyDescent="0.25">
      <c r="C1813" s="75"/>
    </row>
    <row r="1814" spans="3:3" x14ac:dyDescent="0.25">
      <c r="C1814" s="75"/>
    </row>
    <row r="1815" spans="3:3" x14ac:dyDescent="0.25">
      <c r="C1815" s="75"/>
    </row>
    <row r="1816" spans="3:3" x14ac:dyDescent="0.25">
      <c r="C1816" s="75"/>
    </row>
    <row r="1817" spans="3:3" x14ac:dyDescent="0.25">
      <c r="C1817" s="75"/>
    </row>
    <row r="1818" spans="3:3" x14ac:dyDescent="0.25">
      <c r="C1818" s="75"/>
    </row>
    <row r="1819" spans="3:3" x14ac:dyDescent="0.25">
      <c r="C1819" s="75"/>
    </row>
    <row r="1820" spans="3:3" x14ac:dyDescent="0.25">
      <c r="C1820" s="75"/>
    </row>
    <row r="1821" spans="3:3" x14ac:dyDescent="0.25">
      <c r="C1821" s="75"/>
    </row>
    <row r="1822" spans="3:3" x14ac:dyDescent="0.25">
      <c r="C1822" s="75"/>
    </row>
    <row r="1823" spans="3:3" x14ac:dyDescent="0.25">
      <c r="C1823" s="75"/>
    </row>
    <row r="1824" spans="3:3" x14ac:dyDescent="0.25">
      <c r="C1824" s="75"/>
    </row>
    <row r="1825" spans="3:3" x14ac:dyDescent="0.25">
      <c r="C1825" s="75"/>
    </row>
    <row r="1826" spans="3:3" x14ac:dyDescent="0.25">
      <c r="C1826" s="75"/>
    </row>
    <row r="1827" spans="3:3" x14ac:dyDescent="0.25">
      <c r="C1827" s="75"/>
    </row>
    <row r="1828" spans="3:3" x14ac:dyDescent="0.25">
      <c r="C1828" s="75"/>
    </row>
    <row r="1829" spans="3:3" x14ac:dyDescent="0.25">
      <c r="C1829" s="75"/>
    </row>
    <row r="1830" spans="3:3" x14ac:dyDescent="0.25">
      <c r="C1830" s="75"/>
    </row>
    <row r="1831" spans="3:3" x14ac:dyDescent="0.25">
      <c r="C1831" s="75"/>
    </row>
    <row r="1832" spans="3:3" x14ac:dyDescent="0.25">
      <c r="C1832" s="75"/>
    </row>
    <row r="1833" spans="3:3" x14ac:dyDescent="0.25">
      <c r="C1833" s="75"/>
    </row>
    <row r="1834" spans="3:3" x14ac:dyDescent="0.25">
      <c r="C1834" s="75"/>
    </row>
    <row r="1835" spans="3:3" x14ac:dyDescent="0.25">
      <c r="C1835" s="75"/>
    </row>
    <row r="1836" spans="3:3" x14ac:dyDescent="0.25">
      <c r="C1836" s="75"/>
    </row>
    <row r="1837" spans="3:3" x14ac:dyDescent="0.25">
      <c r="C1837" s="75"/>
    </row>
    <row r="1838" spans="3:3" x14ac:dyDescent="0.25">
      <c r="C1838" s="75"/>
    </row>
    <row r="1839" spans="3:3" x14ac:dyDescent="0.25">
      <c r="C1839" s="75"/>
    </row>
    <row r="1840" spans="3:3" x14ac:dyDescent="0.25">
      <c r="C1840" s="75"/>
    </row>
    <row r="1841" spans="3:3" x14ac:dyDescent="0.25">
      <c r="C1841" s="75"/>
    </row>
    <row r="1842" spans="3:3" x14ac:dyDescent="0.25">
      <c r="C1842" s="75"/>
    </row>
    <row r="1843" spans="3:3" x14ac:dyDescent="0.25">
      <c r="C1843" s="75"/>
    </row>
    <row r="1844" spans="3:3" x14ac:dyDescent="0.25">
      <c r="C1844" s="75"/>
    </row>
    <row r="1845" spans="3:3" x14ac:dyDescent="0.25">
      <c r="C1845" s="75"/>
    </row>
    <row r="1846" spans="3:3" x14ac:dyDescent="0.25">
      <c r="C1846" s="75"/>
    </row>
    <row r="1847" spans="3:3" x14ac:dyDescent="0.25">
      <c r="C1847" s="75"/>
    </row>
    <row r="1848" spans="3:3" x14ac:dyDescent="0.25">
      <c r="C1848" s="75"/>
    </row>
    <row r="1849" spans="3:3" x14ac:dyDescent="0.25">
      <c r="C1849" s="75"/>
    </row>
    <row r="1850" spans="3:3" x14ac:dyDescent="0.25">
      <c r="C1850" s="75"/>
    </row>
    <row r="1851" spans="3:3" x14ac:dyDescent="0.25">
      <c r="C1851" s="75"/>
    </row>
    <row r="1852" spans="3:3" x14ac:dyDescent="0.25">
      <c r="C1852" s="75"/>
    </row>
    <row r="1853" spans="3:3" x14ac:dyDescent="0.25">
      <c r="C1853" s="75"/>
    </row>
    <row r="1854" spans="3:3" x14ac:dyDescent="0.25">
      <c r="C1854" s="75"/>
    </row>
    <row r="1855" spans="3:3" x14ac:dyDescent="0.25">
      <c r="C1855" s="75"/>
    </row>
    <row r="1856" spans="3:3" x14ac:dyDescent="0.25">
      <c r="C1856" s="75"/>
    </row>
    <row r="1857" spans="3:3" x14ac:dyDescent="0.25">
      <c r="C1857" s="75"/>
    </row>
    <row r="1858" spans="3:3" x14ac:dyDescent="0.25">
      <c r="C1858" s="75"/>
    </row>
    <row r="1859" spans="3:3" x14ac:dyDescent="0.25">
      <c r="C1859" s="75"/>
    </row>
    <row r="1860" spans="3:3" x14ac:dyDescent="0.25">
      <c r="C1860" s="75"/>
    </row>
    <row r="1861" spans="3:3" x14ac:dyDescent="0.25">
      <c r="C1861" s="75"/>
    </row>
    <row r="1862" spans="3:3" x14ac:dyDescent="0.25">
      <c r="C1862" s="75"/>
    </row>
    <row r="1863" spans="3:3" x14ac:dyDescent="0.25">
      <c r="C1863" s="75"/>
    </row>
    <row r="1864" spans="3:3" x14ac:dyDescent="0.25">
      <c r="C1864" s="75"/>
    </row>
    <row r="1865" spans="3:3" x14ac:dyDescent="0.25">
      <c r="C1865" s="75"/>
    </row>
    <row r="1866" spans="3:3" x14ac:dyDescent="0.25">
      <c r="C1866" s="75"/>
    </row>
    <row r="1867" spans="3:3" x14ac:dyDescent="0.25">
      <c r="C1867" s="75"/>
    </row>
    <row r="1868" spans="3:3" x14ac:dyDescent="0.25">
      <c r="C1868" s="75"/>
    </row>
    <row r="1869" spans="3:3" x14ac:dyDescent="0.25">
      <c r="C1869" s="75"/>
    </row>
    <row r="1870" spans="3:3" x14ac:dyDescent="0.25">
      <c r="C1870" s="75"/>
    </row>
    <row r="1871" spans="3:3" x14ac:dyDescent="0.25">
      <c r="C1871" s="75"/>
    </row>
    <row r="1872" spans="3:3" x14ac:dyDescent="0.25">
      <c r="C1872" s="75"/>
    </row>
    <row r="1873" spans="3:3" x14ac:dyDescent="0.25">
      <c r="C1873" s="75"/>
    </row>
    <row r="1874" spans="3:3" x14ac:dyDescent="0.25">
      <c r="C1874" s="75"/>
    </row>
    <row r="1875" spans="3:3" x14ac:dyDescent="0.25">
      <c r="C1875" s="75"/>
    </row>
    <row r="1876" spans="3:3" x14ac:dyDescent="0.25">
      <c r="C1876" s="75"/>
    </row>
    <row r="1877" spans="3:3" x14ac:dyDescent="0.25">
      <c r="C1877" s="75"/>
    </row>
    <row r="1878" spans="3:3" x14ac:dyDescent="0.25">
      <c r="C1878" s="75"/>
    </row>
    <row r="1879" spans="3:3" x14ac:dyDescent="0.25">
      <c r="C1879" s="75"/>
    </row>
    <row r="1880" spans="3:3" x14ac:dyDescent="0.25">
      <c r="C1880" s="75"/>
    </row>
    <row r="1881" spans="3:3" x14ac:dyDescent="0.25">
      <c r="C1881" s="75"/>
    </row>
    <row r="1882" spans="3:3" x14ac:dyDescent="0.25">
      <c r="C1882" s="75"/>
    </row>
    <row r="1883" spans="3:3" x14ac:dyDescent="0.25">
      <c r="C1883" s="75"/>
    </row>
    <row r="1884" spans="3:3" x14ac:dyDescent="0.25">
      <c r="C1884" s="75"/>
    </row>
    <row r="1885" spans="3:3" x14ac:dyDescent="0.25">
      <c r="C1885" s="75"/>
    </row>
    <row r="1886" spans="3:3" x14ac:dyDescent="0.25">
      <c r="C1886" s="75"/>
    </row>
    <row r="1887" spans="3:3" x14ac:dyDescent="0.25">
      <c r="C1887" s="75"/>
    </row>
    <row r="1888" spans="3:3" x14ac:dyDescent="0.25">
      <c r="C1888" s="75"/>
    </row>
    <row r="1889" spans="3:3" x14ac:dyDescent="0.25">
      <c r="C1889" s="75"/>
    </row>
    <row r="1890" spans="3:3" x14ac:dyDescent="0.25">
      <c r="C1890" s="75"/>
    </row>
    <row r="1891" spans="3:3" x14ac:dyDescent="0.25">
      <c r="C1891" s="75"/>
    </row>
    <row r="1892" spans="3:3" x14ac:dyDescent="0.25">
      <c r="C1892" s="75"/>
    </row>
    <row r="1893" spans="3:3" x14ac:dyDescent="0.25">
      <c r="C1893" s="75"/>
    </row>
    <row r="1894" spans="3:3" x14ac:dyDescent="0.25">
      <c r="C1894" s="75"/>
    </row>
    <row r="1895" spans="3:3" x14ac:dyDescent="0.25">
      <c r="C1895" s="75"/>
    </row>
    <row r="1896" spans="3:3" x14ac:dyDescent="0.25">
      <c r="C1896" s="75"/>
    </row>
    <row r="1897" spans="3:3" x14ac:dyDescent="0.25">
      <c r="C1897" s="75"/>
    </row>
    <row r="1898" spans="3:3" x14ac:dyDescent="0.25">
      <c r="C1898" s="75"/>
    </row>
    <row r="1899" spans="3:3" x14ac:dyDescent="0.25">
      <c r="C1899" s="75"/>
    </row>
    <row r="1900" spans="3:3" x14ac:dyDescent="0.25">
      <c r="C1900" s="75"/>
    </row>
    <row r="1901" spans="3:3" x14ac:dyDescent="0.25">
      <c r="C1901" s="75"/>
    </row>
    <row r="1902" spans="3:3" x14ac:dyDescent="0.25">
      <c r="C1902" s="75"/>
    </row>
    <row r="1903" spans="3:3" x14ac:dyDescent="0.25">
      <c r="C1903" s="75"/>
    </row>
    <row r="1904" spans="3:3" x14ac:dyDescent="0.25">
      <c r="C1904" s="75"/>
    </row>
    <row r="1905" spans="3:3" x14ac:dyDescent="0.25">
      <c r="C1905" s="75"/>
    </row>
    <row r="1906" spans="3:3" x14ac:dyDescent="0.25">
      <c r="C1906" s="75"/>
    </row>
    <row r="1907" spans="3:3" x14ac:dyDescent="0.25">
      <c r="C1907" s="75"/>
    </row>
    <row r="1908" spans="3:3" x14ac:dyDescent="0.25">
      <c r="C1908" s="75"/>
    </row>
    <row r="1909" spans="3:3" x14ac:dyDescent="0.25">
      <c r="C1909" s="75"/>
    </row>
    <row r="1910" spans="3:3" x14ac:dyDescent="0.25">
      <c r="C1910" s="75"/>
    </row>
    <row r="1911" spans="3:3" x14ac:dyDescent="0.25">
      <c r="C1911" s="75"/>
    </row>
    <row r="1912" spans="3:3" x14ac:dyDescent="0.25">
      <c r="C1912" s="75"/>
    </row>
    <row r="1913" spans="3:3" x14ac:dyDescent="0.25">
      <c r="C1913" s="75"/>
    </row>
    <row r="1914" spans="3:3" x14ac:dyDescent="0.25">
      <c r="C1914" s="75"/>
    </row>
    <row r="1915" spans="3:3" x14ac:dyDescent="0.25">
      <c r="C1915" s="75"/>
    </row>
    <row r="1916" spans="3:3" x14ac:dyDescent="0.25">
      <c r="C1916" s="75"/>
    </row>
    <row r="1917" spans="3:3" x14ac:dyDescent="0.25">
      <c r="C1917" s="75"/>
    </row>
    <row r="1918" spans="3:3" x14ac:dyDescent="0.25">
      <c r="C1918" s="75"/>
    </row>
    <row r="1919" spans="3:3" x14ac:dyDescent="0.25">
      <c r="C1919" s="75"/>
    </row>
    <row r="1920" spans="3:3" x14ac:dyDescent="0.25">
      <c r="C1920" s="75"/>
    </row>
    <row r="1921" spans="3:3" x14ac:dyDescent="0.25">
      <c r="C1921" s="75"/>
    </row>
    <row r="1922" spans="3:3" x14ac:dyDescent="0.25">
      <c r="C1922" s="75"/>
    </row>
    <row r="1923" spans="3:3" x14ac:dyDescent="0.25">
      <c r="C1923" s="75"/>
    </row>
    <row r="1924" spans="3:3" x14ac:dyDescent="0.25">
      <c r="C1924" s="75"/>
    </row>
    <row r="1925" spans="3:3" x14ac:dyDescent="0.25">
      <c r="C1925" s="75"/>
    </row>
    <row r="1926" spans="3:3" x14ac:dyDescent="0.25">
      <c r="C1926" s="75"/>
    </row>
    <row r="1927" spans="3:3" x14ac:dyDescent="0.25">
      <c r="C1927" s="75"/>
    </row>
    <row r="1928" spans="3:3" x14ac:dyDescent="0.25">
      <c r="C1928" s="75"/>
    </row>
    <row r="1929" spans="3:3" x14ac:dyDescent="0.25">
      <c r="C1929" s="75"/>
    </row>
    <row r="1930" spans="3:3" x14ac:dyDescent="0.25">
      <c r="C1930" s="75"/>
    </row>
    <row r="1931" spans="3:3" x14ac:dyDescent="0.25">
      <c r="C1931" s="75"/>
    </row>
    <row r="1932" spans="3:3" x14ac:dyDescent="0.25">
      <c r="C1932" s="75"/>
    </row>
    <row r="1933" spans="3:3" x14ac:dyDescent="0.25">
      <c r="C1933" s="75"/>
    </row>
    <row r="1934" spans="3:3" x14ac:dyDescent="0.25">
      <c r="C1934" s="75"/>
    </row>
    <row r="1935" spans="3:3" x14ac:dyDescent="0.25">
      <c r="C1935" s="75"/>
    </row>
    <row r="1936" spans="3:3" x14ac:dyDescent="0.25">
      <c r="C1936" s="75"/>
    </row>
    <row r="1937" spans="3:3" x14ac:dyDescent="0.25">
      <c r="C1937" s="75"/>
    </row>
    <row r="1938" spans="3:3" x14ac:dyDescent="0.25">
      <c r="C1938" s="75"/>
    </row>
    <row r="1939" spans="3:3" x14ac:dyDescent="0.25">
      <c r="C1939" s="75"/>
    </row>
    <row r="1940" spans="3:3" x14ac:dyDescent="0.25">
      <c r="C1940" s="75"/>
    </row>
    <row r="1941" spans="3:3" x14ac:dyDescent="0.25">
      <c r="C1941" s="75"/>
    </row>
    <row r="1942" spans="3:3" x14ac:dyDescent="0.25">
      <c r="C1942" s="75"/>
    </row>
    <row r="1943" spans="3:3" x14ac:dyDescent="0.25">
      <c r="C1943" s="75"/>
    </row>
    <row r="1944" spans="3:3" x14ac:dyDescent="0.25">
      <c r="C1944" s="75"/>
    </row>
    <row r="1945" spans="3:3" x14ac:dyDescent="0.25">
      <c r="C1945" s="75"/>
    </row>
    <row r="1946" spans="3:3" x14ac:dyDescent="0.25">
      <c r="C1946" s="75"/>
    </row>
    <row r="1947" spans="3:3" x14ac:dyDescent="0.25">
      <c r="C1947" s="75"/>
    </row>
    <row r="1948" spans="3:3" x14ac:dyDescent="0.25">
      <c r="C1948" s="75"/>
    </row>
    <row r="1949" spans="3:3" x14ac:dyDescent="0.25">
      <c r="C1949" s="75"/>
    </row>
    <row r="1950" spans="3:3" x14ac:dyDescent="0.25">
      <c r="C1950" s="75"/>
    </row>
    <row r="1951" spans="3:3" x14ac:dyDescent="0.25">
      <c r="C1951" s="75"/>
    </row>
    <row r="1952" spans="3:3" x14ac:dyDescent="0.25">
      <c r="C1952" s="75"/>
    </row>
    <row r="1953" spans="3:3" x14ac:dyDescent="0.25">
      <c r="C1953" s="75"/>
    </row>
    <row r="1954" spans="3:3" x14ac:dyDescent="0.25">
      <c r="C1954" s="75"/>
    </row>
    <row r="1955" spans="3:3" x14ac:dyDescent="0.25">
      <c r="C1955" s="75"/>
    </row>
    <row r="1956" spans="3:3" x14ac:dyDescent="0.25">
      <c r="C1956" s="75"/>
    </row>
    <row r="1957" spans="3:3" x14ac:dyDescent="0.25">
      <c r="C1957" s="75"/>
    </row>
    <row r="1958" spans="3:3" x14ac:dyDescent="0.25">
      <c r="C1958" s="75"/>
    </row>
    <row r="1959" spans="3:3" x14ac:dyDescent="0.25">
      <c r="C1959" s="75"/>
    </row>
    <row r="1960" spans="3:3" x14ac:dyDescent="0.25">
      <c r="C1960" s="75"/>
    </row>
    <row r="1961" spans="3:3" x14ac:dyDescent="0.25">
      <c r="C1961" s="75"/>
    </row>
    <row r="1962" spans="3:3" x14ac:dyDescent="0.25">
      <c r="C1962" s="75"/>
    </row>
    <row r="1963" spans="3:3" x14ac:dyDescent="0.25">
      <c r="C1963" s="75"/>
    </row>
    <row r="1964" spans="3:3" x14ac:dyDescent="0.25">
      <c r="C1964" s="75"/>
    </row>
    <row r="1965" spans="3:3" x14ac:dyDescent="0.25">
      <c r="C1965" s="75"/>
    </row>
    <row r="1966" spans="3:3" x14ac:dyDescent="0.25">
      <c r="C1966" s="75"/>
    </row>
    <row r="1967" spans="3:3" x14ac:dyDescent="0.25">
      <c r="C1967" s="75"/>
    </row>
    <row r="1968" spans="3:3" x14ac:dyDescent="0.25">
      <c r="C1968" s="75"/>
    </row>
    <row r="1969" spans="3:3" x14ac:dyDescent="0.25">
      <c r="C1969" s="75"/>
    </row>
    <row r="1970" spans="3:3" x14ac:dyDescent="0.25">
      <c r="C1970" s="75"/>
    </row>
    <row r="1971" spans="3:3" x14ac:dyDescent="0.25">
      <c r="C1971" s="75"/>
    </row>
    <row r="1972" spans="3:3" x14ac:dyDescent="0.25">
      <c r="C1972" s="75"/>
    </row>
    <row r="1973" spans="3:3" x14ac:dyDescent="0.25">
      <c r="C1973" s="75"/>
    </row>
    <row r="1974" spans="3:3" x14ac:dyDescent="0.25">
      <c r="C1974" s="75"/>
    </row>
    <row r="1975" spans="3:3" x14ac:dyDescent="0.25">
      <c r="C1975" s="75"/>
    </row>
    <row r="1976" spans="3:3" x14ac:dyDescent="0.25">
      <c r="C1976" s="75"/>
    </row>
    <row r="1977" spans="3:3" x14ac:dyDescent="0.25">
      <c r="C1977" s="75"/>
    </row>
    <row r="1978" spans="3:3" x14ac:dyDescent="0.25">
      <c r="C1978" s="75"/>
    </row>
    <row r="1979" spans="3:3" x14ac:dyDescent="0.25">
      <c r="C1979" s="75"/>
    </row>
    <row r="1980" spans="3:3" x14ac:dyDescent="0.25">
      <c r="C1980" s="75"/>
    </row>
    <row r="1981" spans="3:3" x14ac:dyDescent="0.25">
      <c r="C1981" s="75"/>
    </row>
    <row r="1982" spans="3:3" x14ac:dyDescent="0.25">
      <c r="C1982" s="75"/>
    </row>
    <row r="1983" spans="3:3" x14ac:dyDescent="0.25">
      <c r="C1983" s="75"/>
    </row>
    <row r="1984" spans="3:3" x14ac:dyDescent="0.25">
      <c r="C1984" s="75"/>
    </row>
    <row r="1985" spans="3:3" x14ac:dyDescent="0.25">
      <c r="C1985" s="75"/>
    </row>
    <row r="1986" spans="3:3" x14ac:dyDescent="0.25">
      <c r="C1986" s="75"/>
    </row>
    <row r="1987" spans="3:3" x14ac:dyDescent="0.25">
      <c r="C1987" s="75"/>
    </row>
    <row r="1988" spans="3:3" x14ac:dyDescent="0.25">
      <c r="C1988" s="75"/>
    </row>
    <row r="1989" spans="3:3" x14ac:dyDescent="0.25">
      <c r="C1989" s="75"/>
    </row>
    <row r="1990" spans="3:3" x14ac:dyDescent="0.25">
      <c r="C1990" s="75"/>
    </row>
    <row r="1991" spans="3:3" x14ac:dyDescent="0.25">
      <c r="C1991" s="75"/>
    </row>
    <row r="1992" spans="3:3" x14ac:dyDescent="0.25">
      <c r="C1992" s="75"/>
    </row>
    <row r="1993" spans="3:3" x14ac:dyDescent="0.25">
      <c r="C1993" s="75"/>
    </row>
    <row r="1994" spans="3:3" x14ac:dyDescent="0.25">
      <c r="C1994" s="75"/>
    </row>
    <row r="1995" spans="3:3" x14ac:dyDescent="0.25">
      <c r="C1995" s="75"/>
    </row>
    <row r="1996" spans="3:3" x14ac:dyDescent="0.25">
      <c r="C1996" s="75"/>
    </row>
    <row r="1997" spans="3:3" x14ac:dyDescent="0.25">
      <c r="C1997" s="75"/>
    </row>
    <row r="1998" spans="3:3" x14ac:dyDescent="0.25">
      <c r="C1998" s="75"/>
    </row>
    <row r="1999" spans="3:3" x14ac:dyDescent="0.25">
      <c r="C1999" s="75"/>
    </row>
    <row r="2000" spans="3:3" x14ac:dyDescent="0.25">
      <c r="C2000" s="75"/>
    </row>
    <row r="2001" spans="3:3" x14ac:dyDescent="0.25">
      <c r="C2001" s="75"/>
    </row>
    <row r="2002" spans="3:3" x14ac:dyDescent="0.25">
      <c r="C2002" s="75"/>
    </row>
    <row r="2003" spans="3:3" x14ac:dyDescent="0.25">
      <c r="C2003" s="75"/>
    </row>
    <row r="2004" spans="3:3" x14ac:dyDescent="0.25">
      <c r="C2004" s="75"/>
    </row>
    <row r="2005" spans="3:3" x14ac:dyDescent="0.25">
      <c r="C2005" s="75"/>
    </row>
    <row r="2006" spans="3:3" x14ac:dyDescent="0.25">
      <c r="C2006" s="75"/>
    </row>
    <row r="2007" spans="3:3" x14ac:dyDescent="0.25">
      <c r="C2007" s="75"/>
    </row>
    <row r="2008" spans="3:3" x14ac:dyDescent="0.25">
      <c r="C2008" s="75"/>
    </row>
    <row r="2009" spans="3:3" x14ac:dyDescent="0.25">
      <c r="C2009" s="75"/>
    </row>
    <row r="2010" spans="3:3" x14ac:dyDescent="0.25">
      <c r="C2010" s="75"/>
    </row>
    <row r="2011" spans="3:3" x14ac:dyDescent="0.25">
      <c r="C2011" s="75"/>
    </row>
    <row r="2012" spans="3:3" x14ac:dyDescent="0.25">
      <c r="C2012" s="75"/>
    </row>
    <row r="2013" spans="3:3" x14ac:dyDescent="0.25">
      <c r="C2013" s="75"/>
    </row>
    <row r="2014" spans="3:3" x14ac:dyDescent="0.25">
      <c r="C2014" s="75"/>
    </row>
    <row r="2015" spans="3:3" x14ac:dyDescent="0.25">
      <c r="C2015" s="75"/>
    </row>
    <row r="2016" spans="3:3" x14ac:dyDescent="0.25">
      <c r="C2016" s="75"/>
    </row>
    <row r="2017" spans="3:3" x14ac:dyDescent="0.25">
      <c r="C2017" s="75"/>
    </row>
    <row r="2018" spans="3:3" x14ac:dyDescent="0.25">
      <c r="C2018" s="75"/>
    </row>
    <row r="2019" spans="3:3" x14ac:dyDescent="0.25">
      <c r="C2019" s="75"/>
    </row>
    <row r="2020" spans="3:3" x14ac:dyDescent="0.25">
      <c r="C2020" s="75"/>
    </row>
    <row r="2021" spans="3:3" x14ac:dyDescent="0.25">
      <c r="C2021" s="75"/>
    </row>
    <row r="2022" spans="3:3" x14ac:dyDescent="0.25">
      <c r="C2022" s="75"/>
    </row>
    <row r="2023" spans="3:3" x14ac:dyDescent="0.25">
      <c r="C2023" s="75"/>
    </row>
    <row r="2024" spans="3:3" x14ac:dyDescent="0.25">
      <c r="C2024" s="75"/>
    </row>
    <row r="2025" spans="3:3" x14ac:dyDescent="0.25">
      <c r="C2025" s="75"/>
    </row>
    <row r="2026" spans="3:3" x14ac:dyDescent="0.25">
      <c r="C2026" s="75"/>
    </row>
    <row r="2027" spans="3:3" x14ac:dyDescent="0.25">
      <c r="C2027" s="75"/>
    </row>
    <row r="2028" spans="3:3" x14ac:dyDescent="0.25">
      <c r="C2028" s="75"/>
    </row>
    <row r="2029" spans="3:3" x14ac:dyDescent="0.25">
      <c r="C2029" s="75"/>
    </row>
    <row r="2030" spans="3:3" x14ac:dyDescent="0.25">
      <c r="C2030" s="75"/>
    </row>
    <row r="2031" spans="3:3" x14ac:dyDescent="0.25">
      <c r="C2031" s="75"/>
    </row>
    <row r="2032" spans="3:3" x14ac:dyDescent="0.25">
      <c r="C2032" s="75"/>
    </row>
    <row r="2033" spans="3:3" x14ac:dyDescent="0.25">
      <c r="C2033" s="75"/>
    </row>
    <row r="2034" spans="3:3" x14ac:dyDescent="0.25">
      <c r="C2034" s="75"/>
    </row>
    <row r="2035" spans="3:3" x14ac:dyDescent="0.25">
      <c r="C2035" s="75"/>
    </row>
    <row r="2036" spans="3:3" x14ac:dyDescent="0.25">
      <c r="C2036" s="75"/>
    </row>
    <row r="2037" spans="3:3" x14ac:dyDescent="0.25">
      <c r="C2037" s="75"/>
    </row>
    <row r="2038" spans="3:3" x14ac:dyDescent="0.25">
      <c r="C2038" s="75"/>
    </row>
    <row r="2039" spans="3:3" x14ac:dyDescent="0.25">
      <c r="C2039" s="75"/>
    </row>
    <row r="2040" spans="3:3" x14ac:dyDescent="0.25">
      <c r="C2040" s="75"/>
    </row>
    <row r="2041" spans="3:3" x14ac:dyDescent="0.25">
      <c r="C2041" s="75"/>
    </row>
    <row r="2042" spans="3:3" x14ac:dyDescent="0.25">
      <c r="C2042" s="75"/>
    </row>
    <row r="2043" spans="3:3" x14ac:dyDescent="0.25">
      <c r="C2043" s="75"/>
    </row>
    <row r="2044" spans="3:3" x14ac:dyDescent="0.25">
      <c r="C2044" s="75"/>
    </row>
    <row r="2045" spans="3:3" x14ac:dyDescent="0.25">
      <c r="C2045" s="75"/>
    </row>
    <row r="2046" spans="3:3" x14ac:dyDescent="0.25">
      <c r="C2046" s="75"/>
    </row>
    <row r="2047" spans="3:3" x14ac:dyDescent="0.25">
      <c r="C2047" s="75"/>
    </row>
    <row r="2048" spans="3:3" x14ac:dyDescent="0.25">
      <c r="C2048" s="75"/>
    </row>
    <row r="2049" spans="3:3" x14ac:dyDescent="0.25">
      <c r="C2049" s="75"/>
    </row>
    <row r="2050" spans="3:3" x14ac:dyDescent="0.25">
      <c r="C2050" s="75"/>
    </row>
    <row r="2051" spans="3:3" x14ac:dyDescent="0.25">
      <c r="C2051" s="75"/>
    </row>
    <row r="2052" spans="3:3" x14ac:dyDescent="0.25">
      <c r="C2052" s="75"/>
    </row>
    <row r="2053" spans="3:3" x14ac:dyDescent="0.25">
      <c r="C2053" s="75"/>
    </row>
    <row r="2054" spans="3:3" x14ac:dyDescent="0.25">
      <c r="C2054" s="75"/>
    </row>
    <row r="2055" spans="3:3" x14ac:dyDescent="0.25">
      <c r="C2055" s="75"/>
    </row>
    <row r="2056" spans="3:3" x14ac:dyDescent="0.25">
      <c r="C2056" s="75"/>
    </row>
    <row r="2057" spans="3:3" x14ac:dyDescent="0.25">
      <c r="C2057" s="75"/>
    </row>
    <row r="2058" spans="3:3" x14ac:dyDescent="0.25">
      <c r="C2058" s="75"/>
    </row>
    <row r="2059" spans="3:3" x14ac:dyDescent="0.25">
      <c r="C2059" s="75"/>
    </row>
    <row r="2060" spans="3:3" x14ac:dyDescent="0.25">
      <c r="C2060" s="75"/>
    </row>
    <row r="2061" spans="3:3" x14ac:dyDescent="0.25">
      <c r="C2061" s="75"/>
    </row>
    <row r="2062" spans="3:3" x14ac:dyDescent="0.25">
      <c r="C2062" s="75"/>
    </row>
    <row r="2063" spans="3:3" x14ac:dyDescent="0.25">
      <c r="C2063" s="75"/>
    </row>
    <row r="2064" spans="3:3" x14ac:dyDescent="0.25">
      <c r="C2064" s="75"/>
    </row>
    <row r="2065" spans="3:3" x14ac:dyDescent="0.25">
      <c r="C2065" s="75"/>
    </row>
    <row r="2066" spans="3:3" x14ac:dyDescent="0.25">
      <c r="C2066" s="75"/>
    </row>
    <row r="2067" spans="3:3" x14ac:dyDescent="0.25">
      <c r="C2067" s="75"/>
    </row>
    <row r="2068" spans="3:3" x14ac:dyDescent="0.25">
      <c r="C2068" s="75"/>
    </row>
    <row r="2069" spans="3:3" x14ac:dyDescent="0.25">
      <c r="C2069" s="75"/>
    </row>
    <row r="2070" spans="3:3" x14ac:dyDescent="0.25">
      <c r="C2070" s="75"/>
    </row>
    <row r="2071" spans="3:3" x14ac:dyDescent="0.25">
      <c r="C2071" s="75"/>
    </row>
    <row r="2072" spans="3:3" x14ac:dyDescent="0.25">
      <c r="C2072" s="75"/>
    </row>
    <row r="2073" spans="3:3" x14ac:dyDescent="0.25">
      <c r="C2073" s="75"/>
    </row>
    <row r="2074" spans="3:3" x14ac:dyDescent="0.25">
      <c r="C2074" s="75"/>
    </row>
    <row r="2075" spans="3:3" x14ac:dyDescent="0.25">
      <c r="C2075" s="75"/>
    </row>
    <row r="2076" spans="3:3" x14ac:dyDescent="0.25">
      <c r="C2076" s="75"/>
    </row>
    <row r="2077" spans="3:3" x14ac:dyDescent="0.25">
      <c r="C2077" s="75"/>
    </row>
    <row r="2078" spans="3:3" x14ac:dyDescent="0.25">
      <c r="C2078" s="75"/>
    </row>
    <row r="2079" spans="3:3" x14ac:dyDescent="0.25">
      <c r="C2079" s="75"/>
    </row>
    <row r="2080" spans="3:3" x14ac:dyDescent="0.25">
      <c r="C2080" s="75"/>
    </row>
    <row r="2081" spans="3:3" x14ac:dyDescent="0.25">
      <c r="C2081" s="75"/>
    </row>
    <row r="2082" spans="3:3" x14ac:dyDescent="0.25">
      <c r="C2082" s="75"/>
    </row>
    <row r="2083" spans="3:3" x14ac:dyDescent="0.25">
      <c r="C2083" s="75"/>
    </row>
    <row r="2084" spans="3:3" x14ac:dyDescent="0.25">
      <c r="C2084" s="75"/>
    </row>
    <row r="2085" spans="3:3" x14ac:dyDescent="0.25">
      <c r="C2085" s="75"/>
    </row>
    <row r="2086" spans="3:3" x14ac:dyDescent="0.25">
      <c r="C2086" s="75"/>
    </row>
    <row r="2087" spans="3:3" x14ac:dyDescent="0.25">
      <c r="C2087" s="75"/>
    </row>
    <row r="2088" spans="3:3" x14ac:dyDescent="0.25">
      <c r="C2088" s="75"/>
    </row>
    <row r="2089" spans="3:3" x14ac:dyDescent="0.25">
      <c r="C2089" s="75"/>
    </row>
    <row r="2090" spans="3:3" x14ac:dyDescent="0.25">
      <c r="C2090" s="75"/>
    </row>
    <row r="2091" spans="3:3" x14ac:dyDescent="0.25">
      <c r="C2091" s="75"/>
    </row>
    <row r="2092" spans="3:3" x14ac:dyDescent="0.25">
      <c r="C2092" s="75"/>
    </row>
    <row r="2093" spans="3:3" x14ac:dyDescent="0.25">
      <c r="C2093" s="75"/>
    </row>
    <row r="2094" spans="3:3" x14ac:dyDescent="0.25">
      <c r="C2094" s="75"/>
    </row>
    <row r="2095" spans="3:3" x14ac:dyDescent="0.25">
      <c r="C2095" s="75"/>
    </row>
    <row r="2096" spans="3:3" x14ac:dyDescent="0.25">
      <c r="C2096" s="75"/>
    </row>
    <row r="2097" spans="3:3" x14ac:dyDescent="0.25">
      <c r="C2097" s="75"/>
    </row>
    <row r="2098" spans="3:3" x14ac:dyDescent="0.25">
      <c r="C2098" s="75"/>
    </row>
    <row r="2099" spans="3:3" x14ac:dyDescent="0.25">
      <c r="C2099" s="75"/>
    </row>
    <row r="2100" spans="3:3" x14ac:dyDescent="0.25">
      <c r="C2100" s="75"/>
    </row>
    <row r="2101" spans="3:3" x14ac:dyDescent="0.25">
      <c r="C2101" s="75"/>
    </row>
    <row r="2102" spans="3:3" x14ac:dyDescent="0.25">
      <c r="C2102" s="75"/>
    </row>
    <row r="2103" spans="3:3" x14ac:dyDescent="0.25">
      <c r="C2103" s="75"/>
    </row>
    <row r="2104" spans="3:3" x14ac:dyDescent="0.25">
      <c r="C2104" s="75"/>
    </row>
    <row r="2105" spans="3:3" x14ac:dyDescent="0.25">
      <c r="C2105" s="75"/>
    </row>
    <row r="2106" spans="3:3" x14ac:dyDescent="0.25">
      <c r="C2106" s="75"/>
    </row>
    <row r="2107" spans="3:3" x14ac:dyDescent="0.25">
      <c r="C2107" s="75"/>
    </row>
    <row r="2108" spans="3:3" x14ac:dyDescent="0.25">
      <c r="C2108" s="75"/>
    </row>
    <row r="2109" spans="3:3" x14ac:dyDescent="0.25">
      <c r="C2109" s="75"/>
    </row>
    <row r="2110" spans="3:3" x14ac:dyDescent="0.25">
      <c r="C2110" s="75"/>
    </row>
    <row r="2111" spans="3:3" x14ac:dyDescent="0.25">
      <c r="C2111" s="75"/>
    </row>
    <row r="2112" spans="3:3" x14ac:dyDescent="0.25">
      <c r="C2112" s="75"/>
    </row>
    <row r="2113" spans="3:3" x14ac:dyDescent="0.25">
      <c r="C2113" s="75"/>
    </row>
    <row r="2114" spans="3:3" x14ac:dyDescent="0.25">
      <c r="C2114" s="75"/>
    </row>
    <row r="2115" spans="3:3" x14ac:dyDescent="0.25">
      <c r="C2115" s="75"/>
    </row>
    <row r="2116" spans="3:3" x14ac:dyDescent="0.25">
      <c r="C2116" s="75"/>
    </row>
    <row r="2117" spans="3:3" x14ac:dyDescent="0.25">
      <c r="C2117" s="75"/>
    </row>
    <row r="2118" spans="3:3" x14ac:dyDescent="0.25">
      <c r="C2118" s="75"/>
    </row>
    <row r="2119" spans="3:3" x14ac:dyDescent="0.25">
      <c r="C2119" s="75"/>
    </row>
    <row r="2120" spans="3:3" x14ac:dyDescent="0.25">
      <c r="C2120" s="75"/>
    </row>
    <row r="2121" spans="3:3" x14ac:dyDescent="0.25">
      <c r="C2121" s="75"/>
    </row>
    <row r="2122" spans="3:3" x14ac:dyDescent="0.25">
      <c r="C2122" s="75"/>
    </row>
    <row r="2123" spans="3:3" x14ac:dyDescent="0.25">
      <c r="C2123" s="75"/>
    </row>
    <row r="2124" spans="3:3" x14ac:dyDescent="0.25">
      <c r="C2124" s="75"/>
    </row>
    <row r="2125" spans="3:3" x14ac:dyDescent="0.25">
      <c r="C2125" s="75"/>
    </row>
    <row r="2126" spans="3:3" x14ac:dyDescent="0.25">
      <c r="C2126" s="75"/>
    </row>
    <row r="2127" spans="3:3" x14ac:dyDescent="0.25">
      <c r="C2127" s="75"/>
    </row>
    <row r="2128" spans="3:3" x14ac:dyDescent="0.25">
      <c r="C2128" s="75"/>
    </row>
    <row r="2129" spans="3:3" x14ac:dyDescent="0.25">
      <c r="C2129" s="75"/>
    </row>
    <row r="2130" spans="3:3" x14ac:dyDescent="0.25">
      <c r="C2130" s="75"/>
    </row>
    <row r="2131" spans="3:3" x14ac:dyDescent="0.25">
      <c r="C2131" s="75"/>
    </row>
    <row r="2132" spans="3:3" x14ac:dyDescent="0.25">
      <c r="C2132" s="75"/>
    </row>
    <row r="2133" spans="3:3" x14ac:dyDescent="0.25">
      <c r="C2133" s="75"/>
    </row>
    <row r="2134" spans="3:3" x14ac:dyDescent="0.25">
      <c r="C2134" s="75"/>
    </row>
    <row r="2135" spans="3:3" x14ac:dyDescent="0.25">
      <c r="C2135" s="75"/>
    </row>
    <row r="2136" spans="3:3" x14ac:dyDescent="0.25">
      <c r="C2136" s="75"/>
    </row>
    <row r="2137" spans="3:3" x14ac:dyDescent="0.25">
      <c r="C2137" s="75"/>
    </row>
    <row r="2138" spans="3:3" x14ac:dyDescent="0.25">
      <c r="C2138" s="75"/>
    </row>
    <row r="2139" spans="3:3" x14ac:dyDescent="0.25">
      <c r="C2139" s="75"/>
    </row>
    <row r="2140" spans="3:3" x14ac:dyDescent="0.25">
      <c r="C2140" s="75"/>
    </row>
    <row r="2141" spans="3:3" x14ac:dyDescent="0.25">
      <c r="C2141" s="75"/>
    </row>
    <row r="2142" spans="3:3" x14ac:dyDescent="0.25">
      <c r="C2142" s="75"/>
    </row>
    <row r="2143" spans="3:3" x14ac:dyDescent="0.25">
      <c r="C2143" s="75"/>
    </row>
    <row r="2144" spans="3:3" x14ac:dyDescent="0.25">
      <c r="C2144" s="75"/>
    </row>
    <row r="2145" spans="3:3" x14ac:dyDescent="0.25">
      <c r="C2145" s="75"/>
    </row>
    <row r="2146" spans="3:3" x14ac:dyDescent="0.25">
      <c r="C2146" s="75"/>
    </row>
    <row r="2147" spans="3:3" x14ac:dyDescent="0.25">
      <c r="C2147" s="75"/>
    </row>
    <row r="2148" spans="3:3" x14ac:dyDescent="0.25">
      <c r="C2148" s="75"/>
    </row>
    <row r="2149" spans="3:3" x14ac:dyDescent="0.25">
      <c r="C2149" s="75"/>
    </row>
    <row r="2150" spans="3:3" x14ac:dyDescent="0.25">
      <c r="C2150" s="75"/>
    </row>
    <row r="2151" spans="3:3" x14ac:dyDescent="0.25">
      <c r="C2151" s="75"/>
    </row>
    <row r="2152" spans="3:3" x14ac:dyDescent="0.25">
      <c r="C2152" s="75"/>
    </row>
    <row r="2153" spans="3:3" x14ac:dyDescent="0.25">
      <c r="C2153" s="75"/>
    </row>
    <row r="2154" spans="3:3" x14ac:dyDescent="0.25">
      <c r="C2154" s="75"/>
    </row>
    <row r="2155" spans="3:3" x14ac:dyDescent="0.25">
      <c r="C2155" s="75"/>
    </row>
    <row r="2156" spans="3:3" x14ac:dyDescent="0.25">
      <c r="C2156" s="75"/>
    </row>
    <row r="2157" spans="3:3" x14ac:dyDescent="0.25">
      <c r="C2157" s="75"/>
    </row>
    <row r="2158" spans="3:3" x14ac:dyDescent="0.25">
      <c r="C2158" s="75"/>
    </row>
    <row r="2159" spans="3:3" x14ac:dyDescent="0.25">
      <c r="C2159" s="75"/>
    </row>
    <row r="2160" spans="3:3" x14ac:dyDescent="0.25">
      <c r="C2160" s="75"/>
    </row>
    <row r="2161" spans="3:3" x14ac:dyDescent="0.25">
      <c r="C2161" s="75"/>
    </row>
    <row r="2162" spans="3:3" x14ac:dyDescent="0.25">
      <c r="C2162" s="75"/>
    </row>
    <row r="2163" spans="3:3" x14ac:dyDescent="0.25">
      <c r="C2163" s="75"/>
    </row>
    <row r="2164" spans="3:3" x14ac:dyDescent="0.25">
      <c r="C2164" s="75"/>
    </row>
    <row r="2165" spans="3:3" x14ac:dyDescent="0.25">
      <c r="C2165" s="75"/>
    </row>
    <row r="2166" spans="3:3" x14ac:dyDescent="0.25">
      <c r="C2166" s="75"/>
    </row>
    <row r="2167" spans="3:3" x14ac:dyDescent="0.25">
      <c r="C2167" s="75"/>
    </row>
    <row r="2168" spans="3:3" x14ac:dyDescent="0.25">
      <c r="C2168" s="75"/>
    </row>
    <row r="2169" spans="3:3" x14ac:dyDescent="0.25">
      <c r="C2169" s="75"/>
    </row>
    <row r="2170" spans="3:3" x14ac:dyDescent="0.25">
      <c r="C2170" s="75"/>
    </row>
    <row r="2171" spans="3:3" x14ac:dyDescent="0.25">
      <c r="C2171" s="75"/>
    </row>
    <row r="2172" spans="3:3" x14ac:dyDescent="0.25">
      <c r="C2172" s="75"/>
    </row>
    <row r="2173" spans="3:3" x14ac:dyDescent="0.25">
      <c r="C2173" s="75"/>
    </row>
    <row r="2174" spans="3:3" x14ac:dyDescent="0.25">
      <c r="C2174" s="75"/>
    </row>
    <row r="2175" spans="3:3" x14ac:dyDescent="0.25">
      <c r="C2175" s="75"/>
    </row>
    <row r="2176" spans="3:3" x14ac:dyDescent="0.25">
      <c r="C2176" s="75"/>
    </row>
    <row r="2177" spans="3:3" x14ac:dyDescent="0.25">
      <c r="C2177" s="75"/>
    </row>
    <row r="2178" spans="3:3" x14ac:dyDescent="0.25">
      <c r="C2178" s="75"/>
    </row>
    <row r="2179" spans="3:3" x14ac:dyDescent="0.25">
      <c r="C2179" s="75"/>
    </row>
    <row r="2180" spans="3:3" x14ac:dyDescent="0.25">
      <c r="C2180" s="75"/>
    </row>
    <row r="2181" spans="3:3" x14ac:dyDescent="0.25">
      <c r="C2181" s="75"/>
    </row>
    <row r="2182" spans="3:3" x14ac:dyDescent="0.25">
      <c r="C2182" s="75"/>
    </row>
    <row r="2183" spans="3:3" x14ac:dyDescent="0.25">
      <c r="C2183" s="75"/>
    </row>
    <row r="2184" spans="3:3" x14ac:dyDescent="0.25">
      <c r="C2184" s="75"/>
    </row>
    <row r="2185" spans="3:3" x14ac:dyDescent="0.25">
      <c r="C2185" s="75"/>
    </row>
    <row r="2186" spans="3:3" x14ac:dyDescent="0.25">
      <c r="C2186" s="75"/>
    </row>
    <row r="2187" spans="3:3" x14ac:dyDescent="0.25">
      <c r="C2187" s="75"/>
    </row>
    <row r="2188" spans="3:3" x14ac:dyDescent="0.25">
      <c r="C2188" s="75"/>
    </row>
    <row r="2189" spans="3:3" x14ac:dyDescent="0.25">
      <c r="C2189" s="75"/>
    </row>
    <row r="2190" spans="3:3" x14ac:dyDescent="0.25">
      <c r="C2190" s="75"/>
    </row>
    <row r="2191" spans="3:3" x14ac:dyDescent="0.25">
      <c r="C2191" s="75"/>
    </row>
    <row r="2192" spans="3:3" x14ac:dyDescent="0.25">
      <c r="C2192" s="75"/>
    </row>
    <row r="2193" spans="3:3" x14ac:dyDescent="0.25">
      <c r="C2193" s="75"/>
    </row>
    <row r="2194" spans="3:3" x14ac:dyDescent="0.25">
      <c r="C2194" s="75"/>
    </row>
    <row r="2195" spans="3:3" x14ac:dyDescent="0.25">
      <c r="C2195" s="75"/>
    </row>
    <row r="2196" spans="3:3" x14ac:dyDescent="0.25">
      <c r="C2196" s="75"/>
    </row>
    <row r="2197" spans="3:3" x14ac:dyDescent="0.25">
      <c r="C2197" s="75"/>
    </row>
    <row r="2198" spans="3:3" x14ac:dyDescent="0.25">
      <c r="C2198" s="75"/>
    </row>
    <row r="2199" spans="3:3" x14ac:dyDescent="0.25">
      <c r="C2199" s="75"/>
    </row>
    <row r="2200" spans="3:3" x14ac:dyDescent="0.25">
      <c r="C2200" s="75"/>
    </row>
    <row r="2201" spans="3:3" x14ac:dyDescent="0.25">
      <c r="C2201" s="75"/>
    </row>
    <row r="2202" spans="3:3" x14ac:dyDescent="0.25">
      <c r="C2202" s="75"/>
    </row>
    <row r="2203" spans="3:3" x14ac:dyDescent="0.25">
      <c r="C2203" s="75"/>
    </row>
    <row r="2204" spans="3:3" x14ac:dyDescent="0.25">
      <c r="C2204" s="75"/>
    </row>
    <row r="2205" spans="3:3" x14ac:dyDescent="0.25">
      <c r="C2205" s="75"/>
    </row>
    <row r="2206" spans="3:3" x14ac:dyDescent="0.25">
      <c r="C2206" s="75"/>
    </row>
    <row r="2207" spans="3:3" x14ac:dyDescent="0.25">
      <c r="C2207" s="75"/>
    </row>
    <row r="2208" spans="3:3" x14ac:dyDescent="0.25">
      <c r="C2208" s="75"/>
    </row>
    <row r="2209" spans="3:3" x14ac:dyDescent="0.25">
      <c r="C2209" s="75"/>
    </row>
    <row r="2210" spans="3:3" x14ac:dyDescent="0.25">
      <c r="C2210" s="75"/>
    </row>
    <row r="2211" spans="3:3" x14ac:dyDescent="0.25">
      <c r="C2211" s="75"/>
    </row>
    <row r="2212" spans="3:3" x14ac:dyDescent="0.25">
      <c r="C2212" s="75"/>
    </row>
    <row r="2213" spans="3:3" x14ac:dyDescent="0.25">
      <c r="C2213" s="75"/>
    </row>
    <row r="2214" spans="3:3" x14ac:dyDescent="0.25">
      <c r="C2214" s="75"/>
    </row>
    <row r="2215" spans="3:3" x14ac:dyDescent="0.25">
      <c r="C2215" s="75"/>
    </row>
    <row r="2216" spans="3:3" x14ac:dyDescent="0.25">
      <c r="C2216" s="75"/>
    </row>
    <row r="2217" spans="3:3" x14ac:dyDescent="0.25">
      <c r="C2217" s="75"/>
    </row>
    <row r="2218" spans="3:3" x14ac:dyDescent="0.25">
      <c r="C2218" s="75"/>
    </row>
    <row r="2219" spans="3:3" x14ac:dyDescent="0.25">
      <c r="C2219" s="75"/>
    </row>
    <row r="2220" spans="3:3" x14ac:dyDescent="0.25">
      <c r="C2220" s="75"/>
    </row>
    <row r="2221" spans="3:3" x14ac:dyDescent="0.25">
      <c r="C2221" s="75"/>
    </row>
    <row r="2222" spans="3:3" x14ac:dyDescent="0.25">
      <c r="C2222" s="75"/>
    </row>
    <row r="2223" spans="3:3" x14ac:dyDescent="0.25">
      <c r="C2223" s="75"/>
    </row>
    <row r="2224" spans="3:3" x14ac:dyDescent="0.25">
      <c r="C2224" s="75"/>
    </row>
    <row r="2225" spans="3:3" x14ac:dyDescent="0.25">
      <c r="C2225" s="75"/>
    </row>
    <row r="2226" spans="3:3" x14ac:dyDescent="0.25">
      <c r="C2226" s="75"/>
    </row>
    <row r="2227" spans="3:3" x14ac:dyDescent="0.25">
      <c r="C2227" s="75"/>
    </row>
    <row r="2228" spans="3:3" x14ac:dyDescent="0.25">
      <c r="C2228" s="75"/>
    </row>
    <row r="2229" spans="3:3" x14ac:dyDescent="0.25">
      <c r="C2229" s="75"/>
    </row>
    <row r="2230" spans="3:3" x14ac:dyDescent="0.25">
      <c r="C2230" s="75"/>
    </row>
    <row r="2231" spans="3:3" x14ac:dyDescent="0.25">
      <c r="C2231" s="75"/>
    </row>
    <row r="2232" spans="3:3" x14ac:dyDescent="0.25">
      <c r="C2232" s="75"/>
    </row>
    <row r="2233" spans="3:3" x14ac:dyDescent="0.25">
      <c r="C2233" s="75"/>
    </row>
    <row r="2234" spans="3:3" x14ac:dyDescent="0.25">
      <c r="C2234" s="75"/>
    </row>
    <row r="2235" spans="3:3" x14ac:dyDescent="0.25">
      <c r="C2235" s="75"/>
    </row>
    <row r="2236" spans="3:3" x14ac:dyDescent="0.25">
      <c r="C2236" s="75"/>
    </row>
    <row r="2237" spans="3:3" x14ac:dyDescent="0.25">
      <c r="C2237" s="75"/>
    </row>
    <row r="2238" spans="3:3" x14ac:dyDescent="0.25">
      <c r="C2238" s="75"/>
    </row>
    <row r="2239" spans="3:3" x14ac:dyDescent="0.25">
      <c r="C2239" s="75"/>
    </row>
    <row r="2240" spans="3:3" x14ac:dyDescent="0.25">
      <c r="C2240" s="75"/>
    </row>
    <row r="2241" spans="3:3" x14ac:dyDescent="0.25">
      <c r="C2241" s="75"/>
    </row>
    <row r="2242" spans="3:3" x14ac:dyDescent="0.25">
      <c r="C2242" s="75"/>
    </row>
    <row r="2243" spans="3:3" x14ac:dyDescent="0.25">
      <c r="C2243" s="75"/>
    </row>
    <row r="2244" spans="3:3" x14ac:dyDescent="0.25">
      <c r="C2244" s="75"/>
    </row>
    <row r="2245" spans="3:3" x14ac:dyDescent="0.25">
      <c r="C2245" s="75"/>
    </row>
    <row r="2246" spans="3:3" x14ac:dyDescent="0.25">
      <c r="C2246" s="75"/>
    </row>
    <row r="2247" spans="3:3" x14ac:dyDescent="0.25">
      <c r="C2247" s="75"/>
    </row>
    <row r="2248" spans="3:3" x14ac:dyDescent="0.25">
      <c r="C2248" s="75"/>
    </row>
    <row r="2249" spans="3:3" x14ac:dyDescent="0.25">
      <c r="C2249" s="75"/>
    </row>
    <row r="2250" spans="3:3" x14ac:dyDescent="0.25">
      <c r="C2250" s="75"/>
    </row>
    <row r="2251" spans="3:3" x14ac:dyDescent="0.25">
      <c r="C2251" s="75"/>
    </row>
    <row r="2252" spans="3:3" x14ac:dyDescent="0.25">
      <c r="C2252" s="75"/>
    </row>
    <row r="2253" spans="3:3" x14ac:dyDescent="0.25">
      <c r="C2253" s="75"/>
    </row>
    <row r="2254" spans="3:3" x14ac:dyDescent="0.25">
      <c r="C2254" s="75"/>
    </row>
    <row r="2255" spans="3:3" x14ac:dyDescent="0.25">
      <c r="C2255" s="75"/>
    </row>
    <row r="2256" spans="3:3" x14ac:dyDescent="0.25">
      <c r="C2256" s="75"/>
    </row>
    <row r="2257" spans="3:3" x14ac:dyDescent="0.25">
      <c r="C2257" s="75"/>
    </row>
    <row r="2258" spans="3:3" x14ac:dyDescent="0.25">
      <c r="C2258" s="75"/>
    </row>
    <row r="2259" spans="3:3" x14ac:dyDescent="0.25">
      <c r="C2259" s="75"/>
    </row>
    <row r="2260" spans="3:3" x14ac:dyDescent="0.25">
      <c r="C2260" s="75"/>
    </row>
    <row r="2261" spans="3:3" x14ac:dyDescent="0.25">
      <c r="C2261" s="75"/>
    </row>
    <row r="2262" spans="3:3" x14ac:dyDescent="0.25">
      <c r="C2262" s="75"/>
    </row>
    <row r="2263" spans="3:3" x14ac:dyDescent="0.25">
      <c r="C2263" s="75"/>
    </row>
    <row r="2264" spans="3:3" x14ac:dyDescent="0.25">
      <c r="C2264" s="75"/>
    </row>
    <row r="2265" spans="3:3" x14ac:dyDescent="0.25">
      <c r="C2265" s="75"/>
    </row>
    <row r="2266" spans="3:3" x14ac:dyDescent="0.25">
      <c r="C2266" s="75"/>
    </row>
    <row r="2267" spans="3:3" x14ac:dyDescent="0.25">
      <c r="C2267" s="75"/>
    </row>
    <row r="2268" spans="3:3" x14ac:dyDescent="0.25">
      <c r="C2268" s="75"/>
    </row>
    <row r="2269" spans="3:3" x14ac:dyDescent="0.25">
      <c r="C2269" s="75"/>
    </row>
    <row r="2270" spans="3:3" x14ac:dyDescent="0.25">
      <c r="C2270" s="75"/>
    </row>
    <row r="2271" spans="3:3" x14ac:dyDescent="0.25">
      <c r="C2271" s="75"/>
    </row>
    <row r="2272" spans="3:3" x14ac:dyDescent="0.25">
      <c r="C2272" s="75"/>
    </row>
    <row r="2273" spans="3:3" x14ac:dyDescent="0.25">
      <c r="C2273" s="75"/>
    </row>
    <row r="2274" spans="3:3" x14ac:dyDescent="0.25">
      <c r="C2274" s="75"/>
    </row>
    <row r="2275" spans="3:3" x14ac:dyDescent="0.25">
      <c r="C2275" s="75"/>
    </row>
    <row r="2276" spans="3:3" x14ac:dyDescent="0.25">
      <c r="C2276" s="75"/>
    </row>
    <row r="2277" spans="3:3" x14ac:dyDescent="0.25">
      <c r="C2277" s="75"/>
    </row>
    <row r="2278" spans="3:3" x14ac:dyDescent="0.25">
      <c r="C2278" s="75"/>
    </row>
    <row r="2279" spans="3:3" x14ac:dyDescent="0.25">
      <c r="C2279" s="75"/>
    </row>
    <row r="2280" spans="3:3" x14ac:dyDescent="0.25">
      <c r="C2280" s="75"/>
    </row>
    <row r="2281" spans="3:3" x14ac:dyDescent="0.25">
      <c r="C2281" s="75"/>
    </row>
    <row r="2282" spans="3:3" x14ac:dyDescent="0.25">
      <c r="C2282" s="75"/>
    </row>
    <row r="2283" spans="3:3" x14ac:dyDescent="0.25">
      <c r="C2283" s="75"/>
    </row>
    <row r="2284" spans="3:3" x14ac:dyDescent="0.25">
      <c r="C2284" s="75"/>
    </row>
    <row r="2285" spans="3:3" x14ac:dyDescent="0.25">
      <c r="C2285" s="75"/>
    </row>
    <row r="2286" spans="3:3" x14ac:dyDescent="0.25">
      <c r="C2286" s="75"/>
    </row>
    <row r="2287" spans="3:3" x14ac:dyDescent="0.25">
      <c r="C2287" s="75"/>
    </row>
    <row r="2288" spans="3:3" x14ac:dyDescent="0.25">
      <c r="C2288" s="75"/>
    </row>
    <row r="2289" spans="3:3" x14ac:dyDescent="0.25">
      <c r="C2289" s="75"/>
    </row>
    <row r="2290" spans="3:3" x14ac:dyDescent="0.25">
      <c r="C2290" s="75"/>
    </row>
    <row r="2291" spans="3:3" x14ac:dyDescent="0.25">
      <c r="C2291" s="75"/>
    </row>
    <row r="2292" spans="3:3" x14ac:dyDescent="0.25">
      <c r="C2292" s="75"/>
    </row>
    <row r="2293" spans="3:3" x14ac:dyDescent="0.25">
      <c r="C2293" s="75"/>
    </row>
    <row r="2294" spans="3:3" x14ac:dyDescent="0.25">
      <c r="C2294" s="75"/>
    </row>
    <row r="2295" spans="3:3" x14ac:dyDescent="0.25">
      <c r="C2295" s="75"/>
    </row>
    <row r="2296" spans="3:3" x14ac:dyDescent="0.25">
      <c r="C2296" s="75"/>
    </row>
    <row r="2297" spans="3:3" x14ac:dyDescent="0.25">
      <c r="C2297" s="75"/>
    </row>
    <row r="2298" spans="3:3" x14ac:dyDescent="0.25">
      <c r="C2298" s="75"/>
    </row>
    <row r="2299" spans="3:3" x14ac:dyDescent="0.25">
      <c r="C2299" s="75"/>
    </row>
    <row r="2300" spans="3:3" x14ac:dyDescent="0.25">
      <c r="C2300" s="75"/>
    </row>
    <row r="2301" spans="3:3" x14ac:dyDescent="0.25">
      <c r="C2301" s="75"/>
    </row>
    <row r="2302" spans="3:3" x14ac:dyDescent="0.25">
      <c r="C2302" s="75"/>
    </row>
    <row r="2303" spans="3:3" x14ac:dyDescent="0.25">
      <c r="C2303" s="75"/>
    </row>
    <row r="2304" spans="3:3" x14ac:dyDescent="0.25">
      <c r="C2304" s="75"/>
    </row>
    <row r="2305" spans="3:3" x14ac:dyDescent="0.25">
      <c r="C2305" s="75"/>
    </row>
    <row r="2306" spans="3:3" x14ac:dyDescent="0.25">
      <c r="C2306" s="75"/>
    </row>
    <row r="2307" spans="3:3" x14ac:dyDescent="0.25">
      <c r="C2307" s="75"/>
    </row>
    <row r="2308" spans="3:3" x14ac:dyDescent="0.25">
      <c r="C2308" s="75"/>
    </row>
    <row r="2309" spans="3:3" x14ac:dyDescent="0.25">
      <c r="C2309" s="75"/>
    </row>
    <row r="2310" spans="3:3" x14ac:dyDescent="0.25">
      <c r="C2310" s="75"/>
    </row>
    <row r="2311" spans="3:3" x14ac:dyDescent="0.25">
      <c r="C2311" s="75"/>
    </row>
    <row r="2312" spans="3:3" x14ac:dyDescent="0.25">
      <c r="C2312" s="75"/>
    </row>
    <row r="2313" spans="3:3" x14ac:dyDescent="0.25">
      <c r="C2313" s="75"/>
    </row>
    <row r="2314" spans="3:3" x14ac:dyDescent="0.25">
      <c r="C2314" s="75"/>
    </row>
    <row r="2315" spans="3:3" x14ac:dyDescent="0.25">
      <c r="C2315" s="75"/>
    </row>
    <row r="2316" spans="3:3" x14ac:dyDescent="0.25">
      <c r="C2316" s="75"/>
    </row>
    <row r="2317" spans="3:3" x14ac:dyDescent="0.25">
      <c r="C2317" s="75"/>
    </row>
    <row r="2318" spans="3:3" x14ac:dyDescent="0.25">
      <c r="C2318" s="75"/>
    </row>
    <row r="2319" spans="3:3" x14ac:dyDescent="0.25">
      <c r="C2319" s="75"/>
    </row>
    <row r="2320" spans="3:3" x14ac:dyDescent="0.25">
      <c r="C2320" s="75"/>
    </row>
    <row r="2321" spans="3:3" x14ac:dyDescent="0.25">
      <c r="C2321" s="75"/>
    </row>
    <row r="2322" spans="3:3" x14ac:dyDescent="0.25">
      <c r="C2322" s="75"/>
    </row>
    <row r="2323" spans="3:3" x14ac:dyDescent="0.25">
      <c r="C2323" s="75"/>
    </row>
    <row r="2324" spans="3:3" x14ac:dyDescent="0.25">
      <c r="C2324" s="75"/>
    </row>
    <row r="2325" spans="3:3" x14ac:dyDescent="0.25">
      <c r="C2325" s="75"/>
    </row>
    <row r="2326" spans="3:3" x14ac:dyDescent="0.25">
      <c r="C2326" s="75"/>
    </row>
    <row r="2327" spans="3:3" x14ac:dyDescent="0.25">
      <c r="C2327" s="75"/>
    </row>
    <row r="2328" spans="3:3" x14ac:dyDescent="0.25">
      <c r="C2328" s="75"/>
    </row>
    <row r="2329" spans="3:3" x14ac:dyDescent="0.25">
      <c r="C2329" s="75"/>
    </row>
    <row r="2330" spans="3:3" x14ac:dyDescent="0.25">
      <c r="C2330" s="75"/>
    </row>
    <row r="2331" spans="3:3" x14ac:dyDescent="0.25">
      <c r="C2331" s="75"/>
    </row>
    <row r="2332" spans="3:3" x14ac:dyDescent="0.25">
      <c r="C2332" s="75"/>
    </row>
    <row r="2333" spans="3:3" x14ac:dyDescent="0.25">
      <c r="C2333" s="75"/>
    </row>
    <row r="2334" spans="3:3" x14ac:dyDescent="0.25">
      <c r="C2334" s="75"/>
    </row>
    <row r="2335" spans="3:3" x14ac:dyDescent="0.25">
      <c r="C2335" s="75"/>
    </row>
    <row r="2336" spans="3:3" x14ac:dyDescent="0.25">
      <c r="C2336" s="75"/>
    </row>
    <row r="2337" spans="3:3" x14ac:dyDescent="0.25">
      <c r="C2337" s="75"/>
    </row>
    <row r="2338" spans="3:3" x14ac:dyDescent="0.25">
      <c r="C2338" s="75"/>
    </row>
    <row r="2339" spans="3:3" x14ac:dyDescent="0.25">
      <c r="C2339" s="75"/>
    </row>
    <row r="2340" spans="3:3" x14ac:dyDescent="0.25">
      <c r="C2340" s="75"/>
    </row>
    <row r="2341" spans="3:3" x14ac:dyDescent="0.25">
      <c r="C2341" s="75"/>
    </row>
    <row r="2342" spans="3:3" x14ac:dyDescent="0.25">
      <c r="C2342" s="75"/>
    </row>
    <row r="2343" spans="3:3" x14ac:dyDescent="0.25">
      <c r="C2343" s="75"/>
    </row>
    <row r="2344" spans="3:3" x14ac:dyDescent="0.25">
      <c r="C2344" s="75"/>
    </row>
    <row r="2345" spans="3:3" x14ac:dyDescent="0.25">
      <c r="C2345" s="75"/>
    </row>
    <row r="2346" spans="3:3" x14ac:dyDescent="0.25">
      <c r="C2346" s="75"/>
    </row>
    <row r="2347" spans="3:3" x14ac:dyDescent="0.25">
      <c r="C2347" s="75"/>
    </row>
    <row r="2348" spans="3:3" x14ac:dyDescent="0.25">
      <c r="C2348" s="75"/>
    </row>
    <row r="2349" spans="3:3" x14ac:dyDescent="0.25">
      <c r="C2349" s="75"/>
    </row>
    <row r="2350" spans="3:3" x14ac:dyDescent="0.25">
      <c r="C2350" s="75"/>
    </row>
    <row r="2351" spans="3:3" x14ac:dyDescent="0.25">
      <c r="C2351" s="75"/>
    </row>
    <row r="2352" spans="3:3" x14ac:dyDescent="0.25">
      <c r="C2352" s="75"/>
    </row>
    <row r="2353" spans="3:3" x14ac:dyDescent="0.25">
      <c r="C2353" s="75"/>
    </row>
    <row r="2354" spans="3:3" x14ac:dyDescent="0.25">
      <c r="C2354" s="75"/>
    </row>
    <row r="2355" spans="3:3" x14ac:dyDescent="0.25">
      <c r="C2355" s="75"/>
    </row>
    <row r="2356" spans="3:3" x14ac:dyDescent="0.25">
      <c r="C2356" s="75"/>
    </row>
    <row r="2357" spans="3:3" x14ac:dyDescent="0.25">
      <c r="C2357" s="75"/>
    </row>
    <row r="2358" spans="3:3" x14ac:dyDescent="0.25">
      <c r="C2358" s="75"/>
    </row>
    <row r="2359" spans="3:3" x14ac:dyDescent="0.25">
      <c r="C2359" s="75"/>
    </row>
    <row r="2360" spans="3:3" x14ac:dyDescent="0.25">
      <c r="C2360" s="75"/>
    </row>
    <row r="2361" spans="3:3" x14ac:dyDescent="0.25">
      <c r="C2361" s="75"/>
    </row>
    <row r="2362" spans="3:3" x14ac:dyDescent="0.25">
      <c r="C2362" s="75"/>
    </row>
    <row r="2363" spans="3:3" x14ac:dyDescent="0.25">
      <c r="C2363" s="75"/>
    </row>
    <row r="2364" spans="3:3" x14ac:dyDescent="0.25">
      <c r="C2364" s="75"/>
    </row>
    <row r="2365" spans="3:3" x14ac:dyDescent="0.25">
      <c r="C2365" s="75"/>
    </row>
    <row r="2366" spans="3:3" x14ac:dyDescent="0.25">
      <c r="C2366" s="75"/>
    </row>
    <row r="2367" spans="3:3" x14ac:dyDescent="0.25">
      <c r="C2367" s="75"/>
    </row>
    <row r="2368" spans="3:3" x14ac:dyDescent="0.25">
      <c r="C2368" s="75"/>
    </row>
    <row r="2369" spans="3:3" x14ac:dyDescent="0.25">
      <c r="C2369" s="75"/>
    </row>
    <row r="2370" spans="3:3" x14ac:dyDescent="0.25">
      <c r="C2370" s="75"/>
    </row>
    <row r="2371" spans="3:3" x14ac:dyDescent="0.25">
      <c r="C2371" s="75"/>
    </row>
    <row r="2372" spans="3:3" x14ac:dyDescent="0.25">
      <c r="C2372" s="75"/>
    </row>
    <row r="2373" spans="3:3" x14ac:dyDescent="0.25">
      <c r="C2373" s="75"/>
    </row>
    <row r="2374" spans="3:3" x14ac:dyDescent="0.25">
      <c r="C2374" s="75"/>
    </row>
    <row r="2375" spans="3:3" x14ac:dyDescent="0.25">
      <c r="C2375" s="75"/>
    </row>
    <row r="2376" spans="3:3" x14ac:dyDescent="0.25">
      <c r="C2376" s="75"/>
    </row>
    <row r="2377" spans="3:3" x14ac:dyDescent="0.25">
      <c r="C2377" s="75"/>
    </row>
    <row r="2378" spans="3:3" x14ac:dyDescent="0.25">
      <c r="C2378" s="75"/>
    </row>
    <row r="2379" spans="3:3" x14ac:dyDescent="0.25">
      <c r="C2379" s="75"/>
    </row>
    <row r="2380" spans="3:3" x14ac:dyDescent="0.25">
      <c r="C2380" s="75"/>
    </row>
    <row r="2381" spans="3:3" x14ac:dyDescent="0.25">
      <c r="C2381" s="75"/>
    </row>
    <row r="2382" spans="3:3" x14ac:dyDescent="0.25">
      <c r="C2382" s="75"/>
    </row>
    <row r="2383" spans="3:3" x14ac:dyDescent="0.25">
      <c r="C2383" s="75"/>
    </row>
    <row r="2384" spans="3:3" x14ac:dyDescent="0.25">
      <c r="C2384" s="75"/>
    </row>
    <row r="2385" spans="3:3" x14ac:dyDescent="0.25">
      <c r="C2385" s="75"/>
    </row>
    <row r="2386" spans="3:3" x14ac:dyDescent="0.25">
      <c r="C2386" s="75"/>
    </row>
    <row r="2387" spans="3:3" x14ac:dyDescent="0.25">
      <c r="C2387" s="75"/>
    </row>
    <row r="2388" spans="3:3" x14ac:dyDescent="0.25">
      <c r="C2388" s="75"/>
    </row>
    <row r="2389" spans="3:3" x14ac:dyDescent="0.25">
      <c r="C2389" s="75"/>
    </row>
    <row r="2390" spans="3:3" x14ac:dyDescent="0.25">
      <c r="C2390" s="75"/>
    </row>
    <row r="2391" spans="3:3" x14ac:dyDescent="0.25">
      <c r="C2391" s="75"/>
    </row>
    <row r="2392" spans="3:3" x14ac:dyDescent="0.25">
      <c r="C2392" s="75"/>
    </row>
    <row r="2393" spans="3:3" x14ac:dyDescent="0.25">
      <c r="C2393" s="75"/>
    </row>
    <row r="2394" spans="3:3" x14ac:dyDescent="0.25">
      <c r="C2394" s="75"/>
    </row>
    <row r="2395" spans="3:3" x14ac:dyDescent="0.25">
      <c r="C2395" s="75"/>
    </row>
    <row r="2396" spans="3:3" x14ac:dyDescent="0.25">
      <c r="C2396" s="75"/>
    </row>
    <row r="2397" spans="3:3" x14ac:dyDescent="0.25">
      <c r="C2397" s="75"/>
    </row>
    <row r="2398" spans="3:3" x14ac:dyDescent="0.25">
      <c r="C2398" s="75"/>
    </row>
    <row r="2399" spans="3:3" x14ac:dyDescent="0.25">
      <c r="C2399" s="75"/>
    </row>
    <row r="2400" spans="3:3" x14ac:dyDescent="0.25">
      <c r="C2400" s="75"/>
    </row>
    <row r="2401" spans="3:3" x14ac:dyDescent="0.25">
      <c r="C2401" s="75"/>
    </row>
    <row r="2402" spans="3:3" x14ac:dyDescent="0.25">
      <c r="C2402" s="75"/>
    </row>
    <row r="2403" spans="3:3" x14ac:dyDescent="0.25">
      <c r="C2403" s="75"/>
    </row>
    <row r="2404" spans="3:3" x14ac:dyDescent="0.25">
      <c r="C2404" s="75"/>
    </row>
    <row r="2405" spans="3:3" x14ac:dyDescent="0.25">
      <c r="C2405" s="75"/>
    </row>
    <row r="2406" spans="3:3" x14ac:dyDescent="0.25">
      <c r="C2406" s="75"/>
    </row>
    <row r="2407" spans="3:3" x14ac:dyDescent="0.25">
      <c r="C2407" s="75"/>
    </row>
    <row r="2408" spans="3:3" x14ac:dyDescent="0.25">
      <c r="C2408" s="75"/>
    </row>
    <row r="2409" spans="3:3" x14ac:dyDescent="0.25">
      <c r="C2409" s="75"/>
    </row>
    <row r="2410" spans="3:3" x14ac:dyDescent="0.25">
      <c r="C2410" s="75"/>
    </row>
    <row r="2411" spans="3:3" x14ac:dyDescent="0.25">
      <c r="C2411" s="75"/>
    </row>
    <row r="2412" spans="3:3" x14ac:dyDescent="0.25">
      <c r="C2412" s="75"/>
    </row>
    <row r="2413" spans="3:3" x14ac:dyDescent="0.25">
      <c r="C2413" s="75"/>
    </row>
    <row r="2414" spans="3:3" x14ac:dyDescent="0.25">
      <c r="C2414" s="75"/>
    </row>
    <row r="2415" spans="3:3" x14ac:dyDescent="0.25">
      <c r="C2415" s="75"/>
    </row>
    <row r="2416" spans="3:3" x14ac:dyDescent="0.25">
      <c r="C2416" s="75"/>
    </row>
    <row r="2417" spans="3:3" x14ac:dyDescent="0.25">
      <c r="C2417" s="75"/>
    </row>
    <row r="2418" spans="3:3" x14ac:dyDescent="0.25">
      <c r="C2418" s="75"/>
    </row>
    <row r="2419" spans="3:3" x14ac:dyDescent="0.25">
      <c r="C2419" s="75"/>
    </row>
    <row r="2420" spans="3:3" x14ac:dyDescent="0.25">
      <c r="C2420" s="75"/>
    </row>
    <row r="2421" spans="3:3" x14ac:dyDescent="0.25">
      <c r="C2421" s="75"/>
    </row>
    <row r="2422" spans="3:3" x14ac:dyDescent="0.25">
      <c r="C2422" s="75"/>
    </row>
    <row r="2423" spans="3:3" x14ac:dyDescent="0.25">
      <c r="C2423" s="75"/>
    </row>
    <row r="2424" spans="3:3" x14ac:dyDescent="0.25">
      <c r="C2424" s="75"/>
    </row>
    <row r="2425" spans="3:3" x14ac:dyDescent="0.25">
      <c r="C2425" s="75"/>
    </row>
    <row r="2426" spans="3:3" x14ac:dyDescent="0.25">
      <c r="C2426" s="75"/>
    </row>
    <row r="2427" spans="3:3" x14ac:dyDescent="0.25">
      <c r="C2427" s="75"/>
    </row>
    <row r="2428" spans="3:3" x14ac:dyDescent="0.25">
      <c r="C2428" s="75"/>
    </row>
    <row r="2429" spans="3:3" x14ac:dyDescent="0.25">
      <c r="C2429" s="75"/>
    </row>
    <row r="2430" spans="3:3" x14ac:dyDescent="0.25">
      <c r="C2430" s="75"/>
    </row>
    <row r="2431" spans="3:3" x14ac:dyDescent="0.25">
      <c r="C2431" s="75"/>
    </row>
    <row r="2432" spans="3:3" x14ac:dyDescent="0.25">
      <c r="C2432" s="75"/>
    </row>
    <row r="2433" spans="3:3" x14ac:dyDescent="0.25">
      <c r="C2433" s="75"/>
    </row>
    <row r="2434" spans="3:3" x14ac:dyDescent="0.25">
      <c r="C2434" s="75"/>
    </row>
    <row r="2435" spans="3:3" x14ac:dyDescent="0.25">
      <c r="C2435" s="75"/>
    </row>
    <row r="2436" spans="3:3" x14ac:dyDescent="0.25">
      <c r="C2436" s="75"/>
    </row>
    <row r="2437" spans="3:3" x14ac:dyDescent="0.25">
      <c r="C2437" s="75"/>
    </row>
    <row r="2438" spans="3:3" x14ac:dyDescent="0.25">
      <c r="C2438" s="75"/>
    </row>
    <row r="2439" spans="3:3" x14ac:dyDescent="0.25">
      <c r="C2439" s="75"/>
    </row>
    <row r="2440" spans="3:3" x14ac:dyDescent="0.25">
      <c r="C2440" s="75"/>
    </row>
    <row r="2441" spans="3:3" x14ac:dyDescent="0.25">
      <c r="C2441" s="75"/>
    </row>
    <row r="2442" spans="3:3" x14ac:dyDescent="0.25">
      <c r="C2442" s="75"/>
    </row>
    <row r="2443" spans="3:3" x14ac:dyDescent="0.25">
      <c r="C2443" s="75"/>
    </row>
    <row r="2444" spans="3:3" x14ac:dyDescent="0.25">
      <c r="C2444" s="75"/>
    </row>
    <row r="2445" spans="3:3" x14ac:dyDescent="0.25">
      <c r="C2445" s="75"/>
    </row>
    <row r="2446" spans="3:3" x14ac:dyDescent="0.25">
      <c r="C2446" s="75"/>
    </row>
    <row r="2447" spans="3:3" x14ac:dyDescent="0.25">
      <c r="C2447" s="75"/>
    </row>
    <row r="2448" spans="3:3" x14ac:dyDescent="0.25">
      <c r="C2448" s="75"/>
    </row>
    <row r="2449" spans="3:3" x14ac:dyDescent="0.25">
      <c r="C2449" s="75"/>
    </row>
    <row r="2450" spans="3:3" x14ac:dyDescent="0.25">
      <c r="C2450" s="75"/>
    </row>
    <row r="2451" spans="3:3" x14ac:dyDescent="0.25">
      <c r="C2451" s="75"/>
    </row>
    <row r="2452" spans="3:3" x14ac:dyDescent="0.25">
      <c r="C2452" s="75"/>
    </row>
    <row r="2453" spans="3:3" x14ac:dyDescent="0.25">
      <c r="C2453" s="75"/>
    </row>
    <row r="2454" spans="3:3" x14ac:dyDescent="0.25">
      <c r="C2454" s="75"/>
    </row>
    <row r="2455" spans="3:3" x14ac:dyDescent="0.25">
      <c r="C2455" s="75"/>
    </row>
    <row r="2456" spans="3:3" x14ac:dyDescent="0.25">
      <c r="C2456" s="75"/>
    </row>
    <row r="2457" spans="3:3" x14ac:dyDescent="0.25">
      <c r="C2457" s="75"/>
    </row>
    <row r="2458" spans="3:3" x14ac:dyDescent="0.25">
      <c r="C2458" s="75"/>
    </row>
    <row r="2459" spans="3:3" x14ac:dyDescent="0.25">
      <c r="C2459" s="75"/>
    </row>
    <row r="2460" spans="3:3" x14ac:dyDescent="0.25">
      <c r="C2460" s="75"/>
    </row>
    <row r="2461" spans="3:3" x14ac:dyDescent="0.25">
      <c r="C2461" s="75"/>
    </row>
    <row r="2462" spans="3:3" x14ac:dyDescent="0.25">
      <c r="C2462" s="75"/>
    </row>
    <row r="2463" spans="3:3" x14ac:dyDescent="0.25">
      <c r="C2463" s="75"/>
    </row>
    <row r="2464" spans="3:3" x14ac:dyDescent="0.25">
      <c r="C2464" s="75"/>
    </row>
    <row r="2465" spans="3:3" x14ac:dyDescent="0.25">
      <c r="C2465" s="75"/>
    </row>
    <row r="2466" spans="3:3" x14ac:dyDescent="0.25">
      <c r="C2466" s="75"/>
    </row>
    <row r="2467" spans="3:3" x14ac:dyDescent="0.25">
      <c r="C2467" s="75"/>
    </row>
    <row r="2468" spans="3:3" x14ac:dyDescent="0.25">
      <c r="C2468" s="75"/>
    </row>
    <row r="2469" spans="3:3" x14ac:dyDescent="0.25">
      <c r="C2469" s="75"/>
    </row>
    <row r="2470" spans="3:3" x14ac:dyDescent="0.25">
      <c r="C2470" s="75"/>
    </row>
    <row r="2471" spans="3:3" x14ac:dyDescent="0.25">
      <c r="C2471" s="75"/>
    </row>
    <row r="2472" spans="3:3" x14ac:dyDescent="0.25">
      <c r="C2472" s="75"/>
    </row>
    <row r="2473" spans="3:3" x14ac:dyDescent="0.25">
      <c r="C2473" s="75"/>
    </row>
    <row r="2474" spans="3:3" x14ac:dyDescent="0.25">
      <c r="C2474" s="75"/>
    </row>
    <row r="2475" spans="3:3" x14ac:dyDescent="0.25">
      <c r="C2475" s="75"/>
    </row>
    <row r="2476" spans="3:3" x14ac:dyDescent="0.25">
      <c r="C2476" s="75"/>
    </row>
    <row r="2477" spans="3:3" x14ac:dyDescent="0.25">
      <c r="C2477" s="75"/>
    </row>
    <row r="2478" spans="3:3" x14ac:dyDescent="0.25">
      <c r="C2478" s="75"/>
    </row>
    <row r="2479" spans="3:3" x14ac:dyDescent="0.25">
      <c r="C2479" s="75"/>
    </row>
    <row r="2480" spans="3:3" x14ac:dyDescent="0.25">
      <c r="C2480" s="75"/>
    </row>
    <row r="2481" spans="3:3" x14ac:dyDescent="0.25">
      <c r="C2481" s="75"/>
    </row>
    <row r="2482" spans="3:3" x14ac:dyDescent="0.25">
      <c r="C2482" s="75"/>
    </row>
    <row r="2483" spans="3:3" x14ac:dyDescent="0.25">
      <c r="C2483" s="75"/>
    </row>
    <row r="2484" spans="3:3" x14ac:dyDescent="0.25">
      <c r="C2484" s="75"/>
    </row>
    <row r="2485" spans="3:3" x14ac:dyDescent="0.25">
      <c r="C2485" s="75"/>
    </row>
    <row r="2486" spans="3:3" x14ac:dyDescent="0.25">
      <c r="C2486" s="75"/>
    </row>
    <row r="2487" spans="3:3" x14ac:dyDescent="0.25">
      <c r="C2487" s="75"/>
    </row>
    <row r="2488" spans="3:3" x14ac:dyDescent="0.25">
      <c r="C2488" s="75"/>
    </row>
    <row r="2489" spans="3:3" x14ac:dyDescent="0.25">
      <c r="C2489" s="75"/>
    </row>
    <row r="2490" spans="3:3" x14ac:dyDescent="0.25">
      <c r="C2490" s="75"/>
    </row>
    <row r="2491" spans="3:3" x14ac:dyDescent="0.25">
      <c r="C2491" s="75"/>
    </row>
    <row r="2492" spans="3:3" x14ac:dyDescent="0.25">
      <c r="C2492" s="75"/>
    </row>
    <row r="2493" spans="3:3" x14ac:dyDescent="0.25">
      <c r="C2493" s="75"/>
    </row>
    <row r="2494" spans="3:3" x14ac:dyDescent="0.25">
      <c r="C2494" s="75"/>
    </row>
    <row r="2495" spans="3:3" x14ac:dyDescent="0.25">
      <c r="C2495" s="75"/>
    </row>
    <row r="2496" spans="3:3" x14ac:dyDescent="0.25">
      <c r="C2496" s="75"/>
    </row>
    <row r="2497" spans="3:3" x14ac:dyDescent="0.25">
      <c r="C2497" s="75"/>
    </row>
    <row r="2498" spans="3:3" x14ac:dyDescent="0.25">
      <c r="C2498" s="75"/>
    </row>
    <row r="2499" spans="3:3" x14ac:dyDescent="0.25">
      <c r="C2499" s="75"/>
    </row>
    <row r="2500" spans="3:3" x14ac:dyDescent="0.25">
      <c r="C2500" s="75"/>
    </row>
    <row r="2501" spans="3:3" x14ac:dyDescent="0.25">
      <c r="C2501" s="75"/>
    </row>
    <row r="2502" spans="3:3" x14ac:dyDescent="0.25">
      <c r="C2502" s="75"/>
    </row>
    <row r="2503" spans="3:3" x14ac:dyDescent="0.25">
      <c r="C2503" s="75"/>
    </row>
    <row r="2504" spans="3:3" x14ac:dyDescent="0.25">
      <c r="C2504" s="75"/>
    </row>
    <row r="2505" spans="3:3" x14ac:dyDescent="0.25">
      <c r="C2505" s="75"/>
    </row>
    <row r="2506" spans="3:3" x14ac:dyDescent="0.25">
      <c r="C2506" s="75"/>
    </row>
    <row r="2507" spans="3:3" x14ac:dyDescent="0.25">
      <c r="C2507" s="75"/>
    </row>
    <row r="2508" spans="3:3" x14ac:dyDescent="0.25">
      <c r="C2508" s="75"/>
    </row>
    <row r="2509" spans="3:3" x14ac:dyDescent="0.25">
      <c r="C2509" s="75"/>
    </row>
    <row r="2510" spans="3:3" x14ac:dyDescent="0.25">
      <c r="C2510" s="75"/>
    </row>
    <row r="2511" spans="3:3" x14ac:dyDescent="0.25">
      <c r="C2511" s="75"/>
    </row>
    <row r="2512" spans="3:3" x14ac:dyDescent="0.25">
      <c r="C2512" s="75"/>
    </row>
    <row r="2513" spans="3:3" x14ac:dyDescent="0.25">
      <c r="C2513" s="75"/>
    </row>
    <row r="2514" spans="3:3" x14ac:dyDescent="0.25">
      <c r="C2514" s="75"/>
    </row>
    <row r="2515" spans="3:3" x14ac:dyDescent="0.25">
      <c r="C2515" s="75"/>
    </row>
    <row r="2516" spans="3:3" x14ac:dyDescent="0.25">
      <c r="C2516" s="75"/>
    </row>
    <row r="2517" spans="3:3" x14ac:dyDescent="0.25">
      <c r="C2517" s="75"/>
    </row>
    <row r="2518" spans="3:3" x14ac:dyDescent="0.25">
      <c r="C2518" s="75"/>
    </row>
    <row r="2519" spans="3:3" x14ac:dyDescent="0.25">
      <c r="C2519" s="75"/>
    </row>
    <row r="2520" spans="3:3" x14ac:dyDescent="0.25">
      <c r="C2520" s="75"/>
    </row>
    <row r="2521" spans="3:3" x14ac:dyDescent="0.25">
      <c r="C2521" s="75"/>
    </row>
    <row r="2522" spans="3:3" x14ac:dyDescent="0.25">
      <c r="C2522" s="75"/>
    </row>
    <row r="2523" spans="3:3" x14ac:dyDescent="0.25">
      <c r="C2523" s="75"/>
    </row>
    <row r="2524" spans="3:3" x14ac:dyDescent="0.25">
      <c r="C2524" s="75"/>
    </row>
    <row r="2525" spans="3:3" x14ac:dyDescent="0.25">
      <c r="C2525" s="75"/>
    </row>
    <row r="2526" spans="3:3" x14ac:dyDescent="0.25">
      <c r="C2526" s="75"/>
    </row>
    <row r="2527" spans="3:3" x14ac:dyDescent="0.25">
      <c r="C2527" s="75"/>
    </row>
    <row r="2528" spans="3:3" x14ac:dyDescent="0.25">
      <c r="C2528" s="75"/>
    </row>
    <row r="2529" spans="3:3" x14ac:dyDescent="0.25">
      <c r="C2529" s="75"/>
    </row>
    <row r="2530" spans="3:3" x14ac:dyDescent="0.25">
      <c r="C2530" s="75"/>
    </row>
    <row r="2531" spans="3:3" x14ac:dyDescent="0.25">
      <c r="C2531" s="75"/>
    </row>
    <row r="2532" spans="3:3" x14ac:dyDescent="0.25">
      <c r="C2532" s="75"/>
    </row>
    <row r="2533" spans="3:3" x14ac:dyDescent="0.25">
      <c r="C2533" s="75"/>
    </row>
    <row r="2534" spans="3:3" x14ac:dyDescent="0.25">
      <c r="C2534" s="75"/>
    </row>
    <row r="2535" spans="3:3" x14ac:dyDescent="0.25">
      <c r="C2535" s="75"/>
    </row>
    <row r="2536" spans="3:3" x14ac:dyDescent="0.25">
      <c r="C2536" s="75"/>
    </row>
    <row r="2537" spans="3:3" x14ac:dyDescent="0.25">
      <c r="C2537" s="75"/>
    </row>
    <row r="2538" spans="3:3" x14ac:dyDescent="0.25">
      <c r="C2538" s="75"/>
    </row>
    <row r="2539" spans="3:3" x14ac:dyDescent="0.25">
      <c r="C2539" s="75"/>
    </row>
    <row r="2540" spans="3:3" x14ac:dyDescent="0.25">
      <c r="C2540" s="75"/>
    </row>
    <row r="2541" spans="3:3" x14ac:dyDescent="0.25">
      <c r="C2541" s="75"/>
    </row>
    <row r="2542" spans="3:3" x14ac:dyDescent="0.25">
      <c r="C2542" s="75"/>
    </row>
    <row r="2543" spans="3:3" x14ac:dyDescent="0.25">
      <c r="C2543" s="75"/>
    </row>
    <row r="2544" spans="3:3" x14ac:dyDescent="0.25">
      <c r="C2544" s="75"/>
    </row>
    <row r="2545" spans="3:3" x14ac:dyDescent="0.25">
      <c r="C2545" s="75"/>
    </row>
    <row r="2546" spans="3:3" x14ac:dyDescent="0.25">
      <c r="C2546" s="75"/>
    </row>
    <row r="2547" spans="3:3" x14ac:dyDescent="0.25">
      <c r="C2547" s="75"/>
    </row>
    <row r="2548" spans="3:3" x14ac:dyDescent="0.25">
      <c r="C2548" s="75"/>
    </row>
    <row r="2549" spans="3:3" x14ac:dyDescent="0.25">
      <c r="C2549" s="75"/>
    </row>
    <row r="2550" spans="3:3" x14ac:dyDescent="0.25">
      <c r="C2550" s="75"/>
    </row>
    <row r="2551" spans="3:3" x14ac:dyDescent="0.25">
      <c r="C2551" s="75"/>
    </row>
    <row r="2552" spans="3:3" x14ac:dyDescent="0.25">
      <c r="C2552" s="75"/>
    </row>
    <row r="2553" spans="3:3" x14ac:dyDescent="0.25">
      <c r="C2553" s="75"/>
    </row>
    <row r="2554" spans="3:3" x14ac:dyDescent="0.25">
      <c r="C2554" s="75"/>
    </row>
    <row r="2555" spans="3:3" x14ac:dyDescent="0.25">
      <c r="C2555" s="75"/>
    </row>
    <row r="2556" spans="3:3" x14ac:dyDescent="0.25">
      <c r="C2556" s="75"/>
    </row>
    <row r="2557" spans="3:3" x14ac:dyDescent="0.25">
      <c r="C2557" s="75"/>
    </row>
    <row r="2558" spans="3:3" x14ac:dyDescent="0.25">
      <c r="C2558" s="75"/>
    </row>
    <row r="2559" spans="3:3" x14ac:dyDescent="0.25">
      <c r="C2559" s="75"/>
    </row>
    <row r="2560" spans="3:3" x14ac:dyDescent="0.25">
      <c r="C2560" s="75"/>
    </row>
    <row r="2561" spans="3:3" x14ac:dyDescent="0.25">
      <c r="C2561" s="75"/>
    </row>
    <row r="2562" spans="3:3" x14ac:dyDescent="0.25">
      <c r="C2562" s="75"/>
    </row>
    <row r="2563" spans="3:3" x14ac:dyDescent="0.25">
      <c r="C2563" s="75"/>
    </row>
    <row r="2564" spans="3:3" x14ac:dyDescent="0.25">
      <c r="C2564" s="75"/>
    </row>
    <row r="2565" spans="3:3" x14ac:dyDescent="0.25">
      <c r="C2565" s="75"/>
    </row>
    <row r="2566" spans="3:3" x14ac:dyDescent="0.25">
      <c r="C2566" s="75"/>
    </row>
    <row r="2567" spans="3:3" x14ac:dyDescent="0.25">
      <c r="C2567" s="75"/>
    </row>
    <row r="2568" spans="3:3" x14ac:dyDescent="0.25">
      <c r="C2568" s="75"/>
    </row>
    <row r="2569" spans="3:3" x14ac:dyDescent="0.25">
      <c r="C2569" s="75"/>
    </row>
    <row r="2570" spans="3:3" x14ac:dyDescent="0.25">
      <c r="C2570" s="75"/>
    </row>
    <row r="2571" spans="3:3" x14ac:dyDescent="0.25">
      <c r="C2571" s="75"/>
    </row>
    <row r="2572" spans="3:3" x14ac:dyDescent="0.25">
      <c r="C2572" s="75"/>
    </row>
    <row r="2573" spans="3:3" x14ac:dyDescent="0.25">
      <c r="C2573" s="75"/>
    </row>
    <row r="2574" spans="3:3" x14ac:dyDescent="0.25">
      <c r="C2574" s="75"/>
    </row>
    <row r="2575" spans="3:3" x14ac:dyDescent="0.25">
      <c r="C2575" s="75"/>
    </row>
    <row r="2576" spans="3:3" x14ac:dyDescent="0.25">
      <c r="C2576" s="75"/>
    </row>
    <row r="2577" spans="3:3" x14ac:dyDescent="0.25">
      <c r="C2577" s="75"/>
    </row>
    <row r="2578" spans="3:3" x14ac:dyDescent="0.25">
      <c r="C2578" s="75"/>
    </row>
    <row r="2579" spans="3:3" x14ac:dyDescent="0.25">
      <c r="C2579" s="75"/>
    </row>
    <row r="2580" spans="3:3" x14ac:dyDescent="0.25">
      <c r="C2580" s="75"/>
    </row>
    <row r="2581" spans="3:3" x14ac:dyDescent="0.25">
      <c r="C2581" s="75"/>
    </row>
    <row r="2582" spans="3:3" x14ac:dyDescent="0.25">
      <c r="C2582" s="75"/>
    </row>
    <row r="2583" spans="3:3" x14ac:dyDescent="0.25">
      <c r="C2583" s="75"/>
    </row>
    <row r="2584" spans="3:3" x14ac:dyDescent="0.25">
      <c r="C2584" s="75"/>
    </row>
    <row r="2585" spans="3:3" x14ac:dyDescent="0.25">
      <c r="C2585" s="75"/>
    </row>
    <row r="2586" spans="3:3" x14ac:dyDescent="0.25">
      <c r="C2586" s="75"/>
    </row>
    <row r="2587" spans="3:3" x14ac:dyDescent="0.25">
      <c r="C2587" s="75"/>
    </row>
    <row r="2588" spans="3:3" x14ac:dyDescent="0.25">
      <c r="C2588" s="75"/>
    </row>
    <row r="2589" spans="3:3" x14ac:dyDescent="0.25">
      <c r="C2589" s="75"/>
    </row>
    <row r="2590" spans="3:3" x14ac:dyDescent="0.25">
      <c r="C2590" s="75"/>
    </row>
    <row r="2591" spans="3:3" x14ac:dyDescent="0.25">
      <c r="C2591" s="75"/>
    </row>
    <row r="2592" spans="3:3" x14ac:dyDescent="0.25">
      <c r="C2592" s="75"/>
    </row>
    <row r="2593" spans="3:3" x14ac:dyDescent="0.25">
      <c r="C2593" s="75"/>
    </row>
    <row r="2594" spans="3:3" x14ac:dyDescent="0.25">
      <c r="C2594" s="75"/>
    </row>
    <row r="2595" spans="3:3" x14ac:dyDescent="0.25">
      <c r="C2595" s="75"/>
    </row>
    <row r="2596" spans="3:3" x14ac:dyDescent="0.25">
      <c r="C2596" s="75"/>
    </row>
    <row r="2597" spans="3:3" x14ac:dyDescent="0.25">
      <c r="C2597" s="75"/>
    </row>
    <row r="2598" spans="3:3" x14ac:dyDescent="0.25">
      <c r="C2598" s="75"/>
    </row>
    <row r="2599" spans="3:3" x14ac:dyDescent="0.25">
      <c r="C2599" s="75"/>
    </row>
    <row r="2600" spans="3:3" x14ac:dyDescent="0.25">
      <c r="C2600" s="75"/>
    </row>
    <row r="2601" spans="3:3" x14ac:dyDescent="0.25">
      <c r="C2601" s="75"/>
    </row>
    <row r="2602" spans="3:3" x14ac:dyDescent="0.25">
      <c r="C2602" s="75"/>
    </row>
    <row r="2603" spans="3:3" x14ac:dyDescent="0.25">
      <c r="C2603" s="75"/>
    </row>
    <row r="2604" spans="3:3" x14ac:dyDescent="0.25">
      <c r="C2604" s="75"/>
    </row>
    <row r="2605" spans="3:3" x14ac:dyDescent="0.25">
      <c r="C2605" s="75"/>
    </row>
    <row r="2606" spans="3:3" x14ac:dyDescent="0.25">
      <c r="C2606" s="75"/>
    </row>
    <row r="2607" spans="3:3" x14ac:dyDescent="0.25">
      <c r="C2607" s="75"/>
    </row>
    <row r="2608" spans="3:3" x14ac:dyDescent="0.25">
      <c r="C2608" s="75"/>
    </row>
    <row r="2609" spans="3:3" x14ac:dyDescent="0.25">
      <c r="C2609" s="75"/>
    </row>
    <row r="2610" spans="3:3" x14ac:dyDescent="0.25">
      <c r="C2610" s="75"/>
    </row>
    <row r="2611" spans="3:3" x14ac:dyDescent="0.25">
      <c r="C2611" s="75"/>
    </row>
    <row r="2612" spans="3:3" x14ac:dyDescent="0.25">
      <c r="C2612" s="75"/>
    </row>
    <row r="2613" spans="3:3" x14ac:dyDescent="0.25">
      <c r="C2613" s="75"/>
    </row>
    <row r="2614" spans="3:3" x14ac:dyDescent="0.25">
      <c r="C2614" s="75"/>
    </row>
    <row r="2615" spans="3:3" x14ac:dyDescent="0.25">
      <c r="C2615" s="75"/>
    </row>
    <row r="2616" spans="3:3" x14ac:dyDescent="0.25">
      <c r="C2616" s="75"/>
    </row>
    <row r="2617" spans="3:3" x14ac:dyDescent="0.25">
      <c r="C2617" s="75"/>
    </row>
    <row r="2618" spans="3:3" x14ac:dyDescent="0.25">
      <c r="C2618" s="75"/>
    </row>
    <row r="2619" spans="3:3" x14ac:dyDescent="0.25">
      <c r="C2619" s="75"/>
    </row>
    <row r="2620" spans="3:3" x14ac:dyDescent="0.25">
      <c r="C2620" s="75"/>
    </row>
    <row r="2621" spans="3:3" x14ac:dyDescent="0.25">
      <c r="C2621" s="75"/>
    </row>
    <row r="2622" spans="3:3" x14ac:dyDescent="0.25">
      <c r="C2622" s="75"/>
    </row>
    <row r="2623" spans="3:3" x14ac:dyDescent="0.25">
      <c r="C2623" s="75"/>
    </row>
    <row r="2624" spans="3:3" x14ac:dyDescent="0.25">
      <c r="C2624" s="75"/>
    </row>
    <row r="2625" spans="3:3" x14ac:dyDescent="0.25">
      <c r="C2625" s="75"/>
    </row>
    <row r="2626" spans="3:3" x14ac:dyDescent="0.25">
      <c r="C2626" s="75"/>
    </row>
    <row r="2627" spans="3:3" x14ac:dyDescent="0.25">
      <c r="C2627" s="75"/>
    </row>
    <row r="2628" spans="3:3" x14ac:dyDescent="0.25">
      <c r="C2628" s="75"/>
    </row>
    <row r="2629" spans="3:3" x14ac:dyDescent="0.25">
      <c r="C2629" s="75"/>
    </row>
    <row r="2630" spans="3:3" x14ac:dyDescent="0.25">
      <c r="C2630" s="75"/>
    </row>
    <row r="2631" spans="3:3" x14ac:dyDescent="0.25">
      <c r="C2631" s="75"/>
    </row>
    <row r="2632" spans="3:3" x14ac:dyDescent="0.25">
      <c r="C2632" s="75"/>
    </row>
    <row r="2633" spans="3:3" x14ac:dyDescent="0.25">
      <c r="C2633" s="75"/>
    </row>
    <row r="2634" spans="3:3" x14ac:dyDescent="0.25">
      <c r="C2634" s="75"/>
    </row>
    <row r="2635" spans="3:3" x14ac:dyDescent="0.25">
      <c r="C2635" s="75"/>
    </row>
    <row r="2636" spans="3:3" x14ac:dyDescent="0.25">
      <c r="C2636" s="75"/>
    </row>
    <row r="2637" spans="3:3" x14ac:dyDescent="0.25">
      <c r="C2637" s="75"/>
    </row>
    <row r="2638" spans="3:3" x14ac:dyDescent="0.25">
      <c r="C2638" s="75"/>
    </row>
    <row r="2639" spans="3:3" x14ac:dyDescent="0.25">
      <c r="C2639" s="75"/>
    </row>
    <row r="2640" spans="3:3" x14ac:dyDescent="0.25">
      <c r="C2640" s="75"/>
    </row>
    <row r="2641" spans="3:3" x14ac:dyDescent="0.25">
      <c r="C2641" s="75"/>
    </row>
    <row r="2642" spans="3:3" x14ac:dyDescent="0.25">
      <c r="C2642" s="75"/>
    </row>
    <row r="2643" spans="3:3" x14ac:dyDescent="0.25">
      <c r="C2643" s="75"/>
    </row>
    <row r="2644" spans="3:3" x14ac:dyDescent="0.25">
      <c r="C2644" s="75"/>
    </row>
    <row r="2645" spans="3:3" x14ac:dyDescent="0.25">
      <c r="C2645" s="75"/>
    </row>
    <row r="2646" spans="3:3" x14ac:dyDescent="0.25">
      <c r="C2646" s="75"/>
    </row>
    <row r="2647" spans="3:3" x14ac:dyDescent="0.25">
      <c r="C2647" s="75"/>
    </row>
    <row r="2648" spans="3:3" x14ac:dyDescent="0.25">
      <c r="C2648" s="75"/>
    </row>
    <row r="2649" spans="3:3" x14ac:dyDescent="0.25">
      <c r="C2649" s="75"/>
    </row>
    <row r="2650" spans="3:3" x14ac:dyDescent="0.25">
      <c r="C2650" s="75"/>
    </row>
    <row r="2651" spans="3:3" x14ac:dyDescent="0.25">
      <c r="C2651" s="75"/>
    </row>
    <row r="2652" spans="3:3" x14ac:dyDescent="0.25">
      <c r="C2652" s="75"/>
    </row>
    <row r="2653" spans="3:3" x14ac:dyDescent="0.25">
      <c r="C2653" s="75"/>
    </row>
    <row r="2654" spans="3:3" x14ac:dyDescent="0.25">
      <c r="C2654" s="75"/>
    </row>
    <row r="2655" spans="3:3" x14ac:dyDescent="0.25">
      <c r="C2655" s="75"/>
    </row>
    <row r="2656" spans="3:3" x14ac:dyDescent="0.25">
      <c r="C2656" s="75"/>
    </row>
    <row r="2657" spans="3:3" x14ac:dyDescent="0.25">
      <c r="C2657" s="75"/>
    </row>
    <row r="2658" spans="3:3" x14ac:dyDescent="0.25">
      <c r="C2658" s="75"/>
    </row>
    <row r="2659" spans="3:3" x14ac:dyDescent="0.25">
      <c r="C2659" s="75"/>
    </row>
    <row r="2660" spans="3:3" x14ac:dyDescent="0.25">
      <c r="C2660" s="75"/>
    </row>
    <row r="2661" spans="3:3" x14ac:dyDescent="0.25">
      <c r="C2661" s="75"/>
    </row>
    <row r="2662" spans="3:3" x14ac:dyDescent="0.25">
      <c r="C2662" s="75"/>
    </row>
    <row r="2663" spans="3:3" x14ac:dyDescent="0.25">
      <c r="C2663" s="75"/>
    </row>
    <row r="2664" spans="3:3" x14ac:dyDescent="0.25">
      <c r="C2664" s="75"/>
    </row>
    <row r="2665" spans="3:3" x14ac:dyDescent="0.25">
      <c r="C2665" s="75"/>
    </row>
    <row r="2666" spans="3:3" x14ac:dyDescent="0.25">
      <c r="C2666" s="75"/>
    </row>
    <row r="2667" spans="3:3" x14ac:dyDescent="0.25">
      <c r="C2667" s="75"/>
    </row>
    <row r="2668" spans="3:3" x14ac:dyDescent="0.25">
      <c r="C2668" s="75"/>
    </row>
    <row r="2669" spans="3:3" x14ac:dyDescent="0.25">
      <c r="C2669" s="75"/>
    </row>
    <row r="2670" spans="3:3" x14ac:dyDescent="0.25">
      <c r="C2670" s="75"/>
    </row>
    <row r="2671" spans="3:3" x14ac:dyDescent="0.25">
      <c r="C2671" s="75"/>
    </row>
    <row r="2672" spans="3:3" x14ac:dyDescent="0.25">
      <c r="C2672" s="75"/>
    </row>
    <row r="2673" spans="3:3" x14ac:dyDescent="0.25">
      <c r="C2673" s="75"/>
    </row>
    <row r="2674" spans="3:3" x14ac:dyDescent="0.25">
      <c r="C2674" s="75"/>
    </row>
    <row r="2675" spans="3:3" x14ac:dyDescent="0.25">
      <c r="C2675" s="75"/>
    </row>
    <row r="2676" spans="3:3" x14ac:dyDescent="0.25">
      <c r="C2676" s="75"/>
    </row>
    <row r="2677" spans="3:3" x14ac:dyDescent="0.25">
      <c r="C2677" s="75"/>
    </row>
    <row r="2678" spans="3:3" x14ac:dyDescent="0.25">
      <c r="C2678" s="75"/>
    </row>
    <row r="2679" spans="3:3" x14ac:dyDescent="0.25">
      <c r="C2679" s="75"/>
    </row>
    <row r="2680" spans="3:3" x14ac:dyDescent="0.25">
      <c r="C2680" s="75"/>
    </row>
    <row r="2681" spans="3:3" x14ac:dyDescent="0.25">
      <c r="C2681" s="75"/>
    </row>
    <row r="2682" spans="3:3" x14ac:dyDescent="0.25">
      <c r="C2682" s="75"/>
    </row>
    <row r="2683" spans="3:3" x14ac:dyDescent="0.25">
      <c r="C2683" s="75"/>
    </row>
    <row r="2684" spans="3:3" x14ac:dyDescent="0.25">
      <c r="C2684" s="75"/>
    </row>
    <row r="2685" spans="3:3" x14ac:dyDescent="0.25">
      <c r="C2685" s="75"/>
    </row>
    <row r="2686" spans="3:3" x14ac:dyDescent="0.25">
      <c r="C2686" s="75"/>
    </row>
    <row r="2687" spans="3:3" x14ac:dyDescent="0.25">
      <c r="C2687" s="75"/>
    </row>
    <row r="2688" spans="3:3" x14ac:dyDescent="0.25">
      <c r="C2688" s="75"/>
    </row>
    <row r="2689" spans="3:3" x14ac:dyDescent="0.25">
      <c r="C2689" s="75"/>
    </row>
    <row r="2690" spans="3:3" x14ac:dyDescent="0.25">
      <c r="C2690" s="75"/>
    </row>
    <row r="2691" spans="3:3" x14ac:dyDescent="0.25">
      <c r="C2691" s="75"/>
    </row>
    <row r="2692" spans="3:3" x14ac:dyDescent="0.25">
      <c r="C2692" s="75"/>
    </row>
    <row r="2693" spans="3:3" x14ac:dyDescent="0.25">
      <c r="C2693" s="75"/>
    </row>
    <row r="2694" spans="3:3" x14ac:dyDescent="0.25">
      <c r="C2694" s="75"/>
    </row>
    <row r="2695" spans="3:3" x14ac:dyDescent="0.25">
      <c r="C2695" s="75"/>
    </row>
    <row r="2696" spans="3:3" x14ac:dyDescent="0.25">
      <c r="C2696" s="75"/>
    </row>
    <row r="2697" spans="3:3" x14ac:dyDescent="0.25">
      <c r="C2697" s="75"/>
    </row>
    <row r="2698" spans="3:3" x14ac:dyDescent="0.25">
      <c r="C2698" s="75"/>
    </row>
    <row r="2699" spans="3:3" x14ac:dyDescent="0.25">
      <c r="C2699" s="75"/>
    </row>
    <row r="2700" spans="3:3" x14ac:dyDescent="0.25">
      <c r="C2700" s="75"/>
    </row>
    <row r="2701" spans="3:3" x14ac:dyDescent="0.25">
      <c r="C2701" s="75"/>
    </row>
    <row r="2702" spans="3:3" x14ac:dyDescent="0.25">
      <c r="C2702" s="75"/>
    </row>
    <row r="2703" spans="3:3" x14ac:dyDescent="0.25">
      <c r="C2703" s="75"/>
    </row>
    <row r="2704" spans="3:3" x14ac:dyDescent="0.25">
      <c r="C2704" s="75"/>
    </row>
    <row r="2705" spans="3:3" x14ac:dyDescent="0.25">
      <c r="C2705" s="75"/>
    </row>
    <row r="2706" spans="3:3" x14ac:dyDescent="0.25">
      <c r="C2706" s="75"/>
    </row>
    <row r="2707" spans="3:3" x14ac:dyDescent="0.25">
      <c r="C2707" s="75"/>
    </row>
    <row r="2708" spans="3:3" x14ac:dyDescent="0.25">
      <c r="C2708" s="75"/>
    </row>
    <row r="2709" spans="3:3" x14ac:dyDescent="0.25">
      <c r="C2709" s="75"/>
    </row>
    <row r="2710" spans="3:3" x14ac:dyDescent="0.25">
      <c r="C2710" s="75"/>
    </row>
    <row r="2711" spans="3:3" x14ac:dyDescent="0.25">
      <c r="C2711" s="75"/>
    </row>
    <row r="2712" spans="3:3" x14ac:dyDescent="0.25">
      <c r="C2712" s="75"/>
    </row>
    <row r="2713" spans="3:3" x14ac:dyDescent="0.25">
      <c r="C2713" s="75"/>
    </row>
    <row r="2714" spans="3:3" x14ac:dyDescent="0.25">
      <c r="C2714" s="75"/>
    </row>
    <row r="2715" spans="3:3" x14ac:dyDescent="0.25">
      <c r="C2715" s="75"/>
    </row>
    <row r="2716" spans="3:3" x14ac:dyDescent="0.25">
      <c r="C2716" s="75"/>
    </row>
    <row r="2717" spans="3:3" x14ac:dyDescent="0.25">
      <c r="C2717" s="75"/>
    </row>
    <row r="2718" spans="3:3" x14ac:dyDescent="0.25">
      <c r="C2718" s="75"/>
    </row>
    <row r="2719" spans="3:3" x14ac:dyDescent="0.25">
      <c r="C2719" s="75"/>
    </row>
    <row r="2720" spans="3:3" x14ac:dyDescent="0.25">
      <c r="C2720" s="75"/>
    </row>
    <row r="2721" spans="3:3" x14ac:dyDescent="0.25">
      <c r="C2721" s="75"/>
    </row>
    <row r="2722" spans="3:3" x14ac:dyDescent="0.25">
      <c r="C2722" s="75"/>
    </row>
    <row r="2723" spans="3:3" x14ac:dyDescent="0.25">
      <c r="C2723" s="75"/>
    </row>
    <row r="2724" spans="3:3" x14ac:dyDescent="0.25">
      <c r="C2724" s="75"/>
    </row>
    <row r="2725" spans="3:3" x14ac:dyDescent="0.25">
      <c r="C2725" s="75"/>
    </row>
    <row r="2726" spans="3:3" x14ac:dyDescent="0.25">
      <c r="C2726" s="75"/>
    </row>
    <row r="2727" spans="3:3" x14ac:dyDescent="0.25">
      <c r="C2727" s="75"/>
    </row>
    <row r="2728" spans="3:3" x14ac:dyDescent="0.25">
      <c r="C2728" s="75"/>
    </row>
    <row r="2729" spans="3:3" x14ac:dyDescent="0.25">
      <c r="C2729" s="75"/>
    </row>
    <row r="2730" spans="3:3" x14ac:dyDescent="0.25">
      <c r="C2730" s="75"/>
    </row>
    <row r="2731" spans="3:3" x14ac:dyDescent="0.25">
      <c r="C2731" s="75"/>
    </row>
    <row r="2732" spans="3:3" x14ac:dyDescent="0.25">
      <c r="C2732" s="75"/>
    </row>
    <row r="2733" spans="3:3" x14ac:dyDescent="0.25">
      <c r="C2733" s="75"/>
    </row>
    <row r="2734" spans="3:3" x14ac:dyDescent="0.25">
      <c r="C2734" s="75"/>
    </row>
    <row r="2735" spans="3:3" x14ac:dyDescent="0.25">
      <c r="C2735" s="75"/>
    </row>
    <row r="2736" spans="3:3" x14ac:dyDescent="0.25">
      <c r="C2736" s="75"/>
    </row>
    <row r="2737" spans="3:3" x14ac:dyDescent="0.25">
      <c r="C2737" s="75"/>
    </row>
    <row r="2738" spans="3:3" x14ac:dyDescent="0.25">
      <c r="C2738" s="75"/>
    </row>
    <row r="2739" spans="3:3" x14ac:dyDescent="0.25">
      <c r="C2739" s="75"/>
    </row>
    <row r="2740" spans="3:3" x14ac:dyDescent="0.25">
      <c r="C2740" s="75"/>
    </row>
    <row r="2741" spans="3:3" x14ac:dyDescent="0.25">
      <c r="C2741" s="75"/>
    </row>
    <row r="2742" spans="3:3" x14ac:dyDescent="0.25">
      <c r="C2742" s="75"/>
    </row>
    <row r="2743" spans="3:3" x14ac:dyDescent="0.25">
      <c r="C2743" s="75"/>
    </row>
    <row r="2744" spans="3:3" x14ac:dyDescent="0.25">
      <c r="C2744" s="75"/>
    </row>
    <row r="2745" spans="3:3" x14ac:dyDescent="0.25">
      <c r="C2745" s="75"/>
    </row>
    <row r="2746" spans="3:3" x14ac:dyDescent="0.25">
      <c r="C2746" s="75"/>
    </row>
    <row r="2747" spans="3:3" x14ac:dyDescent="0.25">
      <c r="C2747" s="75"/>
    </row>
    <row r="2748" spans="3:3" x14ac:dyDescent="0.25">
      <c r="C2748" s="75"/>
    </row>
    <row r="2749" spans="3:3" x14ac:dyDescent="0.25">
      <c r="C2749" s="75"/>
    </row>
    <row r="2750" spans="3:3" x14ac:dyDescent="0.25">
      <c r="C2750" s="75"/>
    </row>
    <row r="2751" spans="3:3" x14ac:dyDescent="0.25">
      <c r="C2751" s="75"/>
    </row>
    <row r="2752" spans="3:3" x14ac:dyDescent="0.25">
      <c r="C2752" s="75"/>
    </row>
    <row r="2753" spans="3:3" x14ac:dyDescent="0.25">
      <c r="C2753" s="75"/>
    </row>
    <row r="2754" spans="3:3" x14ac:dyDescent="0.25">
      <c r="C2754" s="75"/>
    </row>
    <row r="2755" spans="3:3" x14ac:dyDescent="0.25">
      <c r="C2755" s="75"/>
    </row>
    <row r="2756" spans="3:3" x14ac:dyDescent="0.25">
      <c r="C2756" s="75"/>
    </row>
    <row r="2757" spans="3:3" x14ac:dyDescent="0.25">
      <c r="C2757" s="75"/>
    </row>
    <row r="2758" spans="3:3" x14ac:dyDescent="0.25">
      <c r="C2758" s="75"/>
    </row>
    <row r="2759" spans="3:3" x14ac:dyDescent="0.25">
      <c r="C2759" s="75"/>
    </row>
    <row r="2760" spans="3:3" x14ac:dyDescent="0.25">
      <c r="C2760" s="75"/>
    </row>
    <row r="2761" spans="3:3" x14ac:dyDescent="0.25">
      <c r="C2761" s="75"/>
    </row>
    <row r="2762" spans="3:3" x14ac:dyDescent="0.25">
      <c r="C2762" s="75"/>
    </row>
    <row r="2763" spans="3:3" x14ac:dyDescent="0.25">
      <c r="C2763" s="75"/>
    </row>
    <row r="2764" spans="3:3" x14ac:dyDescent="0.25">
      <c r="C2764" s="75"/>
    </row>
    <row r="2765" spans="3:3" x14ac:dyDescent="0.25">
      <c r="C2765" s="75"/>
    </row>
    <row r="2766" spans="3:3" x14ac:dyDescent="0.25">
      <c r="C2766" s="75"/>
    </row>
    <row r="2767" spans="3:3" x14ac:dyDescent="0.25">
      <c r="C2767" s="75"/>
    </row>
    <row r="2768" spans="3:3" x14ac:dyDescent="0.25">
      <c r="C2768" s="75"/>
    </row>
    <row r="2769" spans="3:3" x14ac:dyDescent="0.25">
      <c r="C2769" s="75"/>
    </row>
    <row r="2770" spans="3:3" x14ac:dyDescent="0.25">
      <c r="C2770" s="75"/>
    </row>
    <row r="2771" spans="3:3" x14ac:dyDescent="0.25">
      <c r="C2771" s="75"/>
    </row>
    <row r="2772" spans="3:3" x14ac:dyDescent="0.25">
      <c r="C2772" s="75"/>
    </row>
    <row r="2773" spans="3:3" x14ac:dyDescent="0.25">
      <c r="C2773" s="75"/>
    </row>
    <row r="2774" spans="3:3" x14ac:dyDescent="0.25">
      <c r="C2774" s="75"/>
    </row>
    <row r="2775" spans="3:3" x14ac:dyDescent="0.25">
      <c r="C2775" s="75"/>
    </row>
    <row r="2776" spans="3:3" x14ac:dyDescent="0.25">
      <c r="C2776" s="75"/>
    </row>
    <row r="2777" spans="3:3" x14ac:dyDescent="0.25">
      <c r="C2777" s="75"/>
    </row>
    <row r="2778" spans="3:3" x14ac:dyDescent="0.25">
      <c r="C2778" s="75"/>
    </row>
    <row r="2779" spans="3:3" x14ac:dyDescent="0.25">
      <c r="C2779" s="75"/>
    </row>
    <row r="2780" spans="3:3" x14ac:dyDescent="0.25">
      <c r="C2780" s="75"/>
    </row>
    <row r="2781" spans="3:3" x14ac:dyDescent="0.25">
      <c r="C2781" s="75"/>
    </row>
    <row r="2782" spans="3:3" x14ac:dyDescent="0.25">
      <c r="C2782" s="75"/>
    </row>
    <row r="2783" spans="3:3" x14ac:dyDescent="0.25">
      <c r="C2783" s="75"/>
    </row>
    <row r="2784" spans="3:3" x14ac:dyDescent="0.25">
      <c r="C2784" s="75"/>
    </row>
    <row r="2785" spans="3:3" x14ac:dyDescent="0.25">
      <c r="C2785" s="75"/>
    </row>
    <row r="2786" spans="3:3" x14ac:dyDescent="0.25">
      <c r="C2786" s="75"/>
    </row>
    <row r="2787" spans="3:3" x14ac:dyDescent="0.25">
      <c r="C2787" s="75"/>
    </row>
    <row r="2788" spans="3:3" x14ac:dyDescent="0.25">
      <c r="C2788" s="75"/>
    </row>
    <row r="2789" spans="3:3" x14ac:dyDescent="0.25">
      <c r="C2789" s="75"/>
    </row>
    <row r="2790" spans="3:3" x14ac:dyDescent="0.25">
      <c r="C2790" s="75"/>
    </row>
    <row r="2791" spans="3:3" x14ac:dyDescent="0.25">
      <c r="C2791" s="75"/>
    </row>
    <row r="2792" spans="3:3" x14ac:dyDescent="0.25">
      <c r="C2792" s="75"/>
    </row>
    <row r="2793" spans="3:3" x14ac:dyDescent="0.25">
      <c r="C2793" s="75"/>
    </row>
    <row r="2794" spans="3:3" x14ac:dyDescent="0.25">
      <c r="C2794" s="75"/>
    </row>
    <row r="2795" spans="3:3" x14ac:dyDescent="0.25">
      <c r="C2795" s="75"/>
    </row>
    <row r="2796" spans="3:3" x14ac:dyDescent="0.25">
      <c r="C2796" s="75"/>
    </row>
    <row r="2797" spans="3:3" x14ac:dyDescent="0.25">
      <c r="C2797" s="75"/>
    </row>
    <row r="2798" spans="3:3" x14ac:dyDescent="0.25">
      <c r="C2798" s="75"/>
    </row>
    <row r="2799" spans="3:3" x14ac:dyDescent="0.25">
      <c r="C2799" s="75"/>
    </row>
    <row r="2800" spans="3:3" x14ac:dyDescent="0.25">
      <c r="C2800" s="75"/>
    </row>
    <row r="2801" spans="3:3" x14ac:dyDescent="0.25">
      <c r="C2801" s="75"/>
    </row>
    <row r="2802" spans="3:3" x14ac:dyDescent="0.25">
      <c r="C2802" s="75"/>
    </row>
    <row r="2803" spans="3:3" x14ac:dyDescent="0.25">
      <c r="C2803" s="75"/>
    </row>
    <row r="2804" spans="3:3" x14ac:dyDescent="0.25">
      <c r="C2804" s="75"/>
    </row>
    <row r="2805" spans="3:3" x14ac:dyDescent="0.25">
      <c r="C2805" s="75"/>
    </row>
    <row r="2806" spans="3:3" x14ac:dyDescent="0.25">
      <c r="C2806" s="75"/>
    </row>
    <row r="2807" spans="3:3" x14ac:dyDescent="0.25">
      <c r="C2807" s="75"/>
    </row>
    <row r="2808" spans="3:3" x14ac:dyDescent="0.25">
      <c r="C2808" s="75"/>
    </row>
    <row r="2809" spans="3:3" x14ac:dyDescent="0.25">
      <c r="C2809" s="75"/>
    </row>
    <row r="2810" spans="3:3" x14ac:dyDescent="0.25">
      <c r="C2810" s="75"/>
    </row>
    <row r="2811" spans="3:3" x14ac:dyDescent="0.25">
      <c r="C2811" s="75"/>
    </row>
    <row r="2812" spans="3:3" x14ac:dyDescent="0.25">
      <c r="C2812" s="75"/>
    </row>
    <row r="2813" spans="3:3" x14ac:dyDescent="0.25">
      <c r="C2813" s="75"/>
    </row>
    <row r="2814" spans="3:3" x14ac:dyDescent="0.25">
      <c r="C2814" s="75"/>
    </row>
    <row r="2815" spans="3:3" x14ac:dyDescent="0.25">
      <c r="C2815" s="75"/>
    </row>
    <row r="2816" spans="3:3" x14ac:dyDescent="0.25">
      <c r="C2816" s="75"/>
    </row>
    <row r="2817" spans="3:3" x14ac:dyDescent="0.25">
      <c r="C2817" s="75"/>
    </row>
    <row r="2818" spans="3:3" x14ac:dyDescent="0.25">
      <c r="C2818" s="75"/>
    </row>
    <row r="2819" spans="3:3" x14ac:dyDescent="0.25">
      <c r="C2819" s="75"/>
    </row>
    <row r="2820" spans="3:3" x14ac:dyDescent="0.25">
      <c r="C2820" s="75"/>
    </row>
    <row r="2821" spans="3:3" x14ac:dyDescent="0.25">
      <c r="C2821" s="75"/>
    </row>
    <row r="2822" spans="3:3" x14ac:dyDescent="0.25">
      <c r="C2822" s="75"/>
    </row>
    <row r="2823" spans="3:3" x14ac:dyDescent="0.25">
      <c r="C2823" s="75"/>
    </row>
    <row r="2824" spans="3:3" x14ac:dyDescent="0.25">
      <c r="C2824" s="75"/>
    </row>
    <row r="2825" spans="3:3" x14ac:dyDescent="0.25">
      <c r="C2825" s="75"/>
    </row>
    <row r="2826" spans="3:3" x14ac:dyDescent="0.25">
      <c r="C2826" s="75"/>
    </row>
    <row r="2827" spans="3:3" x14ac:dyDescent="0.25">
      <c r="C2827" s="75"/>
    </row>
    <row r="2828" spans="3:3" x14ac:dyDescent="0.25">
      <c r="C2828" s="75"/>
    </row>
    <row r="2829" spans="3:3" x14ac:dyDescent="0.25">
      <c r="C2829" s="75"/>
    </row>
    <row r="2830" spans="3:3" x14ac:dyDescent="0.25">
      <c r="C2830" s="75"/>
    </row>
    <row r="2831" spans="3:3" x14ac:dyDescent="0.25">
      <c r="C2831" s="75"/>
    </row>
    <row r="2832" spans="3:3" x14ac:dyDescent="0.25">
      <c r="C2832" s="75"/>
    </row>
    <row r="2833" spans="3:3" x14ac:dyDescent="0.25">
      <c r="C2833" s="75"/>
    </row>
    <row r="2834" spans="3:3" x14ac:dyDescent="0.25">
      <c r="C2834" s="75"/>
    </row>
    <row r="2835" spans="3:3" x14ac:dyDescent="0.25">
      <c r="C2835" s="75"/>
    </row>
    <row r="2836" spans="3:3" x14ac:dyDescent="0.25">
      <c r="C2836" s="75"/>
    </row>
    <row r="2837" spans="3:3" x14ac:dyDescent="0.25">
      <c r="C2837" s="75"/>
    </row>
    <row r="2838" spans="3:3" x14ac:dyDescent="0.25">
      <c r="C2838" s="75"/>
    </row>
    <row r="2839" spans="3:3" x14ac:dyDescent="0.25">
      <c r="C2839" s="75"/>
    </row>
    <row r="2840" spans="3:3" x14ac:dyDescent="0.25">
      <c r="C2840" s="75"/>
    </row>
    <row r="2841" spans="3:3" x14ac:dyDescent="0.25">
      <c r="C2841" s="75"/>
    </row>
    <row r="2842" spans="3:3" x14ac:dyDescent="0.25">
      <c r="C2842" s="75"/>
    </row>
    <row r="2843" spans="3:3" x14ac:dyDescent="0.25">
      <c r="C2843" s="75"/>
    </row>
    <row r="2844" spans="3:3" x14ac:dyDescent="0.25">
      <c r="C2844" s="75"/>
    </row>
    <row r="2845" spans="3:3" x14ac:dyDescent="0.25">
      <c r="C2845" s="75"/>
    </row>
    <row r="2846" spans="3:3" x14ac:dyDescent="0.25">
      <c r="C2846" s="75"/>
    </row>
    <row r="2847" spans="3:3" x14ac:dyDescent="0.25">
      <c r="C2847" s="75"/>
    </row>
    <row r="2848" spans="3:3" x14ac:dyDescent="0.25">
      <c r="C2848" s="75"/>
    </row>
    <row r="2849" spans="3:3" x14ac:dyDescent="0.25">
      <c r="C2849" s="75"/>
    </row>
    <row r="2850" spans="3:3" x14ac:dyDescent="0.25">
      <c r="C2850" s="75"/>
    </row>
    <row r="2851" spans="3:3" x14ac:dyDescent="0.25">
      <c r="C2851" s="75"/>
    </row>
    <row r="2852" spans="3:3" x14ac:dyDescent="0.25">
      <c r="C2852" s="75"/>
    </row>
    <row r="2853" spans="3:3" x14ac:dyDescent="0.25">
      <c r="C2853" s="75"/>
    </row>
    <row r="2854" spans="3:3" x14ac:dyDescent="0.25">
      <c r="C2854" s="75"/>
    </row>
    <row r="2855" spans="3:3" x14ac:dyDescent="0.25">
      <c r="C2855" s="75"/>
    </row>
    <row r="2856" spans="3:3" x14ac:dyDescent="0.25">
      <c r="C2856" s="75"/>
    </row>
    <row r="2857" spans="3:3" x14ac:dyDescent="0.25">
      <c r="C2857" s="75"/>
    </row>
    <row r="2858" spans="3:3" x14ac:dyDescent="0.25">
      <c r="C2858" s="75"/>
    </row>
    <row r="2859" spans="3:3" x14ac:dyDescent="0.25">
      <c r="C2859" s="75"/>
    </row>
    <row r="2860" spans="3:3" x14ac:dyDescent="0.25">
      <c r="C2860" s="75"/>
    </row>
    <row r="2861" spans="3:3" x14ac:dyDescent="0.25">
      <c r="C2861" s="75"/>
    </row>
    <row r="2862" spans="3:3" x14ac:dyDescent="0.25">
      <c r="C2862" s="75"/>
    </row>
    <row r="2863" spans="3:3" x14ac:dyDescent="0.25">
      <c r="C2863" s="75"/>
    </row>
    <row r="2864" spans="3:3" x14ac:dyDescent="0.25">
      <c r="C2864" s="75"/>
    </row>
    <row r="2865" spans="3:3" x14ac:dyDescent="0.25">
      <c r="C2865" s="75"/>
    </row>
    <row r="2866" spans="3:3" x14ac:dyDescent="0.25">
      <c r="C2866" s="75"/>
    </row>
    <row r="2867" spans="3:3" x14ac:dyDescent="0.25">
      <c r="C2867" s="75"/>
    </row>
    <row r="2868" spans="3:3" x14ac:dyDescent="0.25">
      <c r="C2868" s="75"/>
    </row>
    <row r="2869" spans="3:3" x14ac:dyDescent="0.25">
      <c r="C2869" s="75"/>
    </row>
    <row r="2870" spans="3:3" x14ac:dyDescent="0.25">
      <c r="C2870" s="75"/>
    </row>
    <row r="2871" spans="3:3" x14ac:dyDescent="0.25">
      <c r="C2871" s="75"/>
    </row>
    <row r="2872" spans="3:3" x14ac:dyDescent="0.25">
      <c r="C2872" s="75"/>
    </row>
    <row r="2873" spans="3:3" x14ac:dyDescent="0.25">
      <c r="C2873" s="75"/>
    </row>
    <row r="2874" spans="3:3" x14ac:dyDescent="0.25">
      <c r="C2874" s="75"/>
    </row>
    <row r="2875" spans="3:3" x14ac:dyDescent="0.25">
      <c r="C2875" s="75"/>
    </row>
    <row r="2876" spans="3:3" x14ac:dyDescent="0.25">
      <c r="C2876" s="75"/>
    </row>
    <row r="2877" spans="3:3" x14ac:dyDescent="0.25">
      <c r="C2877" s="75"/>
    </row>
    <row r="2878" spans="3:3" x14ac:dyDescent="0.25">
      <c r="C2878" s="75"/>
    </row>
    <row r="2879" spans="3:3" x14ac:dyDescent="0.25">
      <c r="C2879" s="75"/>
    </row>
    <row r="2880" spans="3:3" x14ac:dyDescent="0.25">
      <c r="C2880" s="75"/>
    </row>
    <row r="2881" spans="3:3" x14ac:dyDescent="0.25">
      <c r="C2881" s="75"/>
    </row>
    <row r="2882" spans="3:3" x14ac:dyDescent="0.25">
      <c r="C2882" s="75"/>
    </row>
    <row r="2883" spans="3:3" x14ac:dyDescent="0.25">
      <c r="C2883" s="75"/>
    </row>
    <row r="2884" spans="3:3" x14ac:dyDescent="0.25">
      <c r="C2884" s="75"/>
    </row>
    <row r="2885" spans="3:3" x14ac:dyDescent="0.25">
      <c r="C2885" s="75"/>
    </row>
    <row r="2886" spans="3:3" x14ac:dyDescent="0.25">
      <c r="C2886" s="75"/>
    </row>
    <row r="2887" spans="3:3" x14ac:dyDescent="0.25">
      <c r="C2887" s="75"/>
    </row>
    <row r="2888" spans="3:3" x14ac:dyDescent="0.25">
      <c r="C2888" s="75"/>
    </row>
    <row r="2889" spans="3:3" x14ac:dyDescent="0.25">
      <c r="C2889" s="75"/>
    </row>
    <row r="2890" spans="3:3" x14ac:dyDescent="0.25">
      <c r="C2890" s="75"/>
    </row>
    <row r="2891" spans="3:3" x14ac:dyDescent="0.25">
      <c r="C2891" s="75"/>
    </row>
    <row r="2892" spans="3:3" x14ac:dyDescent="0.25">
      <c r="C2892" s="75"/>
    </row>
    <row r="2893" spans="3:3" x14ac:dyDescent="0.25">
      <c r="C2893" s="75"/>
    </row>
    <row r="2894" spans="3:3" x14ac:dyDescent="0.25">
      <c r="C2894" s="75"/>
    </row>
    <row r="2895" spans="3:3" x14ac:dyDescent="0.25">
      <c r="C2895" s="75"/>
    </row>
    <row r="2896" spans="3:3" x14ac:dyDescent="0.25">
      <c r="C2896" s="75"/>
    </row>
    <row r="2897" spans="3:3" x14ac:dyDescent="0.25">
      <c r="C2897" s="75"/>
    </row>
    <row r="2898" spans="3:3" x14ac:dyDescent="0.25">
      <c r="C2898" s="75"/>
    </row>
    <row r="2899" spans="3:3" x14ac:dyDescent="0.25">
      <c r="C2899" s="75"/>
    </row>
    <row r="2900" spans="3:3" x14ac:dyDescent="0.25">
      <c r="C2900" s="75"/>
    </row>
    <row r="2901" spans="3:3" x14ac:dyDescent="0.25">
      <c r="C2901" s="75"/>
    </row>
    <row r="2902" spans="3:3" x14ac:dyDescent="0.25">
      <c r="C2902" s="75"/>
    </row>
    <row r="2903" spans="3:3" x14ac:dyDescent="0.25">
      <c r="C2903" s="75"/>
    </row>
    <row r="2904" spans="3:3" x14ac:dyDescent="0.25">
      <c r="C2904" s="75"/>
    </row>
    <row r="2905" spans="3:3" x14ac:dyDescent="0.25">
      <c r="C2905" s="75"/>
    </row>
    <row r="2906" spans="3:3" x14ac:dyDescent="0.25">
      <c r="C2906" s="75"/>
    </row>
    <row r="2907" spans="3:3" x14ac:dyDescent="0.25">
      <c r="C2907" s="75"/>
    </row>
    <row r="2908" spans="3:3" x14ac:dyDescent="0.25">
      <c r="C2908" s="75"/>
    </row>
    <row r="2909" spans="3:3" x14ac:dyDescent="0.25">
      <c r="C2909" s="75"/>
    </row>
    <row r="2910" spans="3:3" x14ac:dyDescent="0.25">
      <c r="C2910" s="75"/>
    </row>
    <row r="2911" spans="3:3" x14ac:dyDescent="0.25">
      <c r="C2911" s="75"/>
    </row>
    <row r="2912" spans="3:3" x14ac:dyDescent="0.25">
      <c r="C2912" s="75"/>
    </row>
    <row r="2913" spans="3:3" x14ac:dyDescent="0.25">
      <c r="C2913" s="75"/>
    </row>
    <row r="2914" spans="3:3" x14ac:dyDescent="0.25">
      <c r="C2914" s="75"/>
    </row>
    <row r="2915" spans="3:3" x14ac:dyDescent="0.25">
      <c r="C2915" s="75"/>
    </row>
    <row r="2916" spans="3:3" x14ac:dyDescent="0.25">
      <c r="C2916" s="75"/>
    </row>
    <row r="2917" spans="3:3" x14ac:dyDescent="0.25">
      <c r="C2917" s="75"/>
    </row>
    <row r="2918" spans="3:3" x14ac:dyDescent="0.25">
      <c r="C2918" s="75"/>
    </row>
    <row r="2919" spans="3:3" x14ac:dyDescent="0.25">
      <c r="C2919" s="75"/>
    </row>
    <row r="2920" spans="3:3" x14ac:dyDescent="0.25">
      <c r="C2920" s="75"/>
    </row>
    <row r="2921" spans="3:3" x14ac:dyDescent="0.25">
      <c r="C2921" s="75"/>
    </row>
    <row r="2922" spans="3:3" x14ac:dyDescent="0.25">
      <c r="C2922" s="75"/>
    </row>
    <row r="2923" spans="3:3" x14ac:dyDescent="0.25">
      <c r="C2923" s="75"/>
    </row>
    <row r="2924" spans="3:3" x14ac:dyDescent="0.25">
      <c r="C2924" s="75"/>
    </row>
    <row r="2925" spans="3:3" x14ac:dyDescent="0.25">
      <c r="C2925" s="75"/>
    </row>
    <row r="2926" spans="3:3" x14ac:dyDescent="0.25">
      <c r="C2926" s="75"/>
    </row>
    <row r="2927" spans="3:3" x14ac:dyDescent="0.25">
      <c r="C2927" s="75"/>
    </row>
    <row r="2928" spans="3:3" x14ac:dyDescent="0.25">
      <c r="C2928" s="75"/>
    </row>
    <row r="2929" spans="3:3" x14ac:dyDescent="0.25">
      <c r="C2929" s="75"/>
    </row>
    <row r="2930" spans="3:3" x14ac:dyDescent="0.25">
      <c r="C2930" s="75"/>
    </row>
    <row r="2931" spans="3:3" x14ac:dyDescent="0.25">
      <c r="C2931" s="75"/>
    </row>
    <row r="2932" spans="3:3" x14ac:dyDescent="0.25">
      <c r="C2932" s="75"/>
    </row>
    <row r="2933" spans="3:3" x14ac:dyDescent="0.25">
      <c r="C2933" s="75"/>
    </row>
    <row r="2934" spans="3:3" x14ac:dyDescent="0.25">
      <c r="C2934" s="75"/>
    </row>
    <row r="2935" spans="3:3" x14ac:dyDescent="0.25">
      <c r="C2935" s="75"/>
    </row>
    <row r="2936" spans="3:3" x14ac:dyDescent="0.25">
      <c r="C2936" s="75"/>
    </row>
    <row r="2937" spans="3:3" x14ac:dyDescent="0.25">
      <c r="C2937" s="75"/>
    </row>
    <row r="2938" spans="3:3" x14ac:dyDescent="0.25">
      <c r="C2938" s="75"/>
    </row>
    <row r="2939" spans="3:3" x14ac:dyDescent="0.25">
      <c r="C2939" s="75"/>
    </row>
    <row r="2940" spans="3:3" x14ac:dyDescent="0.25">
      <c r="C2940" s="75"/>
    </row>
    <row r="2941" spans="3:3" x14ac:dyDescent="0.25">
      <c r="C2941" s="75"/>
    </row>
    <row r="2942" spans="3:3" x14ac:dyDescent="0.25">
      <c r="C2942" s="75"/>
    </row>
    <row r="2943" spans="3:3" x14ac:dyDescent="0.25">
      <c r="C2943" s="75"/>
    </row>
    <row r="2944" spans="3:3" x14ac:dyDescent="0.25">
      <c r="C2944" s="75"/>
    </row>
    <row r="2945" spans="3:3" x14ac:dyDescent="0.25">
      <c r="C2945" s="75"/>
    </row>
    <row r="2946" spans="3:3" x14ac:dyDescent="0.25">
      <c r="C2946" s="75"/>
    </row>
    <row r="2947" spans="3:3" x14ac:dyDescent="0.25">
      <c r="C2947" s="75"/>
    </row>
    <row r="2948" spans="3:3" x14ac:dyDescent="0.25">
      <c r="C2948" s="75"/>
    </row>
    <row r="2949" spans="3:3" x14ac:dyDescent="0.25">
      <c r="C2949" s="75"/>
    </row>
    <row r="2950" spans="3:3" x14ac:dyDescent="0.25">
      <c r="C2950" s="75"/>
    </row>
    <row r="2951" spans="3:3" x14ac:dyDescent="0.25">
      <c r="C2951" s="75"/>
    </row>
    <row r="2952" spans="3:3" x14ac:dyDescent="0.25">
      <c r="C2952" s="75"/>
    </row>
    <row r="2953" spans="3:3" x14ac:dyDescent="0.25">
      <c r="C2953" s="75"/>
    </row>
    <row r="2954" spans="3:3" x14ac:dyDescent="0.25">
      <c r="C2954" s="75"/>
    </row>
    <row r="2955" spans="3:3" x14ac:dyDescent="0.25">
      <c r="C2955" s="75"/>
    </row>
    <row r="2956" spans="3:3" x14ac:dyDescent="0.25">
      <c r="C2956" s="75"/>
    </row>
    <row r="2957" spans="3:3" x14ac:dyDescent="0.25">
      <c r="C2957" s="75"/>
    </row>
    <row r="2958" spans="3:3" x14ac:dyDescent="0.25">
      <c r="C2958" s="75"/>
    </row>
    <row r="2959" spans="3:3" x14ac:dyDescent="0.25">
      <c r="C2959" s="75"/>
    </row>
    <row r="2960" spans="3:3" x14ac:dyDescent="0.25">
      <c r="C2960" s="75"/>
    </row>
    <row r="2961" spans="3:3" x14ac:dyDescent="0.25">
      <c r="C2961" s="75"/>
    </row>
    <row r="2962" spans="3:3" x14ac:dyDescent="0.25">
      <c r="C2962" s="75"/>
    </row>
    <row r="2963" spans="3:3" x14ac:dyDescent="0.25">
      <c r="C2963" s="75"/>
    </row>
    <row r="2964" spans="3:3" x14ac:dyDescent="0.25">
      <c r="C2964" s="75"/>
    </row>
    <row r="2965" spans="3:3" x14ac:dyDescent="0.25">
      <c r="C2965" s="75"/>
    </row>
    <row r="2966" spans="3:3" x14ac:dyDescent="0.25">
      <c r="C2966" s="75"/>
    </row>
    <row r="2967" spans="3:3" x14ac:dyDescent="0.25">
      <c r="C2967" s="75"/>
    </row>
    <row r="2968" spans="3:3" x14ac:dyDescent="0.25">
      <c r="C2968" s="75"/>
    </row>
    <row r="2969" spans="3:3" x14ac:dyDescent="0.25">
      <c r="C2969" s="75"/>
    </row>
    <row r="2970" spans="3:3" x14ac:dyDescent="0.25">
      <c r="C2970" s="75"/>
    </row>
    <row r="2971" spans="3:3" x14ac:dyDescent="0.25">
      <c r="C2971" s="75"/>
    </row>
    <row r="2972" spans="3:3" x14ac:dyDescent="0.25">
      <c r="C2972" s="75"/>
    </row>
    <row r="2973" spans="3:3" x14ac:dyDescent="0.25">
      <c r="C2973" s="75"/>
    </row>
    <row r="2974" spans="3:3" x14ac:dyDescent="0.25">
      <c r="C2974" s="75"/>
    </row>
    <row r="2975" spans="3:3" x14ac:dyDescent="0.25">
      <c r="C2975" s="75"/>
    </row>
    <row r="2976" spans="3:3" x14ac:dyDescent="0.25">
      <c r="C2976" s="75"/>
    </row>
    <row r="2977" spans="3:3" x14ac:dyDescent="0.25">
      <c r="C2977" s="75"/>
    </row>
    <row r="2978" spans="3:3" x14ac:dyDescent="0.25">
      <c r="C2978" s="75"/>
    </row>
    <row r="2979" spans="3:3" x14ac:dyDescent="0.25">
      <c r="C2979" s="75"/>
    </row>
    <row r="2980" spans="3:3" x14ac:dyDescent="0.25">
      <c r="C2980" s="75"/>
    </row>
    <row r="2981" spans="3:3" x14ac:dyDescent="0.25">
      <c r="C2981" s="75"/>
    </row>
    <row r="2982" spans="3:3" x14ac:dyDescent="0.25">
      <c r="C2982" s="75"/>
    </row>
    <row r="2983" spans="3:3" x14ac:dyDescent="0.25">
      <c r="C2983" s="75"/>
    </row>
    <row r="2984" spans="3:3" x14ac:dyDescent="0.25">
      <c r="C2984" s="75"/>
    </row>
    <row r="2985" spans="3:3" x14ac:dyDescent="0.25">
      <c r="C2985" s="75"/>
    </row>
    <row r="2986" spans="3:3" x14ac:dyDescent="0.25">
      <c r="C2986" s="75"/>
    </row>
    <row r="2987" spans="3:3" x14ac:dyDescent="0.25">
      <c r="C2987" s="75"/>
    </row>
    <row r="2988" spans="3:3" x14ac:dyDescent="0.25">
      <c r="C2988" s="75"/>
    </row>
    <row r="2989" spans="3:3" x14ac:dyDescent="0.25">
      <c r="C2989" s="75"/>
    </row>
    <row r="2990" spans="3:3" x14ac:dyDescent="0.25">
      <c r="C2990" s="75"/>
    </row>
    <row r="2991" spans="3:3" x14ac:dyDescent="0.25">
      <c r="C2991" s="75"/>
    </row>
    <row r="2992" spans="3:3" x14ac:dyDescent="0.25">
      <c r="C2992" s="75"/>
    </row>
    <row r="2993" spans="3:3" x14ac:dyDescent="0.25">
      <c r="C2993" s="75"/>
    </row>
    <row r="2994" spans="3:3" x14ac:dyDescent="0.25">
      <c r="C2994" s="75"/>
    </row>
    <row r="2995" spans="3:3" x14ac:dyDescent="0.25">
      <c r="C2995" s="75"/>
    </row>
    <row r="2996" spans="3:3" x14ac:dyDescent="0.25">
      <c r="C2996" s="75"/>
    </row>
    <row r="2997" spans="3:3" x14ac:dyDescent="0.25">
      <c r="C2997" s="75"/>
    </row>
    <row r="2998" spans="3:3" x14ac:dyDescent="0.25">
      <c r="C2998" s="75"/>
    </row>
    <row r="2999" spans="3:3" x14ac:dyDescent="0.25">
      <c r="C2999" s="75"/>
    </row>
    <row r="3000" spans="3:3" x14ac:dyDescent="0.25">
      <c r="C3000" s="75"/>
    </row>
    <row r="3001" spans="3:3" x14ac:dyDescent="0.25">
      <c r="C3001" s="75"/>
    </row>
    <row r="3002" spans="3:3" x14ac:dyDescent="0.25">
      <c r="C3002" s="75"/>
    </row>
    <row r="3003" spans="3:3" x14ac:dyDescent="0.25">
      <c r="C3003" s="75"/>
    </row>
    <row r="3004" spans="3:3" x14ac:dyDescent="0.25">
      <c r="C3004" s="75"/>
    </row>
    <row r="3005" spans="3:3" x14ac:dyDescent="0.25">
      <c r="C3005" s="75"/>
    </row>
    <row r="3006" spans="3:3" x14ac:dyDescent="0.25">
      <c r="C3006" s="75"/>
    </row>
    <row r="3007" spans="3:3" x14ac:dyDescent="0.25">
      <c r="C3007" s="75"/>
    </row>
    <row r="3008" spans="3:3" x14ac:dyDescent="0.25">
      <c r="C3008" s="75"/>
    </row>
    <row r="3009" spans="3:3" x14ac:dyDescent="0.25">
      <c r="C3009" s="75"/>
    </row>
    <row r="3010" spans="3:3" x14ac:dyDescent="0.25">
      <c r="C3010" s="75"/>
    </row>
    <row r="3011" spans="3:3" x14ac:dyDescent="0.25">
      <c r="C3011" s="75"/>
    </row>
    <row r="3012" spans="3:3" x14ac:dyDescent="0.25">
      <c r="C3012" s="75"/>
    </row>
    <row r="3013" spans="3:3" x14ac:dyDescent="0.25">
      <c r="C3013" s="75"/>
    </row>
    <row r="3014" spans="3:3" x14ac:dyDescent="0.25">
      <c r="C3014" s="75"/>
    </row>
    <row r="3015" spans="3:3" x14ac:dyDescent="0.25">
      <c r="C3015" s="75"/>
    </row>
    <row r="3016" spans="3:3" x14ac:dyDescent="0.25">
      <c r="C3016" s="75"/>
    </row>
    <row r="3017" spans="3:3" x14ac:dyDescent="0.25">
      <c r="C3017" s="75"/>
    </row>
    <row r="3018" spans="3:3" x14ac:dyDescent="0.25">
      <c r="C3018" s="75"/>
    </row>
    <row r="3019" spans="3:3" x14ac:dyDescent="0.25">
      <c r="C3019" s="75"/>
    </row>
    <row r="3020" spans="3:3" x14ac:dyDescent="0.25">
      <c r="C3020" s="75"/>
    </row>
    <row r="3021" spans="3:3" x14ac:dyDescent="0.25">
      <c r="C3021" s="75"/>
    </row>
    <row r="3022" spans="3:3" x14ac:dyDescent="0.25">
      <c r="C3022" s="75"/>
    </row>
    <row r="3023" spans="3:3" x14ac:dyDescent="0.25">
      <c r="C3023" s="75"/>
    </row>
    <row r="3024" spans="3:3" x14ac:dyDescent="0.25">
      <c r="C3024" s="75"/>
    </row>
    <row r="3025" spans="3:3" x14ac:dyDescent="0.25">
      <c r="C3025" s="75"/>
    </row>
    <row r="3026" spans="3:3" x14ac:dyDescent="0.25">
      <c r="C3026" s="75"/>
    </row>
    <row r="3027" spans="3:3" x14ac:dyDescent="0.25">
      <c r="C3027" s="75"/>
    </row>
    <row r="3028" spans="3:3" x14ac:dyDescent="0.25">
      <c r="C3028" s="75"/>
    </row>
    <row r="3029" spans="3:3" x14ac:dyDescent="0.25">
      <c r="C3029" s="75"/>
    </row>
    <row r="3030" spans="3:3" x14ac:dyDescent="0.25">
      <c r="C3030" s="75"/>
    </row>
    <row r="3031" spans="3:3" x14ac:dyDescent="0.25">
      <c r="C3031" s="75"/>
    </row>
    <row r="3032" spans="3:3" x14ac:dyDescent="0.25">
      <c r="C3032" s="75"/>
    </row>
    <row r="3033" spans="3:3" x14ac:dyDescent="0.25">
      <c r="C3033" s="75"/>
    </row>
    <row r="3034" spans="3:3" x14ac:dyDescent="0.25">
      <c r="C3034" s="75"/>
    </row>
    <row r="3035" spans="3:3" x14ac:dyDescent="0.25">
      <c r="C3035" s="75"/>
    </row>
    <row r="3036" spans="3:3" x14ac:dyDescent="0.25">
      <c r="C3036" s="75"/>
    </row>
    <row r="3037" spans="3:3" x14ac:dyDescent="0.25">
      <c r="C3037" s="75"/>
    </row>
    <row r="3038" spans="3:3" x14ac:dyDescent="0.25">
      <c r="C3038" s="75"/>
    </row>
    <row r="3039" spans="3:3" x14ac:dyDescent="0.25">
      <c r="C3039" s="75"/>
    </row>
    <row r="3040" spans="3:3" x14ac:dyDescent="0.25">
      <c r="C3040" s="75"/>
    </row>
    <row r="3041" spans="3:3" x14ac:dyDescent="0.25">
      <c r="C3041" s="75"/>
    </row>
    <row r="3042" spans="3:3" x14ac:dyDescent="0.25">
      <c r="C3042" s="75"/>
    </row>
    <row r="3043" spans="3:3" x14ac:dyDescent="0.25">
      <c r="C3043" s="75"/>
    </row>
    <row r="3044" spans="3:3" x14ac:dyDescent="0.25">
      <c r="C3044" s="75"/>
    </row>
    <row r="3045" spans="3:3" x14ac:dyDescent="0.25">
      <c r="C3045" s="75"/>
    </row>
    <row r="3046" spans="3:3" x14ac:dyDescent="0.25">
      <c r="C3046" s="75"/>
    </row>
    <row r="3047" spans="3:3" x14ac:dyDescent="0.25">
      <c r="C3047" s="75"/>
    </row>
    <row r="3048" spans="3:3" x14ac:dyDescent="0.25">
      <c r="C3048" s="75"/>
    </row>
    <row r="3049" spans="3:3" x14ac:dyDescent="0.25">
      <c r="C3049" s="75"/>
    </row>
    <row r="3050" spans="3:3" x14ac:dyDescent="0.25">
      <c r="C3050" s="75"/>
    </row>
    <row r="3051" spans="3:3" x14ac:dyDescent="0.25">
      <c r="C3051" s="75"/>
    </row>
    <row r="3052" spans="3:3" x14ac:dyDescent="0.25">
      <c r="C3052" s="75"/>
    </row>
    <row r="3053" spans="3:3" x14ac:dyDescent="0.25">
      <c r="C3053" s="75"/>
    </row>
    <row r="3054" spans="3:3" x14ac:dyDescent="0.25">
      <c r="C3054" s="75"/>
    </row>
    <row r="3055" spans="3:3" x14ac:dyDescent="0.25">
      <c r="C3055" s="75"/>
    </row>
    <row r="3056" spans="3:3" x14ac:dyDescent="0.25">
      <c r="C3056" s="75"/>
    </row>
    <row r="3057" spans="3:3" x14ac:dyDescent="0.25">
      <c r="C3057" s="75"/>
    </row>
    <row r="3058" spans="3:3" x14ac:dyDescent="0.25">
      <c r="C3058" s="75"/>
    </row>
    <row r="3059" spans="3:3" x14ac:dyDescent="0.25">
      <c r="C3059" s="75"/>
    </row>
    <row r="3060" spans="3:3" x14ac:dyDescent="0.25">
      <c r="C3060" s="75"/>
    </row>
    <row r="3061" spans="3:3" x14ac:dyDescent="0.25">
      <c r="C3061" s="75"/>
    </row>
    <row r="3062" spans="3:3" x14ac:dyDescent="0.25">
      <c r="C3062" s="75"/>
    </row>
    <row r="3063" spans="3:3" x14ac:dyDescent="0.25">
      <c r="C3063" s="75"/>
    </row>
    <row r="3064" spans="3:3" x14ac:dyDescent="0.25">
      <c r="C3064" s="75"/>
    </row>
    <row r="3065" spans="3:3" x14ac:dyDescent="0.25">
      <c r="C3065" s="75"/>
    </row>
    <row r="3066" spans="3:3" x14ac:dyDescent="0.25">
      <c r="C3066" s="75"/>
    </row>
    <row r="3067" spans="3:3" x14ac:dyDescent="0.25">
      <c r="C3067" s="75"/>
    </row>
    <row r="3068" spans="3:3" x14ac:dyDescent="0.25">
      <c r="C3068" s="75"/>
    </row>
    <row r="3069" spans="3:3" x14ac:dyDescent="0.25">
      <c r="C3069" s="75"/>
    </row>
    <row r="3070" spans="3:3" x14ac:dyDescent="0.25">
      <c r="C3070" s="75"/>
    </row>
    <row r="3071" spans="3:3" x14ac:dyDescent="0.25">
      <c r="C3071" s="75"/>
    </row>
    <row r="3072" spans="3:3" x14ac:dyDescent="0.25">
      <c r="C3072" s="75"/>
    </row>
    <row r="3073" spans="3:3" x14ac:dyDescent="0.25">
      <c r="C3073" s="75"/>
    </row>
    <row r="3074" spans="3:3" x14ac:dyDescent="0.25">
      <c r="C3074" s="75"/>
    </row>
    <row r="3075" spans="3:3" x14ac:dyDescent="0.25">
      <c r="C3075" s="75"/>
    </row>
    <row r="3076" spans="3:3" x14ac:dyDescent="0.25">
      <c r="C3076" s="75"/>
    </row>
    <row r="3077" spans="3:3" x14ac:dyDescent="0.25">
      <c r="C3077" s="75"/>
    </row>
    <row r="3078" spans="3:3" x14ac:dyDescent="0.25">
      <c r="C3078" s="75"/>
    </row>
    <row r="3079" spans="3:3" x14ac:dyDescent="0.25">
      <c r="C3079" s="75"/>
    </row>
    <row r="3080" spans="3:3" x14ac:dyDescent="0.25">
      <c r="C3080" s="75"/>
    </row>
    <row r="3081" spans="3:3" x14ac:dyDescent="0.25">
      <c r="C3081" s="75"/>
    </row>
    <row r="3082" spans="3:3" x14ac:dyDescent="0.25">
      <c r="C3082" s="75"/>
    </row>
    <row r="3083" spans="3:3" x14ac:dyDescent="0.25">
      <c r="C3083" s="75"/>
    </row>
    <row r="3084" spans="3:3" x14ac:dyDescent="0.25">
      <c r="C3084" s="75"/>
    </row>
    <row r="3085" spans="3:3" x14ac:dyDescent="0.25">
      <c r="C3085" s="75"/>
    </row>
    <row r="3086" spans="3:3" x14ac:dyDescent="0.25">
      <c r="C3086" s="75"/>
    </row>
    <row r="3087" spans="3:3" x14ac:dyDescent="0.25">
      <c r="C3087" s="75"/>
    </row>
    <row r="3088" spans="3:3" x14ac:dyDescent="0.25">
      <c r="C3088" s="75"/>
    </row>
    <row r="3089" spans="3:3" x14ac:dyDescent="0.25">
      <c r="C3089" s="75"/>
    </row>
    <row r="3090" spans="3:3" x14ac:dyDescent="0.25">
      <c r="C3090" s="75"/>
    </row>
    <row r="3091" spans="3:3" x14ac:dyDescent="0.25">
      <c r="C3091" s="75"/>
    </row>
    <row r="3092" spans="3:3" x14ac:dyDescent="0.25">
      <c r="C3092" s="75"/>
    </row>
    <row r="3093" spans="3:3" x14ac:dyDescent="0.25">
      <c r="C3093" s="75"/>
    </row>
    <row r="3094" spans="3:3" x14ac:dyDescent="0.25">
      <c r="C3094" s="75"/>
    </row>
    <row r="3095" spans="3:3" x14ac:dyDescent="0.25">
      <c r="C3095" s="75"/>
    </row>
    <row r="3096" spans="3:3" x14ac:dyDescent="0.25">
      <c r="C3096" s="75"/>
    </row>
    <row r="3097" spans="3:3" x14ac:dyDescent="0.25">
      <c r="C3097" s="75"/>
    </row>
    <row r="3098" spans="3:3" x14ac:dyDescent="0.25">
      <c r="C3098" s="75"/>
    </row>
    <row r="3099" spans="3:3" x14ac:dyDescent="0.25">
      <c r="C3099" s="75"/>
    </row>
    <row r="3100" spans="3:3" x14ac:dyDescent="0.25">
      <c r="C3100" s="75"/>
    </row>
    <row r="3101" spans="3:3" x14ac:dyDescent="0.25">
      <c r="C3101" s="75"/>
    </row>
    <row r="3102" spans="3:3" x14ac:dyDescent="0.25">
      <c r="C3102" s="75"/>
    </row>
    <row r="3103" spans="3:3" x14ac:dyDescent="0.25">
      <c r="C3103" s="75"/>
    </row>
    <row r="3104" spans="3:3" x14ac:dyDescent="0.25">
      <c r="C3104" s="75"/>
    </row>
    <row r="3105" spans="3:3" x14ac:dyDescent="0.25">
      <c r="C3105" s="75"/>
    </row>
    <row r="3106" spans="3:3" x14ac:dyDescent="0.25">
      <c r="C3106" s="75"/>
    </row>
    <row r="3107" spans="3:3" x14ac:dyDescent="0.25">
      <c r="C3107" s="75"/>
    </row>
    <row r="3108" spans="3:3" x14ac:dyDescent="0.25">
      <c r="C3108" s="75"/>
    </row>
    <row r="3109" spans="3:3" x14ac:dyDescent="0.25">
      <c r="C3109" s="75"/>
    </row>
    <row r="3110" spans="3:3" x14ac:dyDescent="0.25">
      <c r="C3110" s="75"/>
    </row>
    <row r="3111" spans="3:3" x14ac:dyDescent="0.25">
      <c r="C3111" s="75"/>
    </row>
    <row r="3112" spans="3:3" x14ac:dyDescent="0.25">
      <c r="C3112" s="75"/>
    </row>
    <row r="3113" spans="3:3" x14ac:dyDescent="0.25">
      <c r="C3113" s="75"/>
    </row>
    <row r="3114" spans="3:3" x14ac:dyDescent="0.25">
      <c r="C3114" s="75"/>
    </row>
    <row r="3115" spans="3:3" x14ac:dyDescent="0.25">
      <c r="C3115" s="75"/>
    </row>
    <row r="3116" spans="3:3" x14ac:dyDescent="0.25">
      <c r="C3116" s="75"/>
    </row>
    <row r="3117" spans="3:3" x14ac:dyDescent="0.25">
      <c r="C3117" s="75"/>
    </row>
    <row r="3118" spans="3:3" x14ac:dyDescent="0.25">
      <c r="C3118" s="75"/>
    </row>
    <row r="3119" spans="3:3" x14ac:dyDescent="0.25">
      <c r="C3119" s="75"/>
    </row>
    <row r="3120" spans="3:3" x14ac:dyDescent="0.25">
      <c r="C3120" s="75"/>
    </row>
    <row r="3121" spans="3:3" x14ac:dyDescent="0.25">
      <c r="C3121" s="75"/>
    </row>
    <row r="3122" spans="3:3" x14ac:dyDescent="0.25">
      <c r="C3122" s="75"/>
    </row>
    <row r="3123" spans="3:3" x14ac:dyDescent="0.25">
      <c r="C3123" s="75"/>
    </row>
    <row r="3124" spans="3:3" x14ac:dyDescent="0.25">
      <c r="C3124" s="75"/>
    </row>
    <row r="3125" spans="3:3" x14ac:dyDescent="0.25">
      <c r="C3125" s="75"/>
    </row>
    <row r="3126" spans="3:3" x14ac:dyDescent="0.25">
      <c r="C3126" s="75"/>
    </row>
    <row r="3127" spans="3:3" x14ac:dyDescent="0.25">
      <c r="C3127" s="75"/>
    </row>
    <row r="3128" spans="3:3" x14ac:dyDescent="0.25">
      <c r="C3128" s="75"/>
    </row>
    <row r="3129" spans="3:3" x14ac:dyDescent="0.25">
      <c r="C3129" s="75"/>
    </row>
    <row r="3130" spans="3:3" x14ac:dyDescent="0.25">
      <c r="C3130" s="75"/>
    </row>
    <row r="3131" spans="3:3" x14ac:dyDescent="0.25">
      <c r="C3131" s="75"/>
    </row>
    <row r="3132" spans="3:3" x14ac:dyDescent="0.25">
      <c r="C3132" s="75"/>
    </row>
    <row r="3133" spans="3:3" x14ac:dyDescent="0.25">
      <c r="C3133" s="75"/>
    </row>
    <row r="3134" spans="3:3" x14ac:dyDescent="0.25">
      <c r="C3134" s="75"/>
    </row>
    <row r="3135" spans="3:3" x14ac:dyDescent="0.25">
      <c r="C3135" s="75"/>
    </row>
    <row r="3136" spans="3:3" x14ac:dyDescent="0.25">
      <c r="C3136" s="75"/>
    </row>
    <row r="3137" spans="3:3" x14ac:dyDescent="0.25">
      <c r="C3137" s="75"/>
    </row>
    <row r="3138" spans="3:3" x14ac:dyDescent="0.25">
      <c r="C3138" s="75"/>
    </row>
    <row r="3139" spans="3:3" x14ac:dyDescent="0.25">
      <c r="C3139" s="75"/>
    </row>
    <row r="3140" spans="3:3" x14ac:dyDescent="0.25">
      <c r="C3140" s="75"/>
    </row>
    <row r="3141" spans="3:3" x14ac:dyDescent="0.25">
      <c r="C3141" s="75"/>
    </row>
    <row r="3142" spans="3:3" x14ac:dyDescent="0.25">
      <c r="C3142" s="75"/>
    </row>
    <row r="3143" spans="3:3" x14ac:dyDescent="0.25">
      <c r="C3143" s="75"/>
    </row>
    <row r="3144" spans="3:3" x14ac:dyDescent="0.25">
      <c r="C3144" s="75"/>
    </row>
    <row r="3145" spans="3:3" x14ac:dyDescent="0.25">
      <c r="C3145" s="75"/>
    </row>
    <row r="3146" spans="3:3" x14ac:dyDescent="0.25">
      <c r="C3146" s="75"/>
    </row>
    <row r="3147" spans="3:3" x14ac:dyDescent="0.25">
      <c r="C3147" s="75"/>
    </row>
    <row r="3148" spans="3:3" x14ac:dyDescent="0.25">
      <c r="C3148" s="75"/>
    </row>
    <row r="3149" spans="3:3" x14ac:dyDescent="0.25">
      <c r="C3149" s="75"/>
    </row>
    <row r="3150" spans="3:3" x14ac:dyDescent="0.25">
      <c r="C3150" s="75"/>
    </row>
    <row r="3151" spans="3:3" x14ac:dyDescent="0.25">
      <c r="C3151" s="75"/>
    </row>
    <row r="3152" spans="3:3" x14ac:dyDescent="0.25">
      <c r="C3152" s="75"/>
    </row>
    <row r="3153" spans="3:3" x14ac:dyDescent="0.25">
      <c r="C3153" s="75"/>
    </row>
    <row r="3154" spans="3:3" x14ac:dyDescent="0.25">
      <c r="C3154" s="75"/>
    </row>
    <row r="3155" spans="3:3" x14ac:dyDescent="0.25">
      <c r="C3155" s="75"/>
    </row>
    <row r="3156" spans="3:3" x14ac:dyDescent="0.25">
      <c r="C3156" s="75"/>
    </row>
    <row r="3157" spans="3:3" x14ac:dyDescent="0.25">
      <c r="C3157" s="75"/>
    </row>
    <row r="3158" spans="3:3" x14ac:dyDescent="0.25">
      <c r="C3158" s="75"/>
    </row>
    <row r="3159" spans="3:3" x14ac:dyDescent="0.25">
      <c r="C3159" s="75"/>
    </row>
    <row r="3160" spans="3:3" x14ac:dyDescent="0.25">
      <c r="C3160" s="75"/>
    </row>
    <row r="3161" spans="3:3" x14ac:dyDescent="0.25">
      <c r="C3161" s="75"/>
    </row>
    <row r="3162" spans="3:3" x14ac:dyDescent="0.25">
      <c r="C3162" s="75"/>
    </row>
    <row r="3163" spans="3:3" x14ac:dyDescent="0.25">
      <c r="C3163" s="75"/>
    </row>
    <row r="3164" spans="3:3" x14ac:dyDescent="0.25">
      <c r="C3164" s="75"/>
    </row>
    <row r="3165" spans="3:3" x14ac:dyDescent="0.25">
      <c r="C3165" s="75"/>
    </row>
    <row r="3166" spans="3:3" x14ac:dyDescent="0.25">
      <c r="C3166" s="75"/>
    </row>
    <row r="3167" spans="3:3" x14ac:dyDescent="0.25">
      <c r="C3167" s="75"/>
    </row>
    <row r="3168" spans="3:3" x14ac:dyDescent="0.25">
      <c r="C3168" s="75"/>
    </row>
    <row r="3169" spans="3:3" x14ac:dyDescent="0.25">
      <c r="C3169" s="75"/>
    </row>
    <row r="3170" spans="3:3" x14ac:dyDescent="0.25">
      <c r="C3170" s="75"/>
    </row>
    <row r="3171" spans="3:3" x14ac:dyDescent="0.25">
      <c r="C3171" s="75"/>
    </row>
    <row r="3172" spans="3:3" x14ac:dyDescent="0.25">
      <c r="C3172" s="75"/>
    </row>
    <row r="3173" spans="3:3" x14ac:dyDescent="0.25">
      <c r="C3173" s="75"/>
    </row>
    <row r="3174" spans="3:3" x14ac:dyDescent="0.25">
      <c r="C3174" s="75"/>
    </row>
    <row r="3175" spans="3:3" x14ac:dyDescent="0.25">
      <c r="C3175" s="75"/>
    </row>
    <row r="3176" spans="3:3" x14ac:dyDescent="0.25">
      <c r="C3176" s="75"/>
    </row>
    <row r="3177" spans="3:3" x14ac:dyDescent="0.25">
      <c r="C3177" s="75"/>
    </row>
    <row r="3178" spans="3:3" x14ac:dyDescent="0.25">
      <c r="C3178" s="75"/>
    </row>
    <row r="3179" spans="3:3" x14ac:dyDescent="0.25">
      <c r="C3179" s="75"/>
    </row>
    <row r="3180" spans="3:3" x14ac:dyDescent="0.25">
      <c r="C3180" s="75"/>
    </row>
    <row r="3181" spans="3:3" x14ac:dyDescent="0.25">
      <c r="C3181" s="75"/>
    </row>
    <row r="3182" spans="3:3" x14ac:dyDescent="0.25">
      <c r="C3182" s="75"/>
    </row>
    <row r="3183" spans="3:3" x14ac:dyDescent="0.25">
      <c r="C3183" s="75"/>
    </row>
    <row r="3184" spans="3:3" x14ac:dyDescent="0.25">
      <c r="C3184" s="75"/>
    </row>
    <row r="3185" spans="3:3" x14ac:dyDescent="0.25">
      <c r="C3185" s="75"/>
    </row>
    <row r="3186" spans="3:3" x14ac:dyDescent="0.25">
      <c r="C3186" s="75"/>
    </row>
    <row r="3187" spans="3:3" x14ac:dyDescent="0.25">
      <c r="C3187" s="75"/>
    </row>
    <row r="3188" spans="3:3" x14ac:dyDescent="0.25">
      <c r="C3188" s="75"/>
    </row>
    <row r="3189" spans="3:3" x14ac:dyDescent="0.25">
      <c r="C3189" s="75"/>
    </row>
    <row r="3190" spans="3:3" x14ac:dyDescent="0.25">
      <c r="C3190" s="75"/>
    </row>
    <row r="3191" spans="3:3" x14ac:dyDescent="0.25">
      <c r="C3191" s="75"/>
    </row>
    <row r="3192" spans="3:3" x14ac:dyDescent="0.25">
      <c r="C3192" s="75"/>
    </row>
    <row r="3193" spans="3:3" x14ac:dyDescent="0.25">
      <c r="C3193" s="75"/>
    </row>
    <row r="3194" spans="3:3" x14ac:dyDescent="0.25">
      <c r="C3194" s="75"/>
    </row>
    <row r="3195" spans="3:3" x14ac:dyDescent="0.25">
      <c r="C3195" s="75"/>
    </row>
    <row r="3196" spans="3:3" x14ac:dyDescent="0.25">
      <c r="C3196" s="75"/>
    </row>
    <row r="3197" spans="3:3" x14ac:dyDescent="0.25">
      <c r="C3197" s="75"/>
    </row>
    <row r="3198" spans="3:3" x14ac:dyDescent="0.25">
      <c r="C3198" s="75"/>
    </row>
    <row r="3199" spans="3:3" x14ac:dyDescent="0.25">
      <c r="C3199" s="75"/>
    </row>
    <row r="3200" spans="3:3" x14ac:dyDescent="0.25">
      <c r="C3200" s="75"/>
    </row>
    <row r="3201" spans="3:3" x14ac:dyDescent="0.25">
      <c r="C3201" s="75"/>
    </row>
    <row r="3202" spans="3:3" x14ac:dyDescent="0.25">
      <c r="C3202" s="75"/>
    </row>
    <row r="3203" spans="3:3" x14ac:dyDescent="0.25">
      <c r="C3203" s="75"/>
    </row>
    <row r="3204" spans="3:3" x14ac:dyDescent="0.25">
      <c r="C3204" s="75"/>
    </row>
    <row r="3205" spans="3:3" x14ac:dyDescent="0.25">
      <c r="C3205" s="75"/>
    </row>
    <row r="3206" spans="3:3" x14ac:dyDescent="0.25">
      <c r="C3206" s="75"/>
    </row>
    <row r="3207" spans="3:3" x14ac:dyDescent="0.25">
      <c r="C3207" s="75"/>
    </row>
    <row r="3208" spans="3:3" x14ac:dyDescent="0.25">
      <c r="C3208" s="75"/>
    </row>
    <row r="3209" spans="3:3" x14ac:dyDescent="0.25">
      <c r="C3209" s="75"/>
    </row>
    <row r="3210" spans="3:3" x14ac:dyDescent="0.25">
      <c r="C3210" s="75"/>
    </row>
    <row r="3211" spans="3:3" x14ac:dyDescent="0.25">
      <c r="C3211" s="75"/>
    </row>
    <row r="3212" spans="3:3" x14ac:dyDescent="0.25">
      <c r="C3212" s="75"/>
    </row>
    <row r="3213" spans="3:3" x14ac:dyDescent="0.25">
      <c r="C3213" s="75"/>
    </row>
    <row r="3214" spans="3:3" x14ac:dyDescent="0.25">
      <c r="C3214" s="75"/>
    </row>
    <row r="3215" spans="3:3" x14ac:dyDescent="0.25">
      <c r="C3215" s="75"/>
    </row>
    <row r="3216" spans="3:3" x14ac:dyDescent="0.25">
      <c r="C3216" s="75"/>
    </row>
    <row r="3217" spans="3:3" x14ac:dyDescent="0.25">
      <c r="C3217" s="75"/>
    </row>
    <row r="3218" spans="3:3" x14ac:dyDescent="0.25">
      <c r="C3218" s="75"/>
    </row>
    <row r="3219" spans="3:3" x14ac:dyDescent="0.25">
      <c r="C3219" s="75"/>
    </row>
    <row r="3220" spans="3:3" x14ac:dyDescent="0.25">
      <c r="C3220" s="75"/>
    </row>
    <row r="3221" spans="3:3" x14ac:dyDescent="0.25">
      <c r="C3221" s="75"/>
    </row>
    <row r="3222" spans="3:3" x14ac:dyDescent="0.25">
      <c r="C3222" s="75"/>
    </row>
    <row r="3223" spans="3:3" x14ac:dyDescent="0.25">
      <c r="C3223" s="75"/>
    </row>
    <row r="3224" spans="3:3" x14ac:dyDescent="0.25">
      <c r="C3224" s="75"/>
    </row>
    <row r="3225" spans="3:3" x14ac:dyDescent="0.25">
      <c r="C3225" s="75"/>
    </row>
    <row r="3226" spans="3:3" x14ac:dyDescent="0.25">
      <c r="C3226" s="75"/>
    </row>
    <row r="3227" spans="3:3" x14ac:dyDescent="0.25">
      <c r="C3227" s="75"/>
    </row>
    <row r="3228" spans="3:3" x14ac:dyDescent="0.25">
      <c r="C3228" s="75"/>
    </row>
    <row r="3229" spans="3:3" x14ac:dyDescent="0.25">
      <c r="C3229" s="75"/>
    </row>
    <row r="3230" spans="3:3" x14ac:dyDescent="0.25">
      <c r="C3230" s="75"/>
    </row>
    <row r="3231" spans="3:3" x14ac:dyDescent="0.25">
      <c r="C3231" s="75"/>
    </row>
    <row r="3232" spans="3:3" x14ac:dyDescent="0.25">
      <c r="C3232" s="75"/>
    </row>
    <row r="3233" spans="3:3" x14ac:dyDescent="0.25">
      <c r="C3233" s="75"/>
    </row>
    <row r="3234" spans="3:3" x14ac:dyDescent="0.25">
      <c r="C3234" s="75"/>
    </row>
    <row r="3235" spans="3:3" x14ac:dyDescent="0.25">
      <c r="C3235" s="75"/>
    </row>
    <row r="3236" spans="3:3" x14ac:dyDescent="0.25">
      <c r="C3236" s="75"/>
    </row>
    <row r="3237" spans="3:3" x14ac:dyDescent="0.25">
      <c r="C3237" s="75"/>
    </row>
    <row r="3238" spans="3:3" x14ac:dyDescent="0.25">
      <c r="C3238" s="75"/>
    </row>
    <row r="3239" spans="3:3" x14ac:dyDescent="0.25">
      <c r="C3239" s="75"/>
    </row>
    <row r="3240" spans="3:3" x14ac:dyDescent="0.25">
      <c r="C3240" s="75"/>
    </row>
    <row r="3241" spans="3:3" x14ac:dyDescent="0.25">
      <c r="C3241" s="75"/>
    </row>
    <row r="3242" spans="3:3" x14ac:dyDescent="0.25">
      <c r="C3242" s="75"/>
    </row>
    <row r="3243" spans="3:3" x14ac:dyDescent="0.25">
      <c r="C3243" s="75"/>
    </row>
    <row r="3244" spans="3:3" x14ac:dyDescent="0.25">
      <c r="C3244" s="75"/>
    </row>
    <row r="3245" spans="3:3" x14ac:dyDescent="0.25">
      <c r="C3245" s="75"/>
    </row>
    <row r="3246" spans="3:3" x14ac:dyDescent="0.25">
      <c r="C3246" s="75"/>
    </row>
    <row r="3247" spans="3:3" x14ac:dyDescent="0.25">
      <c r="C3247" s="75"/>
    </row>
    <row r="3248" spans="3:3" x14ac:dyDescent="0.25">
      <c r="C3248" s="75"/>
    </row>
    <row r="3249" spans="3:3" x14ac:dyDescent="0.25">
      <c r="C3249" s="75"/>
    </row>
    <row r="3250" spans="3:3" x14ac:dyDescent="0.25">
      <c r="C3250" s="75"/>
    </row>
    <row r="3251" spans="3:3" x14ac:dyDescent="0.25">
      <c r="C3251" s="75"/>
    </row>
    <row r="3252" spans="3:3" x14ac:dyDescent="0.25">
      <c r="C3252" s="75"/>
    </row>
    <row r="3253" spans="3:3" x14ac:dyDescent="0.25">
      <c r="C3253" s="75"/>
    </row>
    <row r="3254" spans="3:3" x14ac:dyDescent="0.25">
      <c r="C3254" s="75"/>
    </row>
    <row r="3255" spans="3:3" x14ac:dyDescent="0.25">
      <c r="C3255" s="75"/>
    </row>
    <row r="3256" spans="3:3" x14ac:dyDescent="0.25">
      <c r="C3256" s="75"/>
    </row>
    <row r="3257" spans="3:3" x14ac:dyDescent="0.25">
      <c r="C3257" s="75"/>
    </row>
    <row r="3258" spans="3:3" x14ac:dyDescent="0.25">
      <c r="C3258" s="75"/>
    </row>
    <row r="3259" spans="3:3" x14ac:dyDescent="0.25">
      <c r="C3259" s="75"/>
    </row>
    <row r="3260" spans="3:3" x14ac:dyDescent="0.25">
      <c r="C3260" s="75"/>
    </row>
    <row r="3261" spans="3:3" x14ac:dyDescent="0.25">
      <c r="C3261" s="75"/>
    </row>
    <row r="3262" spans="3:3" x14ac:dyDescent="0.25">
      <c r="C3262" s="75"/>
    </row>
    <row r="3263" spans="3:3" x14ac:dyDescent="0.25">
      <c r="C3263" s="75"/>
    </row>
    <row r="3264" spans="3:3" x14ac:dyDescent="0.25">
      <c r="C3264" s="75"/>
    </row>
    <row r="3265" spans="3:3" x14ac:dyDescent="0.25">
      <c r="C3265" s="75"/>
    </row>
    <row r="3266" spans="3:3" x14ac:dyDescent="0.25">
      <c r="C3266" s="75"/>
    </row>
    <row r="3267" spans="3:3" x14ac:dyDescent="0.25">
      <c r="C3267" s="75"/>
    </row>
    <row r="3268" spans="3:3" x14ac:dyDescent="0.25">
      <c r="C3268" s="75"/>
    </row>
    <row r="3269" spans="3:3" x14ac:dyDescent="0.25">
      <c r="C3269" s="75"/>
    </row>
    <row r="3270" spans="3:3" x14ac:dyDescent="0.25">
      <c r="C3270" s="75"/>
    </row>
    <row r="3271" spans="3:3" x14ac:dyDescent="0.25">
      <c r="C3271" s="75"/>
    </row>
    <row r="3272" spans="3:3" x14ac:dyDescent="0.25">
      <c r="C3272" s="75"/>
    </row>
    <row r="3273" spans="3:3" x14ac:dyDescent="0.25">
      <c r="C3273" s="75"/>
    </row>
    <row r="3274" spans="3:3" x14ac:dyDescent="0.25">
      <c r="C3274" s="75"/>
    </row>
    <row r="3275" spans="3:3" x14ac:dyDescent="0.25">
      <c r="C3275" s="75"/>
    </row>
    <row r="3276" spans="3:3" x14ac:dyDescent="0.25">
      <c r="C3276" s="75"/>
    </row>
    <row r="3277" spans="3:3" x14ac:dyDescent="0.25">
      <c r="C3277" s="75"/>
    </row>
    <row r="3278" spans="3:3" x14ac:dyDescent="0.25">
      <c r="C3278" s="75"/>
    </row>
    <row r="3279" spans="3:3" x14ac:dyDescent="0.25">
      <c r="C3279" s="75"/>
    </row>
    <row r="3280" spans="3:3" x14ac:dyDescent="0.25">
      <c r="C3280" s="75"/>
    </row>
    <row r="3281" spans="3:3" x14ac:dyDescent="0.25">
      <c r="C3281" s="75"/>
    </row>
    <row r="3282" spans="3:3" x14ac:dyDescent="0.25">
      <c r="C3282" s="75"/>
    </row>
    <row r="3283" spans="3:3" x14ac:dyDescent="0.25">
      <c r="C3283" s="75"/>
    </row>
    <row r="3284" spans="3:3" x14ac:dyDescent="0.25">
      <c r="C3284" s="75"/>
    </row>
    <row r="3285" spans="3:3" x14ac:dyDescent="0.25">
      <c r="C3285" s="75"/>
    </row>
    <row r="3286" spans="3:3" x14ac:dyDescent="0.25">
      <c r="C3286" s="75"/>
    </row>
    <row r="3287" spans="3:3" x14ac:dyDescent="0.25">
      <c r="C3287" s="75"/>
    </row>
    <row r="3288" spans="3:3" x14ac:dyDescent="0.25">
      <c r="C3288" s="75"/>
    </row>
    <row r="3289" spans="3:3" x14ac:dyDescent="0.25">
      <c r="C3289" s="75"/>
    </row>
    <row r="3290" spans="3:3" x14ac:dyDescent="0.25">
      <c r="C3290" s="75"/>
    </row>
    <row r="3291" spans="3:3" x14ac:dyDescent="0.25">
      <c r="C3291" s="75"/>
    </row>
    <row r="3292" spans="3:3" x14ac:dyDescent="0.25">
      <c r="C3292" s="75"/>
    </row>
    <row r="3293" spans="3:3" x14ac:dyDescent="0.25">
      <c r="C3293" s="75"/>
    </row>
    <row r="3294" spans="3:3" x14ac:dyDescent="0.25">
      <c r="C3294" s="75"/>
    </row>
    <row r="3295" spans="3:3" x14ac:dyDescent="0.25">
      <c r="C3295" s="75"/>
    </row>
    <row r="3296" spans="3:3" x14ac:dyDescent="0.25">
      <c r="C3296" s="75"/>
    </row>
    <row r="3297" spans="3:3" x14ac:dyDescent="0.25">
      <c r="C3297" s="75"/>
    </row>
    <row r="3298" spans="3:3" x14ac:dyDescent="0.25">
      <c r="C3298" s="75"/>
    </row>
    <row r="3299" spans="3:3" x14ac:dyDescent="0.25">
      <c r="C3299" s="75"/>
    </row>
    <row r="3300" spans="3:3" x14ac:dyDescent="0.25">
      <c r="C3300" s="75"/>
    </row>
    <row r="3301" spans="3:3" x14ac:dyDescent="0.25">
      <c r="C3301" s="75"/>
    </row>
    <row r="3302" spans="3:3" x14ac:dyDescent="0.25">
      <c r="C3302" s="75"/>
    </row>
    <row r="3303" spans="3:3" x14ac:dyDescent="0.25">
      <c r="C3303" s="75"/>
    </row>
    <row r="3304" spans="3:3" x14ac:dyDescent="0.25">
      <c r="C3304" s="75"/>
    </row>
    <row r="3305" spans="3:3" x14ac:dyDescent="0.25">
      <c r="C3305" s="75"/>
    </row>
    <row r="3306" spans="3:3" x14ac:dyDescent="0.25">
      <c r="C3306" s="75"/>
    </row>
    <row r="3307" spans="3:3" x14ac:dyDescent="0.25">
      <c r="C3307" s="75"/>
    </row>
    <row r="3308" spans="3:3" x14ac:dyDescent="0.25">
      <c r="C3308" s="75"/>
    </row>
    <row r="3309" spans="3:3" x14ac:dyDescent="0.25">
      <c r="C3309" s="75"/>
    </row>
    <row r="3310" spans="3:3" x14ac:dyDescent="0.25">
      <c r="C3310" s="75"/>
    </row>
    <row r="3311" spans="3:3" x14ac:dyDescent="0.25">
      <c r="C3311" s="75"/>
    </row>
    <row r="3312" spans="3:3" x14ac:dyDescent="0.25">
      <c r="C3312" s="75"/>
    </row>
    <row r="3313" spans="3:3" x14ac:dyDescent="0.25">
      <c r="C3313" s="75"/>
    </row>
    <row r="3314" spans="3:3" x14ac:dyDescent="0.25">
      <c r="C3314" s="75"/>
    </row>
    <row r="3315" spans="3:3" x14ac:dyDescent="0.25">
      <c r="C3315" s="75"/>
    </row>
    <row r="3316" spans="3:3" x14ac:dyDescent="0.25">
      <c r="C3316" s="75"/>
    </row>
    <row r="3317" spans="3:3" x14ac:dyDescent="0.25">
      <c r="C3317" s="75"/>
    </row>
    <row r="3318" spans="3:3" x14ac:dyDescent="0.25">
      <c r="C3318" s="75"/>
    </row>
    <row r="3319" spans="3:3" x14ac:dyDescent="0.25">
      <c r="C3319" s="75"/>
    </row>
    <row r="3320" spans="3:3" x14ac:dyDescent="0.25">
      <c r="C3320" s="75"/>
    </row>
    <row r="3321" spans="3:3" x14ac:dyDescent="0.25">
      <c r="C3321" s="75"/>
    </row>
    <row r="3322" spans="3:3" x14ac:dyDescent="0.25">
      <c r="C3322" s="75"/>
    </row>
    <row r="3323" spans="3:3" x14ac:dyDescent="0.25">
      <c r="C3323" s="75"/>
    </row>
    <row r="3324" spans="3:3" x14ac:dyDescent="0.25">
      <c r="C3324" s="75"/>
    </row>
    <row r="3325" spans="3:3" x14ac:dyDescent="0.25">
      <c r="C3325" s="75"/>
    </row>
    <row r="3326" spans="3:3" x14ac:dyDescent="0.25">
      <c r="C3326" s="75"/>
    </row>
    <row r="3327" spans="3:3" x14ac:dyDescent="0.25">
      <c r="C3327" s="75"/>
    </row>
    <row r="3328" spans="3:3" x14ac:dyDescent="0.25">
      <c r="C3328" s="75"/>
    </row>
    <row r="3329" spans="3:3" x14ac:dyDescent="0.25">
      <c r="C3329" s="75"/>
    </row>
    <row r="3330" spans="3:3" x14ac:dyDescent="0.25">
      <c r="C3330" s="75"/>
    </row>
    <row r="3331" spans="3:3" x14ac:dyDescent="0.25">
      <c r="C3331" s="75"/>
    </row>
    <row r="3332" spans="3:3" x14ac:dyDescent="0.25">
      <c r="C3332" s="75"/>
    </row>
    <row r="3333" spans="3:3" x14ac:dyDescent="0.25">
      <c r="C3333" s="75"/>
    </row>
    <row r="3334" spans="3:3" x14ac:dyDescent="0.25">
      <c r="C3334" s="75"/>
    </row>
    <row r="3335" spans="3:3" x14ac:dyDescent="0.25">
      <c r="C3335" s="75"/>
    </row>
    <row r="3336" spans="3:3" x14ac:dyDescent="0.25">
      <c r="C3336" s="75"/>
    </row>
    <row r="3337" spans="3:3" x14ac:dyDescent="0.25">
      <c r="C3337" s="75"/>
    </row>
    <row r="3338" spans="3:3" x14ac:dyDescent="0.25">
      <c r="C3338" s="75"/>
    </row>
    <row r="3339" spans="3:3" x14ac:dyDescent="0.25">
      <c r="C3339" s="75"/>
    </row>
    <row r="3340" spans="3:3" x14ac:dyDescent="0.25">
      <c r="C3340" s="75"/>
    </row>
    <row r="3341" spans="3:3" x14ac:dyDescent="0.25">
      <c r="C3341" s="75"/>
    </row>
    <row r="3342" spans="3:3" x14ac:dyDescent="0.25">
      <c r="C3342" s="75"/>
    </row>
    <row r="3343" spans="3:3" x14ac:dyDescent="0.25">
      <c r="C3343" s="75"/>
    </row>
    <row r="3344" spans="3:3" x14ac:dyDescent="0.25">
      <c r="C3344" s="75"/>
    </row>
    <row r="3345" spans="3:3" x14ac:dyDescent="0.25">
      <c r="C3345" s="75"/>
    </row>
    <row r="3346" spans="3:3" x14ac:dyDescent="0.25">
      <c r="C3346" s="75"/>
    </row>
    <row r="3347" spans="3:3" x14ac:dyDescent="0.25">
      <c r="C3347" s="75"/>
    </row>
    <row r="3348" spans="3:3" x14ac:dyDescent="0.25">
      <c r="C3348" s="75"/>
    </row>
    <row r="3349" spans="3:3" x14ac:dyDescent="0.25">
      <c r="C3349" s="75"/>
    </row>
    <row r="3350" spans="3:3" x14ac:dyDescent="0.25">
      <c r="C3350" s="75"/>
    </row>
    <row r="3351" spans="3:3" x14ac:dyDescent="0.25">
      <c r="C3351" s="75"/>
    </row>
    <row r="3352" spans="3:3" x14ac:dyDescent="0.25">
      <c r="C3352" s="75"/>
    </row>
    <row r="3353" spans="3:3" x14ac:dyDescent="0.25">
      <c r="C3353" s="75"/>
    </row>
    <row r="3354" spans="3:3" x14ac:dyDescent="0.25">
      <c r="C3354" s="75"/>
    </row>
    <row r="3355" spans="3:3" x14ac:dyDescent="0.25">
      <c r="C3355" s="75"/>
    </row>
    <row r="3356" spans="3:3" x14ac:dyDescent="0.25">
      <c r="C3356" s="75"/>
    </row>
    <row r="3357" spans="3:3" x14ac:dyDescent="0.25">
      <c r="C3357" s="75"/>
    </row>
    <row r="3358" spans="3:3" x14ac:dyDescent="0.25">
      <c r="C3358" s="75"/>
    </row>
    <row r="3359" spans="3:3" x14ac:dyDescent="0.25">
      <c r="C3359" s="75"/>
    </row>
    <row r="3360" spans="3:3" x14ac:dyDescent="0.25">
      <c r="C3360" s="75"/>
    </row>
    <row r="3361" spans="3:3" x14ac:dyDescent="0.25">
      <c r="C3361" s="75"/>
    </row>
    <row r="3362" spans="3:3" x14ac:dyDescent="0.25">
      <c r="C3362" s="75"/>
    </row>
    <row r="3363" spans="3:3" x14ac:dyDescent="0.25">
      <c r="C3363" s="75"/>
    </row>
    <row r="3364" spans="3:3" x14ac:dyDescent="0.25">
      <c r="C3364" s="75"/>
    </row>
    <row r="3365" spans="3:3" x14ac:dyDescent="0.25">
      <c r="C3365" s="75"/>
    </row>
    <row r="3366" spans="3:3" x14ac:dyDescent="0.25">
      <c r="C3366" s="75"/>
    </row>
    <row r="3367" spans="3:3" x14ac:dyDescent="0.25">
      <c r="C3367" s="75"/>
    </row>
    <row r="3368" spans="3:3" x14ac:dyDescent="0.25">
      <c r="C3368" s="75"/>
    </row>
    <row r="3369" spans="3:3" x14ac:dyDescent="0.25">
      <c r="C3369" s="75"/>
    </row>
    <row r="3370" spans="3:3" x14ac:dyDescent="0.25">
      <c r="C3370" s="75"/>
    </row>
    <row r="3371" spans="3:3" x14ac:dyDescent="0.25">
      <c r="C3371" s="75"/>
    </row>
    <row r="3372" spans="3:3" x14ac:dyDescent="0.25">
      <c r="C3372" s="75"/>
    </row>
    <row r="3373" spans="3:3" x14ac:dyDescent="0.25">
      <c r="C3373" s="75"/>
    </row>
    <row r="3374" spans="3:3" x14ac:dyDescent="0.25">
      <c r="C3374" s="75"/>
    </row>
    <row r="3375" spans="3:3" x14ac:dyDescent="0.25">
      <c r="C3375" s="75"/>
    </row>
    <row r="3376" spans="3:3" x14ac:dyDescent="0.25">
      <c r="C3376" s="75"/>
    </row>
    <row r="3377" spans="3:3" x14ac:dyDescent="0.25">
      <c r="C3377" s="75"/>
    </row>
    <row r="3378" spans="3:3" x14ac:dyDescent="0.25">
      <c r="C3378" s="75"/>
    </row>
    <row r="3379" spans="3:3" x14ac:dyDescent="0.25">
      <c r="C3379" s="75"/>
    </row>
    <row r="3380" spans="3:3" x14ac:dyDescent="0.25">
      <c r="C3380" s="75"/>
    </row>
    <row r="3381" spans="3:3" x14ac:dyDescent="0.25">
      <c r="C3381" s="75"/>
    </row>
    <row r="3382" spans="3:3" x14ac:dyDescent="0.25">
      <c r="C3382" s="75"/>
    </row>
    <row r="3383" spans="3:3" x14ac:dyDescent="0.25">
      <c r="C3383" s="75"/>
    </row>
    <row r="3384" spans="3:3" x14ac:dyDescent="0.25">
      <c r="C3384" s="75"/>
    </row>
    <row r="3385" spans="3:3" x14ac:dyDescent="0.25">
      <c r="C3385" s="75"/>
    </row>
    <row r="3386" spans="3:3" x14ac:dyDescent="0.25">
      <c r="C3386" s="75"/>
    </row>
    <row r="3387" spans="3:3" x14ac:dyDescent="0.25">
      <c r="C3387" s="75"/>
    </row>
    <row r="3388" spans="3:3" x14ac:dyDescent="0.25">
      <c r="C3388" s="75"/>
    </row>
    <row r="3389" spans="3:3" x14ac:dyDescent="0.25">
      <c r="C3389" s="75"/>
    </row>
    <row r="3390" spans="3:3" x14ac:dyDescent="0.25">
      <c r="C3390" s="75"/>
    </row>
    <row r="3391" spans="3:3" x14ac:dyDescent="0.25">
      <c r="C3391" s="75"/>
    </row>
    <row r="3392" spans="3:3" x14ac:dyDescent="0.25">
      <c r="C3392" s="75"/>
    </row>
    <row r="3393" spans="3:3" x14ac:dyDescent="0.25">
      <c r="C3393" s="75"/>
    </row>
    <row r="3394" spans="3:3" x14ac:dyDescent="0.25">
      <c r="C3394" s="75"/>
    </row>
    <row r="3395" spans="3:3" x14ac:dyDescent="0.25">
      <c r="C3395" s="75"/>
    </row>
    <row r="3396" spans="3:3" x14ac:dyDescent="0.25">
      <c r="C3396" s="75"/>
    </row>
    <row r="3397" spans="3:3" x14ac:dyDescent="0.25">
      <c r="C3397" s="75"/>
    </row>
    <row r="3398" spans="3:3" x14ac:dyDescent="0.25">
      <c r="C3398" s="75"/>
    </row>
    <row r="3399" spans="3:3" x14ac:dyDescent="0.25">
      <c r="C3399" s="75"/>
    </row>
    <row r="3400" spans="3:3" x14ac:dyDescent="0.25">
      <c r="C3400" s="75"/>
    </row>
    <row r="3401" spans="3:3" x14ac:dyDescent="0.25">
      <c r="C3401" s="75"/>
    </row>
    <row r="3402" spans="3:3" x14ac:dyDescent="0.25">
      <c r="C3402" s="75"/>
    </row>
    <row r="3403" spans="3:3" x14ac:dyDescent="0.25">
      <c r="C3403" s="75"/>
    </row>
    <row r="3404" spans="3:3" x14ac:dyDescent="0.25">
      <c r="C3404" s="75"/>
    </row>
    <row r="3405" spans="3:3" x14ac:dyDescent="0.25">
      <c r="C3405" s="75"/>
    </row>
    <row r="3406" spans="3:3" x14ac:dyDescent="0.25">
      <c r="C3406" s="75"/>
    </row>
    <row r="3407" spans="3:3" x14ac:dyDescent="0.25">
      <c r="C3407" s="75"/>
    </row>
    <row r="3408" spans="3:3" x14ac:dyDescent="0.25">
      <c r="C3408" s="75"/>
    </row>
    <row r="3409" spans="3:3" x14ac:dyDescent="0.25">
      <c r="C3409" s="75"/>
    </row>
    <row r="3410" spans="3:3" x14ac:dyDescent="0.25">
      <c r="C3410" s="75"/>
    </row>
    <row r="3411" spans="3:3" x14ac:dyDescent="0.25">
      <c r="C3411" s="75"/>
    </row>
    <row r="3412" spans="3:3" x14ac:dyDescent="0.25">
      <c r="C3412" s="75"/>
    </row>
    <row r="3413" spans="3:3" x14ac:dyDescent="0.25">
      <c r="C3413" s="75"/>
    </row>
    <row r="3414" spans="3:3" x14ac:dyDescent="0.25">
      <c r="C3414" s="75"/>
    </row>
    <row r="3415" spans="3:3" x14ac:dyDescent="0.25">
      <c r="C3415" s="75"/>
    </row>
    <row r="3416" spans="3:3" x14ac:dyDescent="0.25">
      <c r="C3416" s="75"/>
    </row>
    <row r="3417" spans="3:3" x14ac:dyDescent="0.25">
      <c r="C3417" s="75"/>
    </row>
    <row r="3418" spans="3:3" x14ac:dyDescent="0.25">
      <c r="C3418" s="75"/>
    </row>
    <row r="3419" spans="3:3" x14ac:dyDescent="0.25">
      <c r="C3419" s="75"/>
    </row>
    <row r="3420" spans="3:3" x14ac:dyDescent="0.25">
      <c r="C3420" s="75"/>
    </row>
    <row r="3421" spans="3:3" x14ac:dyDescent="0.25">
      <c r="C3421" s="75"/>
    </row>
    <row r="3422" spans="3:3" x14ac:dyDescent="0.25">
      <c r="C3422" s="75"/>
    </row>
    <row r="3423" spans="3:3" x14ac:dyDescent="0.25">
      <c r="C3423" s="75"/>
    </row>
    <row r="3424" spans="3:3" x14ac:dyDescent="0.25">
      <c r="C3424" s="75"/>
    </row>
    <row r="3425" spans="3:3" x14ac:dyDescent="0.25">
      <c r="C3425" s="75"/>
    </row>
    <row r="3426" spans="3:3" x14ac:dyDescent="0.25">
      <c r="C3426" s="75"/>
    </row>
    <row r="3427" spans="3:3" x14ac:dyDescent="0.25">
      <c r="C3427" s="75"/>
    </row>
    <row r="3428" spans="3:3" x14ac:dyDescent="0.25">
      <c r="C3428" s="75"/>
    </row>
    <row r="3429" spans="3:3" x14ac:dyDescent="0.25">
      <c r="C3429" s="75"/>
    </row>
    <row r="3430" spans="3:3" x14ac:dyDescent="0.25">
      <c r="C3430" s="75"/>
    </row>
    <row r="3431" spans="3:3" x14ac:dyDescent="0.25">
      <c r="C3431" s="75"/>
    </row>
    <row r="3432" spans="3:3" x14ac:dyDescent="0.25">
      <c r="C3432" s="75"/>
    </row>
    <row r="3433" spans="3:3" x14ac:dyDescent="0.25">
      <c r="C3433" s="75"/>
    </row>
    <row r="3434" spans="3:3" x14ac:dyDescent="0.25">
      <c r="C3434" s="75"/>
    </row>
    <row r="3435" spans="3:3" x14ac:dyDescent="0.25">
      <c r="C3435" s="75"/>
    </row>
    <row r="3436" spans="3:3" x14ac:dyDescent="0.25">
      <c r="C3436" s="75"/>
    </row>
    <row r="3437" spans="3:3" x14ac:dyDescent="0.25">
      <c r="C3437" s="75"/>
    </row>
    <row r="3438" spans="3:3" x14ac:dyDescent="0.25">
      <c r="C3438" s="75"/>
    </row>
    <row r="3439" spans="3:3" x14ac:dyDescent="0.25">
      <c r="C3439" s="75"/>
    </row>
    <row r="3440" spans="3:3" x14ac:dyDescent="0.25">
      <c r="C3440" s="75"/>
    </row>
    <row r="3441" spans="3:3" x14ac:dyDescent="0.25">
      <c r="C3441" s="75"/>
    </row>
    <row r="3442" spans="3:3" x14ac:dyDescent="0.25">
      <c r="C3442" s="75"/>
    </row>
    <row r="3443" spans="3:3" x14ac:dyDescent="0.25">
      <c r="C3443" s="75"/>
    </row>
    <row r="3444" spans="3:3" x14ac:dyDescent="0.25">
      <c r="C3444" s="75"/>
    </row>
    <row r="3445" spans="3:3" x14ac:dyDescent="0.25">
      <c r="C3445" s="75"/>
    </row>
    <row r="3446" spans="3:3" x14ac:dyDescent="0.25">
      <c r="C3446" s="75"/>
    </row>
    <row r="3447" spans="3:3" x14ac:dyDescent="0.25">
      <c r="C3447" s="75"/>
    </row>
    <row r="3448" spans="3:3" x14ac:dyDescent="0.25">
      <c r="C3448" s="75"/>
    </row>
    <row r="3449" spans="3:3" x14ac:dyDescent="0.25">
      <c r="C3449" s="75"/>
    </row>
    <row r="3450" spans="3:3" x14ac:dyDescent="0.25">
      <c r="C3450" s="75"/>
    </row>
    <row r="3451" spans="3:3" x14ac:dyDescent="0.25">
      <c r="C3451" s="75"/>
    </row>
    <row r="3452" spans="3:3" x14ac:dyDescent="0.25">
      <c r="C3452" s="75"/>
    </row>
  </sheetData>
  <autoFilter ref="A1:U1" xr:uid="{8D5ECFFF-C12F-4991-9B91-BEA3BF98B5A4}"/>
  <conditionalFormatting sqref="K2:U2">
    <cfRule type="containsText" dxfId="7" priority="1" operator="containsText" text="ERRO">
      <formula>NOT(ISERROR(SEARCH("ERRO",K2)))</formula>
    </cfRule>
  </conditionalFormatting>
  <dataValidations count="10">
    <dataValidation allowBlank="1" showInputMessage="1" showErrorMessage="1" prompt="Cabeçalho da tabela está conforme o padrão?" sqref="K1 T1" xr:uid="{759E5E60-167F-45CD-9249-25D2CA379576}"/>
    <dataValidation allowBlank="1" showInputMessage="1" showErrorMessage="1" prompt="Preenchimento completo (não há campos em branco)?" sqref="L1" xr:uid="{C282A994-61F5-4DA8-AB0E-F4FEE37B4A74}"/>
    <dataValidation allowBlank="1" showInputMessage="1" showErrorMessage="1" prompt="Cod_Aeroporto corresponde ao aeroporto que enviou os dados?" sqref="M1" xr:uid="{ECC44920-2B30-4C5B-85F8-76796EBB214C}"/>
    <dataValidation allowBlank="1" showInputMessage="1" showErrorMessage="1" prompt="Cod_FluxoPessoas preenchido no formato numérico?" sqref="N1" xr:uid="{F82ADED4-5307-43F7-B55A-A1B4AB2A6A65}"/>
    <dataValidation allowBlank="1" showInputMessage="1" showErrorMessage="1" prompt="Cod_TipoIndisponibilidade preenchido corretamente?" sqref="O1" xr:uid="{AF7BB8CA-2C62-42B7-B281-90721572CB24}"/>
    <dataValidation allowBlank="1" showInputMessage="1" showErrorMessage="1" prompt="DataHora_InicioIndisponibilidade preenchido no formato dd/mm/yyyy hh:mm:ss?" sqref="P1" xr:uid="{0350EAEC-89B5-43A5-BBE5-F700B7819ACE}"/>
    <dataValidation allowBlank="1" showInputMessage="1" showErrorMessage="1" prompt="DataHora_InicioIndisponibilidade corresponde ao mês/ano de medição do indicador?" sqref="Q1" xr:uid="{28249825-D4E3-42CC-AB8C-85CAAA9B2590}"/>
    <dataValidation allowBlank="1" showInputMessage="1" showErrorMessage="1" prompt="DataHora_FimIndisponibilidade preenchido no formato dd/mm/yyyy hh:mm:ss?" sqref="R1" xr:uid="{B73D1311-35CE-4CFC-865A-83A09D184BF6}"/>
    <dataValidation allowBlank="1" showInputMessage="1" showErrorMessage="1" prompt="DataHora_FimIndisponibilidade corresponde ao mês/ano de medição do indicador?" sqref="S1" xr:uid="{9A191634-A331-4376-A9D2-A4DA63BE093C}"/>
    <dataValidation allowBlank="1" showInputMessage="1" showErrorMessage="1" prompt="Os registros de parada não se sobrepõem?*" sqref="U1" xr:uid="{2002881B-E329-4A65-A018-D18216A95A9E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B8804-4188-43AC-A740-A9FA6F23B13C}">
  <sheetPr codeName="Planilha6"/>
  <dimension ref="A1:O2"/>
  <sheetViews>
    <sheetView workbookViewId="0"/>
  </sheetViews>
  <sheetFormatPr defaultRowHeight="15" x14ac:dyDescent="0.25"/>
  <cols>
    <col min="1" max="1" width="14.7109375" style="1" bestFit="1" customWidth="1"/>
    <col min="2" max="2" width="13.85546875" style="1" bestFit="1" customWidth="1"/>
    <col min="3" max="3" width="17.5703125" style="16" bestFit="1" customWidth="1"/>
    <col min="4" max="4" width="25.28515625" style="1" bestFit="1" customWidth="1"/>
    <col min="5" max="5" width="18.42578125" style="27" bestFit="1" customWidth="1"/>
    <col min="6" max="6" width="16.7109375" style="27" bestFit="1" customWidth="1"/>
    <col min="7" max="7" width="41.7109375" style="28" customWidth="1"/>
    <col min="9" max="15" width="11.42578125" customWidth="1"/>
  </cols>
  <sheetData>
    <row r="1" spans="1:15" x14ac:dyDescent="0.25">
      <c r="A1" s="32"/>
      <c r="B1" s="32"/>
      <c r="C1" s="32"/>
      <c r="D1" s="32"/>
      <c r="E1" s="31"/>
      <c r="F1" s="31"/>
      <c r="G1" s="32"/>
      <c r="I1" t="s">
        <v>195</v>
      </c>
      <c r="J1" s="16" t="s">
        <v>196</v>
      </c>
      <c r="K1" s="16" t="s">
        <v>197</v>
      </c>
      <c r="L1" s="16" t="s">
        <v>198</v>
      </c>
      <c r="M1" s="16" t="s">
        <v>199</v>
      </c>
      <c r="N1" s="16" t="s">
        <v>200</v>
      </c>
      <c r="O1" s="16" t="s">
        <v>201</v>
      </c>
    </row>
    <row r="2" spans="1:15" x14ac:dyDescent="0.25">
      <c r="C2"/>
      <c r="I2" s="1" t="str">
        <f>IF(PARÂMETROS!$B$24="","",IF(AND(A1="Cod_Aeroporto",B1="Cod_Indicador",C1="Cod_Equipamento",D1="Cod_TipoIndisponibilidade",E1="Data_InicioPrevisto",F1="Data_FimPrevisto",G1="Obs_PrevisaoIndisponibilidade"),"OK","ERRO"))</f>
        <v/>
      </c>
      <c r="J2" s="1" t="str">
        <f>IF(AND(COUNTBLANK(A2:G2)=7,COUNTBLANK(A3:G3)=7),"",IF(COUNTBLANK(A2:G2)=0,"OK","ERRO"))</f>
        <v/>
      </c>
      <c r="K2" s="1" t="str">
        <f>IF(A2="","",IF(A2=PARÂMETROS!$B$1,"OK","ERRO"))</f>
        <v/>
      </c>
      <c r="L2" s="1" t="str">
        <f>IF(B2="","",IF(AND(B2&gt;=PARÂMETROS!$B$27,B2&lt;=PARÂMETROS!$B$28),"OK","ERRO"))</f>
        <v/>
      </c>
      <c r="M2" s="1" t="str">
        <f>IF(D2="","",IF(PARÂMETROS!$B$2=1,IF(D2="O","OK","ERRO"),IF(D2="I","OK","ERRO")))</f>
        <v/>
      </c>
      <c r="N2" s="1" t="str">
        <f ca="1">IF(E2="","",IF(AND(CELL("formato",E2)="D1",NOT(ISERROR(MONTH(E2)))),"OK","ERRO"))</f>
        <v/>
      </c>
      <c r="O2" s="1" t="str">
        <f ca="1">IF(F2="","",IF(AND(CELL("formato",F2)="D1",NOT(ISERROR(MONTH(F2)))),"OK","ERRO"))</f>
        <v/>
      </c>
    </row>
  </sheetData>
  <autoFilter ref="A1:O1" xr:uid="{BA2C082F-3338-4E35-924C-A17CAD18CA90}"/>
  <conditionalFormatting sqref="I2:O2">
    <cfRule type="containsText" dxfId="6" priority="1" operator="containsText" text="ERRO">
      <formula>NOT(ISERROR(SEARCH("ERRO",I2)))</formula>
    </cfRule>
  </conditionalFormatting>
  <dataValidations count="7">
    <dataValidation allowBlank="1" showInputMessage="1" showErrorMessage="1" prompt="Cabeçalho da tabela está conforme o padrão?" sqref="I1" xr:uid="{8F25DAB4-A199-4865-8330-772A0FA68CB0}"/>
    <dataValidation allowBlank="1" showInputMessage="1" showErrorMessage="1" prompt="Preenchimento completo (não há campos em branco)?" sqref="J1" xr:uid="{10B67ABD-6AD3-4DD7-89B7-30D1798D56CC}"/>
    <dataValidation allowBlank="1" showInputMessage="1" showErrorMessage="1" prompt="Cod_Aeroporto corresponde ao aeroporto que enviou os dados?" sqref="K1" xr:uid="{FC81CA03-17A3-4F23-AAF7-B0AFB3E3BFAE}"/>
    <dataValidation allowBlank="1" showInputMessage="1" showErrorMessage="1" prompt="Cod_Indicador corresponde ao contrato do aeroporto?" sqref="L1" xr:uid="{9B69E32A-D4FF-448E-AC93-8EB3836E27FD}"/>
    <dataValidation allowBlank="1" showInputMessage="1" showErrorMessage="1" prompt="Cod_TipoIndisponibilidade preenchido corretamente?" sqref="M1" xr:uid="{E41C5223-E639-4D72-A07B-557653A71B18}"/>
    <dataValidation allowBlank="1" showInputMessage="1" showErrorMessage="1" prompt="Data_InicioPrevisto preenchido no formato dd/mm/yyyy?" sqref="N1" xr:uid="{3D1594F7-84DE-4B0D-A0B3-03A3188B6654}"/>
    <dataValidation allowBlank="1" showInputMessage="1" showErrorMessage="1" prompt="Data_FimPrevisto preenchido no formato dd/mm/yyyy?" sqref="O1" xr:uid="{06515947-D99A-45EB-B041-5C0135778B77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9C006-9117-46D6-8076-373C17348919}">
  <sheetPr codeName="Planilha7"/>
  <dimension ref="A1:R7"/>
  <sheetViews>
    <sheetView workbookViewId="0"/>
  </sheetViews>
  <sheetFormatPr defaultRowHeight="15" x14ac:dyDescent="0.25"/>
  <cols>
    <col min="1" max="1" width="14.7109375" style="1" bestFit="1" customWidth="1"/>
    <col min="2" max="2" width="17.5703125" style="1" bestFit="1" customWidth="1"/>
    <col min="3" max="3" width="24" style="27" bestFit="1" customWidth="1"/>
    <col min="4" max="4" width="22.42578125" style="27" bestFit="1" customWidth="1"/>
    <col min="5" max="5" width="23.7109375" style="52" bestFit="1" customWidth="1"/>
    <col min="6" max="6" width="22.140625" style="52" bestFit="1" customWidth="1"/>
    <col min="8" max="12" width="11.85546875" customWidth="1"/>
    <col min="13" max="14" width="11.85546875" style="16" customWidth="1"/>
    <col min="15" max="16" width="11.85546875" customWidth="1"/>
    <col min="17" max="17" width="11.85546875" style="16" customWidth="1"/>
    <col min="18" max="18" width="11.85546875" customWidth="1"/>
  </cols>
  <sheetData>
    <row r="1" spans="1:18" x14ac:dyDescent="0.25">
      <c r="A1" s="32"/>
      <c r="B1" s="32"/>
      <c r="C1" s="31"/>
      <c r="D1" s="31"/>
      <c r="E1" s="53"/>
      <c r="F1" s="53"/>
      <c r="H1" t="s">
        <v>218</v>
      </c>
      <c r="I1" s="16" t="s">
        <v>219</v>
      </c>
      <c r="J1" s="16" t="s">
        <v>220</v>
      </c>
      <c r="K1" s="16" t="s">
        <v>221</v>
      </c>
      <c r="L1" s="16" t="s">
        <v>222</v>
      </c>
      <c r="M1" s="16" t="s">
        <v>223</v>
      </c>
      <c r="N1" s="16" t="s">
        <v>224</v>
      </c>
      <c r="O1" s="16" t="s">
        <v>225</v>
      </c>
      <c r="P1" s="16" t="s">
        <v>292</v>
      </c>
      <c r="Q1" s="16" t="s">
        <v>293</v>
      </c>
      <c r="R1" s="16" t="s">
        <v>297</v>
      </c>
    </row>
    <row r="2" spans="1:18" x14ac:dyDescent="0.25">
      <c r="H2" s="1" t="str">
        <f>IF(PARÂMETROS!$B$25="","",IF(AND(A1="Cod_Aeroporto",B1="Cod_FluxoPessoas",C1="Data_InicioValidadeFluxo",D1="Data_FimValidadeFluxo",E1="Hora_InicioJanelaIsencao",F1="Hora_FimJanelaIsencao"),"OK","ERRO"))</f>
        <v/>
      </c>
      <c r="I2" s="1" t="str">
        <f>IF(AND(COUNTBLANK(A2:F2)=6,COUNTBLANK(A3:F3)=6),"",IF(COUNTBLANK(A2:F2)=0,"OK","ERRO"))</f>
        <v/>
      </c>
      <c r="J2" s="1" t="str">
        <f>IF(A2="","",IF(A2=PARÂMETROS!$B$1,"OK","ERRO"))</f>
        <v/>
      </c>
      <c r="K2" s="1" t="str">
        <f>IF(C2="","",IF(ISERROR(MONTH(C2)),"ERRO",IF(MONTH(C2)&amp;YEAR(C2)=PARÂMETROS!$B$4&amp;PARÂMETROS!$B$3,"OK","ERRO")))</f>
        <v/>
      </c>
      <c r="L2" s="1" t="str">
        <f>IF(D2="","",IF(ISERROR(MONTH(D2)),"ERRO",IF(MONTH(D2)&amp;YEAR(D2)=PARÂMETROS!$B$4&amp;PARÂMETROS!$B$3,"OK","ERRO")))</f>
        <v/>
      </c>
      <c r="M2" s="1" t="str">
        <f>IF(C2="","",IF(DAY(C2)=1,"OK","ERRO"))</f>
        <v/>
      </c>
      <c r="N2" s="1" t="str">
        <f>IF(D2="","",IF(D2=EOMONTH(D2,0),"OK","ERRO"))</f>
        <v/>
      </c>
      <c r="O2" s="1" t="str">
        <f ca="1">IF(E2="","",IF(AND(CELL("formato",E2)="D8",NOT(ISERROR(MINUTE(E2)))),"OK","ERRO"))</f>
        <v/>
      </c>
      <c r="P2" s="1" t="str">
        <f ca="1">IF(F2="","",IF(AND(CELL("formato",F2)="D8",NOT(ISERROR(MINUTE(F2)))),"OK","ERRO"))</f>
        <v/>
      </c>
      <c r="Q2" s="1" t="str">
        <f ca="1">IF(AND(O2="OK",P2="OK"),IF(E2&lt;F2,"OK","ERRO"),"")</f>
        <v/>
      </c>
      <c r="R2" s="1" t="str">
        <f>IF(B2="","",IF(SUMPRODUCT((E2&lt;fimfluxo)*(F2&gt;iniciofluxo)*(B2=codfluxo))&gt;1,"ERRO","OK"))</f>
        <v/>
      </c>
    </row>
    <row r="3" spans="1:18" x14ac:dyDescent="0.25">
      <c r="M3"/>
      <c r="N3"/>
      <c r="Q3"/>
    </row>
    <row r="4" spans="1:18" x14ac:dyDescent="0.25">
      <c r="M4"/>
      <c r="N4"/>
      <c r="Q4"/>
    </row>
    <row r="5" spans="1:18" x14ac:dyDescent="0.25">
      <c r="M5"/>
      <c r="N5"/>
      <c r="Q5"/>
    </row>
    <row r="6" spans="1:18" x14ac:dyDescent="0.25">
      <c r="M6"/>
      <c r="N6"/>
      <c r="Q6"/>
    </row>
    <row r="7" spans="1:18" x14ac:dyDescent="0.25">
      <c r="M7"/>
      <c r="N7"/>
      <c r="Q7"/>
    </row>
  </sheetData>
  <autoFilter ref="A1:R1" xr:uid="{8A66F0E0-5E6A-46A1-950B-2969CC81A30A}"/>
  <conditionalFormatting sqref="H2:R2">
    <cfRule type="containsText" dxfId="5" priority="1" operator="containsText" text="ERRO">
      <formula>NOT(ISERROR(SEARCH("ERRO",H2)))</formula>
    </cfRule>
  </conditionalFormatting>
  <dataValidations xWindow="1603" yWindow="248" count="11">
    <dataValidation allowBlank="1" showInputMessage="1" showErrorMessage="1" prompt="Os horários cadastrados não se sobrepõem?*" sqref="R1" xr:uid="{EADD8B87-0BF3-435C-8A31-D6C46BC0FD00}"/>
    <dataValidation allowBlank="1" showInputMessage="1" showErrorMessage="1" prompt="Cabeçalho da tabela está conforme o padrão?" sqref="H1" xr:uid="{B949ADF1-89C3-4E90-B9F5-BFAC57D28726}"/>
    <dataValidation allowBlank="1" showInputMessage="1" showErrorMessage="1" prompt="Preenchimento completo (não há campos em branco)?" sqref="I1" xr:uid="{9248E033-E973-4B40-AF46-CE65740BE0EE}"/>
    <dataValidation allowBlank="1" showInputMessage="1" showErrorMessage="1" prompt="Cod_Aeroporto corresponde ao aeroporto que enviou os dados?" sqref="J1" xr:uid="{8A7FCA76-CC86-4669-B8A5-E4A416C82AEC}"/>
    <dataValidation allowBlank="1" showInputMessage="1" showErrorMessage="1" prompt="Data_InicioValidadeFluxo corresponde ao mês/ano de medição do indicador?" sqref="K1" xr:uid="{A8C43243-C2EC-4446-8ACB-5C36A603DEBF}"/>
    <dataValidation allowBlank="1" showInputMessage="1" showErrorMessage="1" prompt="Data_FimValidadeFluxo corresponde ao mês/ano de medição do indicador?" sqref="L1" xr:uid="{B9BFAA3B-2136-4845-9573-3E17B6EF32F8}"/>
    <dataValidation allowBlank="1" showInputMessage="1" showErrorMessage="1" prompt="Hora_InicioJanelaIsencao preenchido no formato hh:mm:ss?" sqref="O1" xr:uid="{ABE92932-7DBD-4031-873D-82E64667BFF1}"/>
    <dataValidation allowBlank="1" showInputMessage="1" showErrorMessage="1" prompt="Hora_FimJanelaIsencao preenchido no formato hh:mm:ss?" sqref="P1" xr:uid="{F0C0B32F-2403-4E6E-BED6-C30180DF14C6}"/>
    <dataValidation allowBlank="1" showInputMessage="1" showErrorMessage="1" prompt="Data_InicioValidadeFluxo corresponde ao 1º dia do mês?" sqref="M1" xr:uid="{DEB2B40A-876C-42F4-9F6F-0CE991669B9B}"/>
    <dataValidation allowBlank="1" showInputMessage="1" showErrorMessage="1" prompt="Data_FimValidadeFluxo corresponde ao último dia do mês?" sqref="N1" xr:uid="{AD8ED1D3-9650-4660-A36B-A84D29D1BC2E}"/>
    <dataValidation allowBlank="1" showInputMessage="1" showErrorMessage="1" prompt="Hora_InicioJanelaIsencao é menor do que Hora_FimJanelaIsencao " sqref="Q1" xr:uid="{9EFDDE59-0581-4639-A2A2-B2FC4F1AF619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AC1F4-F825-4F6D-9AEF-D82D14FEB21C}">
  <sheetPr codeName="Planilha5"/>
  <dimension ref="A1:O2"/>
  <sheetViews>
    <sheetView workbookViewId="0"/>
  </sheetViews>
  <sheetFormatPr defaultRowHeight="15" x14ac:dyDescent="0.25"/>
  <cols>
    <col min="1" max="1" width="14.7109375" style="1" bestFit="1" customWidth="1"/>
    <col min="2" max="2" width="13.85546875" style="1" bestFit="1" customWidth="1"/>
    <col min="3" max="3" width="17.5703125" style="28" bestFit="1" customWidth="1"/>
    <col min="4" max="4" width="25.28515625" style="1" bestFit="1" customWidth="1"/>
    <col min="5" max="5" width="18.42578125" style="27" bestFit="1" customWidth="1"/>
    <col min="6" max="6" width="16.7109375" style="27" bestFit="1" customWidth="1"/>
    <col min="7" max="7" width="43.42578125" style="28" customWidth="1"/>
    <col min="9" max="15" width="12.28515625" customWidth="1"/>
  </cols>
  <sheetData>
    <row r="1" spans="1:15" x14ac:dyDescent="0.25">
      <c r="A1" s="32"/>
      <c r="B1" s="32"/>
      <c r="C1" s="32"/>
      <c r="D1" s="32"/>
      <c r="E1" s="31"/>
      <c r="F1" s="31"/>
      <c r="G1" s="32"/>
      <c r="I1" t="s">
        <v>237</v>
      </c>
      <c r="J1" s="16" t="s">
        <v>238</v>
      </c>
      <c r="K1" s="16" t="s">
        <v>239</v>
      </c>
      <c r="L1" s="16" t="s">
        <v>240</v>
      </c>
      <c r="M1" s="16" t="s">
        <v>241</v>
      </c>
      <c r="N1" s="16" t="s">
        <v>242</v>
      </c>
      <c r="O1" s="16" t="s">
        <v>243</v>
      </c>
    </row>
    <row r="2" spans="1:15" x14ac:dyDescent="0.25">
      <c r="I2" s="1" t="str">
        <f>IF(PARÂMETROS!$B$26="","",IF(AND(A1="Cod_Aeroporto",B1="Cod_Indicador",C1="Cod_Equipamento",D1="Cod_TipoIndisponibilidade",E1="Data_InicioPrevisto",F1="Data_FimPrevisto",G1="Obs_PrevisaoIndisponibilidade"),"OK","ERRO"))</f>
        <v/>
      </c>
      <c r="J2" s="1" t="str">
        <f>IF(AND(COUNTBLANK(A2:G2)=7,COUNTBLANK(A3:G3)=7),"",IF(COUNTBLANK(A2:G2)=0,"OK","ERRO"))</f>
        <v/>
      </c>
      <c r="K2" s="1" t="str">
        <f>IF(A2="","",IF(A2=PARÂMETROS!$B$1,"OK","ERRO"))</f>
        <v/>
      </c>
      <c r="L2" s="1" t="str">
        <f>IF(B2="","",IF(AND(B2&gt;=PARÂMETROS!$B$27,B2&lt;=PARÂMETROS!$B$28),"OK","ERRO"))</f>
        <v/>
      </c>
      <c r="M2" s="1" t="str">
        <f>IF(D2="","",IF(D2="L","OK","ERRO"))</f>
        <v/>
      </c>
      <c r="N2" s="1" t="str">
        <f ca="1">IF(E2="","",IF(AND(CELL("formato",E2)="D1",NOT(ISERROR(MONTH(E2)))),"OK","ERRO"))</f>
        <v/>
      </c>
      <c r="O2" s="1" t="str">
        <f ca="1">IF(F2="","",IF(AND(CELL("formato",F2)="D1",NOT(ISERROR(MONTH(F2)))),"OK","ERRO"))</f>
        <v/>
      </c>
    </row>
  </sheetData>
  <autoFilter ref="A1:O1" xr:uid="{1635DC57-E196-4F9D-9B05-4A3CD5396AE6}"/>
  <conditionalFormatting sqref="I2:O2">
    <cfRule type="containsText" dxfId="4" priority="1" operator="containsText" text="ERRO">
      <formula>NOT(ISERROR(SEARCH("ERRO",I2)))</formula>
    </cfRule>
  </conditionalFormatting>
  <dataValidations count="7">
    <dataValidation allowBlank="1" showInputMessage="1" showErrorMessage="1" prompt="Cabeçalho da tabela está conforme o padrão?" sqref="I1" xr:uid="{CEC82E55-2997-45B8-A729-B9BFFAB7EF99}"/>
    <dataValidation allowBlank="1" showInputMessage="1" showErrorMessage="1" prompt="Preenchimento completo (não há campos em branco)?" sqref="J1" xr:uid="{9361B4B0-40E4-4CAA-9914-F4D747F85E68}"/>
    <dataValidation allowBlank="1" showInputMessage="1" showErrorMessage="1" prompt="Cod_Aeroporto corresponde ao aeroporto que enviou os dados?" sqref="K1" xr:uid="{0047A025-9F73-4D18-A49A-C4DD8AC43053}"/>
    <dataValidation allowBlank="1" showInputMessage="1" showErrorMessage="1" prompt="Cod_Indicador corresponde ao contrato do aeroporto?" sqref="L1" xr:uid="{5B19DF61-2BBC-459E-8613-48A954FBBB68}"/>
    <dataValidation allowBlank="1" showInputMessage="1" showErrorMessage="1" prompt="Cod_TipoIndisponibilidade preenchido com L?" sqref="M1" xr:uid="{673617DA-E383-42BD-8436-B725C468B145}"/>
    <dataValidation allowBlank="1" showInputMessage="1" showErrorMessage="1" prompt="Data_InicioPrevisto preenchido no formato dd/mm/yyyy?" sqref="N1" xr:uid="{23E8A134-6260-4DE8-9A2A-4B5EA86E0E34}"/>
    <dataValidation allowBlank="1" showInputMessage="1" showErrorMessage="1" prompt="Data_FimPrevisto preenchido no formato dd/mm/yyyy?" sqref="O1" xr:uid="{2BF222A0-63F6-44DF-B4AA-F852831EC84A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9"/>
  <dimension ref="A1:J78"/>
  <sheetViews>
    <sheetView showGridLines="0" workbookViewId="0"/>
  </sheetViews>
  <sheetFormatPr defaultRowHeight="15" x14ac:dyDescent="0.25"/>
  <cols>
    <col min="1" max="1" width="14.7109375" style="1" customWidth="1"/>
    <col min="2" max="2" width="9.140625" style="1"/>
    <col min="4" max="4" width="10.140625" bestFit="1" customWidth="1"/>
  </cols>
  <sheetData>
    <row r="1" spans="1:5" s="16" customFormat="1" x14ac:dyDescent="0.25">
      <c r="A1" s="20" t="s">
        <v>33</v>
      </c>
      <c r="B1" s="30" t="e">
        <f>IF(D1="",VLOOKUP($C$1,$B$50:$D$60,3,0),D1)</f>
        <v>#N/A</v>
      </c>
      <c r="C1" s="17">
        <v>0</v>
      </c>
      <c r="D1" s="62"/>
      <c r="E1" s="63" t="str">
        <f>IF(D1="","",VLOOKUP(D1,$A$50:$B$60,2,0))</f>
        <v/>
      </c>
    </row>
    <row r="2" spans="1:5" s="16" customFormat="1" x14ac:dyDescent="0.25">
      <c r="A2" s="20" t="s">
        <v>34</v>
      </c>
      <c r="B2" s="30" t="e">
        <f>IF(B1="","",VLOOKUP($B$1,A50:D60,3,0))</f>
        <v>#N/A</v>
      </c>
    </row>
    <row r="3" spans="1:5" s="16" customFormat="1" x14ac:dyDescent="0.25">
      <c r="A3" s="20" t="s">
        <v>67</v>
      </c>
      <c r="B3" s="60">
        <v>2020</v>
      </c>
    </row>
    <row r="4" spans="1:5" s="16" customFormat="1" x14ac:dyDescent="0.25">
      <c r="A4" s="20" t="s">
        <v>36</v>
      </c>
      <c r="B4" s="30" t="str">
        <f>IF(C4=0,"",C4)</f>
        <v/>
      </c>
      <c r="C4" s="60">
        <v>0</v>
      </c>
    </row>
    <row r="5" spans="1:5" s="16" customFormat="1" x14ac:dyDescent="0.25">
      <c r="A5" s="20" t="s">
        <v>37</v>
      </c>
      <c r="B5" s="30" t="str">
        <f>IF($C$4=0,"",UPPER(VLOOKUP($C$4,$B$36:$C$47,2,0)))</f>
        <v/>
      </c>
    </row>
    <row r="6" spans="1:5" s="16" customFormat="1" x14ac:dyDescent="0.25">
      <c r="A6" s="20" t="s">
        <v>244</v>
      </c>
      <c r="B6" s="54">
        <v>2</v>
      </c>
      <c r="C6" s="17" t="str">
        <f>IF(C1*C4*B6=0,"ERRO","OK")</f>
        <v>ERRO</v>
      </c>
      <c r="D6" s="16" t="s">
        <v>270</v>
      </c>
    </row>
    <row r="7" spans="1:5" s="16" customFormat="1" x14ac:dyDescent="0.25">
      <c r="A7" s="20" t="s">
        <v>245</v>
      </c>
      <c r="B7" s="30"/>
    </row>
    <row r="8" spans="1:5" s="16" customFormat="1" x14ac:dyDescent="0.25">
      <c r="A8" s="20" t="s">
        <v>246</v>
      </c>
      <c r="B8" s="30"/>
    </row>
    <row r="9" spans="1:5" s="16" customFormat="1" x14ac:dyDescent="0.25">
      <c r="A9" s="20" t="s">
        <v>247</v>
      </c>
      <c r="B9" s="30"/>
    </row>
    <row r="10" spans="1:5" s="16" customFormat="1" x14ac:dyDescent="0.25">
      <c r="A10" s="20" t="s">
        <v>248</v>
      </c>
      <c r="B10" s="30"/>
    </row>
    <row r="11" spans="1:5" s="16" customFormat="1" x14ac:dyDescent="0.25">
      <c r="A11" s="20" t="s">
        <v>249</v>
      </c>
      <c r="B11" s="30"/>
    </row>
    <row r="12" spans="1:5" s="16" customFormat="1" x14ac:dyDescent="0.25">
      <c r="A12" s="20" t="s">
        <v>250</v>
      </c>
      <c r="B12" s="30"/>
    </row>
    <row r="13" spans="1:5" s="16" customFormat="1" x14ac:dyDescent="0.25">
      <c r="A13" s="20" t="s">
        <v>78</v>
      </c>
      <c r="B13" s="45" t="e">
        <f>PARÂMETROS!$B$1&amp;"-"&amp;PARÂMETROS!$B$3&amp;"-"&amp;TEXT(PARÂMETROS!$B$4,"00")&amp;"-PNAE.csv"</f>
        <v>#N/A</v>
      </c>
    </row>
    <row r="14" spans="1:5" s="16" customFormat="1" x14ac:dyDescent="0.25">
      <c r="A14" s="20" t="s">
        <v>79</v>
      </c>
      <c r="B14" s="45" t="e">
        <f>PARÂMETROS!$B$1&amp;"-"&amp;PARÂMETROS!$B$3&amp;"-"&amp;TEXT(PARÂMETROS!$B$4,"00")&amp;"-EVENTOSGRAVES.csv"</f>
        <v>#N/A</v>
      </c>
    </row>
    <row r="15" spans="1:5" s="16" customFormat="1" x14ac:dyDescent="0.25">
      <c r="A15" s="20" t="s">
        <v>80</v>
      </c>
      <c r="B15" s="45" t="e">
        <f>PARÂMETROS!$B$1&amp;"-"&amp;PARÂMETROS!$B$3&amp;"-"&amp;TEXT(PARÂMETROS!$B$4,"00")&amp;"-INSPECAOSEGURANCA.csv"</f>
        <v>#N/A</v>
      </c>
    </row>
    <row r="16" spans="1:5" s="16" customFormat="1" x14ac:dyDescent="0.25">
      <c r="A16" s="20" t="s">
        <v>158</v>
      </c>
      <c r="B16" s="45" t="e">
        <f>PARÂMETROS!$B$1&amp;"-"&amp;PARÂMETROS!$B$3&amp;"-"&amp;TEXT(PARÂMETROS!$B$4,"00")&amp;"-INDISPONIBILIDADES.csv"</f>
        <v>#N/A</v>
      </c>
    </row>
    <row r="17" spans="1:4" s="16" customFormat="1" x14ac:dyDescent="0.25">
      <c r="A17" s="20" t="s">
        <v>179</v>
      </c>
      <c r="B17" s="45" t="e">
        <f>PARÂMETROS!$B$1&amp;"-"&amp;PARÂMETROS!$B$3&amp;"-"&amp;TEXT(PARÂMETROS!$B$4,"00")&amp;"-OBRAS.csv"</f>
        <v>#N/A</v>
      </c>
    </row>
    <row r="18" spans="1:4" s="16" customFormat="1" x14ac:dyDescent="0.25">
      <c r="A18" s="20" t="s">
        <v>183</v>
      </c>
      <c r="B18" s="45" t="e">
        <f>PARÂMETROS!$B$1&amp;"-"&amp;PARÂMETROS!$B$3&amp;"-"&amp;TEXT(PARÂMETROS!$B$4,"00")&amp;"-CADASTRONAOMONITORAMENTO.csv"</f>
        <v>#N/A</v>
      </c>
    </row>
    <row r="19" spans="1:4" s="16" customFormat="1" x14ac:dyDescent="0.25">
      <c r="A19" s="20" t="s">
        <v>181</v>
      </c>
      <c r="B19" s="45" t="e">
        <f>PARÂMETROS!$B$1&amp;"-"&amp;PARÂMETROS!$B$3&amp;"-"&amp;TEXT(PARÂMETROS!$B$4,"00")&amp;"-PLANEJADAS24H.csv"</f>
        <v>#N/A</v>
      </c>
    </row>
    <row r="20" spans="1:4" s="16" customFormat="1" x14ac:dyDescent="0.25">
      <c r="A20" s="20" t="s">
        <v>68</v>
      </c>
      <c r="B20" s="35"/>
      <c r="C20" s="17" t="str">
        <f>IF(B20="","",IF(COUNTA(PNAE!$A$1:$J$2)&lt;&gt;20,"ERRO","OK"))</f>
        <v/>
      </c>
      <c r="D20" s="16" t="s">
        <v>269</v>
      </c>
    </row>
    <row r="21" spans="1:4" s="16" customFormat="1" x14ac:dyDescent="0.25">
      <c r="A21" s="20" t="s">
        <v>76</v>
      </c>
      <c r="B21" s="35"/>
      <c r="C21" s="17" t="str">
        <f>IF(B21="","",IF(COUNTA(EVENTOSGRAVES!$A$1:$F$2)&lt;&gt;12,"ERRO","OK"))</f>
        <v/>
      </c>
      <c r="D21" s="16" t="s">
        <v>269</v>
      </c>
    </row>
    <row r="22" spans="1:4" s="16" customFormat="1" x14ac:dyDescent="0.25">
      <c r="A22" s="20" t="s">
        <v>77</v>
      </c>
      <c r="B22" s="35"/>
      <c r="C22" s="17" t="str">
        <f>IF(B22="","",IF(COUNTA(INSPECAOSEGURANCA!$A$1:$H$2)&lt;&gt;15,IF(COUNTA(INSPECAOSEGURANCA!$A$1:$H$2)&lt;&gt;14,"ERRO","OK"),"OK"))</f>
        <v/>
      </c>
      <c r="D22" s="16" t="s">
        <v>269</v>
      </c>
    </row>
    <row r="23" spans="1:4" s="16" customFormat="1" x14ac:dyDescent="0.25">
      <c r="A23" s="20" t="s">
        <v>159</v>
      </c>
      <c r="B23" s="35"/>
      <c r="C23" s="17" t="str">
        <f>IF(B23="","",IF(COUNTA(INDISPONIBILIDADES!$A$1:$H$2)&lt;&gt;16,"ERRO","OK"))</f>
        <v/>
      </c>
      <c r="D23" s="16" t="s">
        <v>269</v>
      </c>
    </row>
    <row r="24" spans="1:4" s="16" customFormat="1" x14ac:dyDescent="0.25">
      <c r="A24" s="20" t="s">
        <v>180</v>
      </c>
      <c r="B24" s="35"/>
      <c r="C24" s="17" t="str">
        <f>IF(B24="","",IF(COUNTA(OBRAS!$A$1:$G$2)&lt;&gt;14,"ERRO","OK"))</f>
        <v/>
      </c>
      <c r="D24" s="16" t="s">
        <v>269</v>
      </c>
    </row>
    <row r="25" spans="1:4" s="16" customFormat="1" x14ac:dyDescent="0.25">
      <c r="A25" s="20" t="s">
        <v>184</v>
      </c>
      <c r="B25" s="35"/>
      <c r="C25" s="17" t="str">
        <f>IF(B25="","",IF(COUNTA(CADASTRONAOMONITORAMENTO!$A$1:$F$2)&lt;&gt;12,"ERRO","OK"))</f>
        <v/>
      </c>
      <c r="D25" s="16" t="s">
        <v>269</v>
      </c>
    </row>
    <row r="26" spans="1:4" s="16" customFormat="1" x14ac:dyDescent="0.25">
      <c r="A26" s="20" t="s">
        <v>182</v>
      </c>
      <c r="B26" s="35"/>
      <c r="C26" s="17" t="str">
        <f>IF(B26="","",IF(COUNTA(PLANEJADAS24H!$A$1:$G$2)&lt;&gt;14,"ERRO","OK"))</f>
        <v/>
      </c>
      <c r="D26" s="16" t="s">
        <v>269</v>
      </c>
    </row>
    <row r="27" spans="1:4" s="16" customFormat="1" x14ac:dyDescent="0.25">
      <c r="A27" s="20" t="s">
        <v>38</v>
      </c>
      <c r="B27" s="30" t="e">
        <f t="shared" ref="B27:B28" si="0">IF($B$1="","",VLOOKUP($B$1,$A$50:$J$60,MATCH(A27,$A$49:$J$49,0),0))</f>
        <v>#N/A</v>
      </c>
    </row>
    <row r="28" spans="1:4" s="16" customFormat="1" x14ac:dyDescent="0.25">
      <c r="A28" s="20" t="s">
        <v>178</v>
      </c>
      <c r="B28" s="30" t="e">
        <f t="shared" si="0"/>
        <v>#N/A</v>
      </c>
    </row>
    <row r="29" spans="1:4" s="16" customFormat="1" x14ac:dyDescent="0.25">
      <c r="A29" s="20" t="s">
        <v>275</v>
      </c>
      <c r="B29" s="45" t="str">
        <f>"\\svcdf1001\anac\SRA\GQES\02 - BANCO DE DADOS E FERRAMENTAS IQS\arquivos_portal\c_docsei.xlsx"</f>
        <v>\\svcdf1001\anac\SRA\GQES\02 - BANCO DE DADOS E FERRAMENTAS IQS\arquivos_portal\c_docsei.xlsx</v>
      </c>
    </row>
    <row r="30" spans="1:4" s="16" customFormat="1" x14ac:dyDescent="0.25">
      <c r="A30" s="20" t="s">
        <v>277</v>
      </c>
      <c r="B30" s="61"/>
    </row>
    <row r="31" spans="1:4" s="16" customFormat="1" x14ac:dyDescent="0.25">
      <c r="A31" s="20" t="s">
        <v>276</v>
      </c>
      <c r="B31" s="45" t="str">
        <f>IF(C31="","",VLOOKUP(C31,$A$72:$B$78,2,0))</f>
        <v/>
      </c>
      <c r="C31" s="60"/>
    </row>
    <row r="32" spans="1:4" s="16" customFormat="1" x14ac:dyDescent="0.25">
      <c r="A32" s="20" t="s">
        <v>287</v>
      </c>
      <c r="B32" s="45" t="e">
        <f>"\\svcdf1001\anac\SRA\GQES\02 - BANCO DE DADOS E FERRAMENTAS IQS\arquivos_portal\"&amp;$B$1&amp;"-"&amp;$B$3&amp;"-"&amp;TEXT($B$4,"00")&amp;"-"&amp;$B$31&amp;".csv"</f>
        <v>#N/A</v>
      </c>
    </row>
    <row r="33" spans="1:3" s="16" customFormat="1" x14ac:dyDescent="0.25">
      <c r="A33" s="20" t="s">
        <v>286</v>
      </c>
      <c r="B33" s="64">
        <v>0</v>
      </c>
    </row>
    <row r="34" spans="1:3" s="16" customFormat="1" x14ac:dyDescent="0.25">
      <c r="B34" s="1"/>
    </row>
    <row r="35" spans="1:3" x14ac:dyDescent="0.25">
      <c r="A35" s="19" t="s">
        <v>20</v>
      </c>
      <c r="B35" s="19" t="s">
        <v>5</v>
      </c>
      <c r="C35" s="19" t="s">
        <v>20</v>
      </c>
    </row>
    <row r="36" spans="1:3" x14ac:dyDescent="0.25">
      <c r="A36" s="17" t="s">
        <v>7</v>
      </c>
      <c r="B36" s="17">
        <v>1</v>
      </c>
      <c r="C36" s="17" t="s">
        <v>7</v>
      </c>
    </row>
    <row r="37" spans="1:3" x14ac:dyDescent="0.25">
      <c r="A37" s="17" t="s">
        <v>8</v>
      </c>
      <c r="B37" s="17">
        <v>2</v>
      </c>
      <c r="C37" s="17" t="s">
        <v>8</v>
      </c>
    </row>
    <row r="38" spans="1:3" x14ac:dyDescent="0.25">
      <c r="A38" s="17" t="s">
        <v>9</v>
      </c>
      <c r="B38" s="17">
        <v>3</v>
      </c>
      <c r="C38" s="17" t="s">
        <v>9</v>
      </c>
    </row>
    <row r="39" spans="1:3" x14ac:dyDescent="0.25">
      <c r="A39" s="17" t="s">
        <v>10</v>
      </c>
      <c r="B39" s="17">
        <v>4</v>
      </c>
      <c r="C39" s="17" t="s">
        <v>10</v>
      </c>
    </row>
    <row r="40" spans="1:3" x14ac:dyDescent="0.25">
      <c r="A40" s="17" t="s">
        <v>11</v>
      </c>
      <c r="B40" s="17">
        <v>5</v>
      </c>
      <c r="C40" s="17" t="s">
        <v>11</v>
      </c>
    </row>
    <row r="41" spans="1:3" x14ac:dyDescent="0.25">
      <c r="A41" s="17" t="s">
        <v>12</v>
      </c>
      <c r="B41" s="17">
        <v>6</v>
      </c>
      <c r="C41" s="17" t="s">
        <v>12</v>
      </c>
    </row>
    <row r="42" spans="1:3" x14ac:dyDescent="0.25">
      <c r="A42" s="17" t="s">
        <v>13</v>
      </c>
      <c r="B42" s="17">
        <v>7</v>
      </c>
      <c r="C42" s="17" t="s">
        <v>13</v>
      </c>
    </row>
    <row r="43" spans="1:3" x14ac:dyDescent="0.25">
      <c r="A43" s="17" t="s">
        <v>14</v>
      </c>
      <c r="B43" s="17">
        <v>8</v>
      </c>
      <c r="C43" s="17" t="s">
        <v>14</v>
      </c>
    </row>
    <row r="44" spans="1:3" x14ac:dyDescent="0.25">
      <c r="A44" s="17" t="s">
        <v>15</v>
      </c>
      <c r="B44" s="17">
        <v>9</v>
      </c>
      <c r="C44" s="17" t="s">
        <v>15</v>
      </c>
    </row>
    <row r="45" spans="1:3" x14ac:dyDescent="0.25">
      <c r="A45" s="17" t="s">
        <v>16</v>
      </c>
      <c r="B45" s="17">
        <v>10</v>
      </c>
      <c r="C45" s="17" t="s">
        <v>16</v>
      </c>
    </row>
    <row r="46" spans="1:3" x14ac:dyDescent="0.25">
      <c r="A46" s="17" t="s">
        <v>17</v>
      </c>
      <c r="B46" s="17">
        <v>11</v>
      </c>
      <c r="C46" s="17" t="s">
        <v>17</v>
      </c>
    </row>
    <row r="47" spans="1:3" x14ac:dyDescent="0.25">
      <c r="A47" s="17" t="s">
        <v>18</v>
      </c>
      <c r="B47" s="17">
        <v>12</v>
      </c>
      <c r="C47" s="17" t="s">
        <v>18</v>
      </c>
    </row>
    <row r="49" spans="1:10" x14ac:dyDescent="0.25">
      <c r="A49" s="19" t="s">
        <v>27</v>
      </c>
      <c r="B49" s="19" t="s">
        <v>35</v>
      </c>
      <c r="C49" s="19" t="s">
        <v>32</v>
      </c>
      <c r="D49" s="19" t="s">
        <v>27</v>
      </c>
      <c r="E49" s="36" t="s">
        <v>38</v>
      </c>
      <c r="F49" s="36" t="s">
        <v>178</v>
      </c>
      <c r="G49" s="36" t="s">
        <v>71</v>
      </c>
      <c r="H49" s="46" t="s">
        <v>94</v>
      </c>
      <c r="I49" s="46" t="s">
        <v>142</v>
      </c>
    </row>
    <row r="50" spans="1:10" x14ac:dyDescent="0.25">
      <c r="A50" s="18" t="s">
        <v>28</v>
      </c>
      <c r="B50" s="17">
        <v>1</v>
      </c>
      <c r="C50" s="17">
        <v>1</v>
      </c>
      <c r="D50" s="17" t="s">
        <v>28</v>
      </c>
      <c r="E50" s="59">
        <v>3</v>
      </c>
      <c r="F50" s="59">
        <v>6</v>
      </c>
      <c r="G50" s="59">
        <v>2</v>
      </c>
      <c r="H50" s="59"/>
      <c r="I50" s="59">
        <v>1</v>
      </c>
    </row>
    <row r="51" spans="1:10" s="16" customFormat="1" x14ac:dyDescent="0.25">
      <c r="A51" s="18" t="s">
        <v>19</v>
      </c>
      <c r="B51" s="17">
        <v>2</v>
      </c>
      <c r="C51" s="17">
        <v>2</v>
      </c>
      <c r="D51" s="17" t="s">
        <v>19</v>
      </c>
      <c r="E51" s="59">
        <v>3</v>
      </c>
      <c r="F51" s="59">
        <v>5</v>
      </c>
      <c r="G51" s="59">
        <v>2</v>
      </c>
      <c r="H51" s="59"/>
      <c r="I51" s="59">
        <v>1</v>
      </c>
      <c r="J51"/>
    </row>
    <row r="52" spans="1:10" s="16" customFormat="1" x14ac:dyDescent="0.25">
      <c r="A52" s="18" t="s">
        <v>40</v>
      </c>
      <c r="B52" s="17">
        <v>3</v>
      </c>
      <c r="C52" s="17">
        <v>1</v>
      </c>
      <c r="D52" s="17" t="s">
        <v>40</v>
      </c>
      <c r="E52" s="59">
        <v>4</v>
      </c>
      <c r="F52" s="59">
        <v>11</v>
      </c>
      <c r="G52" s="59">
        <v>2</v>
      </c>
      <c r="H52" s="59">
        <v>3</v>
      </c>
      <c r="I52" s="59">
        <v>1</v>
      </c>
      <c r="J52"/>
    </row>
    <row r="53" spans="1:10" s="16" customFormat="1" x14ac:dyDescent="0.25">
      <c r="A53" s="18" t="s">
        <v>41</v>
      </c>
      <c r="B53" s="17">
        <v>4</v>
      </c>
      <c r="C53" s="17">
        <v>1</v>
      </c>
      <c r="D53" s="17" t="s">
        <v>41</v>
      </c>
      <c r="E53" s="59">
        <v>4</v>
      </c>
      <c r="F53" s="59">
        <v>11</v>
      </c>
      <c r="G53" s="59">
        <v>2</v>
      </c>
      <c r="H53" s="59">
        <v>3</v>
      </c>
      <c r="I53" s="59">
        <v>1</v>
      </c>
      <c r="J53"/>
    </row>
    <row r="54" spans="1:10" s="16" customFormat="1" x14ac:dyDescent="0.25">
      <c r="A54" s="18" t="s">
        <v>6</v>
      </c>
      <c r="B54" s="17">
        <v>5</v>
      </c>
      <c r="C54" s="17">
        <v>2</v>
      </c>
      <c r="D54" s="17" t="s">
        <v>6</v>
      </c>
      <c r="E54" s="59">
        <v>3</v>
      </c>
      <c r="F54" s="59">
        <v>5</v>
      </c>
      <c r="G54" s="59">
        <v>2</v>
      </c>
      <c r="H54" s="59"/>
      <c r="I54" s="59">
        <v>1</v>
      </c>
      <c r="J54"/>
    </row>
    <row r="55" spans="1:10" x14ac:dyDescent="0.25">
      <c r="A55" s="18" t="s">
        <v>29</v>
      </c>
      <c r="B55" s="17">
        <v>6</v>
      </c>
      <c r="C55" s="17">
        <v>1</v>
      </c>
      <c r="D55" s="17" t="s">
        <v>29</v>
      </c>
      <c r="E55" s="59">
        <v>3</v>
      </c>
      <c r="F55" s="59">
        <v>6</v>
      </c>
      <c r="G55" s="59">
        <v>2</v>
      </c>
      <c r="H55" s="59"/>
      <c r="I55" s="59">
        <v>1</v>
      </c>
    </row>
    <row r="56" spans="1:10" s="16" customFormat="1" x14ac:dyDescent="0.25">
      <c r="A56" s="18" t="s">
        <v>30</v>
      </c>
      <c r="B56" s="17">
        <v>7</v>
      </c>
      <c r="C56" s="17">
        <v>1</v>
      </c>
      <c r="D56" s="17" t="s">
        <v>30</v>
      </c>
      <c r="E56" s="59">
        <v>3</v>
      </c>
      <c r="F56" s="59">
        <v>6</v>
      </c>
      <c r="G56" s="59">
        <v>2</v>
      </c>
      <c r="H56" s="59"/>
      <c r="I56" s="59">
        <v>1</v>
      </c>
      <c r="J56"/>
    </row>
    <row r="57" spans="1:10" s="16" customFormat="1" x14ac:dyDescent="0.25">
      <c r="A57" s="18" t="s">
        <v>42</v>
      </c>
      <c r="B57" s="17">
        <v>8</v>
      </c>
      <c r="C57" s="17">
        <v>1</v>
      </c>
      <c r="D57" s="17" t="s">
        <v>42</v>
      </c>
      <c r="E57" s="59">
        <v>4</v>
      </c>
      <c r="F57" s="59">
        <v>11</v>
      </c>
      <c r="G57" s="59">
        <v>2</v>
      </c>
      <c r="H57" s="59">
        <v>3</v>
      </c>
      <c r="I57" s="59">
        <v>1</v>
      </c>
      <c r="J57"/>
    </row>
    <row r="58" spans="1:10" s="16" customFormat="1" x14ac:dyDescent="0.25">
      <c r="A58" s="18" t="s">
        <v>81</v>
      </c>
      <c r="B58" s="17">
        <v>9</v>
      </c>
      <c r="C58" s="17">
        <v>1</v>
      </c>
      <c r="D58" s="17" t="s">
        <v>81</v>
      </c>
      <c r="E58" s="59">
        <v>3</v>
      </c>
      <c r="F58" s="59">
        <v>6</v>
      </c>
      <c r="G58" s="59">
        <v>2</v>
      </c>
      <c r="H58" s="59"/>
      <c r="I58" s="59">
        <v>1</v>
      </c>
      <c r="J58"/>
    </row>
    <row r="59" spans="1:10" s="16" customFormat="1" x14ac:dyDescent="0.25">
      <c r="A59" s="18" t="s">
        <v>31</v>
      </c>
      <c r="B59" s="17">
        <v>10</v>
      </c>
      <c r="C59" s="17">
        <v>1</v>
      </c>
      <c r="D59" s="17" t="s">
        <v>31</v>
      </c>
      <c r="E59" s="59">
        <v>3</v>
      </c>
      <c r="F59" s="59">
        <v>5</v>
      </c>
      <c r="G59" s="59">
        <v>2</v>
      </c>
      <c r="H59" s="59"/>
      <c r="I59" s="59">
        <v>1</v>
      </c>
      <c r="J59"/>
    </row>
    <row r="60" spans="1:10" s="16" customFormat="1" x14ac:dyDescent="0.25">
      <c r="A60" s="18" t="s">
        <v>43</v>
      </c>
      <c r="B60" s="17">
        <v>11</v>
      </c>
      <c r="C60" s="17">
        <v>2</v>
      </c>
      <c r="D60" s="17" t="s">
        <v>43</v>
      </c>
      <c r="E60" s="59">
        <v>4</v>
      </c>
      <c r="F60" s="59">
        <v>11</v>
      </c>
      <c r="G60" s="59">
        <v>2</v>
      </c>
      <c r="H60" s="59">
        <v>3</v>
      </c>
      <c r="I60" s="59">
        <v>1</v>
      </c>
      <c r="J60"/>
    </row>
    <row r="62" spans="1:10" x14ac:dyDescent="0.25">
      <c r="A62" s="33" t="s">
        <v>47</v>
      </c>
    </row>
    <row r="63" spans="1:10" x14ac:dyDescent="0.25">
      <c r="A63" s="33" t="s">
        <v>71</v>
      </c>
      <c r="B63" s="33" t="e">
        <f>"\\svcdf1001\ANAC\SRA\GQES\01 - AEROPORTOS\"&amp;$B$1&amp;"\10 - SCIQS\import\"&amp;A63&amp;".xlsx"</f>
        <v>#N/A</v>
      </c>
    </row>
    <row r="64" spans="1:10" x14ac:dyDescent="0.25">
      <c r="A64" s="33" t="s">
        <v>298</v>
      </c>
      <c r="B64" s="33" t="e">
        <f t="shared" ref="B64:B69" si="1">"\\svcdf1001\ANAC\SRA\GQES\01 - AEROPORTOS\"&amp;$B$1&amp;"\10 - SCIQS\import\"&amp;A64&amp;".xlsx"</f>
        <v>#N/A</v>
      </c>
    </row>
    <row r="65" spans="1:2" x14ac:dyDescent="0.25">
      <c r="A65" s="33" t="s">
        <v>142</v>
      </c>
      <c r="B65" s="33" t="e">
        <f t="shared" si="1"/>
        <v>#N/A</v>
      </c>
    </row>
    <row r="66" spans="1:2" x14ac:dyDescent="0.25">
      <c r="A66" s="33" t="s">
        <v>271</v>
      </c>
      <c r="B66" s="33" t="e">
        <f t="shared" si="1"/>
        <v>#N/A</v>
      </c>
    </row>
    <row r="67" spans="1:2" x14ac:dyDescent="0.25">
      <c r="A67" s="33" t="s">
        <v>272</v>
      </c>
      <c r="B67" s="33" t="e">
        <f t="shared" si="1"/>
        <v>#N/A</v>
      </c>
    </row>
    <row r="68" spans="1:2" x14ac:dyDescent="0.25">
      <c r="A68" s="33" t="s">
        <v>273</v>
      </c>
      <c r="B68" s="33" t="e">
        <f t="shared" si="1"/>
        <v>#N/A</v>
      </c>
    </row>
    <row r="69" spans="1:2" x14ac:dyDescent="0.25">
      <c r="A69" s="33" t="s">
        <v>274</v>
      </c>
      <c r="B69" s="33" t="e">
        <f t="shared" si="1"/>
        <v>#N/A</v>
      </c>
    </row>
    <row r="71" spans="1:2" x14ac:dyDescent="0.25">
      <c r="A71" s="33" t="s">
        <v>276</v>
      </c>
      <c r="B71" s="1" t="s">
        <v>278</v>
      </c>
    </row>
    <row r="72" spans="1:2" x14ac:dyDescent="0.25">
      <c r="A72" s="1" t="s">
        <v>284</v>
      </c>
      <c r="B72" s="33" t="s">
        <v>71</v>
      </c>
    </row>
    <row r="73" spans="1:2" x14ac:dyDescent="0.25">
      <c r="A73" s="1" t="s">
        <v>281</v>
      </c>
      <c r="B73" s="33" t="s">
        <v>298</v>
      </c>
    </row>
    <row r="74" spans="1:2" x14ac:dyDescent="0.25">
      <c r="A74" s="1" t="s">
        <v>280</v>
      </c>
      <c r="B74" s="33" t="s">
        <v>142</v>
      </c>
    </row>
    <row r="75" spans="1:2" x14ac:dyDescent="0.25">
      <c r="A75" s="1" t="s">
        <v>282</v>
      </c>
      <c r="B75" s="33" t="s">
        <v>271</v>
      </c>
    </row>
    <row r="76" spans="1:2" x14ac:dyDescent="0.25">
      <c r="A76" s="1" t="s">
        <v>283</v>
      </c>
      <c r="B76" s="33" t="s">
        <v>272</v>
      </c>
    </row>
    <row r="77" spans="1:2" x14ac:dyDescent="0.25">
      <c r="A77" s="1" t="s">
        <v>279</v>
      </c>
      <c r="B77" s="33" t="s">
        <v>273</v>
      </c>
    </row>
    <row r="78" spans="1:2" x14ac:dyDescent="0.25">
      <c r="A78" s="1" t="s">
        <v>285</v>
      </c>
      <c r="B78" s="33" t="s">
        <v>274</v>
      </c>
    </row>
  </sheetData>
  <sortState ref="A50:G60">
    <sortCondition ref="A50:A6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7</vt:i4>
      </vt:variant>
    </vt:vector>
  </HeadingPairs>
  <TitlesOfParts>
    <vt:vector size="17" baseType="lpstr">
      <vt:lpstr>VERIFICAÇÃO</vt:lpstr>
      <vt:lpstr>PNAE</vt:lpstr>
      <vt:lpstr>EVENTOSGRAVES</vt:lpstr>
      <vt:lpstr>INSPECAOSEGURANCA</vt:lpstr>
      <vt:lpstr>INDISPONIBILIDADES</vt:lpstr>
      <vt:lpstr>OBRAS</vt:lpstr>
      <vt:lpstr>CADASTRONAOMONITORAMENTO</vt:lpstr>
      <vt:lpstr>PLANEJADAS24H</vt:lpstr>
      <vt:lpstr>PARÂMETROS</vt:lpstr>
      <vt:lpstr>Controle de Versões</vt:lpstr>
      <vt:lpstr>VERIFICAÇÃO!Area_de_impressao</vt:lpstr>
      <vt:lpstr>codfluxo</vt:lpstr>
      <vt:lpstr>equipamento</vt:lpstr>
      <vt:lpstr>fim</vt:lpstr>
      <vt:lpstr>fimfluxo</vt:lpstr>
      <vt:lpstr>inicio</vt:lpstr>
      <vt:lpstr>iniciofluxo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pedro.cruz</dc:creator>
  <cp:lastModifiedBy>Pedro Zuba Bicalho Cruz</cp:lastModifiedBy>
  <cp:lastPrinted>2020-01-29T12:38:10Z</cp:lastPrinted>
  <dcterms:created xsi:type="dcterms:W3CDTF">2014-01-06T19:17:12Z</dcterms:created>
  <dcterms:modified xsi:type="dcterms:W3CDTF">2020-01-31T11:51:04Z</dcterms:modified>
</cp:coreProperties>
</file>