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svcdf1001\anac\SAF\GADM\LICITAÇÕES\Licitações 2020\Pregão 12_2020 - Manutenção Predial SP\Republicação\"/>
    </mc:Choice>
  </mc:AlternateContent>
  <xr:revisionPtr revIDLastSave="0" documentId="8_{7E37E334-CE26-4377-9571-0B122194DB50}" xr6:coauthVersionLast="36" xr6:coauthVersionMax="36" xr10:uidLastSave="{00000000-0000-0000-0000-000000000000}"/>
  <bookViews>
    <workbookView xWindow="0" yWindow="0" windowWidth="28800" windowHeight="12225" tabRatio="942" firstSheet="3" activeTab="1" xr2:uid="{00000000-000D-0000-FFFF-FFFF00000000}"/>
  </bookViews>
  <sheets>
    <sheet name="Planilha1" sheetId="51" r:id="rId1"/>
    <sheet name="Orçamento Estimado" sheetId="30" r:id="rId2"/>
    <sheet name="Eletricista" sheetId="41" r:id="rId3"/>
    <sheet name="Mecânico de Refrigeração" sheetId="42" r:id="rId4"/>
    <sheet name="Oficial de Manutenção Predial" sheetId="43" r:id="rId5"/>
    <sheet name="Engenheiro Eletricista" sheetId="44" r:id="rId6"/>
    <sheet name="Engenheiro Mecânico" sheetId="45" r:id="rId7"/>
    <sheet name="Equip. e Ferramenta" sheetId="37" r:id="rId8"/>
    <sheet name="Uniformes" sheetId="48" r:id="rId9"/>
    <sheet name="BDI " sheetId="32" r:id="rId10"/>
    <sheet name="BDI Diferenciado Materiais" sheetId="49" r:id="rId11"/>
    <sheet name="Materiais reposição" sheetId="34" r:id="rId12"/>
    <sheet name=" Serviços Eventuais" sheetId="36" r:id="rId13"/>
    <sheet name="Seguro de Vida" sheetId="50" r:id="rId14"/>
  </sheets>
  <externalReferences>
    <externalReference r:id="rId15"/>
  </externalReferences>
  <definedNames>
    <definedName name="_xlnm._FilterDatabase" localSheetId="12" hidden="1">' Serviços Eventuais'!$A$1:$J$56</definedName>
    <definedName name="_xlnm.Print_Area" localSheetId="12">' Serviços Eventuais'!$A$1:$J$62</definedName>
    <definedName name="_xlnm.Print_Area" localSheetId="9">'BDI '!$A$1:$D$23</definedName>
    <definedName name="_xlnm.Print_Area" localSheetId="10">'BDI Diferenciado Materiais'!$A$1:$D$22</definedName>
    <definedName name="_xlnm.Print_Area" localSheetId="2">Eletricista!$A$1:$I$126</definedName>
    <definedName name="_xlnm.Print_Area" localSheetId="5">'Engenheiro Eletricista'!$A$1:$I$45</definedName>
    <definedName name="_xlnm.Print_Area" localSheetId="6">'Engenheiro Mecânico'!$A$1:$I$45</definedName>
    <definedName name="_xlnm.Print_Area" localSheetId="7">'Equip. e Ferramenta'!$A$1:$M$106</definedName>
    <definedName name="_xlnm.Print_Area" localSheetId="11">'Materiais reposição'!$A$1:$H$324</definedName>
    <definedName name="_xlnm.Print_Area" localSheetId="3">'Mecânico de Refrigeração'!$A$1:$I$126</definedName>
    <definedName name="_xlnm.Print_Area" localSheetId="4">'Oficial de Manutenção Predial'!$A$1:$I$126</definedName>
    <definedName name="_xlnm.Print_Area" localSheetId="1">'Orçamento Estimado'!$A$3:$D$11</definedName>
    <definedName name="_xlnm.Print_Area" localSheetId="13">'Seguro de Vida'!$A$1:$K$6</definedName>
    <definedName name="_xlnm.Print_Area" localSheetId="8">Uniformes!$A$1:$D$12</definedName>
    <definedName name="CART" localSheetId="12">#REF!</definedName>
    <definedName name="CART" localSheetId="10">#REF!</definedName>
    <definedName name="CART" localSheetId="7">#REF!</definedName>
    <definedName name="CART" localSheetId="11">#REF!</definedName>
    <definedName name="CART">#REF!</definedName>
    <definedName name="CTART" localSheetId="12">#REF!</definedName>
    <definedName name="CTART" localSheetId="10">#REF!</definedName>
    <definedName name="CTART" localSheetId="7">#REF!</definedName>
    <definedName name="CTART" localSheetId="11">#REF!</definedName>
    <definedName name="CTART">#REF!</definedName>
    <definedName name="CTENG">'[1]REP3 Eng.'!$D$7</definedName>
    <definedName name="CTTEL">'[1]REP3 Téc. Eletric.'!$D$7</definedName>
    <definedName name="CTTHI">'[1]REP3 Téc. Hidro.'!$D$6</definedName>
    <definedName name="CTTRF">'[1]REP3 Téc. Refrig.'!$D$6</definedName>
    <definedName name="eventuais" localSheetId="12">#REF!</definedName>
    <definedName name="eventuais" localSheetId="10">#REF!</definedName>
    <definedName name="eventuais" localSheetId="7">#REF!</definedName>
    <definedName name="eventuais">#REF!</definedName>
    <definedName name="msgr2c" localSheetId="12">#REF!</definedName>
    <definedName name="msgr2c" localSheetId="10">#REF!</definedName>
    <definedName name="msgr2c" localSheetId="7">#REF!</definedName>
    <definedName name="msgr2c" localSheetId="11">#REF!</definedName>
    <definedName name="msgr2c">#REF!</definedName>
    <definedName name="msgr2S" localSheetId="12">#REF!</definedName>
    <definedName name="msgr2S" localSheetId="10">#REF!</definedName>
    <definedName name="msgr2S" localSheetId="7">#REF!</definedName>
    <definedName name="msgr2S" localSheetId="11">#REF!</definedName>
    <definedName name="msgr2S">#REF!</definedName>
    <definedName name="RP1CART" localSheetId="12">#REF!</definedName>
    <definedName name="RP1CART" localSheetId="10">#REF!</definedName>
    <definedName name="RP1CART" localSheetId="7">#REF!</definedName>
    <definedName name="RP1CART" localSheetId="11">#REF!</definedName>
    <definedName name="RP1CART">#REF!</definedName>
    <definedName name="rp1ceng">'[1]REP3 Eng.'!$J$7</definedName>
    <definedName name="rp1ctel">'[1]REP3 Téc. Eletric.'!$J$7</definedName>
    <definedName name="RP1CTHI">'[1]REP3 Téc. Hidro.'!$J$6</definedName>
    <definedName name="rp1ctrf">'[1]REP3 Téc. Refrig.'!$J$6</definedName>
    <definedName name="RP1SART" localSheetId="12">#REF!</definedName>
    <definedName name="RP1SART" localSheetId="10">#REF!</definedName>
    <definedName name="RP1SART" localSheetId="7">#REF!</definedName>
    <definedName name="RP1SART" localSheetId="11">#REF!</definedName>
    <definedName name="RP1SART">#REF!</definedName>
    <definedName name="RP1SENG">'[1]REP3 Eng.'!$H$7</definedName>
    <definedName name="rp1stel">'[1]REP3 Téc. Eletric.'!$H$7</definedName>
    <definedName name="RP1STHI">'[1]REP3 Téc. Hidro.'!$H$6</definedName>
    <definedName name="rp1strf">'[1]REP3 Téc. Refrig.'!$H$6</definedName>
    <definedName name="RP2CART" localSheetId="12">#REF!</definedName>
    <definedName name="RP2CART" localSheetId="10">#REF!</definedName>
    <definedName name="RP2CART" localSheetId="7">#REF!</definedName>
    <definedName name="RP2CART" localSheetId="11">#REF!</definedName>
    <definedName name="RP2CART">#REF!</definedName>
    <definedName name="rp2ceng">'[1]REP3 Eng.'!$P$7</definedName>
    <definedName name="rp2ctel">'[1]REP3 Téc. Eletric.'!$P$7</definedName>
    <definedName name="RP2CTHI">'[1]REP3 Téc. Hidro.'!$P$6</definedName>
    <definedName name="rp2ctrf">'[1]REP3 Téc. Refrig.'!$P$6</definedName>
    <definedName name="RP2SART" localSheetId="12">#REF!</definedName>
    <definedName name="RP2SART" localSheetId="10">#REF!</definedName>
    <definedName name="RP2SART" localSheetId="7">#REF!</definedName>
    <definedName name="RP2SART" localSheetId="11">#REF!</definedName>
    <definedName name="RP2SART">#REF!</definedName>
    <definedName name="RP2SENG" localSheetId="12">#REF!</definedName>
    <definedName name="RP2SENG" localSheetId="10">#REF!</definedName>
    <definedName name="RP2SENG" localSheetId="7">#REF!</definedName>
    <definedName name="RP2SENG" localSheetId="11">#REF!</definedName>
    <definedName name="RP2SENG">#REF!</definedName>
    <definedName name="rp2stel">'[1]REP3 Téc. Eletric.'!$N$7</definedName>
    <definedName name="RP2STHI">'[1]REP3 Téc. Hidro.'!$N$6</definedName>
    <definedName name="rp2strf">'[1]REP3 Téc. Refrig.'!$N$6</definedName>
    <definedName name="RP3CART" localSheetId="12">#REF!</definedName>
    <definedName name="RP3CART" localSheetId="10">#REF!</definedName>
    <definedName name="RP3CART" localSheetId="7">#REF!</definedName>
    <definedName name="RP3CART" localSheetId="11">#REF!</definedName>
    <definedName name="RP3CART">#REF!</definedName>
    <definedName name="rp3ceng">'[1]REP3 Eng.'!$T$7</definedName>
    <definedName name="rp3ctel">'[1]REP3 Téc. Eletric.'!$V$7</definedName>
    <definedName name="RP3CTHI">'[1]REP3 Téc. Hidro.'!$V$6</definedName>
    <definedName name="rp3ctrf">'[1]REP3 Téc. Refrig.'!$V$6</definedName>
    <definedName name="RP3SART" localSheetId="12">#REF!</definedName>
    <definedName name="RP3SART" localSheetId="10">#REF!</definedName>
    <definedName name="RP3SART" localSheetId="7">#REF!</definedName>
    <definedName name="RP3SART" localSheetId="11">#REF!</definedName>
    <definedName name="RP3SART">#REF!</definedName>
    <definedName name="rp3seng">'[1]REP3 Eng.'!$R$7</definedName>
    <definedName name="rp3stel">'[1]REP3 Téc. Eletric.'!$R$7</definedName>
    <definedName name="RP3STHI">'[1]REP3 Téc. Hidro.'!$R$5</definedName>
    <definedName name="rp3strf">'[1]REP3 Téc. Refrig.'!$R$6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44" l="1"/>
  <c r="C6" i="50"/>
  <c r="I60" i="43" l="1"/>
  <c r="I60" i="42"/>
  <c r="I60" i="41"/>
  <c r="D6" i="50"/>
  <c r="D19" i="49" l="1"/>
  <c r="D16" i="49"/>
  <c r="D10" i="49"/>
  <c r="D7" i="49"/>
  <c r="H38" i="45"/>
  <c r="I37" i="45" s="1"/>
  <c r="H38" i="44"/>
  <c r="H114" i="43"/>
  <c r="H114" i="42"/>
  <c r="H114" i="41"/>
  <c r="I35" i="45" l="1"/>
  <c r="I36" i="45"/>
  <c r="D20" i="49"/>
  <c r="H320" i="34" s="1"/>
  <c r="F285" i="34" l="1"/>
  <c r="F284" i="34"/>
  <c r="F283" i="34"/>
  <c r="F282" i="34"/>
  <c r="F261" i="34"/>
  <c r="F167" i="34" l="1"/>
  <c r="F45" i="36" l="1"/>
  <c r="F46" i="36"/>
  <c r="F47" i="36"/>
  <c r="F48" i="36"/>
  <c r="D96" i="37" l="1"/>
  <c r="E96" i="37" s="1"/>
  <c r="D59" i="37" l="1"/>
  <c r="E59" i="37" s="1"/>
  <c r="D60" i="37"/>
  <c r="E60" i="37" s="1"/>
  <c r="D61" i="37"/>
  <c r="E61" i="37" s="1"/>
  <c r="D62" i="37"/>
  <c r="E62" i="37" s="1"/>
  <c r="D63" i="37"/>
  <c r="E63" i="37" s="1"/>
  <c r="D64" i="37"/>
  <c r="E64" i="37" s="1"/>
  <c r="D65" i="37"/>
  <c r="E65" i="37" s="1"/>
  <c r="D66" i="37"/>
  <c r="E66" i="37" s="1"/>
  <c r="D67" i="37"/>
  <c r="E67" i="37" s="1"/>
  <c r="D68" i="37"/>
  <c r="E68" i="37" s="1"/>
  <c r="D69" i="37"/>
  <c r="E69" i="37" s="1"/>
  <c r="D70" i="37"/>
  <c r="E70" i="37" s="1"/>
  <c r="D71" i="37"/>
  <c r="E71" i="37" s="1"/>
  <c r="D72" i="37"/>
  <c r="E72" i="37" s="1"/>
  <c r="D73" i="37"/>
  <c r="E73" i="37" s="1"/>
  <c r="D74" i="37"/>
  <c r="E74" i="37" s="1"/>
  <c r="D75" i="37"/>
  <c r="E75" i="37" s="1"/>
  <c r="D76" i="37"/>
  <c r="E76" i="37" s="1"/>
  <c r="D77" i="37"/>
  <c r="E77" i="37" s="1"/>
  <c r="D78" i="37"/>
  <c r="E78" i="37" s="1"/>
  <c r="D79" i="37"/>
  <c r="E79" i="37" s="1"/>
  <c r="D80" i="37"/>
  <c r="E80" i="37" s="1"/>
  <c r="D81" i="37"/>
  <c r="E81" i="37" s="1"/>
  <c r="D82" i="37"/>
  <c r="E82" i="37" s="1"/>
  <c r="D83" i="37"/>
  <c r="E83" i="37" s="1"/>
  <c r="D84" i="37"/>
  <c r="E84" i="37" s="1"/>
  <c r="D85" i="37"/>
  <c r="E85" i="37" s="1"/>
  <c r="D86" i="37"/>
  <c r="E86" i="37" s="1"/>
  <c r="D87" i="37"/>
  <c r="E87" i="37" s="1"/>
  <c r="D88" i="37"/>
  <c r="E88" i="37" s="1"/>
  <c r="D89" i="37"/>
  <c r="E89" i="37" s="1"/>
  <c r="D90" i="37"/>
  <c r="E90" i="37" s="1"/>
  <c r="D91" i="37"/>
  <c r="E91" i="37" s="1"/>
  <c r="D92" i="37"/>
  <c r="E92" i="37" s="1"/>
  <c r="D93" i="37"/>
  <c r="E93" i="37" s="1"/>
  <c r="D94" i="37"/>
  <c r="E94" i="37" s="1"/>
  <c r="D95" i="37"/>
  <c r="E95" i="37" s="1"/>
  <c r="D5" i="37"/>
  <c r="D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E58" i="37" s="1"/>
  <c r="E18" i="36" l="1"/>
  <c r="F16" i="36"/>
  <c r="F54" i="36"/>
  <c r="F55" i="36"/>
  <c r="F56" i="36"/>
  <c r="F53" i="36"/>
  <c r="B12" i="48"/>
  <c r="D10" i="48"/>
  <c r="D4" i="48"/>
  <c r="D5" i="48"/>
  <c r="D6" i="48"/>
  <c r="D7" i="48"/>
  <c r="D8" i="48"/>
  <c r="D9" i="48"/>
  <c r="D3" i="48"/>
  <c r="I102" i="43" l="1"/>
  <c r="B44" i="45"/>
  <c r="H26" i="45"/>
  <c r="I32" i="45" s="1"/>
  <c r="B44" i="44"/>
  <c r="I142" i="43"/>
  <c r="I136" i="43"/>
  <c r="B125" i="43"/>
  <c r="B123" i="43"/>
  <c r="B122" i="43"/>
  <c r="B121" i="43"/>
  <c r="B120" i="43"/>
  <c r="B119" i="43"/>
  <c r="H92" i="43"/>
  <c r="H86" i="43"/>
  <c r="H85" i="43"/>
  <c r="H84" i="43"/>
  <c r="H83" i="43"/>
  <c r="H82" i="43"/>
  <c r="H74" i="43"/>
  <c r="I58" i="43"/>
  <c r="H54" i="43"/>
  <c r="H76" i="43" s="1"/>
  <c r="H41" i="43"/>
  <c r="I29" i="43"/>
  <c r="I59" i="43" s="1"/>
  <c r="I142" i="42"/>
  <c r="I136" i="42"/>
  <c r="B125" i="42"/>
  <c r="B123" i="42"/>
  <c r="B122" i="42"/>
  <c r="B121" i="42"/>
  <c r="B120" i="42"/>
  <c r="B119" i="42"/>
  <c r="H92" i="42"/>
  <c r="H86" i="42"/>
  <c r="H85" i="42"/>
  <c r="H84" i="42"/>
  <c r="H83" i="42"/>
  <c r="H82" i="42"/>
  <c r="H74" i="42"/>
  <c r="H78" i="42" s="1"/>
  <c r="I59" i="42"/>
  <c r="I58" i="42"/>
  <c r="I57" i="42"/>
  <c r="H54" i="42"/>
  <c r="H76" i="42" s="1"/>
  <c r="H41" i="42"/>
  <c r="I31" i="42"/>
  <c r="I30" i="42"/>
  <c r="I142" i="41"/>
  <c r="I136" i="41"/>
  <c r="B125" i="41"/>
  <c r="B123" i="41"/>
  <c r="B122" i="41"/>
  <c r="B121" i="41"/>
  <c r="B120" i="41"/>
  <c r="B119" i="41"/>
  <c r="H92" i="41"/>
  <c r="H86" i="41"/>
  <c r="H85" i="41"/>
  <c r="H84" i="41"/>
  <c r="H83" i="41"/>
  <c r="H82" i="41"/>
  <c r="H74" i="41"/>
  <c r="I59" i="41"/>
  <c r="I58" i="41"/>
  <c r="I57" i="41"/>
  <c r="H54" i="41"/>
  <c r="H76" i="41" s="1"/>
  <c r="H41" i="41"/>
  <c r="I31" i="41"/>
  <c r="I30" i="41"/>
  <c r="I35" i="42" l="1"/>
  <c r="I84" i="42" s="1"/>
  <c r="I62" i="41"/>
  <c r="I68" i="41" s="1"/>
  <c r="I31" i="43"/>
  <c r="H88" i="43"/>
  <c r="H88" i="42"/>
  <c r="I62" i="42"/>
  <c r="I68" i="42" s="1"/>
  <c r="H88" i="41"/>
  <c r="I35" i="41"/>
  <c r="I87" i="41" s="1"/>
  <c r="I102" i="42"/>
  <c r="I102" i="41"/>
  <c r="I33" i="45"/>
  <c r="I43" i="45"/>
  <c r="I43" i="44"/>
  <c r="I32" i="44"/>
  <c r="I30" i="43"/>
  <c r="I57" i="43"/>
  <c r="I62" i="43" s="1"/>
  <c r="I68" i="43" s="1"/>
  <c r="H78" i="43"/>
  <c r="I119" i="42"/>
  <c r="I40" i="42"/>
  <c r="I87" i="42"/>
  <c r="I39" i="42"/>
  <c r="I91" i="42"/>
  <c r="I92" i="42" s="1"/>
  <c r="I97" i="42" s="1"/>
  <c r="I82" i="42"/>
  <c r="I75" i="42"/>
  <c r="I86" i="42"/>
  <c r="I83" i="42"/>
  <c r="I77" i="42"/>
  <c r="I76" i="42"/>
  <c r="I75" i="41"/>
  <c r="H78" i="41"/>
  <c r="I77" i="41" l="1"/>
  <c r="I86" i="41"/>
  <c r="I74" i="42"/>
  <c r="I73" i="42"/>
  <c r="I78" i="42" s="1"/>
  <c r="I121" i="42" s="1"/>
  <c r="I85" i="42"/>
  <c r="I88" i="42" s="1"/>
  <c r="I96" i="42" s="1"/>
  <c r="I98" i="42" s="1"/>
  <c r="I122" i="42" s="1"/>
  <c r="I74" i="41"/>
  <c r="I35" i="43"/>
  <c r="I86" i="43" s="1"/>
  <c r="I82" i="41"/>
  <c r="I40" i="41"/>
  <c r="I84" i="41"/>
  <c r="I85" i="41"/>
  <c r="I73" i="41"/>
  <c r="I119" i="41"/>
  <c r="I83" i="41"/>
  <c r="I91" i="41"/>
  <c r="I92" i="41" s="1"/>
  <c r="I97" i="41" s="1"/>
  <c r="I39" i="41"/>
  <c r="I41" i="41" s="1"/>
  <c r="I76" i="41"/>
  <c r="I39" i="45"/>
  <c r="I44" i="45" s="1"/>
  <c r="I45" i="45" s="1"/>
  <c r="I33" i="44"/>
  <c r="I37" i="44" s="1"/>
  <c r="I84" i="43"/>
  <c r="I40" i="43"/>
  <c r="I87" i="43"/>
  <c r="I77" i="43"/>
  <c r="I73" i="43"/>
  <c r="I76" i="43"/>
  <c r="I91" i="43"/>
  <c r="I92" i="43" s="1"/>
  <c r="I97" i="43" s="1"/>
  <c r="I75" i="43"/>
  <c r="I74" i="43"/>
  <c r="I41" i="42"/>
  <c r="G58" i="36"/>
  <c r="G60" i="36" s="1"/>
  <c r="F52" i="36"/>
  <c r="F51" i="36"/>
  <c r="F50" i="36"/>
  <c r="F49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5" i="36"/>
  <c r="F14" i="36"/>
  <c r="F13" i="36"/>
  <c r="F12" i="36"/>
  <c r="F11" i="36"/>
  <c r="F10" i="36"/>
  <c r="F9" i="36"/>
  <c r="F8" i="36"/>
  <c r="F7" i="36"/>
  <c r="F6" i="36"/>
  <c r="F5" i="36"/>
  <c r="F4" i="36"/>
  <c r="F316" i="34"/>
  <c r="F315" i="34"/>
  <c r="F314" i="34"/>
  <c r="F313" i="34"/>
  <c r="F312" i="34"/>
  <c r="F309" i="34"/>
  <c r="F308" i="34"/>
  <c r="F307" i="34"/>
  <c r="F306" i="34"/>
  <c r="F305" i="34"/>
  <c r="F304" i="34"/>
  <c r="F303" i="34"/>
  <c r="F302" i="34"/>
  <c r="F301" i="34"/>
  <c r="F300" i="34"/>
  <c r="F299" i="34"/>
  <c r="F298" i="34"/>
  <c r="F297" i="34"/>
  <c r="F296" i="34"/>
  <c r="F295" i="34"/>
  <c r="F294" i="34"/>
  <c r="F293" i="34"/>
  <c r="F292" i="34"/>
  <c r="F291" i="34"/>
  <c r="F290" i="34"/>
  <c r="F289" i="34"/>
  <c r="F288" i="34"/>
  <c r="F287" i="34"/>
  <c r="F286" i="34"/>
  <c r="F281" i="34"/>
  <c r="F280" i="34"/>
  <c r="F279" i="34"/>
  <c r="F278" i="34"/>
  <c r="F277" i="34"/>
  <c r="F276" i="34"/>
  <c r="F275" i="34"/>
  <c r="F272" i="34"/>
  <c r="F271" i="34"/>
  <c r="F270" i="34"/>
  <c r="F269" i="34"/>
  <c r="F268" i="34"/>
  <c r="F267" i="34"/>
  <c r="F266" i="34"/>
  <c r="F265" i="34"/>
  <c r="F264" i="34"/>
  <c r="F263" i="34"/>
  <c r="F262" i="34"/>
  <c r="F260" i="34"/>
  <c r="F259" i="34"/>
  <c r="F258" i="34"/>
  <c r="F257" i="34"/>
  <c r="F256" i="34"/>
  <c r="F255" i="34"/>
  <c r="F254" i="34"/>
  <c r="F253" i="34"/>
  <c r="F252" i="34"/>
  <c r="F251" i="34"/>
  <c r="F250" i="34"/>
  <c r="F247" i="34"/>
  <c r="F246" i="34"/>
  <c r="F245" i="34"/>
  <c r="F244" i="34"/>
  <c r="F243" i="34"/>
  <c r="F242" i="34"/>
  <c r="F241" i="34"/>
  <c r="F240" i="34"/>
  <c r="F239" i="34"/>
  <c r="F236" i="34"/>
  <c r="F235" i="34"/>
  <c r="F234" i="34"/>
  <c r="F233" i="34"/>
  <c r="F232" i="34"/>
  <c r="F231" i="34"/>
  <c r="F230" i="34"/>
  <c r="F229" i="34"/>
  <c r="F228" i="34"/>
  <c r="F227" i="34"/>
  <c r="F226" i="34"/>
  <c r="F225" i="34"/>
  <c r="F224" i="34"/>
  <c r="F223" i="34"/>
  <c r="F222" i="34"/>
  <c r="F221" i="34"/>
  <c r="F220" i="34"/>
  <c r="F219" i="34"/>
  <c r="F218" i="34"/>
  <c r="F217" i="34"/>
  <c r="F216" i="34"/>
  <c r="F215" i="34"/>
  <c r="F214" i="34"/>
  <c r="F213" i="34"/>
  <c r="F212" i="34"/>
  <c r="F211" i="34"/>
  <c r="F210" i="34"/>
  <c r="F209" i="34"/>
  <c r="F208" i="34"/>
  <c r="F207" i="34"/>
  <c r="F206" i="34"/>
  <c r="F205" i="34"/>
  <c r="F204" i="34"/>
  <c r="F203" i="34"/>
  <c r="F202" i="34"/>
  <c r="F201" i="34"/>
  <c r="F200" i="34"/>
  <c r="F199" i="34"/>
  <c r="F198" i="34"/>
  <c r="F197" i="34"/>
  <c r="F196" i="34"/>
  <c r="F195" i="34"/>
  <c r="F194" i="34"/>
  <c r="F193" i="34"/>
  <c r="F192" i="34"/>
  <c r="F191" i="34"/>
  <c r="F190" i="34"/>
  <c r="F189" i="34"/>
  <c r="F188" i="34"/>
  <c r="F187" i="34"/>
  <c r="F186" i="34"/>
  <c r="F185" i="34"/>
  <c r="F184" i="34"/>
  <c r="F183" i="34"/>
  <c r="F182" i="34"/>
  <c r="F181" i="34"/>
  <c r="F180" i="34"/>
  <c r="F179" i="34"/>
  <c r="F178" i="34"/>
  <c r="F177" i="34"/>
  <c r="F176" i="34"/>
  <c r="F175" i="34"/>
  <c r="F174" i="34"/>
  <c r="F173" i="34"/>
  <c r="F172" i="34"/>
  <c r="F171" i="34"/>
  <c r="F170" i="34"/>
  <c r="F166" i="34"/>
  <c r="F165" i="34"/>
  <c r="F164" i="34"/>
  <c r="F163" i="34"/>
  <c r="F162" i="34"/>
  <c r="F161" i="34"/>
  <c r="F160" i="34"/>
  <c r="F159" i="34"/>
  <c r="F158" i="34"/>
  <c r="F157" i="34"/>
  <c r="F156" i="34"/>
  <c r="F155" i="34"/>
  <c r="F154" i="34"/>
  <c r="F153" i="34"/>
  <c r="F152" i="34"/>
  <c r="F151" i="34"/>
  <c r="F150" i="34"/>
  <c r="F149" i="34"/>
  <c r="F148" i="34"/>
  <c r="F147" i="34"/>
  <c r="F146" i="34"/>
  <c r="F145" i="34"/>
  <c r="F144" i="34"/>
  <c r="F143" i="34"/>
  <c r="F142" i="34"/>
  <c r="F141" i="34"/>
  <c r="F140" i="34"/>
  <c r="F139" i="34"/>
  <c r="F138" i="34"/>
  <c r="F137" i="34"/>
  <c r="F136" i="34"/>
  <c r="F135" i="34"/>
  <c r="F134" i="34"/>
  <c r="F133" i="34"/>
  <c r="F132" i="34"/>
  <c r="F131" i="34"/>
  <c r="F130" i="34"/>
  <c r="F129" i="34"/>
  <c r="F128" i="34"/>
  <c r="F127" i="34"/>
  <c r="F126" i="34"/>
  <c r="F125" i="34"/>
  <c r="F124" i="34"/>
  <c r="F123" i="34"/>
  <c r="F122" i="34"/>
  <c r="F121" i="34"/>
  <c r="F120" i="34"/>
  <c r="F119" i="34"/>
  <c r="F118" i="34"/>
  <c r="F117" i="34"/>
  <c r="F116" i="34"/>
  <c r="F115" i="34"/>
  <c r="F114" i="34"/>
  <c r="F113" i="34"/>
  <c r="F112" i="34"/>
  <c r="F111" i="34"/>
  <c r="F110" i="34"/>
  <c r="F109" i="34"/>
  <c r="F108" i="34"/>
  <c r="F107" i="34"/>
  <c r="F106" i="34"/>
  <c r="F105" i="34"/>
  <c r="F104" i="34"/>
  <c r="F103" i="34"/>
  <c r="F102" i="34"/>
  <c r="F101" i="34"/>
  <c r="F100" i="34"/>
  <c r="F99" i="34"/>
  <c r="F98" i="34"/>
  <c r="F97" i="34"/>
  <c r="F96" i="34"/>
  <c r="F95" i="34"/>
  <c r="F94" i="34"/>
  <c r="F93" i="34"/>
  <c r="F92" i="34"/>
  <c r="F91" i="34"/>
  <c r="F90" i="34"/>
  <c r="F89" i="34"/>
  <c r="F88" i="34"/>
  <c r="F87" i="34"/>
  <c r="F86" i="34"/>
  <c r="F85" i="34"/>
  <c r="F84" i="34"/>
  <c r="F83" i="34"/>
  <c r="F82" i="34"/>
  <c r="F81" i="34"/>
  <c r="F80" i="34"/>
  <c r="F79" i="34"/>
  <c r="F78" i="34"/>
  <c r="F77" i="34"/>
  <c r="F76" i="34"/>
  <c r="F75" i="34"/>
  <c r="F74" i="34"/>
  <c r="F73" i="34"/>
  <c r="F72" i="34"/>
  <c r="F71" i="34"/>
  <c r="F70" i="34"/>
  <c r="F69" i="34"/>
  <c r="F68" i="34"/>
  <c r="F67" i="34"/>
  <c r="F66" i="34"/>
  <c r="F65" i="34"/>
  <c r="F64" i="34"/>
  <c r="F63" i="34"/>
  <c r="F62" i="34"/>
  <c r="F61" i="34"/>
  <c r="F60" i="34"/>
  <c r="F59" i="34"/>
  <c r="F58" i="34"/>
  <c r="F57" i="34"/>
  <c r="F56" i="34"/>
  <c r="F55" i="34"/>
  <c r="F54" i="34"/>
  <c r="F53" i="34"/>
  <c r="F52" i="34"/>
  <c r="F51" i="34"/>
  <c r="F50" i="34"/>
  <c r="F49" i="34"/>
  <c r="F48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F4" i="34"/>
  <c r="I35" i="44" l="1"/>
  <c r="I36" i="44"/>
  <c r="I39" i="43"/>
  <c r="I41" i="43" s="1"/>
  <c r="I66" i="43" s="1"/>
  <c r="I78" i="41"/>
  <c r="I121" i="41" s="1"/>
  <c r="I88" i="41"/>
  <c r="I96" i="41" s="1"/>
  <c r="I98" i="41" s="1"/>
  <c r="I122" i="41" s="1"/>
  <c r="I82" i="43"/>
  <c r="I88" i="43" s="1"/>
  <c r="I96" i="43" s="1"/>
  <c r="I98" i="43" s="1"/>
  <c r="I122" i="43" s="1"/>
  <c r="I83" i="43"/>
  <c r="I119" i="43"/>
  <c r="I85" i="43"/>
  <c r="I78" i="43"/>
  <c r="I121" i="43" s="1"/>
  <c r="I43" i="43"/>
  <c r="I66" i="42"/>
  <c r="I43" i="42"/>
  <c r="I66" i="41"/>
  <c r="I43" i="41"/>
  <c r="E58" i="36"/>
  <c r="F237" i="34"/>
  <c r="F317" i="34"/>
  <c r="G62" i="36"/>
  <c r="G61" i="36"/>
  <c r="F248" i="34"/>
  <c r="F310" i="34"/>
  <c r="F273" i="34"/>
  <c r="F168" i="34"/>
  <c r="I48" i="43" l="1"/>
  <c r="I47" i="43"/>
  <c r="I52" i="43"/>
  <c r="I46" i="43"/>
  <c r="I53" i="43"/>
  <c r="I50" i="43"/>
  <c r="I49" i="43"/>
  <c r="I51" i="43"/>
  <c r="I48" i="42"/>
  <c r="I53" i="42"/>
  <c r="I47" i="42"/>
  <c r="I52" i="42"/>
  <c r="I46" i="42"/>
  <c r="I51" i="42"/>
  <c r="I50" i="42"/>
  <c r="I49" i="42"/>
  <c r="I53" i="41"/>
  <c r="I50" i="41"/>
  <c r="I49" i="41"/>
  <c r="I48" i="41"/>
  <c r="I47" i="41"/>
  <c r="I52" i="41"/>
  <c r="I46" i="41"/>
  <c r="I51" i="41"/>
  <c r="I39" i="44" l="1"/>
  <c r="I44" i="44" s="1"/>
  <c r="I45" i="44" s="1"/>
  <c r="I54" i="43"/>
  <c r="I67" i="43" s="1"/>
  <c r="I69" i="43" s="1"/>
  <c r="I120" i="43" s="1"/>
  <c r="I54" i="42"/>
  <c r="I67" i="42" s="1"/>
  <c r="I69" i="42" s="1"/>
  <c r="I120" i="42" s="1"/>
  <c r="I54" i="41"/>
  <c r="I67" i="41" s="1"/>
  <c r="I69" i="41" s="1"/>
  <c r="I120" i="41" s="1"/>
  <c r="E57" i="37" l="1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D4" i="37"/>
  <c r="E4" i="37" s="1"/>
  <c r="E98" i="37" s="1"/>
  <c r="E99" i="37" l="1"/>
  <c r="E100" i="37"/>
  <c r="E101" i="37" s="1"/>
  <c r="E102" i="37" l="1"/>
  <c r="E104" i="37" s="1"/>
  <c r="I103" i="43" l="1"/>
  <c r="I104" i="43" s="1"/>
  <c r="I123" i="43" s="1"/>
  <c r="I124" i="43" s="1"/>
  <c r="I103" i="41"/>
  <c r="I104" i="41" s="1"/>
  <c r="I123" i="41" s="1"/>
  <c r="I124" i="41" s="1"/>
  <c r="I103" i="42"/>
  <c r="I104" i="42" s="1"/>
  <c r="I123" i="42" s="1"/>
  <c r="I124" i="42" s="1"/>
  <c r="D21" i="32"/>
  <c r="D18" i="32"/>
  <c r="D12" i="32"/>
  <c r="D9" i="32"/>
  <c r="I108" i="43" l="1"/>
  <c r="D22" i="32"/>
  <c r="D59" i="36" s="1"/>
  <c r="G59" i="36" s="1"/>
  <c r="I108" i="42"/>
  <c r="I109" i="42" s="1"/>
  <c r="I111" i="42" s="1"/>
  <c r="I108" i="41"/>
  <c r="I109" i="43" l="1"/>
  <c r="I111" i="43" s="1"/>
  <c r="I141" i="43" s="1"/>
  <c r="I144" i="43" s="1"/>
  <c r="I112" i="42"/>
  <c r="I113" i="42"/>
  <c r="E59" i="36"/>
  <c r="E60" i="36" s="1"/>
  <c r="E61" i="36" s="1"/>
  <c r="E62" i="36" s="1"/>
  <c r="I109" i="41"/>
  <c r="I113" i="41" s="1"/>
  <c r="C10" i="30"/>
  <c r="I113" i="43" l="1"/>
  <c r="I112" i="43"/>
  <c r="I115" i="43" s="1"/>
  <c r="I143" i="43" s="1"/>
  <c r="I111" i="41"/>
  <c r="I141" i="41" s="1"/>
  <c r="I144" i="41" s="1"/>
  <c r="I112" i="41"/>
  <c r="I141" i="42"/>
  <c r="I144" i="42" s="1"/>
  <c r="I115" i="42"/>
  <c r="D10" i="30"/>
  <c r="I115" i="41" l="1"/>
  <c r="I125" i="41" s="1"/>
  <c r="I126" i="41" s="1"/>
  <c r="B148" i="41" s="1"/>
  <c r="I125" i="43"/>
  <c r="I126" i="43" s="1"/>
  <c r="B148" i="43" s="1"/>
  <c r="I125" i="42"/>
  <c r="I126" i="42" s="1"/>
  <c r="B148" i="42" s="1"/>
  <c r="I143" i="42"/>
  <c r="I143" i="41" l="1"/>
  <c r="C7" i="30"/>
  <c r="D7" i="30" l="1"/>
  <c r="F28" i="34"/>
  <c r="F46" i="34" s="1"/>
  <c r="F318" i="34" s="1"/>
  <c r="H321" i="34" s="1"/>
  <c r="H322" i="34" s="1"/>
  <c r="C8" i="30" l="1"/>
  <c r="H323" i="34"/>
  <c r="D8" i="30" l="1"/>
  <c r="D11" i="30" s="1"/>
</calcChain>
</file>

<file path=xl/sharedStrings.xml><?xml version="1.0" encoding="utf-8"?>
<sst xmlns="http://schemas.openxmlformats.org/spreadsheetml/2006/main" count="2926" uniqueCount="1395">
  <si>
    <t>TOTAL</t>
  </si>
  <si>
    <t>%</t>
  </si>
  <si>
    <t>A</t>
  </si>
  <si>
    <t>Salário Base</t>
  </si>
  <si>
    <t>B</t>
  </si>
  <si>
    <t>C</t>
  </si>
  <si>
    <t>Outros (especificar)</t>
  </si>
  <si>
    <t xml:space="preserve"> </t>
  </si>
  <si>
    <t>D</t>
  </si>
  <si>
    <t>E</t>
  </si>
  <si>
    <t>F</t>
  </si>
  <si>
    <t>4.1</t>
  </si>
  <si>
    <t>G</t>
  </si>
  <si>
    <t>H</t>
  </si>
  <si>
    <t>4.2</t>
  </si>
  <si>
    <t>2.1</t>
  </si>
  <si>
    <t>2.2</t>
  </si>
  <si>
    <t>Submódulo 2.3 - Benefícios Mensais e Diários</t>
  </si>
  <si>
    <t>2.3</t>
  </si>
  <si>
    <t>Benefícios Mensais e Diários</t>
  </si>
  <si>
    <t>Submódulo 4.2 - Intrajornada</t>
  </si>
  <si>
    <t>3.1</t>
  </si>
  <si>
    <t>Aviso Prévio Indenizado</t>
  </si>
  <si>
    <t>Continuado de Manutenção Predial</t>
  </si>
  <si>
    <t>ANEXO B I - QUADRO RESUMO DA CONTRATAÇÃO</t>
  </si>
  <si>
    <t>ITEM</t>
  </si>
  <si>
    <t>DESCRIÇÃO</t>
  </si>
  <si>
    <t>VALOR MENSAL</t>
  </si>
  <si>
    <t>ONERADO</t>
  </si>
  <si>
    <t>Serviços permanentes de manutenção</t>
  </si>
  <si>
    <t>A.1</t>
  </si>
  <si>
    <t>Custo da Mão-de-obra</t>
  </si>
  <si>
    <t>A.2</t>
  </si>
  <si>
    <t>Custo dos Materiais de reposição</t>
  </si>
  <si>
    <t>Serviços Eventuais</t>
  </si>
  <si>
    <t>B.1</t>
  </si>
  <si>
    <t xml:space="preserve">Custo para execução dos serviços eventuais </t>
  </si>
  <si>
    <t>COMPOSIÇÃO DO BDI</t>
  </si>
  <si>
    <t>Médio</t>
  </si>
  <si>
    <t>Despesas indiretas (especificar cada item e %)</t>
  </si>
  <si>
    <t xml:space="preserve">Administração central </t>
  </si>
  <si>
    <t xml:space="preserve">Seguro + Garantia </t>
  </si>
  <si>
    <t>A.3</t>
  </si>
  <si>
    <t xml:space="preserve">Risco </t>
  </si>
  <si>
    <t>Total do grupo A</t>
  </si>
  <si>
    <t>Bonificação</t>
  </si>
  <si>
    <t>Lucro</t>
  </si>
  <si>
    <t>Total do grupo B</t>
  </si>
  <si>
    <t>Impostos</t>
  </si>
  <si>
    <t>C.1</t>
  </si>
  <si>
    <t>PIS</t>
  </si>
  <si>
    <t>C.2</t>
  </si>
  <si>
    <t>COFINS</t>
  </si>
  <si>
    <t>C.3</t>
  </si>
  <si>
    <t>ISSQN</t>
  </si>
  <si>
    <t>C.4</t>
  </si>
  <si>
    <t>Total do grupo C</t>
  </si>
  <si>
    <t>Despesas Financeiras (F)</t>
  </si>
  <si>
    <t>Despesas Financeiras (F) (especificar cada item e %)</t>
  </si>
  <si>
    <t>Total do Grupo D</t>
  </si>
  <si>
    <t xml:space="preserve">TOTAL GERAL </t>
  </si>
  <si>
    <t>Fonte:</t>
  </si>
  <si>
    <t xml:space="preserve">Para definição do percentual de BDI foi utilizado os valores médios definidos para construção de edifícios no Acórdão 2.622/2013-P, tendo em vista o disposto no item 332 do referido instrumento que agrupou no mesmo BDI obras de construção e reforma de edifícios. </t>
  </si>
  <si>
    <t xml:space="preserve">           ANEXO BIII -  CUSTO DE UNIFORMES</t>
  </si>
  <si>
    <t>Descrição</t>
  </si>
  <si>
    <t>Qtd. Semestral (und)</t>
  </si>
  <si>
    <t>Custo unit Ref.</t>
  </si>
  <si>
    <t>Custo total Ref.</t>
  </si>
  <si>
    <t>Jaleco em brim com emblema da empresa</t>
  </si>
  <si>
    <t>Calça jeans</t>
  </si>
  <si>
    <t>Meia</t>
  </si>
  <si>
    <t>Crachá com foto</t>
  </si>
  <si>
    <t>UNID</t>
  </si>
  <si>
    <t>QNT</t>
  </si>
  <si>
    <t>CÓDIGO</t>
  </si>
  <si>
    <t>FONTE DE REFERÊNCIA</t>
  </si>
  <si>
    <t>1.</t>
  </si>
  <si>
    <t>kg</t>
  </si>
  <si>
    <t>ARGAMASSA COLANTE AC I PARA CERAMICAS</t>
  </si>
  <si>
    <t>MASSA EPOXI BICOMPONENTE PARA REPAROS</t>
  </si>
  <si>
    <t>2.</t>
  </si>
  <si>
    <t>ELÉTRICA</t>
  </si>
  <si>
    <t>M</t>
  </si>
  <si>
    <t>DISPOSITIVO DR, 4 POLOS, SENSIBILIDADE DE 30 MA, CORRENTE DE 40 A, TIPO AC</t>
  </si>
  <si>
    <t>m</t>
  </si>
  <si>
    <t>LUMINARIA DE EMERGENCIA 30 LEDS, POTENCIA 2 W, BATERIA DE LITIO, AUTONOMIA DE 6 HORAS</t>
  </si>
  <si>
    <t>3.</t>
  </si>
  <si>
    <t>4.</t>
  </si>
  <si>
    <t>MARCENARIA</t>
  </si>
  <si>
    <t>5.</t>
  </si>
  <si>
    <t>FITA CREPE EM ROLOS 25MMX50M UN</t>
  </si>
  <si>
    <t>TINTA ACRILICA PARA PISO</t>
  </si>
  <si>
    <t>6.</t>
  </si>
  <si>
    <t>SOLVENTE DILUENTE A BASE DE AGUARRAS L</t>
  </si>
  <si>
    <t>ADESIVO ACRILICO/COLA DE CONTATO</t>
  </si>
  <si>
    <t>ESPUMA EXPANSIVA DE POLIURETANO, APLICACAO MANUAL - 500 ML</t>
  </si>
  <si>
    <t>EXTINTOR DE INCENDIO PORTATIL COM CARGA DE AGUA PRESSURIZADA DE 10 L, CLASSE A,</t>
  </si>
  <si>
    <t>und</t>
  </si>
  <si>
    <t>EXTINTOR DE INCENDIO PORTATIL COM CARGA DE GAS CARBONICO CO2 DE 6 KG, CLASSE BC</t>
  </si>
  <si>
    <t>EXTINTOR DE INCENDIO PORTATIL COM CARGA DE PO QUIMICO SECO (PQS) DE 4 KG, CLASSE BC</t>
  </si>
  <si>
    <t>BDI</t>
  </si>
  <si>
    <t>TOTAL MENSAL</t>
  </si>
  <si>
    <t>TOTAL MENSAL COM BDI</t>
  </si>
  <si>
    <t>Obs.:</t>
  </si>
  <si>
    <t>Previsão feita com base no histórico de ordens de serviços de contratos anteriores.</t>
  </si>
  <si>
    <t>QNT ANUAL</t>
  </si>
  <si>
    <t>NÃO DESONERADO</t>
  </si>
  <si>
    <t>REFERÊNCIA</t>
  </si>
  <si>
    <t>R$ UNIT</t>
  </si>
  <si>
    <t>R$ TOTAL</t>
  </si>
  <si>
    <t>R$ ANUAL</t>
  </si>
  <si>
    <r>
      <t xml:space="preserve"> </t>
    </r>
    <r>
      <rPr>
        <b/>
        <sz val="14"/>
        <rFont val="Calibri"/>
        <family val="2"/>
      </rPr>
      <t xml:space="preserve">ANEXO BII -  EQUIPAMENTOS E FERRAMENTAS </t>
    </r>
  </si>
  <si>
    <t>Nº</t>
  </si>
  <si>
    <t>R$ REF.</t>
  </si>
  <si>
    <t>REF</t>
  </si>
  <si>
    <t>P1</t>
  </si>
  <si>
    <t>P2</t>
  </si>
  <si>
    <t>P3</t>
  </si>
  <si>
    <t>Data da consulta</t>
  </si>
  <si>
    <t>Alicate bomba d'água 10"</t>
  </si>
  <si>
    <t>Pregão 05/2016 da ANAC - URSP</t>
  </si>
  <si>
    <t>Alicate cortador, descascador e desencapador de fio</t>
  </si>
  <si>
    <t>Alicate de corte diagonal 6”</t>
  </si>
  <si>
    <t>Alicate de pressão 10</t>
  </si>
  <si>
    <t>Alicate para prensar terminais p/ fios e cabos 0,5 - 6mm.</t>
  </si>
  <si>
    <t>Alicate p/ rebite 1/8", 3/32", 5/32" e 3/16"mm  manual</t>
  </si>
  <si>
    <t>Alicate universal 8”</t>
  </si>
  <si>
    <t>Alicate Voltímetro Amperímetro Digital Cat. III- 600 V</t>
  </si>
  <si>
    <t>Arco de serra manual 12"</t>
  </si>
  <si>
    <t>Luximetro Digital Portátil Mod. ITLD 260</t>
  </si>
  <si>
    <t>Bancada de trabalho dobrável e portátil com morsa adaptada</t>
  </si>
  <si>
    <t>Bomba p/ Graxa manual com gatilho 500g</t>
  </si>
  <si>
    <t>Brocas Aço Rápido 1,0-10mm  (jogo)</t>
  </si>
  <si>
    <t>Caixa p/ ferramentas plástica - 19"</t>
  </si>
  <si>
    <t>Chave Fixa Jogo 6-22mm Combinada - Cromo Vanádio</t>
  </si>
  <si>
    <t>Chave de fenda 7 peças (jogo)</t>
  </si>
  <si>
    <t>Chave Ajustável tipo Inglesa 15"</t>
  </si>
  <si>
    <t>Chave Ajustável tipo Inglesa 10"</t>
  </si>
  <si>
    <t>Chave Ajustável tipo Inglesa 8"</t>
  </si>
  <si>
    <t>Chave philips 5 peças (jogo)</t>
  </si>
  <si>
    <t>Cinto Segurança Paraquedista CG-770EP s/ Talabarte Ajuste total</t>
  </si>
  <si>
    <t>Cones de sinalização "EM MANUTENÇÃO"</t>
  </si>
  <si>
    <t xml:space="preserve">Escada de aluminio de 7 degraus </t>
  </si>
  <si>
    <t>Espatula 6cm</t>
  </si>
  <si>
    <t>Estilete profissional 18mm</t>
  </si>
  <si>
    <t>https://www.kalunga.com.br/prod/estilete-largo-plastico-profissional-c-trava-d95-easy-office/261322</t>
  </si>
  <si>
    <t>Ferro de solda 100W.</t>
  </si>
  <si>
    <t>Formões (jogo) – 3/8”, ½”, 5/8”, ¾”</t>
  </si>
  <si>
    <t>Jogo completo de pintura, com pincel, colo e bandeja</t>
  </si>
  <si>
    <t>Jogo de chave ALLEN 1,5mm à 10mm.</t>
  </si>
  <si>
    <t>http://www.polipartes.com.br/kit-flangeador-45%C2%BA-sra275/p</t>
  </si>
  <si>
    <t>Jogo de Soquetes Sextavados 1/2  Profissional (Aço cromo vanádio temperado-Encaixe de 1/2"  20 Soquetes Sextavados (mm): 10 à 32mm) - 21 peças</t>
  </si>
  <si>
    <t>Lanterna recarregável de 07 leds.</t>
  </si>
  <si>
    <t>Lima chata 8”</t>
  </si>
  <si>
    <t>http://www.amegaloja.com.br/produto/1398/3966/nivel-base-magnetica-36cm-stanley--?gclid=CKzxmbbCls0CFcIIkQod9JIJoQ</t>
  </si>
  <si>
    <t>Luvas PVC Verde - Cimento</t>
  </si>
  <si>
    <t>Luva Anticorte em Fibra Dynema M Rev. PU Palma/Dedos Preto</t>
  </si>
  <si>
    <t>http://www.lojadomecanico.com.br/produto/75726/37/430/kit-serra-copo-com-06-pecas---stamaco-9634-stamaco-9634#ancora</t>
  </si>
  <si>
    <t>Martelo Unha 27mm Polido Cabo Madeira</t>
  </si>
  <si>
    <t>http://www.leroymerlin.com.br/passa-fios-de-polipropileno-aco-reforcado-20-metros-kit-flex_87077396?origin=d15ab1fbeb38978b04249fac</t>
  </si>
  <si>
    <t>Nível Alumínio 300mm - 2 Bolhas Cabo Metálico Base Magnética</t>
  </si>
  <si>
    <t>Parafusadeira velocidade variável 3/8''  12V, Bosh.</t>
  </si>
  <si>
    <t>Aplicador de Silicone</t>
  </si>
  <si>
    <t>Abafador de ruídos 14db - cg104</t>
  </si>
  <si>
    <t>Serrote de 20”</t>
  </si>
  <si>
    <t>Talhadeira 150 x 16mm</t>
  </si>
  <si>
    <t>Termômetro Digital Mira Laser 62 Max -10 ~ + 500ºC c/ emissividade ajustável</t>
  </si>
  <si>
    <t>Tesoura multiuso 8"</t>
  </si>
  <si>
    <t>Trena com trava, 5m 3/4"</t>
  </si>
  <si>
    <t>Martelo de Borracha</t>
  </si>
  <si>
    <t>Chave de Grifo 18"</t>
  </si>
  <si>
    <t>Marreta 1 kg</t>
  </si>
  <si>
    <t>Torques 30 cm</t>
  </si>
  <si>
    <t>Extensão Elétrica 30 m</t>
  </si>
  <si>
    <t>ESTIMATIVA DE GASTO TOTAL    </t>
  </si>
  <si>
    <t>1 - Manutenção equipamentos (gasto mensal) - adotado 0,5% a.m. (*)</t>
  </si>
  <si>
    <t>Valor residual</t>
  </si>
  <si>
    <t>2 - Depreciação de equiptos. (gasto mensal) adotado 8 anos e residual=20% (**)</t>
  </si>
  <si>
    <t>Quantidade de empregados p/ divisão (***)</t>
  </si>
  <si>
    <t>VALOR POR FUNCIONÁRIO A SER APLICADO NA PCFP</t>
  </si>
  <si>
    <r>
      <t>* O coeficiente adotado foi de 6x10</t>
    </r>
    <r>
      <rPr>
        <vertAlign val="superscript"/>
        <sz val="8"/>
        <rFont val="Calibri"/>
        <family val="2"/>
      </rPr>
      <t>-5</t>
    </r>
    <r>
      <rPr>
        <sz val="8"/>
        <rFont val="Calibri"/>
        <family val="2"/>
      </rPr>
      <t>, com base no TCPO (Ed. Pini) para equipamentos de pequeno porte (~1,5HP), com utilização, em média, de 83 h/mês.</t>
    </r>
  </si>
  <si>
    <t>** A Depreciação foi obtida pelo (Valor inicial – Valor residual)/Vida útil em meses de utilização</t>
  </si>
  <si>
    <t>CPRB - desoneração da folha</t>
  </si>
  <si>
    <t>TOTAL PARA 12 MESES COM BDI</t>
  </si>
  <si>
    <t>7257-05</t>
  </si>
  <si>
    <t>5143-25</t>
  </si>
  <si>
    <t>TOTAL SEM BDI PARA 12 MESES</t>
  </si>
  <si>
    <t>DIVERSOS</t>
  </si>
  <si>
    <t>L</t>
  </si>
  <si>
    <t>Composição de preços (TCPO/PINI e SINAPI)</t>
  </si>
  <si>
    <t>SINAPI - 09/2019</t>
  </si>
  <si>
    <t>74245/1</t>
  </si>
  <si>
    <t>73924/3</t>
  </si>
  <si>
    <t>LIXA EM FOLHA PARA FERRO, NUMERO 150</t>
  </si>
  <si>
    <t>unid</t>
  </si>
  <si>
    <t>Pesquisa de mercado</t>
  </si>
  <si>
    <t>Recarga extintor água pressurizada 10l</t>
  </si>
  <si>
    <t>Recarga extintor pó químico seco BC 4kg</t>
  </si>
  <si>
    <t>Recarga extintor CO2 6kg</t>
  </si>
  <si>
    <t>Teste hidrostático em mangueiras de incêndio 15m conforme NBR 12779</t>
  </si>
  <si>
    <t>Teste hidrostático  e verificação geral extintor pó químico seco 4kg</t>
  </si>
  <si>
    <t>Teste hidrostático  e verificação geral extintor CO2 6kg</t>
  </si>
  <si>
    <t>Teste hidrostático  e verificação geral extintor água pressurizada 10l</t>
  </si>
  <si>
    <t>Fornecimento e instalação de mola DORMA BTS 84 completa, com trava, espelho inox e eixo T,  em porta de vidro.</t>
  </si>
  <si>
    <t>Fornecimento e instalação de dobradiça inferior 1103 (Glasspeças) - Santa Marina, cromada, para porta de vidro.</t>
  </si>
  <si>
    <t>Fornecimento e instalação de trinco com miolo 1335 A (Glasspeças) - Santa Marina, cromado, para porta de vidro.</t>
  </si>
  <si>
    <t>Regulagem e lubrificação de Porta corta fogo classe P. 90</t>
  </si>
  <si>
    <t>Fornecimento e instalação dobradiça 4" modelo com mola porta corta fogo  classe P. 90</t>
  </si>
  <si>
    <t>Fornecimento e instalação de fechadura modelo livre sem chaves  porta corta fogo classe P. 90</t>
  </si>
  <si>
    <t>Laudo do Sistema de Proteção Contra descargas atmosféricas SPDA conforme NBR 5419</t>
  </si>
  <si>
    <t>Aplicação manual de pintura com tinta látex acrílica em paredes, duas demãos</t>
  </si>
  <si>
    <t>Aplicação manual de pintura com tinta látex acrílica em teto, duas demãos</t>
  </si>
  <si>
    <t>Aplicação e lixamento de massa látex em teto, uma demão</t>
  </si>
  <si>
    <t>Aplicação e lixamento de massa látex em teto, duas demãos</t>
  </si>
  <si>
    <t>Aplicação e lixamento de massa látex em paredes, uma demão</t>
  </si>
  <si>
    <t>Aplicação e lixamento de massa látex em paredes, duas demãos</t>
  </si>
  <si>
    <t>Pintura acrilica em piso cimentado duas demãos</t>
  </si>
  <si>
    <t>Pintura acrilica para sinalização horizontal em piso cimentado</t>
  </si>
  <si>
    <t>Pintura esmalte fosco, duas demaos</t>
  </si>
  <si>
    <t>Pintura esmalte acetinado, duas demãos</t>
  </si>
  <si>
    <t>73924/2</t>
  </si>
  <si>
    <t>Aplicação manual de pintura com tinta látex PVA em paredes, duas demãos</t>
  </si>
  <si>
    <t>Aplicação manual de pintura com tinta látex PVA em teto, duas demãos</t>
  </si>
  <si>
    <t>Manutenção preventiva em grupo moto gerador STEMAC A0460763409, motor SCANIA (DL1260A), estator CRAMACO (G2R), 460KVA, com emissão de relatório</t>
  </si>
  <si>
    <t>Manutenção preventiva nobreak Sinus Double II 2,2KVA, 9 baterias, fora do horário comercial</t>
  </si>
  <si>
    <t>Manutenção preventiva nobreak Sinus Double II 5KVA, 16 baterias, fora do horário comercial</t>
  </si>
  <si>
    <t>Manutenção preventiva nobreak Sinus Double II 15KVA, 32 baterias, fora do horário comercial</t>
  </si>
  <si>
    <r>
      <t>m</t>
    </r>
    <r>
      <rPr>
        <vertAlign val="superscript"/>
        <sz val="8"/>
        <rFont val="Calibri"/>
        <family val="2"/>
        <scheme val="minor"/>
      </rPr>
      <t>2</t>
    </r>
  </si>
  <si>
    <t>m x mês</t>
  </si>
  <si>
    <t>VALOR TOTAL (20 MESES)</t>
  </si>
  <si>
    <t>TOTAL  GERAL 12 MESES</t>
  </si>
  <si>
    <t>TOTAL 20 MESES COM BDI</t>
  </si>
  <si>
    <t>QNT/ANO</t>
  </si>
  <si>
    <t>1.1</t>
  </si>
  <si>
    <t>KG</t>
  </si>
  <si>
    <t>SINAPI - INSUMOS 09/2019</t>
  </si>
  <si>
    <t>1.2</t>
  </si>
  <si>
    <t>AGUA DESTILADA  DESMINERALIZADA</t>
  </si>
  <si>
    <t>1.3</t>
  </si>
  <si>
    <t>BATERIA ALCALINA 9V</t>
  </si>
  <si>
    <t>UND</t>
  </si>
  <si>
    <t>1.4</t>
  </si>
  <si>
    <t>CABO DE REDE RJ-45 CAT 6</t>
  </si>
  <si>
    <t>1.5</t>
  </si>
  <si>
    <t>CABO HDMI 10m, BLINDADO</t>
  </si>
  <si>
    <t>1.6</t>
  </si>
  <si>
    <t>CABO HDMI 20m, BLINDADO</t>
  </si>
  <si>
    <t>1.7</t>
  </si>
  <si>
    <t>CABO HDMI 5m, BLINDADO</t>
  </si>
  <si>
    <t>1.8</t>
  </si>
  <si>
    <t>CABO P10 MONO PARA P2 ESTÉREO 2 MTS</t>
  </si>
  <si>
    <t>1.9</t>
  </si>
  <si>
    <t>CADEADO SIMPLES/COMUM, EM LATAO MACICO CROMADO, LARGURA DE 25 MM, HASTE DE ACO TEMPERADO, CEMENTADO (NAO LONGA), INCLUI 2 CHAVES</t>
  </si>
  <si>
    <t>1.10</t>
  </si>
  <si>
    <t>CAIXA DE MASSA DE CALAFETAR EM FILETE CINZA</t>
  </si>
  <si>
    <t>CX</t>
  </si>
  <si>
    <t>1.11</t>
  </si>
  <si>
    <t>Carpete Belgotex, modelo modular Interlude, cor laguna</t>
  </si>
  <si>
    <t>M²</t>
  </si>
  <si>
    <t>1.12</t>
  </si>
  <si>
    <t>Kg</t>
  </si>
  <si>
    <t>1.13</t>
  </si>
  <si>
    <t xml:space="preserve">CONECTOR FÊMEA RJ-45 CAT 6 FURUKAWA OU SIMILAR </t>
  </si>
  <si>
    <t>1.14</t>
  </si>
  <si>
    <t>1.15</t>
  </si>
  <si>
    <t>Elemento filtrante compatível com Purificador LATINA PA355</t>
  </si>
  <si>
    <t>1.16</t>
  </si>
  <si>
    <t>1.17</t>
  </si>
  <si>
    <t>Fita adesiva antiderrapante preta 50mm x 20m</t>
  </si>
  <si>
    <t>1.18</t>
  </si>
  <si>
    <t>RL</t>
  </si>
  <si>
    <t>1.19</t>
  </si>
  <si>
    <t xml:space="preserve">Fita adesiva silver tape, 3M 45mmx5mm </t>
  </si>
  <si>
    <t>1.20</t>
  </si>
  <si>
    <t>Fita Demarcação de área Zebrada - 70x200m</t>
  </si>
  <si>
    <t>1.21</t>
  </si>
  <si>
    <t>1.22</t>
  </si>
  <si>
    <t>Fita dupla face espuma 19mm x 1,5m</t>
  </si>
  <si>
    <t>1.23</t>
  </si>
  <si>
    <t>FITA ISOLANTE ADESIVA ANTICHAMA, USO ATE 750 V, EM ROLO DE 19 MM X 20 M</t>
  </si>
  <si>
    <t>1.24</t>
  </si>
  <si>
    <t>FITA ISOLANTE DE BORRACHA AUTOFUSAO, USO ATE 69 KV (ALTA TENSAO)</t>
  </si>
  <si>
    <t>1.25</t>
  </si>
  <si>
    <t>Fita isolante líquida (isolamento até 6500V)  - bisnaga de 50g lata 200 ml</t>
  </si>
  <si>
    <t>1.26</t>
  </si>
  <si>
    <t>FITA VEDA ROSCA EM ROLOS DE 18 MM X 50 M (L X C)</t>
  </si>
  <si>
    <t>1.27</t>
  </si>
  <si>
    <t>GESSO EM PO PARA REVESTIMENTOS/MOLDURAS/SANCAS</t>
  </si>
  <si>
    <t>1.28</t>
  </si>
  <si>
    <t>GRAXA LUBRIFICANTE</t>
  </si>
  <si>
    <t>1.29</t>
  </si>
  <si>
    <t>1.30</t>
  </si>
  <si>
    <t>LIXA EM FOLHA PARA PAREDE OU MADEIRA, NUMERO 120 (COR VERMELHA)</t>
  </si>
  <si>
    <t>1.31</t>
  </si>
  <si>
    <t>1.32</t>
  </si>
  <si>
    <t>1.33</t>
  </si>
  <si>
    <t>PARAFUSO DE ACO TIPO CHUMBADOR PARABOLT, DIAMETRO 1/2", COMPRIMENTO 75 MM</t>
  </si>
  <si>
    <t>1.34</t>
  </si>
  <si>
    <t>PARAFUSO DE ACO ZINCADO COM ROSCA SOBERBA, CABECA CHATA E FENDA SIMPLES, DIAMETRO 4,2 MM, COMPRIMENTO * 32 * MM</t>
  </si>
  <si>
    <t>1.35</t>
  </si>
  <si>
    <t>PARAFUSO DE LATAO COM ACABAMENTO CROMADO PARA FIXAR PECA SANITARIA, INCLUI PORCA CEGA, ARRUELA E BUCHA DE NYLON TAMANHO S-10</t>
  </si>
  <si>
    <t>1.36</t>
  </si>
  <si>
    <t>1.37</t>
  </si>
  <si>
    <t>1.38</t>
  </si>
  <si>
    <t>PLACA DE GESSO PARA FORRO, DE *60 X 60* CM E ESPESSURA DE 12 MM (30 MM NAS BORDAS) SEM COLOCACAO</t>
  </si>
  <si>
    <t>1.39</t>
  </si>
  <si>
    <t>REBITE DE ALUMINIO VAZADO DE REPUXO, 3,2 X 8 MM (1KG = 1025 UNIDADES)</t>
  </si>
  <si>
    <t>1.40</t>
  </si>
  <si>
    <t>SELANTE ELASTICO MONOCOMPONENTE A BASE DE POLIURETANO PARA JUNTAS DIVERSAS - 310ML</t>
  </si>
  <si>
    <t>1.41</t>
  </si>
  <si>
    <t>SILICONE ACETICO USO GERAL INCOLOR 280 G  TRANSPARENTE - 280G</t>
  </si>
  <si>
    <t>1.42</t>
  </si>
  <si>
    <t>SILICONE DE ALTA TEMPERATURA 50G</t>
  </si>
  <si>
    <t xml:space="preserve">Subtotal Diversos </t>
  </si>
  <si>
    <t>ABRACADEIRA DE LATAO PARA FIXACAO DE CABO PARA-RAIO, DIMENSOES 32 X 24 X 24 MM</t>
  </si>
  <si>
    <t>ABRACADEIRA DE NYLON PARA AMARRACAO DE CABOS, COMPRIMENTO DE *230* X *7,6* MM</t>
  </si>
  <si>
    <t>ABRACADEIRA DE NYLON PARA AMARRACAO DE CABOS, COMPRIMENTO DE 100 X 2,5 MM</t>
  </si>
  <si>
    <t>2.4</t>
  </si>
  <si>
    <t>ABRACADEIRA DE NYLON PARA AMARRACAO DE CABOS, COMPRIMENTO DE 150 X *3,6* MM</t>
  </si>
  <si>
    <t>2.5</t>
  </si>
  <si>
    <t>ABRACADEIRA DE NYLON PARA AMARRACAO DE CABOS, COMPRIMENTO DE 200 X *4,6* MM</t>
  </si>
  <si>
    <t>2.6</t>
  </si>
  <si>
    <t>ABRACADEIRA EM ACO PARA AMARRACAO DE ELETRODUTOS, TIPO D, COM 1" E PARAFUSO DE FIXACAO</t>
  </si>
  <si>
    <t>2.7</t>
  </si>
  <si>
    <t>ABRACADEIRA EM ACO PARA AMARRACAO DE ELETRODUTOS, TIPO D, COM 1/2" E PARAFUSO DE FIXACAO</t>
  </si>
  <si>
    <t>2.8</t>
  </si>
  <si>
    <t>ABRACADEIRA PVC, PARA CALHA PLUVIAL, DIAMETRO ENTRE 80 E 100 MM, PARA DRENAGEM PREDIAL</t>
  </si>
  <si>
    <t>2.9</t>
  </si>
  <si>
    <t>2.10</t>
  </si>
  <si>
    <t>ABRACADEIRA, GALVANIZADA/ZINCADA, ROSCA SEM FIM, PARAFUSO INOX, LARGURA FITA *12,6 A *14 MM, D = 2" A 2 1/2"</t>
  </si>
  <si>
    <t>2.11</t>
  </si>
  <si>
    <t>ADAPTADOR TOMADAS NBR/ 2P+T NEMA 10A/15A - 250 V~  INJETEL OU SIMILAR</t>
  </si>
  <si>
    <t>2.12</t>
  </si>
  <si>
    <t>BARRA ROSCADA ZINCADA/GALVANIZADA DE 3 M X ¼"</t>
  </si>
  <si>
    <t>2.13</t>
  </si>
  <si>
    <t>BATERIA AC DELCO 170D 12V 170AH</t>
  </si>
  <si>
    <t>2.14</t>
  </si>
  <si>
    <t>BORNE DE PASSAGEM 4MM² SAK 4 EL</t>
  </si>
  <si>
    <t>2.15</t>
  </si>
  <si>
    <t>BUCHA DE NYLON SEM ABA S10, COM PARAFUSO DE 6,10 X 65 MM EM ACO ZINCADO COM ROSCA SOBERBA, CABECA CHATA E FENDA PHILLIPS</t>
  </si>
  <si>
    <t>2.16</t>
  </si>
  <si>
    <t>BUCHA DE NYLON SEM ABA S12, COM PARAFUSO DE 5/16" X 80 MM EM ACO ZINCADO COM ROSCA SOBERBA E CABECA SEXTAVADA</t>
  </si>
  <si>
    <t>2.17</t>
  </si>
  <si>
    <t>BUCHA DE NYLON SEM ABA S4</t>
  </si>
  <si>
    <t>2.18</t>
  </si>
  <si>
    <t>BUCHA DE NYLON SEM ABA S5</t>
  </si>
  <si>
    <t>2.19</t>
  </si>
  <si>
    <t>BUCHA DE NYLON SEM ABA S6, COM PARAFUSO DE 4,20 X 40 MM EM ACO ZINCADO COM</t>
  </si>
  <si>
    <t>2.20</t>
  </si>
  <si>
    <t>BUCHA DE NYLON SEM ABA S8, COM PARAFUSO DE 4,80 X 50 MM EM ACO ZINCADO COM ROSCA SOBERBA, CABECA CHATA E FENDA PHILLIPS</t>
  </si>
  <si>
    <t>2.21</t>
  </si>
  <si>
    <t>CABO DE COBRE, FLEXIVEL, CLASSE 4 OU 5, ISOLACAO EM PVC/A, 450/750V, ANTICHAMA BWF-B, 0,75 MM2</t>
  </si>
  <si>
    <t>2.22</t>
  </si>
  <si>
    <t xml:space="preserve">CABO DE COBRE, FLEXIVEL, CLASSE 4 OU 5, ISOLACAO EM PVC/A, 450/750V, ANTICHAMA BWF-B, 1,5 MM2 </t>
  </si>
  <si>
    <t>2.23</t>
  </si>
  <si>
    <t xml:space="preserve">CABO DE COBRE, FLEXIVEL, CLASSE 4 OU 5, ISOLACAO EM PVC/A, 450/750V, ANTICHAMA BWF-B, 10 MM2 </t>
  </si>
  <si>
    <t>2.24</t>
  </si>
  <si>
    <t>CABO DE COBRE, FLEXIVEL, CLASSE 4 OU 5, ISOLACAO EM PVC/A, 450/750V, ANTICHAMA BWF-B, 2,5MM2</t>
  </si>
  <si>
    <t>2.25</t>
  </si>
  <si>
    <t xml:space="preserve">CABO DE COBRE, FLEXIVEL, CLASSE 4 OU 5, ISOLACAO EM PVC/A, 450/750V, ANTICHAMA BWF-B, 4 MM2 </t>
  </si>
  <si>
    <t>2.26</t>
  </si>
  <si>
    <t xml:space="preserve">CABO DE COBRE, FLEXIVEL, CLASSE 4 OU 5, ISOLACAO EM PVC/A, 450/750V, ANTICHAMA BWF-B, 6 MM2 </t>
  </si>
  <si>
    <t>2.27</t>
  </si>
  <si>
    <t>CABO FLEXÍVEL PP 5X2,5MM²</t>
  </si>
  <si>
    <t>2.31</t>
  </si>
  <si>
    <t>CAIXAS DE EMBUTIR DRYWALL 4X2</t>
  </si>
  <si>
    <t>2.32</t>
  </si>
  <si>
    <t>CANALETA DE PISO DUAS DIVISÕES INTERNAS 50X20X2000 - COR CINZA</t>
  </si>
  <si>
    <t>2.33</t>
  </si>
  <si>
    <t>CANALETA DEXSON 20 X 12 MM, BRANCA COM ADESIVO - 2 METROS</t>
  </si>
  <si>
    <t>2.34</t>
  </si>
  <si>
    <t>CARREGADOR DE BATERIAS PARA GERADOR DE 24VCC/5A/FABRICANTE MCE, cód. CHFB 24-5</t>
  </si>
  <si>
    <t>2.35</t>
  </si>
  <si>
    <t>CHAVE SELETORA MANOPLA CURTA 22MM 3 POSIÇÕES DE RETORNO</t>
  </si>
  <si>
    <t>2.36</t>
  </si>
  <si>
    <t>CONJUNTO 4X2 1 INTERRUPTOR PARALELO + 1 SIMPLES 10A/250V~ REF. 5TA9 9050 SIEMENS</t>
  </si>
  <si>
    <t>2.37</t>
  </si>
  <si>
    <t>CONJUNTO 4X2 1 INTERRUPTOR PARALELO + 2 SIMPLES 10A/250V~ REF. 5TA9 9054 SIEMENS</t>
  </si>
  <si>
    <t>2.38</t>
  </si>
  <si>
    <t>CONJUNTO 4X2 1 INTERRUPTOR PARALELO HORIZONTAL 10A/250V~ REF. 5TA9 9042 SIEMENS</t>
  </si>
  <si>
    <t>2.39</t>
  </si>
  <si>
    <t>CONJUNTO 4X2 1 INTERRUPTOR PARALELO VERTICAL 10A/250V~ REF. 5TA9 9043 SIEMENS</t>
  </si>
  <si>
    <t>2.40</t>
  </si>
  <si>
    <t>CONJUNTO 4X2 1 INTERRUPTOR SIMPLES HORIZONTAL 10A/250V~ REF. 5TA9 9040 SIEMENS</t>
  </si>
  <si>
    <t>2.41</t>
  </si>
  <si>
    <t>CONJUNTO 4X2 1 INTERRUPTOR SIMPLES VERTICAL 10A/250V~ REF. 5TA9 9041 SIEMENS</t>
  </si>
  <si>
    <t>2.42</t>
  </si>
  <si>
    <t>CONJUNTO 4X2 1 TOMADA 10A/250V~ REF. 5UB9 9052 SIEMENS</t>
  </si>
  <si>
    <t>2.43</t>
  </si>
  <si>
    <t>CONJUNTO 4X2 1 TOMADA 20A/250V~ REF. 5UB9 9050 SIEMENS</t>
  </si>
  <si>
    <t>2.44</t>
  </si>
  <si>
    <t>CONJUNTO 4X2 2 INTERRUPTOR PARALELO 10A/250V~ REF. 5TA9 9048 SIEMENS</t>
  </si>
  <si>
    <t>2.45</t>
  </si>
  <si>
    <t>CONJUNTO 4X2 2 INTERRUPTOR SIMPLES 10A/250V~ REF. 5TA9 9047 SIEMENS</t>
  </si>
  <si>
    <t>2.46</t>
  </si>
  <si>
    <t>CONJUNTO 4X2 2 INTERRUPTORES PARALELOS + 1 SIMPLES 10A/250V~ REF. 5TA9 9053 SIEMENS</t>
  </si>
  <si>
    <t>2.47</t>
  </si>
  <si>
    <t>CONJUNTO 4X2 2 TOMADA 10A/250V~ REF. 5UB9 9053 SIEMENS</t>
  </si>
  <si>
    <t>2.48</t>
  </si>
  <si>
    <t>CONJUNTO 4X2 2 TOMADA 20A/250V~ REF. 5UB9 9051 SIEMENS</t>
  </si>
  <si>
    <t>2.49</t>
  </si>
  <si>
    <t>CONJUNTO 4X2 3 INTERRUPTORES  PARALELOS 10A/250V~ REF. 5TA9 9052 SIEMENS</t>
  </si>
  <si>
    <t>2.50</t>
  </si>
  <si>
    <t>CONJUNTO 4X2 3 INTERRUPTORES  SIMPLES 10A/250V~ REF. 5TA9 9051 SIEMENS</t>
  </si>
  <si>
    <t>2.51</t>
  </si>
  <si>
    <t>CONTATOR TRIPOLAR DE POTENCIA 12A (500V) CATEGORIA AC-2 E AC-3</t>
  </si>
  <si>
    <t>2.52</t>
  </si>
  <si>
    <t xml:space="preserve">CONTATOR TRIPOLAR, CORRENTE DE *22* A, TENSAO NOMINAL DE *500* V, CATEGORIA AC-2 E AC-3 </t>
  </si>
  <si>
    <t>2.53</t>
  </si>
  <si>
    <t xml:space="preserve">CONTATOR TRIPOLAR, CORRENTE DE 25 A, TENSAO NOMINAL DE *500* V, CATEGORIA AC-2  AC-3 </t>
  </si>
  <si>
    <t>2.54</t>
  </si>
  <si>
    <t xml:space="preserve">CONTATOR TRIPOLAR, CORRENTE DE 32 A, TENSAO NOMINAL DE *500* V, CATEGORIA AC-2 E AC-3 </t>
  </si>
  <si>
    <t>2.55</t>
  </si>
  <si>
    <t xml:space="preserve">CONTATOR TRIPOLAR, CORRENTE DE 45 A, TENSAO NOMINAL DE *500* V, CATEGORIA AC-2 E AC-3 </t>
  </si>
  <si>
    <t>2.56</t>
  </si>
  <si>
    <t xml:space="preserve">CONTATOR TRIPOLAR, CORRENTE DE 75 A, TENSAO NOMINAL DE *500* V, CATEGORIA AC-2 E AC-3 </t>
  </si>
  <si>
    <t>2.57</t>
  </si>
  <si>
    <t xml:space="preserve">CONTATOR TRIPOLAR, CORRENTE DE 9 A, TENSAO NOMINAL DE *500* V, CATEGORIA AC-2 E AC-3 </t>
  </si>
  <si>
    <t>2.58</t>
  </si>
  <si>
    <t>DISJUNTOR TIPO DIN / IEC, MONOPOLAR DE 40 ATE 50A</t>
  </si>
  <si>
    <t>2.59</t>
  </si>
  <si>
    <t>DISJUNTOR TIPO DIN/IEC, BIPOLAR 40 ATE 50A</t>
  </si>
  <si>
    <t>2.60</t>
  </si>
  <si>
    <t>DISJUNTOR TIPO DIN/IEC, BIPOLAR 63 A</t>
  </si>
  <si>
    <t>2.61</t>
  </si>
  <si>
    <t>DISJUNTOR TIPO DIN/IEC, BIPOLAR DE 6 ATE 32A</t>
  </si>
  <si>
    <t>2.62</t>
  </si>
  <si>
    <t>DISJUNTOR TIPO DIN/IEC, MONOPOLAR DE 6 ATE 32A</t>
  </si>
  <si>
    <t>2.63</t>
  </si>
  <si>
    <t>DISJUNTOR TIPO DIN/IEC, MONOPOLAR DE 63 A</t>
  </si>
  <si>
    <t>2.64</t>
  </si>
  <si>
    <t>DISJUNTOR TIPO DIN/IEC, TRIPOLAR DE 10 ATE 50A</t>
  </si>
  <si>
    <t>2.65</t>
  </si>
  <si>
    <t>DISJUNTOR TIPO DIN/IEC, TRIPOLAR DE 63A</t>
  </si>
  <si>
    <t>2.66</t>
  </si>
  <si>
    <t>DISPOSITIVO DR, 2 POLOS, SENSIBILIDADE DE 30 MA, CORRENTE DE 40 A, TIPO AC</t>
  </si>
  <si>
    <t>2.67</t>
  </si>
  <si>
    <t>2.68</t>
  </si>
  <si>
    <t xml:space="preserve">DRIVER PARA LAMPADA LED TUBULAR T5 10W </t>
  </si>
  <si>
    <t>2.69</t>
  </si>
  <si>
    <t xml:space="preserve">DRIVER PARA LAMPADA LED TUBULAR T5 20W </t>
  </si>
  <si>
    <t>2.70</t>
  </si>
  <si>
    <t xml:space="preserve">FILTRO DE LINHA COM 5 TOMADAS </t>
  </si>
  <si>
    <t>2.71</t>
  </si>
  <si>
    <t xml:space="preserve">FILTRO DE LINHA COM 6 TOMADAS </t>
  </si>
  <si>
    <t>2.72</t>
  </si>
  <si>
    <t>FUZIVEL DE VIDRO 7A/250</t>
  </si>
  <si>
    <t>2.73</t>
  </si>
  <si>
    <t>ILUMINAÇÃO DE EMERGÊNCIA LED 1.200 LUMENS 2 FÁROIS</t>
  </si>
  <si>
    <t>2.74</t>
  </si>
  <si>
    <t>LAMPADA LED 10 W BIVOLT BRANCA, FORMATO TRADICIONAL (BASE E27)</t>
  </si>
  <si>
    <t>2.75</t>
  </si>
  <si>
    <t>LAMPADA LED TIPO DICROICA BIVOLT, LUZ BRANCA, 5W, BASE GU10</t>
  </si>
  <si>
    <t>2.76</t>
  </si>
  <si>
    <t>LAMPADA LED TUBULAR 120CM T5 20W 6500K</t>
  </si>
  <si>
    <t>2.77</t>
  </si>
  <si>
    <t>LAMPADA LED TUBULAR 60CM T5 10W 6500K</t>
  </si>
  <si>
    <t>2.78</t>
  </si>
  <si>
    <t>LUMINÁRIA ARANDELA TARTARUGA BRANCA LEITOSA COM SENSOR DE PRESENÇA BIVOLT 6220 DNI</t>
  </si>
  <si>
    <t>2.79</t>
  </si>
  <si>
    <t>2.80</t>
  </si>
  <si>
    <t>MÓDULO CEGO COM FURO REF. 5TG9 9018 SIEMENS</t>
  </si>
  <si>
    <t>2.81</t>
  </si>
  <si>
    <t>2.82</t>
  </si>
  <si>
    <t>MÓDULO CEGO REF. 5TG9 9017 SIEMENS</t>
  </si>
  <si>
    <t>2.83</t>
  </si>
  <si>
    <t>2.84</t>
  </si>
  <si>
    <t>MÓDULO ELETRÔNICOS CARREGADOR USB BIVOLT 5TG9 9102 SIEMENS</t>
  </si>
  <si>
    <t>2.85</t>
  </si>
  <si>
    <t>MÓDULO INTERRUPTOR  PARALELO 10A/250V~ REF. 5TA9 9001 SIEMENS</t>
  </si>
  <si>
    <t>2.86</t>
  </si>
  <si>
    <t>MÓDULO INTERRUPTOR  PARALELO COM LUZ 10A/250V~ REF. 5TA9 9007 SIEMENS</t>
  </si>
  <si>
    <t>2.87</t>
  </si>
  <si>
    <t>MÓDULO INTERRUPTOR  SIMPLES 10A/250V~ REF. 5TA9 9000 SIEMENS</t>
  </si>
  <si>
    <t>2.88</t>
  </si>
  <si>
    <t>MÓDULO INTERRUPTOR  SIMPLES COM LUZ 10A/250V~ REF. 5TA9 9006 SIEMENS</t>
  </si>
  <si>
    <t>2.89</t>
  </si>
  <si>
    <t>MÓDULO INTERRUPTOR BIPOLAR PARALELO 10A/250V~ REF. 5TA9 9003 SIEMENS</t>
  </si>
  <si>
    <t>2.90</t>
  </si>
  <si>
    <t>MÓDULO INTERRUPTOR BIPOLAR SIMPLES 10A/250V~ REF. 5TA9 9002 SIEMENS</t>
  </si>
  <si>
    <t>2.91</t>
  </si>
  <si>
    <t>MÓDULO INTERRUPTOR BIPOLAR SIMPLES 25A 25A/250V~ REF. 5TA9 9005 SIEMENS</t>
  </si>
  <si>
    <t>2.92</t>
  </si>
  <si>
    <t>MÓDULO INTERRUPTOR INTERMEDIARIO 10A/250V~ REF. 5TA9 9014 SIEMENS</t>
  </si>
  <si>
    <t>2.93</t>
  </si>
  <si>
    <t>MÓDULO TOMADA DE COMUNICAÇÃO CABO COAXIAL PASSANTE 75 OHM REF. 5TG9 9003 SIEMENS</t>
  </si>
  <si>
    <t>2.94</t>
  </si>
  <si>
    <t>MÓDULO TOMADA DE COMUNICAÇÃO CABO COAXIAL TERMINAL 75 OHM REF. 5TG9 9034 SIEMENS</t>
  </si>
  <si>
    <t>2.95</t>
  </si>
  <si>
    <t>MÓDULO TOMADA DE COMUNICAÇÃO RJ11 4FIOS REF. 5TG9 9001 SIEMENS</t>
  </si>
  <si>
    <t>2.96</t>
  </si>
  <si>
    <t>MÓDULO TOMADA DE COMUNICAÇÃO RJ45 CAT 5e REF. 5TG9 9002 SIEMENS</t>
  </si>
  <si>
    <t>2.97</t>
  </si>
  <si>
    <t>MÓDULO TOMADA DE COMUNICAÇÃO RJ45 CAT 6 REF. 5TG9 9100 SIEMENS</t>
  </si>
  <si>
    <t>2.98</t>
  </si>
  <si>
    <t>MÓDULO TOMADA DE ENERGIA 10A/250V~ REF. 5UB9 9005 SIEMENS</t>
  </si>
  <si>
    <t>2.99</t>
  </si>
  <si>
    <t>MÓDULO TOMADA DE ENERGIA 20A/250V~ REF. 5UB9 9004 SIEMENS</t>
  </si>
  <si>
    <t>MÓDULO TOMADA DE ENERGIA VERMELHA 10A/250V~ REF. 5UB9 9007 SIEMENS</t>
  </si>
  <si>
    <t>MÓDULO TOMADA DE ENERGIA VERMELHA 20A/250V~ REF. 5UB9 9008 SIEMENS</t>
  </si>
  <si>
    <t>ORGANIZADOR DE CABOS SPIRADUTO - 1/2"</t>
  </si>
  <si>
    <t>ORGANIZADOR DE CABOS SPIRADUTO - 3/4"</t>
  </si>
  <si>
    <t>2.104</t>
  </si>
  <si>
    <t>PLUGUE FÊMEA 2P+T 10A</t>
  </si>
  <si>
    <t>2.105</t>
  </si>
  <si>
    <t>PLUGUE FÊMEA 2P+T 20A</t>
  </si>
  <si>
    <t>2.106</t>
  </si>
  <si>
    <t>PLUGUE MACHO 2P+T 10A</t>
  </si>
  <si>
    <t>2.107</t>
  </si>
  <si>
    <t>PLUGUE MACHO 2P+T 20A</t>
  </si>
  <si>
    <t>2.108</t>
  </si>
  <si>
    <t>REFLETOR LED 200W BRANCO BIVOLT</t>
  </si>
  <si>
    <t>2.109</t>
  </si>
  <si>
    <t>RELE FOTOELETRICO INTERNO E EXTERNO BIVOLT 1000 W, DE CONECTOR, SEM BASE</t>
  </si>
  <si>
    <t>2.110</t>
  </si>
  <si>
    <t>SENSOR DE PRESENÇA 360º</t>
  </si>
  <si>
    <t>2.111</t>
  </si>
  <si>
    <t>SINALIZADOR NOTURNO SIMPLES PARA PARA-RAIOS, SEM RELE FOTOELETRICO</t>
  </si>
  <si>
    <t>2.112</t>
  </si>
  <si>
    <t>SOQUETE DE BAQUELITE BASE E27, PARA LAMPADAS</t>
  </si>
  <si>
    <t>2.113</t>
  </si>
  <si>
    <t>SOQUETE DE PORCELANA BASE E27, FIXO DE TETO, PARA LAMPADAS</t>
  </si>
  <si>
    <t>2.114</t>
  </si>
  <si>
    <t>2.115</t>
  </si>
  <si>
    <t>SOQUETE PARA LÂMPADA LED DICRÓICA GU10/GZ10, PORCELANA, COM RABICHO</t>
  </si>
  <si>
    <t>2.116</t>
  </si>
  <si>
    <t>SOQUETE PARA LÂMPADA T5</t>
  </si>
  <si>
    <t>2.117</t>
  </si>
  <si>
    <t>TERMINAL A COMPRESSAO EM COBRE ESTANHADO PARA CABO 10 MM2, 1 FURO E 1 UN 1,02 COMPRESSAO, PARA PARAFUSO DE FIXACAO M6</t>
  </si>
  <si>
    <t>2.118</t>
  </si>
  <si>
    <t>TERMINAL A COMPRESSAO EM COBRE ESTANHADO PARA CABO 2,5 MM2, 1 FURO E 1 UN 0,61 COMPRESSAO, PARA PARAFUSO DE FIXACAO M5</t>
  </si>
  <si>
    <t>2.119</t>
  </si>
  <si>
    <t>TERMINAL A COMPRESSAO EM COBRE ESTANHADO PARA CABO 4 MM2, 1 FURO E 1 COMPRESSAO, PARA PARAFUSO DE FIXACAO M5</t>
  </si>
  <si>
    <t>2.120</t>
  </si>
  <si>
    <t>TERMINAL A COMPRESSAO EM COBRE ESTANHADO PARA CABO 6 MM2, 1 FURO E 1 COMPRESSAO, PARA PARAFUSO DE FIXACAO M6</t>
  </si>
  <si>
    <t>2.121</t>
  </si>
  <si>
    <t>TERMINAL METALICO A PRESSAO PARA 1 CABO DE 16 A 25 MM2, COM 2 FUROS PARA FIXACAO</t>
  </si>
  <si>
    <t>2.122</t>
  </si>
  <si>
    <t>TERMINAL METALICO A PRESSAO PARA 1 CABO DE 6 A 10 MM2, COM 1 FURO DE FIXACAO</t>
  </si>
  <si>
    <t>TIMER TEMPORIZADOR DIGITAL COEL BWT-40HRR</t>
  </si>
  <si>
    <t>TIMER TEMPORIZADOR DIGITAL COEL RTST20</t>
  </si>
  <si>
    <t>Subtotal de Elétrica</t>
  </si>
  <si>
    <t>MATERIAIS HIDROSSANITÁRIOS</t>
  </si>
  <si>
    <t>CAP PVC, SOLDAVEL, 25 MM, PARA AGUA FRIA PREDIAL</t>
  </si>
  <si>
    <t>3.2</t>
  </si>
  <si>
    <t>ACIONAMENTO PARA CAIXA DE DESCARGA ACOPLADA</t>
  </si>
  <si>
    <t>3.3</t>
  </si>
  <si>
    <t>ADAPTADOR PVC SOLDÁVEL 32MM X 1"</t>
  </si>
  <si>
    <t>3.4</t>
  </si>
  <si>
    <t>ADAPTADOR PVC SOLDÁVEL 50MM X 1.1/2"</t>
  </si>
  <si>
    <t>3.5</t>
  </si>
  <si>
    <t>ADAPTADOR PVC SOLDÁVEL 60MM X 2"</t>
  </si>
  <si>
    <t>3.6</t>
  </si>
  <si>
    <t>ADAPTADOR PVC SOLDÁVEL 75MM X 2 1/2"</t>
  </si>
  <si>
    <t>3.7</t>
  </si>
  <si>
    <t>ADAPTADOR PVC SOLDAVEL CURTO COM BOLSA E ROSCA, 25 MM X 3/4", PARA AGUA FRIA</t>
  </si>
  <si>
    <t>3.8</t>
  </si>
  <si>
    <t>ADAPTADOR PVC SOLDAVEL CURTO COM BOLSA E ROSCA, 32 MM X 1", PARA AGUA FRIA</t>
  </si>
  <si>
    <t>3.9</t>
  </si>
  <si>
    <t>ADAPTADOR PVC SOLDAVEL CURTO COM BOLSA E ROSCA, 40 MM X 1 1/2", PARA AGUA FRIA</t>
  </si>
  <si>
    <t>3.10</t>
  </si>
  <si>
    <t>ADAPTADOR PVC SOLDAVEL CURTO COM BOLSA E ROSCA, 40 MM X 1 1/4", PARA AGUA FRIA</t>
  </si>
  <si>
    <t>3.11</t>
  </si>
  <si>
    <t>ADAPTADOR PVC SOLDAVEL CURTO COM BOLSA E ROSCA, 85 MM X 3", PARA AGUA FRIA</t>
  </si>
  <si>
    <t>3.12</t>
  </si>
  <si>
    <t>ANEL DE VEDAÇÃO PARA BACIAS SANITÁRIAS</t>
  </si>
  <si>
    <t>3.13</t>
  </si>
  <si>
    <t>CAP PVC, SOLDAVEL, 32 MM, PARA AGUA FRIA PREDIAL</t>
  </si>
  <si>
    <t>3.14</t>
  </si>
  <si>
    <t>CAP PVC, SOLDAVEL, 40 MM, PARA AGUA FRIA PREDIAL</t>
  </si>
  <si>
    <t>3.15</t>
  </si>
  <si>
    <t>CAP PVC, SOLDAVEL, 50 MM, PARA AGUA FRIA PREDIAL</t>
  </si>
  <si>
    <t>3.16</t>
  </si>
  <si>
    <t>3.17</t>
  </si>
  <si>
    <t>COMPORTA PARA CAIXA ACOPLADA DECA</t>
  </si>
  <si>
    <t>3.18</t>
  </si>
  <si>
    <t>CUBA ACO INOX (AISI 304) DE EMBUTIR COM VALVULA 3 1/2 ", DE *40 X 34 X 12* CM</t>
  </si>
  <si>
    <t>3.19</t>
  </si>
  <si>
    <t>CUBA ACO INOX (AISI 304) DE EMBUTIR COM VALVULA 3 1/2 ", DE *46 X 30 X 12* CM</t>
  </si>
  <si>
    <t>3.20</t>
  </si>
  <si>
    <t>CUBA ACO INOX (AISI 304) DE EMBUTIR COM VALVULA DE 3 1/2 ", DE *56 X 33 X 12* CM</t>
  </si>
  <si>
    <t>3.21</t>
  </si>
  <si>
    <t>ASSENTO PLÁSTICO SLOW CLOSE DECA, CÓD. AP165.17</t>
  </si>
  <si>
    <t>3.22</t>
  </si>
  <si>
    <t>DUCHA HIGIENICA PLASTICA COM REGISTRO METALICO 1/2"</t>
  </si>
  <si>
    <t>3.23</t>
  </si>
  <si>
    <t>ENGATE/RABICHO/MANGUEIRA FLEXIVEL EM METAL CROMADO 1/2" X 40CM</t>
  </si>
  <si>
    <t>3.24</t>
  </si>
  <si>
    <t>FITA METALICA PERFURADA, L = 17 MM, ROLO DE 30 M, CARGA RECOMENDADA = *19* KGF</t>
  </si>
  <si>
    <t>3.25</t>
  </si>
  <si>
    <t>FIXAÇÃO E VEDAÇÃO PARA CAIXA ACOPLADA DECA</t>
  </si>
  <si>
    <t>3.26</t>
  </si>
  <si>
    <t>GRELHA PVC CROMADA REDONDA 150MM</t>
  </si>
  <si>
    <t>3.27</t>
  </si>
  <si>
    <t>GRELHA REDONDA EM AÇO INOX 15X15 PARA BANHEIRO COM SISTEMA ABRE E FECHA</t>
  </si>
  <si>
    <t>3.28</t>
  </si>
  <si>
    <t>JOELHO PVC, SOLDAVEL, PB, 45 GRAUS, DN 40 MM, PARA ESGOTO PREDIAL</t>
  </si>
  <si>
    <t>3.29</t>
  </si>
  <si>
    <t>JOELHO PVC, SOLDAVEL, PB, 45 GRAUS, DN 50 MM, PARA ESGOTO PREDIAL</t>
  </si>
  <si>
    <t>3.30</t>
  </si>
  <si>
    <t>JOELHO, PVC SOLDAVEL, 45 GRAUS, 25 MM, PARA AGUA FRIA PREDIAL</t>
  </si>
  <si>
    <t>3.31</t>
  </si>
  <si>
    <t>JOELHO, PVC SOLDAVEL, 45 GRAUS, 32 MM, PARA AGUA FRIA PREDIAL</t>
  </si>
  <si>
    <t>3.32</t>
  </si>
  <si>
    <t>JOELHO, PVC SOLDAVEL, 45 GRAUS, 40 MM, PARA AGUA FRIA PREDIAL</t>
  </si>
  <si>
    <t>3.33</t>
  </si>
  <si>
    <t>JUNCAO SIMPLES, PVC SERIE R, DN 100 X 100 MM, PARA ESGOTO PREDIAL</t>
  </si>
  <si>
    <t>3.34</t>
  </si>
  <si>
    <t>3.35</t>
  </si>
  <si>
    <t>LUVA DE REDUCAO SOLDAVEL, PVC, 32 MM X 25 MM, PARA AGUA FRIA PREDIAL</t>
  </si>
  <si>
    <t>3.36</t>
  </si>
  <si>
    <t>LUVA PVC SOLDAVEL, 20 MM, PARA AGUA FRIA PREDIAL</t>
  </si>
  <si>
    <t>3.37</t>
  </si>
  <si>
    <t>LUVA ROSCAVEL, PVC, 1/2", AGUA FRIA PREDIAL</t>
  </si>
  <si>
    <t>3.38</t>
  </si>
  <si>
    <t>MANGUEIRA PARA BEBEDOURO 1/4"</t>
  </si>
  <si>
    <t>3.39</t>
  </si>
  <si>
    <t>3.40</t>
  </si>
  <si>
    <t>PLUG PVC ROSCAVEL, 1/2", AGUA FRIA PREDIAL (NBR 5648)</t>
  </si>
  <si>
    <t>3.41</t>
  </si>
  <si>
    <t>REGISTRO REGULADOR DE VAZÃO DOCOL, PLÁSTICO ABS CINZA, Cód. 13030023</t>
  </si>
  <si>
    <t>3.42</t>
  </si>
  <si>
    <t>REPARO DE TORNEIRA DE MESA BICA BAIXA LINK DECA, CÓD 4001.026 OU 4688.404</t>
  </si>
  <si>
    <t>3.43</t>
  </si>
  <si>
    <t xml:space="preserve">REPARO DE TORNEIRA BICA ALTA TARGA DECA, CÓD. 4688.004 </t>
  </si>
  <si>
    <t>3.44</t>
  </si>
  <si>
    <t>REPARO DECA DECAMACATIC, CÓD. 4686.001</t>
  </si>
  <si>
    <t>3.45</t>
  </si>
  <si>
    <t>REPARO PARA VÁLVULA HYDRA MAX 1.1/4" E 1.1/2" DECA</t>
  </si>
  <si>
    <t>3.46</t>
  </si>
  <si>
    <t>RETENTOR 4162.020  TORNEIRA DECAMATIC 1173</t>
  </si>
  <si>
    <t>3.47</t>
  </si>
  <si>
    <t>SIFAO EM METAL CROMADO PARA PIA OU LAVATORIO, 1 X 1.1/2 "</t>
  </si>
  <si>
    <t>3.48</t>
  </si>
  <si>
    <t>SIFAO EM METAL CROMADO PARA PIA AMERICANA, 1.1/2 X 2 "</t>
  </si>
  <si>
    <t>3.49</t>
  </si>
  <si>
    <t>TE DE REDUCAO, PVC, SOLDAVEL, 90 GRAUS, 25 MM X 20 MM, PARA AGUA FRIA PREDIAL</t>
  </si>
  <si>
    <t>3.50</t>
  </si>
  <si>
    <t>TE DE REDUCAO, PVC, SOLDAVEL, 90 GRAUS, 32 MM X 25 MM, PARA AGUA FRIA PREDIAL</t>
  </si>
  <si>
    <t>3.51</t>
  </si>
  <si>
    <t>TE DE REDUCAO, PVC, SOLDAVEL, 90 GRAUS, 40 MM X 32 MM, PARA AGUA FRIA PREDIAL</t>
  </si>
  <si>
    <t>3.52</t>
  </si>
  <si>
    <t>TE DE REDUCAO, PVC, SOLDAVEL, 90 GRAUS, 50 MM X 25 MM, PARA AGUA FRIA PREDIAL</t>
  </si>
  <si>
    <t>3.53</t>
  </si>
  <si>
    <t>TE DE REDUCAO, PVC, SOLDAVEL, 90 GRAUS, 50 MM X 32 MM, PARA AGUA FRIA PREDIAL</t>
  </si>
  <si>
    <t>3.54</t>
  </si>
  <si>
    <t>TE DE REDUCAO, PVC, SOLDAVEL, 90 GRAUS, 50 MM X 40 MM, PARA AGUA FRIA PREDIAL</t>
  </si>
  <si>
    <t>3.55</t>
  </si>
  <si>
    <t>TE DE REDUCAO, PVC, SOLDAVEL, 90 GRAUS, 75 MM X 50 MM, PARA AGUA FRIA PREDIAL</t>
  </si>
  <si>
    <t>3.56</t>
  </si>
  <si>
    <t>3.57</t>
  </si>
  <si>
    <t>3.58</t>
  </si>
  <si>
    <t>TORNEIRA METAL AMARELO COM BICO PARA JARDIM, PADRAO POPULAR, 1/2 " OU 3/4"</t>
  </si>
  <si>
    <t>3.59</t>
  </si>
  <si>
    <t>TORNEIRA DECAMATIC 1173</t>
  </si>
  <si>
    <t>3.60</t>
  </si>
  <si>
    <t>TORNEIRA LATINA PARA PA355 E BR355 (PAR) ORIGINAL</t>
  </si>
  <si>
    <t>3.61</t>
  </si>
  <si>
    <t>TORNEIRA CROMADA DE MESA PARA COZINHA BICA MOVEL COM AREJADOR 1/2 " OU 3/4"</t>
  </si>
  <si>
    <t>3.62</t>
  </si>
  <si>
    <t>TORRE DE ENTRADA PARA CAIXA ACOPLADA DECA/UNIVERSAL</t>
  </si>
  <si>
    <t>3.63</t>
  </si>
  <si>
    <t>UNIAO PVC, SOLDAVEL, 20 MM, PARA AGUA FRIA PREDIAL</t>
  </si>
  <si>
    <t>3.64</t>
  </si>
  <si>
    <t>UNIAO PVC, SOLDAVEL, 25 MM, PARA AGUA FRIA PREDIAL</t>
  </si>
  <si>
    <t>3.65</t>
  </si>
  <si>
    <t>3.66</t>
  </si>
  <si>
    <t>VALVULA DE ESCOAMENTO EM METAL CROMADO TIPO AMERICANA 3.1/2" X 1.1/2" PARA PIA DE COZINHA</t>
  </si>
  <si>
    <t>3.67</t>
  </si>
  <si>
    <t xml:space="preserve">Subtotal de Hidrossanitários </t>
  </si>
  <si>
    <t>COLA A BASE DE RESINA SINTETICA PARA CHAPA DE LAMINADO MELAMINICO</t>
  </si>
  <si>
    <t>4.3</t>
  </si>
  <si>
    <t>COLA BRANCA BASE PVA</t>
  </si>
  <si>
    <t>4.4</t>
  </si>
  <si>
    <t>FECHADURA DE EMBUTIR PARA PORTA DE BANHEIRO, CHAVE TIPO TRANQUETA, MAQUINA 40 MM, SEM MACANETA, SEM ESPELHO (SOMENTE MAQUINA) - NIVEL SEGURANCA MEDIO</t>
  </si>
  <si>
    <t>4.5</t>
  </si>
  <si>
    <t>4.6</t>
  </si>
  <si>
    <t>FECHADURA TUBULAR LOCKWELL 90MM</t>
  </si>
  <si>
    <t>4.7</t>
  </si>
  <si>
    <t>FORRO FIBRA MINERAL ARMSTRONG SCALA LAY IN 1250 X 625 X 14MM (CAIXA)</t>
  </si>
  <si>
    <t>4.8</t>
  </si>
  <si>
    <t>PRENDEDOR / TRAVA DE PORTA, MONTAGEM PISO / PORTA, EM LATAO / ZAMAC, CROMADO</t>
  </si>
  <si>
    <t>4.9</t>
  </si>
  <si>
    <t>SUPORTE PARA TV TETO 10-55 POL.</t>
  </si>
  <si>
    <t>Subtotal de Marcenaria</t>
  </si>
  <si>
    <t>CIVIL E PINTURA</t>
  </si>
  <si>
    <t>5.1</t>
  </si>
  <si>
    <t>5.2</t>
  </si>
  <si>
    <t>5.3</t>
  </si>
  <si>
    <t>5.4</t>
  </si>
  <si>
    <t>5.5</t>
  </si>
  <si>
    <t>LONA PLASTICA, PRETA, LARGURA 8 M, E= 150 MICRA</t>
  </si>
  <si>
    <t>5.6</t>
  </si>
  <si>
    <t>MASSA ACRILICA</t>
  </si>
  <si>
    <t>18L</t>
  </si>
  <si>
    <t>5.7</t>
  </si>
  <si>
    <t xml:space="preserve">MASSA CORRIDA PVA PARA PAREDES INTERNAS </t>
  </si>
  <si>
    <t>5.8</t>
  </si>
  <si>
    <t>MASSA CORRIDA PVA PARA PAREDES INTERNAS 18l</t>
  </si>
  <si>
    <t>5.9</t>
  </si>
  <si>
    <t>MASSA CORRIDA PVA PARA PAREDES INTERNAS 3,6L</t>
  </si>
  <si>
    <t>3,6L</t>
  </si>
  <si>
    <t>5.10</t>
  </si>
  <si>
    <t>REJUNTE FLEXIVEL BRANCO</t>
  </si>
  <si>
    <t>5.11</t>
  </si>
  <si>
    <t>RESINA MULTIUSO FOSCO INCOLOR 18L BASE DE AGUA</t>
  </si>
  <si>
    <t>LT</t>
  </si>
  <si>
    <t>5.12</t>
  </si>
  <si>
    <t>TINTA ANTI CHAMA PARA PORTA CORTA FOGO 3,6l</t>
  </si>
  <si>
    <t>5.14</t>
  </si>
  <si>
    <t>5.15</t>
  </si>
  <si>
    <t>TINTA A OLEO BRILHANTE PARA MADEIRA E METAIS 3,6l</t>
  </si>
  <si>
    <t>5.16</t>
  </si>
  <si>
    <t>5.17</t>
  </si>
  <si>
    <t>TINTA ACRILICA PARA PISO 3,6 l</t>
  </si>
  <si>
    <t>5.18</t>
  </si>
  <si>
    <t>TINTA EPOXI PREMIUM, BRANCA</t>
  </si>
  <si>
    <t>5.19</t>
  </si>
  <si>
    <t>TINTA ESMALTE SINTETICO PREMIUM ACETINADO</t>
  </si>
  <si>
    <t>5.20</t>
  </si>
  <si>
    <t>TINTA ESMALTE SINTETICO PREMIUM FOSCO</t>
  </si>
  <si>
    <t>5.21</t>
  </si>
  <si>
    <t>TINTA ACRILICA PREMIUM, COR BRANCO FOSCO</t>
  </si>
  <si>
    <t>5.22</t>
  </si>
  <si>
    <t>TINTA ACRILICA PREMIUM, COR BRANCO FOSCO 3,6L</t>
  </si>
  <si>
    <t>5.23</t>
  </si>
  <si>
    <t>TINTA LATEX PVA PREMIUM, COR BRANCA</t>
  </si>
  <si>
    <t>5.24</t>
  </si>
  <si>
    <t>TINTA LATEX PVA PREMIUM, COR BRANCA 3,6L</t>
  </si>
  <si>
    <t>Subtotal Civil e Pintura</t>
  </si>
  <si>
    <t>MATERIAIS SISTEMAS DE REFRIGERAÇÃO, VENTILAÇÃO E EXAUSTÃO</t>
  </si>
  <si>
    <t>6.1</t>
  </si>
  <si>
    <t>BACTERICIDA AROMA D+ BAC PERFUMADO, OU SIMILAR</t>
  </si>
  <si>
    <t>6.2</t>
  </si>
  <si>
    <t>CAPACITOR 35µF 440V 60HZ</t>
  </si>
  <si>
    <t>6.3</t>
  </si>
  <si>
    <t>CAPACITOR 45µF 440V 60HZ</t>
  </si>
  <si>
    <t>6.4</t>
  </si>
  <si>
    <t>CAPACITOR DE 50µF 450VAC CBB65</t>
  </si>
  <si>
    <t>6.5</t>
  </si>
  <si>
    <t>CAPACITOR 30µF 450V 60HZ</t>
  </si>
  <si>
    <t>6.6</t>
  </si>
  <si>
    <t xml:space="preserve">TUBO CAPILAR 0,50 </t>
  </si>
  <si>
    <t>6.7</t>
  </si>
  <si>
    <t>6.8</t>
  </si>
  <si>
    <t>COMPRESSOR ROTATIVO TOSHIBA 9K 220V PH130X1C-3DZDU</t>
  </si>
  <si>
    <t>6.9</t>
  </si>
  <si>
    <t xml:space="preserve">COMPRESSOR ROTATIVO TECUMSEH MODELO RGA5510EXD </t>
  </si>
  <si>
    <t>6.10</t>
  </si>
  <si>
    <t>COMPRESSOR SCROLL PANASONIC SANYO 3TR 220V 3F</t>
  </si>
  <si>
    <t>6.11</t>
  </si>
  <si>
    <t>6.12</t>
  </si>
  <si>
    <t>COMPRESSOR GREE- QX-B14RA030/230V 60HZ - R22</t>
  </si>
  <si>
    <t>6.13</t>
  </si>
  <si>
    <t>COMPRESSOR SCROLL COPELAND 3TR-220V 3F</t>
  </si>
  <si>
    <t>6.14</t>
  </si>
  <si>
    <t>COMPRESSOR SCROLL COPELAND 4TR-220V 3F</t>
  </si>
  <si>
    <t>6.15</t>
  </si>
  <si>
    <t>6.16</t>
  </si>
  <si>
    <t>6.17</t>
  </si>
  <si>
    <t>6.18</t>
  </si>
  <si>
    <t>FILTRO SECADOR OU FILTRO DE COBRE PARA AR CONDICIONADO 1ENTRADA X 1SAÍDA 90MM</t>
  </si>
  <si>
    <t>6.19</t>
  </si>
  <si>
    <t>GAS R141B 13,6kg (fornecimento por kg)</t>
  </si>
  <si>
    <t>6.20</t>
  </si>
  <si>
    <t>GAS R141B 13,6kg</t>
  </si>
  <si>
    <t>13,6KG</t>
  </si>
  <si>
    <t>6.21</t>
  </si>
  <si>
    <t>GÁS R-22 (fornecimento por kg)</t>
  </si>
  <si>
    <t>6.22</t>
  </si>
  <si>
    <t>GÁS R-22 (CILINDRO 13,600 KG)</t>
  </si>
  <si>
    <t>6.23</t>
  </si>
  <si>
    <t>GÁS R-410A (fornecimento por kg)</t>
  </si>
  <si>
    <t>6.24</t>
  </si>
  <si>
    <t>GÁS R-410A (CILINDRO DE 11,300 KG)</t>
  </si>
  <si>
    <t>GF</t>
  </si>
  <si>
    <t>6.25</t>
  </si>
  <si>
    <t>6.26</t>
  </si>
  <si>
    <t>6.27</t>
  </si>
  <si>
    <t>6.28</t>
  </si>
  <si>
    <t xml:space="preserve">MINI PRESSOSTATO TIPO CEBOLINHA DE BAIXA 25/50 PSI 1/4" </t>
  </si>
  <si>
    <t>6.29</t>
  </si>
  <si>
    <t>6.30</t>
  </si>
  <si>
    <t>6.31</t>
  </si>
  <si>
    <t>RELÉ SANYOU SFK-112DM 12V/20A</t>
  </si>
  <si>
    <t>6.32</t>
  </si>
  <si>
    <t>ROLAMENTO 6203 ZZ</t>
  </si>
  <si>
    <t>6.33</t>
  </si>
  <si>
    <t>VÁLVULA SCHRADER 1/4 X 1/4 SOLDA 100MM</t>
  </si>
  <si>
    <t>6.34</t>
  </si>
  <si>
    <t>Solda Prata Vareta (30%) 1/16 - Aws</t>
  </si>
  <si>
    <t>6.35</t>
  </si>
  <si>
    <t>SOLDA P/ TUBO E CONEXOES DE COBRE 500 G</t>
  </si>
  <si>
    <t>SUPORTE P/ FIXAÇÃO DO VENTILADOR ELÉTRICO DA UNID. COND. EM AÇO</t>
  </si>
  <si>
    <t>TURBINA PARA EVAPORADORA LG MODELO TSNC092YMA1</t>
  </si>
  <si>
    <t>EXAUSTOR  C12S - PARA BANHEIRO E AMBIENTES - Ø 125MM - AIRFRAN OU SIMILAR</t>
  </si>
  <si>
    <t>Subtotal de Refrigeração, Ventilação e Exaustão</t>
  </si>
  <si>
    <t>SISTEMAS CONTRA INCÊNDIO</t>
  </si>
  <si>
    <t>7.1</t>
  </si>
  <si>
    <t>MANGUEIRA DE INCENDIO TIPO 2 (EDIFÍCIO COMERCIAL), TECIDO POLIESTER, TUBO INTERNO DE BORRACHA, EMPATADA COM UNIÕES TIPO ENGATE RÁPIDO EM LATÃO, DIÂMETRO DE 1 1/2" E COMPRIMENTO DE 15M</t>
  </si>
  <si>
    <t>7.2</t>
  </si>
  <si>
    <t>ACIONADOR MANUAL TIPO "QUEBRA O VIDRO" MODELO AM-1 - T.A. 12~24VCC-19MA - CAIXA EM ABS - VIDRO C PELÍCULA ADESIVA</t>
  </si>
  <si>
    <t>7.3</t>
  </si>
  <si>
    <t>7.4</t>
  </si>
  <si>
    <t>7.5</t>
  </si>
  <si>
    <t>Subtotal Sistemas Contra Incêndio</t>
  </si>
  <si>
    <t>Fornecimento e instalação de cabo de cobre isolamento anti-chama 450/750V 1,5mm², flexivel</t>
  </si>
  <si>
    <t>Fornecimento e instalação de cabo de cobre isolamento anti-chama 450/750V 2,5mm², flexivel</t>
  </si>
  <si>
    <t>Fornecimento e instalação de cabo de cobre isolamento anti-chama 450/750V 4mm², flexivel</t>
  </si>
  <si>
    <t>Fornecimento e instalação de cabo de cobre isolamento anti-chama 450/750V 6mm², flexivel</t>
  </si>
  <si>
    <t>Confecção de chave simples pelo miolo da fechadura</t>
  </si>
  <si>
    <t>Confecção de cópia de chave simples</t>
  </si>
  <si>
    <t>Confecção de chave TETRA pelo miolo da fechadura</t>
  </si>
  <si>
    <t>Confecção de cópia de chave TETRA</t>
  </si>
  <si>
    <t>Fornecimento e instalação de parede de drywall (gesso acartonado) simples, sem vãos</t>
  </si>
  <si>
    <t>Fornecimento e instalação de parede de drywall (gesso acartonado) simples, com vãos</t>
  </si>
  <si>
    <t>Remoção de chapas e perfis de drywall, de forma manual, sem reaproveitamento</t>
  </si>
  <si>
    <t xml:space="preserve">R$ UNIT </t>
  </si>
  <si>
    <t xml:space="preserve">R$ TOTAL </t>
  </si>
  <si>
    <t>Manutenção preventiva do  Quadro Geral de Baixa Tensão (QGBT) e Quadro de Transferência Automático (QTA), incluindo Termografia</t>
  </si>
  <si>
    <t>Fornecimento de óleo diesel S10 para funcionamento de grupo gerador (entre 100l e 150l por entrega)</t>
  </si>
  <si>
    <t>Fornecimento e troca de baterias do nobreak Sinus Double II 2,2KVA, 9 baterias 12V 7Ah, fora do horário comercial</t>
  </si>
  <si>
    <t>Fornecimento e troca de baterias do nobreak Sinus Double II 5KVA,  16 baterias 12V 7Ah,fora do horário comercial</t>
  </si>
  <si>
    <t>Fornecimento e troca de baterias do nobreak Sinus Double II 15KVA, 32 baterias 12V 18Ah, fora do horário comercial</t>
  </si>
  <si>
    <t>PREGÃO N.º ____/2019</t>
  </si>
  <si>
    <t>IN 05/2017/SEGES/MPDG - ANEXO VII-D</t>
  </si>
  <si>
    <t>PLANILHA DE CUSTOS E FORMAÇÃO DE PREÇOS</t>
  </si>
  <si>
    <t>Nº do Processo 00066.020754/2019-30</t>
  </si>
  <si>
    <t>Discriminação dos Serviços</t>
  </si>
  <si>
    <t>Data de apresentação da proposta</t>
  </si>
  <si>
    <t>Município</t>
  </si>
  <si>
    <t>São Paulo - SP</t>
  </si>
  <si>
    <t>Ano do Acordo, Convenção ou Dissídio Coletivo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</si>
  <si>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</si>
  <si>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</si>
  <si>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</si>
  <si>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</si>
  <si>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</si>
  <si>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postos</t>
  </si>
  <si>
    <t>Dados para composição dos custos referentes à mão-de-obra</t>
  </si>
  <si>
    <t>Tipo de serviço (mesmo serviço com características distintas)</t>
  </si>
  <si>
    <t>Manutenção Predial</t>
  </si>
  <si>
    <t>Classificação Brasileira de Ocupações (CBO)</t>
  </si>
  <si>
    <t>7156-10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</si>
  <si>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</si>
  <si>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</si>
  <si>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</si>
  <si>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</si>
  <si>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Memória de Cálculo</t>
  </si>
  <si>
    <t>Fundamento</t>
  </si>
  <si>
    <t>COMPOSIÇÃO DA REMUNERAÇÃO</t>
  </si>
  <si>
    <t>VALOR (R$)</t>
  </si>
  <si>
    <t>Acordo, Dissídio ou CCT, Lei Estadual</t>
  </si>
  <si>
    <t xml:space="preserve">Adicional Periculosidade </t>
  </si>
  <si>
    <t>Adicional Insalubridade</t>
  </si>
  <si>
    <t>Adicional Noturno</t>
  </si>
  <si>
    <t>Adicional de Hora Noturna Reduzida</t>
  </si>
  <si>
    <t>TOTAL DO MÓDULO 1</t>
  </si>
  <si>
    <t>MÓDULO 2 – ENCARGOS E BENEFÍCIOS ANUAIS, MENSAIS E DIÁRIOS</t>
  </si>
  <si>
    <t>Submódulo 2.1 - 13º Salário, Férias e Adicional de Férias</t>
  </si>
  <si>
    <t>13 (Décimo-terceiro) salário (Percentual obrigatório conforme Anexo XII - IN 5/17)</t>
  </si>
  <si>
    <t>Art. 7º, VIII, CF/88- Dec. 57.115/65.
INSTRUÇÃO NORMATIVA Nº 5, DE 26 DE MAIO DE 2017 - ANEXO XII</t>
  </si>
  <si>
    <t>Férias e Adicional de Férias  (Percentual obrigatório conforme Anexo XII - IN 5/17)</t>
  </si>
  <si>
    <t>9,075 % + 3,025 %</t>
  </si>
  <si>
    <t>Art. 7º, XVII, CF/88
INSTRUÇÃO NORMATIVA Nº 5, DE 26 DE MAIO DE 2017 - ANEXO XII</t>
  </si>
  <si>
    <t>TOTAL SUBMÓDULO 2.1</t>
  </si>
  <si>
    <t>base 2.2</t>
  </si>
  <si>
    <t>Submódulo 2.2 - GPS, FGTS e Outras Contribuições</t>
  </si>
  <si>
    <t xml:space="preserve">INSS </t>
  </si>
  <si>
    <t>Art. 22, Inciso I, da Lei nº 8.212/91.</t>
  </si>
  <si>
    <t xml:space="preserve">Salário Educação </t>
  </si>
  <si>
    <t>Art.    3º,    Inciso    I,    Decreto    n.º 87.043/82.</t>
  </si>
  <si>
    <t>SAT (Seguro Acidente de Trabalho)</t>
  </si>
  <si>
    <t>RAT X FAP</t>
  </si>
  <si>
    <t>Lei n.º 8.212/91  e Decreto 6.957/2009</t>
  </si>
  <si>
    <t>SESC ou SESI</t>
  </si>
  <si>
    <t>Decreto n.º 2.318/86.</t>
  </si>
  <si>
    <t xml:space="preserve">SENAI - SENAC </t>
  </si>
  <si>
    <t>Lei n.º 7.787/89 e DL n.º 1.146/70.</t>
  </si>
  <si>
    <t xml:space="preserve">SEBRAE </t>
  </si>
  <si>
    <t xml:space="preserve">Art.  8º,  Lei  n.º  8.029/90  e  Lei  n.º 8.154/90. </t>
  </si>
  <si>
    <t xml:space="preserve">INCRA </t>
  </si>
  <si>
    <t xml:space="preserve">FGTS </t>
  </si>
  <si>
    <t>Art. 15, Lei nº 8.030/90 e Art. 7º, III, CF.</t>
  </si>
  <si>
    <t>TOTAL SUBMÓDULO 2.2</t>
  </si>
  <si>
    <t xml:space="preserve">Transporte </t>
  </si>
  <si>
    <t>-</t>
  </si>
  <si>
    <t>(VT x 44 dias)- 6% s/ salário</t>
  </si>
  <si>
    <t>Lei Federal nº 7.418/1985 e Decreto nº 95.247/1987</t>
  </si>
  <si>
    <t xml:space="preserve">Auxílio-Refeição/Alimentação  </t>
  </si>
  <si>
    <t>(VA x 22 dias)</t>
  </si>
  <si>
    <t>Acordo, Dissídio ou CCT: Cláus. 9ª, item D c/c § 1º</t>
  </si>
  <si>
    <t xml:space="preserve">Assistência Médica e Familiar </t>
  </si>
  <si>
    <t>10% x SB</t>
  </si>
  <si>
    <t>Acordo, Dissídio ou CCT: Cláus. 25ª</t>
  </si>
  <si>
    <t>Seguro de Vida</t>
  </si>
  <si>
    <t>Acordo, Dissídio ou CCT: Cláus. 32ª, item IV, a</t>
  </si>
  <si>
    <t>Auxílio funeral</t>
  </si>
  <si>
    <t>Acordo, Dissídio ou CCT: Cláus. 32ª, item IV, b</t>
  </si>
  <si>
    <t>TOTAL SUBMÓDULO 2.3</t>
  </si>
  <si>
    <t>QUADRO-RESUMO DO MÓDULO 2 - ENCARGOS, BENEFÍCIOS ANUAIS, MENSAIS E DIÁRIOS</t>
  </si>
  <si>
    <t>Módulo 2 - Encargos, Benefícios Anuais, Mensais e Diários</t>
  </si>
  <si>
    <t>13º Salário, Férias e Adicional de Férias</t>
  </si>
  <si>
    <t>GPS, FGTS e Outras Contribuições</t>
  </si>
  <si>
    <t>TOTAL DO MÓDULO 2</t>
  </si>
  <si>
    <t>MÓDULO 3 – PROVISÃO PARA RESCISÃO</t>
  </si>
  <si>
    <t>PROVISÃO PARA RESCISÃO</t>
  </si>
  <si>
    <t>[(1/12)X5]=0,417%</t>
  </si>
  <si>
    <t>Art. 7º, XXI, CF/88, 477, 487 e 491 CLT. Estimativa de que 5% dos empregados serão substítuidos durante o ano.</t>
  </si>
  <si>
    <t>Incidência do FGTS sobre Aviso Prévio Indenizado</t>
  </si>
  <si>
    <t>(8% X 0,42%) = 0,03%</t>
  </si>
  <si>
    <t>Leis nºs 8.036/90 e 9.491/97.</t>
  </si>
  <si>
    <t xml:space="preserve">Aviso Prévio Trabalhado </t>
  </si>
  <si>
    <t>{[(7/30)/12]x100} = 1,94%</t>
  </si>
  <si>
    <t>Art. 7º, XXI, CF/88, 477, 487 e 491 CLT. Redução de 7 dias ou 2 horas por dia.</t>
  </si>
  <si>
    <t>Incidência de GPS, FGTS e outras contribuições sobre o Aviso Prévio Trabalhado</t>
  </si>
  <si>
    <t>[(Total submódulo 2.2 x 1,94%) x 100]</t>
  </si>
  <si>
    <t>Multa sobre FGTS e contribuição social sobre o aviso prévio indenizado e sobre o aviso prévio trabalhado  (Percentual obrigatório conforme Anexo XII - IN 5/17)</t>
  </si>
  <si>
    <t>TOTAL DO MÓDULO 3</t>
  </si>
  <si>
    <t>MÓDULO 4 – CUSTO DE REPOSIÇÃO DO PROFISSIONAL AUSENTE</t>
  </si>
  <si>
    <t>Submódulo 4.1 - Substituto nas Ausências Legais</t>
  </si>
  <si>
    <t>Substituto na cobertura de Férias</t>
  </si>
  <si>
    <t> (1/12/12) + (1/12/12) + (1/12/12/3)</t>
  </si>
  <si>
    <t>Art. 7º, VIII, CF/88- Dec. 57.115/65.
Férias, 13º e Adicional de 1/3</t>
  </si>
  <si>
    <t>Substituto na cobertura de Ausências Legais</t>
  </si>
  <si>
    <t>{[(1/30)/12]x100} = 0,277%</t>
  </si>
  <si>
    <t>Art. 473 da CLT. Estimativa de 1 ausênia por ano.</t>
  </si>
  <si>
    <t>Substituto na cobertura de Licença-Paternidade</t>
  </si>
  <si>
    <t>{[(5/30)/12]X0,015}X100=0,02%</t>
  </si>
  <si>
    <t>(Art. 7º, XIX, CFRB c/c art. 10, §1º. 
Estimativa de 1,5% dos funcionários usufruindo 5 dias da licença por ano.</t>
  </si>
  <si>
    <t>Substituto na cobertura de Ausência por acidente de trabalho</t>
  </si>
  <si>
    <t>{[(15/30)/12]x0,08}x100= 0,333%</t>
  </si>
  <si>
    <t>Art. 19 a 23 da Lei 8.213/91, ART. 473, CLT .
Estimativa de 1 licença de 15 dias por ano para 8% dos funcionários.</t>
  </si>
  <si>
    <t>Substituto na cobertura de Afastamento Maternidade</t>
  </si>
  <si>
    <t>[(4 x 8,33%) + (4 x 2,78%) / 12 x 2% = 0,07%</t>
  </si>
  <si>
    <t>Art. 7º, VIII, CF/88, Art. 392, CLT e Lei 11.770/2008. 
Estimativa de 2% dos empregados usufruindo de 4 meses de liceça por ano.</t>
  </si>
  <si>
    <t>Substituto na cobertura de Outras ausências (especificar)</t>
  </si>
  <si>
    <t>TOTAL SUBMÓDULO 4.1</t>
  </si>
  <si>
    <t xml:space="preserve"> Substituto na cobertura de 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</si>
  <si>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</si>
  <si>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</si>
  <si>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</si>
  <si>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Substituto nas Ausências Legais</t>
  </si>
  <si>
    <t>Substituto na Intrajornada</t>
  </si>
  <si>
    <t>TOTAL DO MÓDULO 4</t>
  </si>
  <si>
    <t>MÓDULO 5 – INSUMOS DIVERSOS</t>
  </si>
  <si>
    <t>INSUMOS DIVERSOS</t>
  </si>
  <si>
    <t xml:space="preserve">Uniformes </t>
  </si>
  <si>
    <t>Pesquisa de preços.</t>
  </si>
  <si>
    <t>TOTAL DO MÓDULO 5</t>
  </si>
  <si>
    <t>MÓDULO 6 – CUSTOS INDIRETOS, TRIBUTOS E LUCRO</t>
  </si>
  <si>
    <t>CUSTOS INDIRETOS, TRIBUTOS E LUCRO</t>
  </si>
  <si>
    <t>Custos Indiretos</t>
  </si>
  <si>
    <t>Referência Acórdão 2622/2013 do TCU. Aplica-se a alíquota do CI sobre o total dos custos diretos (somatório dos módulos 1 a 5)</t>
  </si>
  <si>
    <t>Referência Acórdão 2622/2013 do TCU. Aplica-se a alíquota do lucro sobre o somatório entre Custos Diretos e Custos Indiretos</t>
  </si>
  <si>
    <t>TRIBUTOS</t>
  </si>
  <si>
    <t>PIS (Lucro Real)</t>
  </si>
  <si>
    <t>(CD + CI + Lucro)/(1 – total de Impostos)) x Alíquota do PIS</t>
  </si>
  <si>
    <t>COFINS (Lucro Real)</t>
  </si>
  <si>
    <t>(CD + CI + Lucro)/(1 – total de Impostos)) x Alíquota do COFINS</t>
  </si>
  <si>
    <t>ISS</t>
  </si>
  <si>
    <t>(CD + CI + Lucro)/(1 – total de Impostos)) x Alíquota do ISSQN.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</si>
  <si>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</si>
  <si>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</si>
  <si>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</si>
  <si>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</si>
  <si>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</si>
  <si>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</si>
  <si>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</si>
  <si>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</si>
  <si>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</si>
  <si>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</si>
  <si>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</si>
  <si>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Serviço 1 (indicar)</t>
  </si>
  <si>
    <t>R$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</si>
  <si>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</si>
  <si>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</si>
  <si>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</si>
  <si>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</si>
  <si>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</si>
  <si>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</si>
  <si>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</si>
  <si>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Valor proposto por unidade de medida*</t>
  </si>
  <si>
    <t>Valor mensal do serviço</t>
  </si>
  <si>
    <t>Valor Global da Proposta (valor mensal do serviço X nº meses do contrato).</t>
  </si>
  <si>
    <t>Nota(1):</t>
  </si>
  <si>
    <t>Informar o valor da unidade de medida por tipo de serviço.</t>
  </si>
  <si>
    <t>FATOR K</t>
  </si>
  <si>
    <t xml:space="preserve"> Mecânico em Refrigeração</t>
  </si>
  <si>
    <t>Categoria profissional: Mecânico de Refrigeração</t>
  </si>
  <si>
    <t>Categoria profissional: Oficial de Manutenção Predial</t>
  </si>
  <si>
    <t xml:space="preserve"> Oficial de Manutenção Predial</t>
  </si>
  <si>
    <t>Categoria profissional: Engenheiro Eletricista</t>
  </si>
  <si>
    <t>SINAPI Insumos - Outubro/2019</t>
  </si>
  <si>
    <t>Engenheiro Eletricista  de manutenção</t>
  </si>
  <si>
    <t>Horista</t>
  </si>
  <si>
    <t>Horista - Manutenção Predial</t>
  </si>
  <si>
    <t>2143-05</t>
  </si>
  <si>
    <t>ENG. ELETRICISTA (Cód. SINAPI 34783)</t>
  </si>
  <si>
    <t>Valor remuneração 16h mensais</t>
  </si>
  <si>
    <t>A tabela SINAPI já inclui no valor da hora os encargos sociais e complementares do engenheiro horista, conforme Livro SINAPI Metodologias e Conceitos, 7ª Ed.</t>
  </si>
  <si>
    <t>Categoria profissional: Engenheiro Mecânico</t>
  </si>
  <si>
    <t>2144-05</t>
  </si>
  <si>
    <t>ENG. MECÂNICO (Cód. SINAPI 34783)</t>
  </si>
  <si>
    <t>Valor remuneração 4h mensais</t>
  </si>
  <si>
    <t>Camisa polo masculina</t>
  </si>
  <si>
    <t>Cinto de couro</t>
  </si>
  <si>
    <t>Bota com solado de borracha</t>
  </si>
  <si>
    <t>Conjunto ATPV para eletricista - NR10 (Calça e camisa), apenas para técnicos eletricistas</t>
  </si>
  <si>
    <t>VALOR POR POSTO (mensal)</t>
  </si>
  <si>
    <r>
      <rPr>
        <b/>
        <sz val="12"/>
        <color theme="1"/>
        <rFont val="Arial"/>
        <family val="2"/>
      </rPr>
      <t>AGÊNCIA NACIONAL DE AVIAÇÃO CIVIL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SUPERINTENDÊNCIA DE ADMINISTRAÇÃO E FINANÇAS</t>
    </r>
    <r>
      <rPr>
        <sz val="11"/>
        <color theme="1"/>
        <rFont val="Calibri"/>
        <family val="2"/>
        <scheme val="minor"/>
      </rPr>
      <t xml:space="preserve">
GERÊNCIA TÉCNICA DE ADMINISTRAÇÃO E FINANÇAS DE SP</t>
    </r>
  </si>
  <si>
    <t>Instalação de aparelho de ar condicionado Piso Teto com capacidade de 48.000Btu/h fora do horário comercial (15 m  de tubulação)</t>
  </si>
  <si>
    <t>Instalação de aparelho de ar condicionado Piso Teto com capacidade de 36.000Btu/h fora do horário comercial (5m de tubulação)</t>
  </si>
  <si>
    <t>Instalação de aparelho de ar condicionado Split Parede com capacidade de 12.000Btu/h fora do horário comercial  (5m de tubulação)</t>
  </si>
  <si>
    <t>Instalação de aparelho de ar condicionado Split Parede com capacidade de 9.000Btu/h fora do horário comercial  (5m de tubulação)</t>
  </si>
  <si>
    <t>Remanejamento de carpetes (remoção e instalação)</t>
  </si>
  <si>
    <t>m2</t>
  </si>
  <si>
    <t>97064  10527</t>
  </si>
  <si>
    <t>Andaime tubular tipo torre, locação, montagem e desmontagem (composição SINAPI 97064 e 10527)</t>
  </si>
  <si>
    <r>
      <t>Locação de caçamba para entulho 4m</t>
    </r>
    <r>
      <rPr>
        <vertAlign val="superscript"/>
        <sz val="8"/>
        <rFont val="Calibri"/>
        <family val="2"/>
        <scheme val="minor"/>
      </rPr>
      <t xml:space="preserve">3 </t>
    </r>
    <r>
      <rPr>
        <sz val="8"/>
        <rFont val="Calibri"/>
        <family val="2"/>
        <scheme val="minor"/>
      </rPr>
      <t>, incluso transporte e descarga (3 dias úteis)</t>
    </r>
  </si>
  <si>
    <t>Equipamentos e Ferramentas</t>
  </si>
  <si>
    <t>Alicate de bico ½ cano reto 6”24,97</t>
  </si>
  <si>
    <t>Alicate crimpador RJ 45</t>
  </si>
  <si>
    <t>Câmera Termográfica Profissional Digital para Serviços de Termografia em Quadros Elétricos</t>
  </si>
  <si>
    <t>Chave inglesa ajustável</t>
  </si>
  <si>
    <t>Chaves de grifo n° 08</t>
  </si>
  <si>
    <t>Chaves de grifo n° 10</t>
  </si>
  <si>
    <t>Chaves de grifo n° 14</t>
  </si>
  <si>
    <t>Chaves de grifo n° 18</t>
  </si>
  <si>
    <t>Chaves de grifo n° 24</t>
  </si>
  <si>
    <t>Chaves de grifo n° 36</t>
  </si>
  <si>
    <t>Colher de pedreiro</t>
  </si>
  <si>
    <t>Desentupidor de esgotos, pias, ralos e banheiras</t>
  </si>
  <si>
    <t>Detector de Tensão 90 a 1000V AC</t>
  </si>
  <si>
    <t>Esquadro de aço 12"</t>
  </si>
  <si>
    <t>Estilete (cartucho com 10 lâminas)</t>
  </si>
  <si>
    <t>Estilete profissional de metal (com lâmina de 18 mm para trabalho pesado com empunhadura de borracha anti-deslizante)</t>
  </si>
  <si>
    <t>Fasímetro</t>
  </si>
  <si>
    <t>Furadeira elétrica, mandril até 3/8”</t>
  </si>
  <si>
    <t>Jogo Chave Fenda com 7</t>
  </si>
  <si>
    <t>Jogo Chave Fixa com 12</t>
  </si>
  <si>
    <t>Jogo Chave Phillips com 7</t>
  </si>
  <si>
    <t>Jogo de Chaves Combinada com Catraca</t>
  </si>
  <si>
    <t>Jogo de chaves combinadas 6 à 32mm.</t>
  </si>
  <si>
    <t>Jogo de chaves de boca, 6 a 22mm</t>
  </si>
  <si>
    <t>Jogo de chaves Tork reta de T4 à T30.</t>
  </si>
  <si>
    <t>Jogo de Pincéis para retoque</t>
  </si>
  <si>
    <t>Lima redonda 6” bastarda</t>
  </si>
  <si>
    <t>Linha p/ pedreiro</t>
  </si>
  <si>
    <t xml:space="preserve">Lupa com cabo (60mm de diâmetro) </t>
  </si>
  <si>
    <t>Localizador de cabos de rede (UTP 4 pares) e de cabos de telefonia.</t>
  </si>
  <si>
    <t>Luvas p/ eletricista de 500V classe 00 tipo 2</t>
  </si>
  <si>
    <t xml:space="preserve">Máquina de solda (elétrica) </t>
  </si>
  <si>
    <t>Martelo unha</t>
  </si>
  <si>
    <t>Mascara protetora de solda</t>
  </si>
  <si>
    <t>Passa fios de Polipropileno/Aço Reforçado 20 metros</t>
  </si>
  <si>
    <t>Punch Down para inserção em terminais de rede RJ45.</t>
  </si>
  <si>
    <t>Rádio portátil talkabout ou similar com bateria recarregável o par</t>
  </si>
  <si>
    <t>Rolo p/ pintura</t>
  </si>
  <si>
    <t>Sugador de solda</t>
  </si>
  <si>
    <t>Tesoura para Cabista/eletricista TES.</t>
  </si>
  <si>
    <t>Balança digital 30kg</t>
  </si>
  <si>
    <t>Conjunto de solda Oxigênio e acetileno com maçarico e medidores</t>
  </si>
  <si>
    <t>13/112019</t>
  </si>
  <si>
    <t>18/011/2019</t>
  </si>
  <si>
    <t>REF 1</t>
  </si>
  <si>
    <t>https://www.cec.com.br/ferramentas/manuais/alicates/alicate-bomba-d-agua-10-amarelo?produto=1033318</t>
  </si>
  <si>
    <t>https://www.google.com/shopping/product/7671132757586426602?lsf=seller:7504209,store:664213653819574102&amp;prds=oid:14669404323852386902&amp;q=Alicate+cortador,+descascador+e+desencapador+de+fio&amp;hl=pt-BR&amp;ei=91TEXcGVFaKW0Ab045zgBw&amp;lsft=gclid:Cj0KCQiAno_uBRC1ARIsAB496IWnOaBsPUOqiVBwqUIHPnIVLrC56ThvjcG-vGENCTrlHxUSWkDemAIaAuozEALw_wcB</t>
  </si>
  <si>
    <t>https://www.lojadomecanico.com.br/produto/77940/2/468/Alicate-de-Bico-Meia-Cana-Reto-6-Pol/153/?utm_source=googleshopping&amp;utm_campaign=xmlshopping&amp;utm_medium=cpc&amp;utm_content=77940&amp;gclid=Cj0KCQiAno_uBRC1ARIsAB496IXuBRRwNu7wy_JrimIQRIRcJzu8KrtXjyQ8spVvjq7ics2rEPmq9UUaAjzGEALw_wcB</t>
  </si>
  <si>
    <t>https://www.telhanorte.com.br/alicate-corte-diagonal-6-prosteel-1235400/p?idsku=1235400&amp;gclid=Cj0KCQiAno_uBRC1ARIsAB496IXoX6SUktRVNp_Pa9hSFT86JuIBFePIyeRZ-IvjWg-yw6kYA9M4l6QaAsnuEALw_wcB</t>
  </si>
  <si>
    <t>https://www.cec.com.br/ferramentas/manuais/alicates/alicate-de-pressao-10-cromado?produto=1230935</t>
  </si>
  <si>
    <t>https://www.dutramaquinas.com.br/p/alicate-prensa-terminais-para-fios-e-cabos-com-bitolas-de-0-5-a-6-0-mm-ap054-36-86-004-100?gclid=Cj0KCQiAno_uBRC1ARIsAB496IWCIG5m7t1AVddcQuz3V1tPHrRuqDLYkxSs0x08wtSZPI3T6Ns9FjMaAnMJEALw_wcB</t>
  </si>
  <si>
    <t>https://www.americanas.com.br/produto/35901037/alicate-rebitador-r100-manual-irwin-3-32-1-8-5-32-3-16?pfm_carac=Alicate%20p%2F%20rebite%201%2F8%22%2C%203%2F32%22%2C%205%2F32%22%20e%203%2F16%22mm%20%20manual&amp;pfm_page=search&amp;pfm_pos=grid&amp;pfm_type=search_page%20</t>
  </si>
  <si>
    <t>https://www.cec.com.br/ferramentas/manuais/alicates/alicate-universal-8-amarelo?produto=1033325</t>
  </si>
  <si>
    <t>https://www.leroymerlin.com.br/alicate-amperimetro-digital-ha-3900_1566759213</t>
  </si>
  <si>
    <t>https://www.leroymerlin.com.br/alicate-crimpador-8-belfix_90214964</t>
  </si>
  <si>
    <t>https://www.leroymerlin.com.br/arco-de-serra-12-13cm-belfix_90213851</t>
  </si>
  <si>
    <t>https://www.leroymerlin.com.br/luximetro-digital-mlm-1011_1566759223?region=grande_sao_paulo&amp;gclid=CjwKCAiAwZTuBRAYEiwAcr67OW4W07ctJ80YSCfGyTrvDMYrbR0zLoE1H5K9-8CSsmY4NS_mU3OSNRoCFDoQAvD_BwE</t>
  </si>
  <si>
    <t>https://www.leroymerlin.com.br/bancada-de-trabalho-50x650x800mm-dexter_89135172</t>
  </si>
  <si>
    <t>https://www.leroymerlin.com.br/bomba-para-graxa-manual-500g-worker_89837062</t>
  </si>
  <si>
    <t>https://www.americanas.com.br/produto/360758561/jogo-de-brocas-bosch-para-metal-hss-g-c-19-pecas-1-a-10mm?WT.srch=1&amp;acc=e789ea56094489dffd798f86ff51c7a9&amp;epar=bp_pl_00_go_pla_casaeconst_geral_gmv&amp;gclid=CjwKCAiAwZTuBRAYEiwAcr67OadZb1cj6cNSWlQe5jx72vO-hfDRuQQqf5cwD0ULElGgn9ts6iLFfhoCiS8QAvD_BwE&amp;i=596ed344eec3dfb1f8cce316&amp;o=5d7d30606c28a3cb50a69ef0&amp;opn=YSMESP&amp;sellerId=10894768000100&amp;sellerid=10894768000100&amp;wt.srch=1</t>
  </si>
  <si>
    <t>https://www.lojastander.com.br/caixa-plastica-de-ferramentas-19-5pol-bau-sao-bernardo-e?parceiro=2423&amp;gclid=CjwKCAiAwZTuBRAYEiwAcr67OSBd3DzdN0_1DAVXqB7sqQxJJGaY1Jw_xOm2C0GYQgPSwDRGl0h4tBoCrokQAvD_BwE</t>
  </si>
  <si>
    <t>https://www.leroymerlin.com.br/jogo-de-chave-fixa-8-pecas-6-a-32-cromo-vanadio-beltools_90294582?region=grande_sao_paulo&amp;gclid=CjwKCAiAqqTuBRBAEiwA7B66hausbqilAK2aXCnTD16VunkGscXG28s7WonLnNBPOntiBQdqWaqAlhoC32oQAvD_BwE</t>
  </si>
  <si>
    <t>https://www.leroymerlin.com.br/camera-termica-pontual-tg135-flir_89568990</t>
  </si>
  <si>
    <t>https://www.kalunga.com.br/prod/kit-de-chaves-de-fenda-c-7-pecas-43408115-tramontina/224180</t>
  </si>
  <si>
    <t>https://www.dutramaquinas.com.br/p/chave-ajustavel-oxidada-comprimento-de-15-70-180</t>
  </si>
  <si>
    <t>https://www.cec.com.br/ferramentas/manuais/chaves/inglesa/chave-inglesa/ajustavel-10-cromada?produto=1361085</t>
  </si>
  <si>
    <t>https://www.magazineluiza.com.br/chave-ajustavel-inglesa-8-pro-chevrolet-/p/5352010/fs/chis/</t>
  </si>
  <si>
    <t>https://www.dutramaquinas.com.br/p/jogo-de-chave-fenda-e-phillips-com-5-pecas-general-pro</t>
  </si>
  <si>
    <t>https://www.cec.com.br/ferramentas/manuais/chaves/inglesa/chave-inglesa/ajustavel-12-cromada?produto=1361108</t>
  </si>
  <si>
    <t>https://www.americanas.com.br/produto/77802279/chave-grifo-08-3kg?WT.srch=1&amp;acc=e789ea56094489dffd798f86ff51c7a9&amp;epar=bp_pl_00_go_pla_casaeconst_geral_gmv&amp;gclid=CjwKCAiAzanuBRAZEiwA5yf4uhGQQO3ZOAmz5C33FTpKXsszHECGoqgg_keuDHSzA3jdvSaqCY4h6BoC3rcQAvD_BwE&amp;i=5ce4bc9949f937f625e0e58f&amp;o=5ce4437a6c28a3cb50cf38fa&amp;opn=YSMESP&amp;sellerId=45952553000182&amp;sellerid=45952553000182&amp;wt.srch=1</t>
  </si>
  <si>
    <t>https://www.americanas.com.br/produto/10593931/chave-grifo-10?WT.srch=1&amp;acc=e789ea56094489dffd798f86ff51c7a9&amp;epar=bp_pl_00_go_pla_casaeconst_geral_gmv&amp;gclid=CjwKCAiA8K7uBRBBEiwACOm4dz9UhJoDpx60dfE1LCcrE18K7aKTJ35uSrObSlCg9OOMkgZhayD_UBoCBxEQAvD_BwE&amp;i=573fe311eec3dfb1f8016324&amp;o=5620fb286ed24cafb5a51033&amp;opn=YSMESP&amp;sellerId=13403831000156&amp;sellerid=13403831000156&amp;wt.srch=1</t>
  </si>
  <si>
    <t>https://www.americanas.com.br/produto/88209421/chave-grifo-14-pol-350-mm-brasfort-1?pfm_carac=Chaves%20de%20grifo%20n%C2%B0%2014&amp;pfm_index=1&amp;pfm_page=search&amp;pfm_pos=grid&amp;pfm_type=search_page%20</t>
  </si>
  <si>
    <t>https://www.americanas.com.br/produto/88208651/chave-grifo-18-polegadas-450-mm-brasfort?pfm_carac=Chaves%20de%20grifo%20n%C2%B0%2018&amp;pfm_page=search&amp;pfm_pos=grid&amp;pfm_type=search_page%20</t>
  </si>
  <si>
    <t>https://www.americanas.com.br/produto/36976842/chave-grifo-24-pol-600-mm?pfm_carac=Chaves%20de%20grifo%20n%C2%B0%2024&amp;pfm_page=search&amp;pfm_pos=grid&amp;pfm_type=search_page%20</t>
  </si>
  <si>
    <t>https://www.americanas.com.br/produto/26857739/chave-grifo-36-102mm-heavy-duty-cabo-emborrachado-1570755-mtx?pfm_carac=Chaves%20de%20grifo%20n%C2%B0%2036&amp;pfm_index=1&amp;pfm_page=search&amp;pfm_pos=grid&amp;pfm_type=search_page%20</t>
  </si>
  <si>
    <t>https://www.telhanorte.com.br/colher-de-pedreiro-no9-cinza-tramontina-401714/p?idsku=401714&amp;gclid=CjwKCAiA8K7uBRBBEiwACOm4d_nRQLjSzUhzKPjt4_c1yDKqYXz8zvHUELMru_oOM3QPPY_s7N53WxoC4ccQAvD_BwE</t>
  </si>
  <si>
    <t>https://www.submarino.com.br/produto/17864576/alicate-decapador-para-cabos-de-rede-e-coaxial-profissional-networkbox?WT.srch=1&amp;acc=d47a04c6f99456bc289220d5d0ff208d&amp;epar=bp_pl_00_go_g35167&amp;gclid=CjwKCAiA8K7uBRBBEiwACOm4dznV-3M_xKnKX0QiP0GHR2Ik8neQ2qmHBG7K9Z0B09nvtFYIom8chBoC_sMQAvD_BwE&amp;i=57fc9f42eec3dfb1f8ff946e&amp;o=580ace14eec3dfb1f86c04e5&amp;opn=XMLGOOGLE&amp;sellerId=7625587000173</t>
  </si>
  <si>
    <t>https://www.dutramaquinas.com.br/p/desentupidor-manual-tipo-bomba-em-pvc-35-99-470-180</t>
  </si>
  <si>
    <t>https://www.extra.com.br/Ferramentas/ferramentasdemedicao/detectores/detector-de-tensao-sem-contato-90v-1000v-ac-ezalertpro-minipa-9206466.html</t>
  </si>
  <si>
    <t>https://www.extra.com.br/construcao/UniformesProfissionais/AcessoriosEquipamentosdeProtecaoIndividual/cinto-de-seguranca-tipo-paraquedista-cg-780e-carbografite-6797373.html</t>
  </si>
  <si>
    <t>https://www.artlimpbrasil.com.br/cone-sinalizacao-laranja-e-branco-rigido-75cm.html?gclid=Cj0KCQiAk7TuBRDQARIsAMRrfUZKl74-MfItjAahZjRJGLXDA7yE9BfqrZujoPIAkg7REMh05Sb9mhwaAsi0EALw_wcB</t>
  </si>
  <si>
    <t>https://www.magazineluiza.com.br/escada-aluminio-mor-7-degraus-5105/p/208699700/cj/escs/?&amp;utm_source=google&amp;utm_medium=pla&amp;utm_campaign=&amp;partner_id=4648&amp;seller_id=magazineluiza&amp;product_group_id=305293748533&amp;ad_group_id=53594506459&amp;gclid=Cj0KCQiAk7TuBRDQARIsAMRrfUYCzj7fw40WvUKeAhffzsT9RJZm8P13rRtDQHcz8oYok34Kz_Wi6loaAn9JEALw_wcB</t>
  </si>
  <si>
    <t>https://www.magazineluiza.com.br/espatula-6cm-cabo-madeira-parafusado-vonder-/p/ejf30j320j/ud/esla/</t>
  </si>
  <si>
    <t>https://www.magazineluiza.com.br/estilete-profissional-18mm-lufkin-ep18l-/p/5761871/fs/flst/</t>
  </si>
  <si>
    <t>https://www.piresmartins.com.br/esquadro-em-aco-com-base-de-metal-12-stanley/p?s=5656&amp;gclid=Cj0KCQiAn8nuBRCzARIsAJcdIfMNZupt3qISc1XXIOlAETpliITTPc91tczRCEp4MbsiFZJL5RYdvlsaAvEjEALw_wcB</t>
  </si>
  <si>
    <t>https://www.cec.com.br/ferramentas/manuais/tesouras-e-facoes/laminas-para-estilete-18mm-com-10-pecas?produto=1177051&amp;utm_content=ferramentas&amp;utm_medium=cpc&amp;utm_campaign=GoogleShop&amp;utm_source=google-shopping&amp;idpublicacao=791d2005-d206-4804-b297-71cab438caf1&amp;gclid=Cj0KCQiAn8nuBRCzARIsAJcdIfPBNDHxvbeh_VTyKCMKojkXLGPMk1YBvz1QxD0TXscWPIMJZba6zA0aAq7qEALw_wcB</t>
  </si>
  <si>
    <t>https://www.sodimac.com.br/sodimac-br/product/761879/Estilete-Profissional-8-L%E2minas-Amarelo?kid=bnnext8233&amp;disp=GOOGLE-ADWORDS&amp;gclid=Cj0KCQiAn8nuBRCzARIsAJcdIfNhbc7rByHTETFDh0P3-smEPdX3IN2PGx7bnAVHtAm73QQR1PISRPMaAv9xEALw_wcB</t>
  </si>
  <si>
    <t>https://www.dutramaquinas.com.br/p/fasimetro-com-indicador-led-600-volts-mfa-840a</t>
  </si>
  <si>
    <t>https://www.dutramaquinas.com.br/p/ferro-para-solda-50-watts-fsn-0050-74-65-127-005</t>
  </si>
  <si>
    <t>https://www.extra.com.br/Ferramentas/FerramentasManuais/FormoesLimasGrosas/jogo-de-formoes-para-artesao-6-pecas-5154775.html</t>
  </si>
  <si>
    <t>https://www.magazineluiza.com.br/furadeira-de-impacto-bosch-650w-velocidade-variavel-mandril-1-2-gsb-13-re-professional/p/218844900/fs/faea/?utm_source=google&amp;utm_medium=pla&amp;utm_campaign=&amp;partner_id=4647&amp;seller_id=magazineluiza&amp;v=1&amp;product_group_id=475573229167&amp;ad_group_id=53594506459&amp;gclid=Cj0KCQiAn8nuBRCzARIsAJcdIfNX27uvkf9f7_NMDYmrJ402mCdC0l7j_0UIRjRAgJ4kHaa7VSvk57oaAvGGEALw_wcB</t>
  </si>
  <si>
    <t>https://www.madeiramadeira.com.br/rolo-de-pintura-parede-facil-pintar-sem-sujeira-criativa-casa-bsl-pint-1608589.html?origem=pla-1608589&amp;utm_source=google&amp;utm_medium=cpc&amp;utm_content=rolos-de-pintura-2044&amp;utm_term=1608589&amp;gclid=Cj0KCQiAn8nuBRCzARIsAJcdIfOuh4ZzepBb6IH16I7PnDbyCY_n12eAvuY7EsnNpDz1Q2NQS2PibFsaAqhLEALw_wcB</t>
  </si>
  <si>
    <t>https://www.cec.com.br/ferramentas/manuais/chaves/allen/jogo-de-chaves-hexagonais-allen-1-5mm-a-10mm-com-10-pecas?produto=1181967</t>
  </si>
  <si>
    <t>https://www.cec.com.br/ferramentas/manuais/kits/jogo-de-soquete-estriado-1/2-com-24-pecas-cromado-fosco?produto=1343653</t>
  </si>
  <si>
    <t>https://www.magazineluiza.com.br/jogo-de-chave-fixa-12pcs-de-6-a-32-6040-brasfort-/p/fkedj0ch0c/fs/chfx/</t>
  </si>
  <si>
    <t>https://www.sodimac.com.br/sodimac-br/product/12713/Jogo-Chaves-de-Fenda-7-Pe%E7as-Preto?kid=bnnext8233&amp;disp=GOOGLE-ADWORDS&amp;gclid=Cj0KCQiAiNnuBRD3ARIsAM8Kmlvi9VLNf_bGdlQE_ie6Pigi4ieC-T4lSIm0oj5_Rg8eToFwu8WeDWoaAmuoEALw_wcB</t>
  </si>
  <si>
    <t>https://www.americanas.com.br/produto/32517532/jogo-chave-combinada-com-catraca-5pecas-8-a-14mm-9ny?WT.srch=1&amp;acc=e789ea56094489dffd798f86ff51c7a9&amp;epar=bp_pl_00_go_pla_casaeconst_geral_gmv&amp;gclid=Cj0KCQiAt_PuBRDcARIsAMNlBdqBAqqLuq0-Jpn1Fwh48Jxz2VcGsZ3w6WPckuLlmg6DFKg_Uf-JOikaAuqUEALw_wcB&amp;i=5d712bce49f937f6250deb37&amp;o=5aa31d2febb19ac62c35c056&amp;opn=YSMESP&amp;sellerId=27169925000117&amp;sellerid=27169925000117&amp;wt.srch=1</t>
  </si>
  <si>
    <t>https://www.dutramaquinas.com.br/p/jogo-de-chave-combinada-6-a-32-mm-12-pecas-com-estojo-plastico-36-03-063-200</t>
  </si>
  <si>
    <t>https://www.americanas.com.br/produto/97059787/jogo-kit-de-chaves-combinadas-6-a-22-mm-boca-estrela-10-pcs?pfm_carac=Jogo%20de%20chaves%20de%20boca%2C%206%20a%2022mm&amp;pfm_index=1&amp;pfm_page=search&amp;pfm_pos=grid&amp;pfm_type=search_page</t>
  </si>
  <si>
    <t>https://www.americanas.com.br/produto/1194598011/jogo-de-chave-tork-curta-tipo-l-com-9-pecas-e-estojo-carbografite-12479712?pfm_carac=Jogo%20de%20Chaves%20Curtas%20tipo%20Tork&amp;pfm_page=search&amp;pfm_pos=grid&amp;pfm_type=search_page</t>
  </si>
  <si>
    <t>https://www.netsuprimentos.com.br/kit-trincha-tigre-64841/p?idsku=75866&amp;gclid=CjwKCAiA3OzvBRBXEiwALNKDP5CV_ZcB7ro6LF8lve2qxmKSZepAUb4WsWJwjhxkCwI_UdlUofQFrhoCK5cQAvD_BwE</t>
  </si>
  <si>
    <t>https://www.kalunga.com.br/prod/lanterna-9-leds-aluminio-preta-la-23-western/236911/?menuID=197</t>
  </si>
  <si>
    <t>https://www.dutramaquinas.com.br/p/lima-chata-para-enxada-8-com-cabo-43-10-018-002</t>
  </si>
  <si>
    <t>https://www.dutramaquinas.com.br/p/lima-redonda-bastarda-6-43-10-600-600</t>
  </si>
  <si>
    <t>https://www.dutramaquinas.com.br/p/linha-para-pedreiro-trancada-com-100-metros-33-13-010-000</t>
  </si>
  <si>
    <t>https://www.dutramaquinas.com.br/p/luva-de-pvc-lisa-com-forro-27-cm-70-27-020-270</t>
  </si>
  <si>
    <t>https://www.extra.com.br/Ferramentas/FerramentasManuais/JogosKitsdeFerramenta/luva-fibra-vidro-poliuretano-n9-anticorte-ppm-16-proteplus-1501025862.html?IdSku=1501025862</t>
  </si>
  <si>
    <t>https://www.americanas.com.br/produto/58374472/lupa-com-cabo-60-mm?WT.srch=1&amp;acc=e789ea56094489dffd798f86ff51c7a9&amp;epar=bp_pl_00_go_pla_casaeconst_geral_gmv&amp;gclid=Cj0KCQiA89zvBRDoARIsAOIePbCdJ7pikhJGWcY6VeAnT_e1_erPjNarjSIz81W8cv4d4qo_WLz6aoUaAgx8EALw_wcB&amp;i=5ab1d7afeec3dfb1f81cf291&amp;o=5c9aa0166c28a3cb50905e03&amp;opn=YSMESP&amp;sellerId=27668687000194&amp;sellerid=27668687000194&amp;wt.srch=1</t>
  </si>
  <si>
    <t>https://www.obramax.com.br/kit-localizador-de-cabos-89398876.html?gclid=Cj0KCQiA89zvBRDoARIsAOIePbDNfhwnALtP1kdskC9mrEBybj8V8t4Hc7wLjaIYtOWvbPR6TkwC4FIaAsYjEALw_wcB</t>
  </si>
  <si>
    <t>https://www.shoptime.com.br/produto/48002769/luva-de-protecao-borracha-2-5kv-classe-00-tensao-uso-500v-prots?WT.srch=1&amp;acc=a76c8289649a0bef0524c56c85e71570&amp;epar=bp_pl_00_go_pla_geral_3p&amp;gclid=Cj0KCQiA89zvBRDoARIsAOIePbCKPoBPWoI6N3MGMsI-d30d07gY-fQb7hZTXYcaewUF2TS0rZyKqhAaAlFUEALw_wcB&amp;i=5bd3e527eec3dfb1f87f7149&amp;o=5c63d0dd6c28a3cb506a22cb&amp;opn=GOOGLEXML&amp;sellerId=91825422000151&amp;sellerid=91825422000151&amp;wt.srch=1</t>
  </si>
  <si>
    <t>https://www.shoptime.com.br/produto/101713445/martelo-de-unha-27-mm-cabeca-em-aco-especial-polida-cabo-em-madeira-envernizado-tramontina?pfm_carac=Martelo%20Unha%2027mm%20Polido%20Cabo%20Madeira&amp;pfm_index=2&amp;pfm_page=search&amp;pfm_pos=grid&amp;pfm_type=search_page</t>
  </si>
  <si>
    <t>https://www.shoptime.com.br/produto/25593363/maquina-de-solda-eletrica-bivolt-4-5-kva-60hz-w-1600-kajima?pfm_carac=M%C3%A1quina%20de%20solda%20%28el%C3%A9trica%29%20&amp;pfm_index=0&amp;pfm_page=search&amp;pfm_pos=grid&amp;pfm_type=search_page</t>
  </si>
  <si>
    <t>https://www.carrefour.com.br/Martelo-de-unha-20mm-Novipro-Novipro/p/MP18918273</t>
  </si>
  <si>
    <t>https://www.dutramaquinas.com.br/p/mascara-de-auto-escurecimento-para-solda-tonalidade-11-smc2-7898632331073?origin=autocomplete&amp;p=Mascara%20protetora%20de%20solda&amp;ranking=2&amp;typeclick=3&amp;ac_pos=header</t>
  </si>
  <si>
    <t>https://www.extra.com.br/Ferramentas/ferramentasdemedicao/acessoriosdemedicao/nivel-em-aluminio-20-polegadas-500mm-3-bolhas-worker-12818154.html?IdSku=12818154</t>
  </si>
  <si>
    <t>https://www.casasbahia.com.br/Ferramentas/FerramentasEletricas/Furadeiras/kit-parafusadeira-e-furadeira-a-bateria-12v-bivolt-laranja-maleta-15330544.html</t>
  </si>
  <si>
    <t>https://www.obramax.com.br/passa-fio-com-alma-de-aco-20m-89352130.html?gclid=Cj0KCQiAuefvBRDXARIsAFEOQ9EO-ucYZGfziNL4zjG1EHCGRB2HOaLKwpyT1TtPKq1SBAmKEKT_piQaAt7wEALw_wcB</t>
  </si>
  <si>
    <t>https://www.magazineluiza.com.br/alicate-de-insercao-impacto-punch-down-para-rj45-femea-wt-4006-n-seccon/p/ad08jf72d4/fs/aldb/?&amp;utm_source=google&amp;utm_medium%20=pla&amp;utm_campaign=PLA_marketplace&amp;partner_id=23480&amp;seller_id=shopbaruc&amp;product_group_id=321568816714&amp;ad_group_id=48543699315&amp;gclid=Cj0KCQiAuefvBRDXARIsAFEOQ9GyqzfR1aN6wXI_ja0ZibXn5o--8GnypnwFQG0PIFdF9rutOfcL5wkaAhekEALw_wcB</t>
  </si>
  <si>
    <t>https://www.shoptime.com.br/produto/150477007/radio-comunicador-35km-talkabout-t600br-motorola-par-2?WT.srch=1&amp;acc=a76c8289649a0bef0524c56c85e71570&amp;epar=bp_pl_00_go_pla_inf_geral_3p&amp;gclid=Cj0KCQiAuefvBRDXARIsAFEOQ9HeizSfdctzDFCigdZ25235c9MtiQtTWW9qy9e7vEkg026olkAP43UaAqLFEALw_wcB&amp;i=5850ea1deec3dfb1f86b48a6&amp;o=5d55c0336c28a3cb506d3b75&amp;opn=GOOGLEXML&amp;sellerId=10629688000127&amp;sellerid=10629688000127&amp;wt.srch=1</t>
  </si>
  <si>
    <t>https://www.leroymerlin.com.br/rolo-para-madeira-e-metal-15cm-dexter_89461225</t>
  </si>
  <si>
    <t>https://www.leroymerlin.com.br/sugador-de-solda-21k161-hikari_89681543</t>
  </si>
  <si>
    <t>https://www.magazineluiza.com.br/tesoura-p-eletricista-e-cabista-5-1-2-3085512000-vonder/p/hc353j1f59/fs/traf/</t>
  </si>
  <si>
    <t>https://www.magazineluiza.com.br/balanca-digital-15-30kg-prix-3-plus-toledo-do-brasil/p/ec77adk18f/cp/bala/</t>
  </si>
  <si>
    <t>https://www.shoptime.com.br/produto/1195058033/conjunto-de-solda-oxigenio-e-acetileno-ri-famabras-22030301?WT.srch=1&amp;acc=a76c8289649a0bef0524c56c85e71570&amp;epar=bp_pl_00_go_pla_casaeconst_geral_gmv&amp;gclid=Cj0KCQiAuefvBRDXARIsAFEOQ9FyUy6mR_GJ9un6DK6AWhNPFDN8jKb9yRS_wX_bGHZe4osohwJnHFUaAr3FEALw_wcB&amp;i=5da7ea8749f937f6255e1667&amp;o=5da659ec6c28a3cb50e703d4&amp;opn=GOOGLEXML&amp;sellerId=29302348000115&amp;sellerid=29302348000115&amp;wt.srch=1</t>
  </si>
  <si>
    <t>https://www.shoptime.com.br/produto/35028769/aplicador-para-silicone-tubular-35-99-005-005-vonder?pfm_carac=Aplicador%20de%20Silicone&amp;pfm_index=1&amp;pfm_page=search&amp;pfm_pos=grid&amp;pfm_type=search_page</t>
  </si>
  <si>
    <t>https://www.shoptime.com.br/produto/18655716/abafador-de-ruidos-concha-14db-carbografite-cg-104?pfm_carac=Abafador%20de%20ru%C3%ADdos%2014db&amp;pfm_index=0&amp;pfm_page=search&amp;pfm_pos=grid&amp;pfm_type=search_page</t>
  </si>
  <si>
    <t>https://www.shoptime.com.br/produto/8589388/serrote-profissional-20-5-dentes-por-polegada-tramontina?pfm_carac=Serrote%20de%2020%E2%80%9D&amp;pfm_index=1&amp;pfm_page=search&amp;pfm_pos=grid&amp;pfm_type=search_page&amp;tamanho=20%27</t>
  </si>
  <si>
    <t>https://www.shoptime.com.br/produto/51295303/talhadeira-150-x-16-mm-207103br?pfm_carac=Talhadeira%20150%20x%2016mm&amp;pfm_index=0&amp;pfm_page=search&amp;pfm_pos=grid&amp;pfm_type=search_page</t>
  </si>
  <si>
    <t>https://www.magazineluiza.com.br/termometro-digital-infravermelho-mira-laser-50o-a-380oc-gm-300/p/jkf75fhg48/cp/tmtd/?&amp;utm_source%20=google%20&amp;utm_medium%20=pla%20&amp;utm_campaign%20=PLA_marketplace&amp;partner_id=23287&amp;seller_id=ciabelle&amp;product_group_id=848178453546&amp;ad_group_id=66890045458&amp;gclid=Cj0KCQiAuefvBRDXARIsAFEOQ9E3Ve8a0jEYrROkwBTXVJj-yW9cH-3vwB1U2V2-2xmY_Fp2E5av4rwaArN4EALw_wcB</t>
  </si>
  <si>
    <t>https://www.magazineluiza.com.br/tesoura-multiuso-canhoto-mundial-661n-8-1-2/p/hjd1k9dg83/am/taco/</t>
  </si>
  <si>
    <t>https://www.magazineluiza.com.br/trena-metrica-5m-com-trava-tramontina-43156305/p/7347231/fs/tren/</t>
  </si>
  <si>
    <t>https://www.magazineluiza.com.br/martelo-borracha-preto-40mm-max/p/ch6k6b1ga3/fs/fmar/</t>
  </si>
  <si>
    <t>https://www.magazineluiza.com.br/chave-grifo-18-polegadas-cid-200168/p/7152004/fs/chgr/</t>
  </si>
  <si>
    <t>https://www.magazineluiza.com.br/marreta-1-kg-tenace-c-cabo-de-madeira/p/gc1eg193ec/fs/marr/</t>
  </si>
  <si>
    <t>https://www.magazineluiza.com.br/torques-armador-12-30cm-sao-romao/p/fjh4754696/fs/ftrq/</t>
  </si>
  <si>
    <t>https://www.dutramaquinas.com.br/p/extensao-eletrica-de-30-metros-3-x-2-50-mm-com-carretel-maxipro-1547</t>
  </si>
  <si>
    <t>REF 2</t>
  </si>
  <si>
    <t>https://www.obramax.com.br/alicate-bomba-dagua-10-254mm-89029976.html?gclid=Cj0KCQiAno_uBRC1ARIsAB496IVIsuvfZVbEXG_jvwgCxXA3GhJTqy3iHzq0FmfPO_-kX3Ry8K-x9uYaAh2iEALw_wcB</t>
  </si>
  <si>
    <t>https://www.americanas.com.br/produto/83432255/alicate-descasca-desencapador-de-fios-profissional?WT.srch=1&amp;acc=e789ea56094489dffd798f86ff51c7a9&amp;epar=bp_pl_00_go_pla_casaeconst_geral_gmv&amp;gclid=Cj0KCQiAno_uBRC1ARIsAB496IW42q7No_pr6Il3SWf-sWr86Z91wJE2Su2jbeI4gvetahdGoB3BpfYaAtvzEALw_wcB&amp;i=5d32878f49f937f6252da66d&amp;o=5cfa60c46c28a3cb50e3e9a4&amp;opn=YSMESP&amp;sellerId=27254489000184&amp;sellerid=27254489000184&amp;wt.srch=1</t>
  </si>
  <si>
    <t>https://www.americanas.com.br/produto/59115355/alicate-bico-meia-cana-reto-6-vonder-1000v?WT.srch=1&amp;acc=e789ea56094489dffd798f86ff51c7a9&amp;epar=bp_pl_00_go_pla_casaeconst_geral_gmv&amp;gclid=Cj0KCQiAno_uBRC1ARIsAB496IU4bFq59NyAVimNMi2dd_adYpUgMz5wF3QwX0vpo2V7aXR5Qiieh_saAhnxEALw_wcB&amp;i=5c51155c49f937f625aca95a&amp;o=5c9d4f2d6c28a3cb5092fa6d&amp;opn=YSMESP&amp;sellerId=12402643000140&amp;sellerid=12402643000140&amp;wt.srch=1</t>
  </si>
  <si>
    <t>https://www.americanas.com.br/produto/44369226/alicate-de-corte-diagonal-6-84-105-stanley?WT.srch=1&amp;acc=e789ea56094489dffd798f86ff51c7a9&amp;epar=bp_pl_00_go_pla_casaeconst_geral_gmv&amp;gclid=Cj0KCQiAno_uBRC1ARIsAB496IVQNIGp5WSzGDxOVAAr2tZ-xEn9Q56WE2gY1eCvLv8_lG1x8qOXK5caAsjYEALw_wcB&amp;i=56f30ab2eec3dfb1f8ebb847&amp;o=5bc0e30bebb19ac62cc3fcb0&amp;opn=YSMESP&amp;sellerId=18552346000168&amp;sellerid=18552346000168&amp;wt.srch=1</t>
  </si>
  <si>
    <t>https://www.leroymerlin.com.br/alicate-de-pressao-10-aco-cromo-vanadio-beltools_90315295?region=grande_sao_paulo&amp;gclid=Cj0KCQiAno_uBRC1ARIsAB496IXyIIFhD0mAutLBEOm5tj1u0gmAkXQHJ7MnIpsjOv-Vkv5kPXpzqlAaAsWpEALw_wcB</t>
  </si>
  <si>
    <t>https://www.magazineluiza.com.br/alicate-prensa-terminais-para-fios-e-cabos-com-bitolas-de-05-a-10-mm2-ap051-vonder/p/7243018/fs/aldb/?&amp;utm_source=google&amp;utm_medium=pla&amp;utm_campaign=PLA_marketplace&amp;partner_id=17014&amp;seller_id=dutramaquinas&amp;product_group_id=321568816714&amp;ad_group_id=48543699315&amp;gclid=Cj0KCQiAno_uBRC1ARIsAB496IWj7DvwmsIoRgVpm7dgRricFwQk3XOpOEYPaIl0M5ZSFqtEEz3BUb8aAjhREALw_wcB</t>
  </si>
  <si>
    <t>https://www.extra.com.br/Ferramentas/FerramentasManuais/Alicates/alicate-de-rebite-manual-brasfort-com-4-bicos-95-1500503492.html</t>
  </si>
  <si>
    <t>https://www.leroymerlin.com.br/alicate-universal-8-tramontina_90345234</t>
  </si>
  <si>
    <t>https://www.sodimac.com.br/sodimac-br/product/630899/Alicate-Amper%EDmetro-Digital-?kid=bnnext8233&amp;disp=GOOGLE-ADWORDS&amp;gclid=CjwKCAiAwZTuBRAYEiwAcr67Ofws_qqo2-r6yU35n2g6l2fEHjpWJxS6mLudRHxbJvwIN_-tfj4y6RoCh4sQAvD_BwE</t>
  </si>
  <si>
    <t>https://www.americanas.com.br/produto/9549414/alicate-de-crimpar-rj-45-rj-11-com-catraca-crimpador-profissional-bestfer?cor=lARANJA&amp;pfm_carac=Alicate%20crimpador%20RJ%2045&amp;pfm_page=search&amp;pfm_pos=grid&amp;pfm_type=search_page%20&amp;tamanho=7%2C5</t>
  </si>
  <si>
    <t>https://www.sodimac.com.br/sodimac-br/product/555323/Arco-Serra-para-Metal-12-Polegadas?kid=bnnext8233&amp;disp=GOOGLE-ADWORDS&amp;gclid=CjwKCAiAwZTuBRAYEiwAcr67OVKVRdR7ZpIBpSyMKF87Vn6O9-P7jTLU8bdJu5dsHosIZSpmQGA6yBoCWQoQAvD_BwE</t>
  </si>
  <si>
    <t>https://www.obramax.com.br/luximetro-digital-100000-lux-89097974.html?gclid=CjwKCAiAwZTuBRAYEiwAcr67OXZgrIQqWQq8bVCcOZ8sV70IDb5cZ6qHxuz4GXIBW-JowlcS1eOPQRoCIYsQAvD_BwE</t>
  </si>
  <si>
    <t>https://www.americanas.com.br/produto/40764793/bancada-para-trabalho-dobravel-e-portatil-bmn-600-nove54?pfm_carac=Bancada%20de%20trabalho%20dobr%C3%A1vel%20e%20port%C3%A1til%20com%20morsa%20adaptada&amp;pfm_index=1&amp;pfm_page=search&amp;pfm_pos=grid&amp;pfm_type=search_page%20</t>
  </si>
  <si>
    <t>https://www.americanas.com.br/produto/1232990904/bomba-manual-para-graxa-500g-pressao-5000lbs-gatilho-7029-easy-bozza?WT.srch=1&amp;acc=e789ea56094489dffd798f86ff51c7a9&amp;epar=bp_pl_00_go_am_todas_geral_gmv&amp;gclid=CjwKCAiAwZTuBRAYEiwAcr67Ofw52p5ji_VasCixyKIpp0PonjgGkQ5sOmB9Ve85ci_YJQSAaZZYFBoCj_IQAvD_BwE&amp;i=577ef73eeec3dfb1f84e8930&amp;o=5db1ea1b6c28a3cb501d65ea&amp;opn=YSMESP&amp;sellerId=51946630000194&amp;sellerid=51946630000194&amp;wt.srch=1</t>
  </si>
  <si>
    <t>https://www.extra.com.br/Ferramentas/AcessoriosparaFerramentas/brocas/jogo-19-brocas-hp-titanio-aco-rapido-hss-tin-10a100mm-1370058-rocast-1500700880.html</t>
  </si>
  <si>
    <t>https://www.casacaso.com.br/caixa-plastica-para-ferramentas-modelo-mgp16-stamaco-home/p?idsku=73&amp;utm_source=google&amp;utm_medium=cpc&amp;utm_campaign=vtex_shopping_casacaso&amp;gclid=CjwKCAiAqqTuBRBAEiwA7B66hVzRs9Ri3qLztmlthlO-tuc7LLOLL52pWseCftPOPa9HmNwD28iVehoCiuMQAvD_BwE</t>
  </si>
  <si>
    <t>https://www.dutramaquinas.com.br/p/jogo-de-chaves-fixas-6-a-32-mm-com-12-pecas-41120-212</t>
  </si>
  <si>
    <t>https://www.shoptime.com.br/produto/74334281/camera-termografica-pontual-tg165-flir?WT.srch=1&amp;acc=a76c8289649a0bef0524c56c85e71570&amp;epar=bp_pl_00_go_pla_casaeconst_geral_gmv&amp;gclid=CjwKCAiAqqTuBRBAEiwA7B66hRgSUjfTcxmUgMyqHy7kJQ3ajUZVwjvz3B9M8GFG9-ZFyJNLw49h0xoCj0YQAvD_BwE&amp;i=5c36c68249f937f62558e60d&amp;o=5cd5eb926c28a3cb50c2284a&amp;opn=GOOGLEXML&amp;sellerId=54374525000388&amp;sellerid=54374525000388&amp;wt.srch=1</t>
  </si>
  <si>
    <t>https://www.leroymerlin.com.br/jogo-de-chave-de-fenda-phillips-7-pecas-tramontina_90407191</t>
  </si>
  <si>
    <t>https://www.leroymerlin.com.br/chave-ajustavel-inglesa-15-belfix_90174665</t>
  </si>
  <si>
    <t>https://www.dutramaquinas.com.br/p/chave-ajustavel-oxidada-comprimento-de-10-87-047</t>
  </si>
  <si>
    <t>https://www.americanas.com.br/produto/36684979/chave-ajustavel-inglesa-8-pro-chevrolet?WT.srch=1&amp;acc=e789ea56094489dffd798f86ff51c7a9&amp;epar=bp_pl_00_go_pla_casaeconst_geral_gmv&amp;gclid=CjwKCAiAzanuBRAZEiwA5yf4uo244eoF2CqoaFRK8tMAHrXrYQLY8HkEScXK8Y3vvHu47ObBrUBq8BoCSw0QAvD_BwE&amp;i=573ff1b4eec3dfb1f803eace&amp;o=5b11a67bebb19ac62c619ce9&amp;opn=YSMESP&amp;sellerId=68926641000105&amp;sellerid=68926641000105&amp;wt.srch=1</t>
  </si>
  <si>
    <t>https://www.magazineluiza.com.br/jogo-de-chaves-fenda-e-philips-com-5-pecas-brasfort-/p/ed004ac64d/fs/jgcf/</t>
  </si>
  <si>
    <t>https://www.magazineluiza.com.br/chave-grifo-brasfort-08-polegadas-/p/ffa049k581/fs/apfm/?&amp;utm_source=google&amp;utm_medium=pla&amp;utm_campaign=PLA_marketplace&amp;partner_id=32428&amp;seller_id=bugshop2&amp;product_group_id=321568816714&amp;ad_group_id=48543699315&amp;gclid=CjwKCAiAzanuBRAZEiwA5yf4ul8tv6ZtIPc5-8QBMTBO2s12R_LSU3Hw2ezcCTnGyd4fIIeyZPAWShoC6gYQAvD_BwE</t>
  </si>
  <si>
    <t>https://www.extra.com.br/Ferramentas/FerramentasManuais/ChavesFerramentas/chave-de-grifo-10-tipo-americano-15405976.html</t>
  </si>
  <si>
    <t>https://www.extra.com.br/Ferramentas/FerramentasManuais/ChavesFerramentas/chave-de-grifo-14-tipo-americano-15405899.html</t>
  </si>
  <si>
    <t>https://www.extra.com.br/Ferramentas/FerramentasManuais/ChavesFerramentas/chave-grifo-para-tubo-18-quot-213606bz-belzer-10928554.html</t>
  </si>
  <si>
    <t>https://www.extra.com.br/Ferramentas/FerramentasManuais/ChavesFerramentas/chave-de-grifo-24-tipo-americano-15406003.html</t>
  </si>
  <si>
    <t>https://www.extra.com.br/Ferramentas/FerramentasManuais/ChavesFerramentas/Chave-Grifo-36-Tipo-Americana-Vonder-6828656.html</t>
  </si>
  <si>
    <t>https://www.americanas.com.br/produto/58062768/colher-de-pedreiro-pacetta-2048-9-polegadas?pfm_carac=Colher%20de%20pedreiro&amp;pfm_index=8&amp;pfm_page=search&amp;pfm_pos=grid&amp;pfm_type=search_page%20</t>
  </si>
  <si>
    <t>https://www.amer17,88icanas.com.br/produto/17864576/alicate-decapador-para-cabos-de-rede-e-coaxial-profissional-networkbox?WT.srch=1&amp;acc=e789ea56094489dffd798f86ff51c7a9&amp;epar=bp_pl_00_go_pla_casaeconst_geral_gmv&amp;gclid=CjwKCAiA8K7uBRBBEiwACOm4d1PhbPdO-CaQk7-0Tr9NnOLxBBl_mzpT5Ug6ov-FoxgFbeesX-xmHBoCyDgQAvD_BwE&amp;i=57fc670ceec3dfb1f8ee0caa&amp;o=58055b98eec3dfb1f823515e&amp;opn=YSMESP&amp;sellerId=7625587000173&amp;sellerid=7625587000173&amp;wt.srch=1</t>
  </si>
  <si>
    <t>https://www.americanas.com.br/produto/470426663/desentupidor-pia-e-vaso-sanitario-manual-vonder-tipo-bomba-amarelo-e-preto?WT.srch=1&amp;acc=e789ea56094489dffd798f86ff51c7a9&amp;epar=bp_pl_00_go_pla_ud_geral_gmv&amp;gclid=CjwKCAiA8K7uBRBBEiwACOm4d8RGGkCe2I9z2wxPaCEVUjKsC8dtj2bupblafrvW44zBOtw-V-tvEBoCxCUQAvD_BwE&amp;i=577eee71eec3dfb1f84cf5d4&amp;o=5d8d04f26c28a3cb50be9d21&amp;opn=YSMESP&amp;sellerId=8677036000116&amp;sellerid=8677036000116&amp;wt.srch=1</t>
  </si>
  <si>
    <t>https://www.dutramaquinas.com.br/p/detector-de-tensao-com-ponta-em-formato-redondo-1ac-a2-ii-2432944</t>
  </si>
  <si>
    <t>https://www.dutramaquinas.com.br/p/cinto-de-seguranca-tipo-paraquedista-sem-talabarte-cg-795ep-010-4967</t>
  </si>
  <si>
    <t>https://www.dutramaquinas.com.br/p/cone-de-sinalizacao-com-50-cm-com-2-faixas-7893946047177</t>
  </si>
  <si>
    <t>https://www.dutramaquinas.com.br/p/escada-de-aluminio-7-degraus-1-98-m-modelo-residencial-er-07-er-07</t>
  </si>
  <si>
    <t>https://www.dutramaquinas.com.br/p/espatula-6-cm-cabo-de-madeira-30-87-182-006</t>
  </si>
  <si>
    <t>https://www.americanas.com.br/produto/81943202/estilete-profissional-ponta-de-metal-e-3-laminas-aco-18mm?pfm_carac=Estilete%20profissional%2018mm&amp;pfm_index=11&amp;pfm_page=search&amp;pfm_pos=grid&amp;pfm_type=search_page%20</t>
  </si>
  <si>
    <t>https://www.sodimac.com.br/sodimac-br/product/642759/Esquadro-Profis-12-Pol?kid=bnnext8233&amp;disp=GOOGLE-ADWORDS&amp;gclid=Cj0KCQiAn8nuBRCzARIsAJcdIfPRidj-RLLoBRGCSBxaDv_DiMXX6OTRKo5XrtCskBsHEReQfT7MbecaAtZpEALw_wcB</t>
  </si>
  <si>
    <t>https://www.kalunga.com.br/prod/lamina-estilete-estreito-9mmx80mm-tubos-c-10-laminas-665337-tris/261814</t>
  </si>
  <si>
    <t>https://www.magazineluiza.com.br/estilete-18mm-metalico-worker-/p/aeckj6ce2b/rc/rcnm/?&amp;utm_source=google%20&amp;utm_medium%20=pla%20&amp;utm_campaign%20=PLA_marketplace&amp;partner_id=33044&amp;seller_id=casadosparafusosfranca2&amp;product_group_id=835334228821&amp;ad_group_id=87062514851&amp;gclid=Cj0KCQiAn8nuBRCzARIsAJcdIfMXnwRcYeGCt6JPSBnWvZBo6wRnQCHC7GRTAbMNVPj_5sAlCYh-75IaAnk4EALw_wcB</t>
  </si>
  <si>
    <t>https://www.magazineluiza.com.br/fasimetro-digital-com-sonoro-indicador-de-rotacao-de-fase-portatil-profissional-faca-resolva/p/7223554/fs/fasi/</t>
  </si>
  <si>
    <t>https://www.magazineluiza.com.br/ferro-de-solda-profissional-soldagem-de-estanho-100w-220v-barcelona/p/df26hcd6g4/fs/fdsa/</t>
  </si>
  <si>
    <t>https://www.magazineluiza.com.br/jogo-de-formoes-6-a-24-mm-com-4-pecas-mtx/p/kaga0j4bd9/fs/form/</t>
  </si>
  <si>
    <t>https://www.extra.com.br/Ferramentas/FerramentasEletricas/Furadeiras/furadeira-de-impacto-eletrica-reversivel-profissional-1-2-pol-710w-220v-dewalt-dwd502b2-tesoura-13697398.html</t>
  </si>
  <si>
    <t>https://www.obramax.com.br/jogo-para-pintura-multiuso-1510-10-unidades-89168933.html?gclid=Cj0KCQiAn8nuBRCzARIsAJcdIfNAKc6Zdjyg0y2gmm7QVvRPIu9t5ED3oOETs2577eRqIejc4NcsZqgaAk1dEALw_wcB</t>
  </si>
  <si>
    <t>https://www.extra.com.br/Ferramentas/FerramentasManuais/ChavesFerramentas/jogo-de-chave-allen-cly-15-10mm-preto-1500288267.html</t>
  </si>
  <si>
    <t>https://www.extra.com.br/Ferramentas/FerramentasManuais/JogosKitsdeFerramenta/jogo-de-soquetes-sextavados-com-encaixe-de-3-8-pol-com-26-pecas-gedore-red-r59003026-13539946.html</t>
  </si>
  <si>
    <t>https://www.extra.com.br/Ferramentas/FerramentasManuais/JogosKitsdeFerramenta/jogo-de-chave-de-fenda-phillips-7-pecas-43408-115-tramontina-11426223.html</t>
  </si>
  <si>
    <t>https://www.dutramaquinas.com.br/p/frete-gratis-jogo-de-chave-fixa-6-a-32-mm-aco-cromo-vanadio-com-12-pecas-37-31-063-200</t>
  </si>
  <si>
    <t>https://www.magazineluiza.com.br/jogo-de-chave-de-fenda-phillips-7-pecas-43408-115-tramontina-/p/7517723/fs/jgcf/</t>
  </si>
  <si>
    <t>https://www.obramax.com.br/jogo-de-chaves-combinada-catraca-8-a-19mm-7-pecas-89318166.html?gclid=Cj0KCQiAt_PuBRDcARIsAMNlBdrzYOalfEFdhSjd0XDkn887ioi_NOmupkTosowNtXcYWdfQV0jDxsEaAufuEALw_wcB</t>
  </si>
  <si>
    <t>https://www.americanas.com.br/produto/32544392/jogo-de-chave-combinada-starfer-16-pecas-6-a-32mm?pfm_carac=Jogo%20de%20chaves%20combinadas%206%20%C3%A0%2032mm.&amp;pfm_index=1&amp;pfm_page=search&amp;pfm_pos=grid&amp;pfm_type=search_page</t>
  </si>
  <si>
    <t>https://www.dutramaquinas.com.br/p/jogo-de-chave-combinada-de-6-a-22-aco-cromo-vanadio-com-12-pecas-41128-212-2</t>
  </si>
  <si>
    <t>https://www.dutramaquinas.com.br/p/jogo-de-chave-allen-curta-1-5-a-10-mm-com-9-pecas-220407sbr</t>
  </si>
  <si>
    <t>https://www.madeiramadeira.com.br/kit-trincha-pincel-exin-royal-com-5-unidades-1967791.html?origem=pla-1967791&amp;utm_source=google&amp;utm_medium=cpc&amp;utm_content=broxas-para-pintura-2045&amp;utm_term=1967791&amp;gclid=CjwKCAiA3OzvBRBXEiwALNKDPxeSWM1h7CUwFnJsYI6-4cW8tMEjLIr_vyXMFaT2B9LUzPXPW1Z_JxoCvuIQAvD_BwE</t>
  </si>
  <si>
    <t>https://www.americanas.com.br/produto/45900105/lanterna-c-leds-recarregavel-9mu-eda?pfm_carac=Lanterna%20recarreg%C3%A1vel%20de%2007%20leds&amp;pfm_index=5&amp;pfm_page=search&amp;pfm_pos=grid&amp;pfm_type=search_page</t>
  </si>
  <si>
    <t>https://www.obramax.com.br/lima-kf-chata-murca-com-cabo-8-89226662.html</t>
  </si>
  <si>
    <t>https://www.americanas.com.br/produto/96516984/lima-redonda-murca-6-pol-com-cabo-11983bc-kef?pfm_carac=Lima%20redonda%206&amp;pfm_index=7&amp;pfm_page=search&amp;pfm_pos=grid&amp;pfm_type=search_page</t>
  </si>
  <si>
    <t>https://www.americanas.com.br/produto/43973246/linha-pedreiro-nylon-0-80mm-x-100m-vonder?pfm_carac=Linha%20p%2F%20pedreiro%20&amp;pfm_index=3&amp;pfm_page=search&amp;pfm_pos=grid&amp;pfm_type=search_page</t>
  </si>
  <si>
    <t>https://www.americanas.com.br/produto/30153839/luva-pvc-verde-35cm-volk?pfm_carac=Luvas%20PVC%20Verde%20-%20Cimento&amp;pfm_index=4&amp;pfm_page=search&amp;pfm_pos=grid&amp;pfm_type=search_page</t>
  </si>
  <si>
    <t>https://www.americanas.com.br/produto/102626386/luva-anticorte-de-fibra-de-vidro-e-polietileno-com-duplo-banho-na-palma-e-dorso-1014?pfm_carac=Luva%20Anticorte%20em%20Fibra%20&amp;pfm_page=search&amp;pfm_pos=grid&amp;pfm_type=search_page&amp;tamanho=M</t>
  </si>
  <si>
    <t>https://www.kalunga.com.br/prod/lupa-50mm-9094-easy-office/435483?pcID=39&amp;gclid=Cj0KCQiA89zvBRDoARIsAOIePbARIUhLvdg221r7Ykx2nS8ptgMiiATUn1WBDie2y5w6UFUx8OfnEgQaAgzqEALw_wcB</t>
  </si>
  <si>
    <t>https://www.americanas.com.br/produto/24093863/kit-localizador-rastreador-identificador-de-cabos-zumbidor-para-telefonia-e-rede-completo-com-estojo?pfm_carac=Localizador%20de%20cabos%20de%20rede&amp;pfm_page=search&amp;pfm_pos=grid&amp;pfm_type=search_page</t>
  </si>
  <si>
    <t>https://www.madeiramadeira.com.br/luva-para-eletricista-isolante-alta-tensao-2-5-kv-t-9-2250331.html?origem=pla-2250331&amp;utm_source=google&amp;utm_medium=cpc&amp;utm_content=luvas-isolantes-1586&amp;utm_term=2250331&amp;gclid=Cj0KCQiA89zvBRDoARIsAOIePbCVsobiMY2lgYP1SalTPx-HDxKCCc67cCN69WNk415sO2ExXyY27GIaAkZZEALw_wcB</t>
  </si>
  <si>
    <t>https://www.madeiramadeira.com.br/martelo-unha-polido-com-cabo-em-fibra-27mm-brasfort-2339774.html</t>
  </si>
  <si>
    <t>https://www.madeiramadeira.com.br/inversor-para-solda-eletrica-display-digital-bivolt-automatico-vonder-1120353.html</t>
  </si>
  <si>
    <t>https://www.magazineluiza.com.br/martelo-unha-bel-fix-27mm-222700/p/221631600/fs/fmar/</t>
  </si>
  <si>
    <t>https://www.americanas.com.br/produto/85703286/mascara-para-solda-de-escurecimento-automatico-profissional?WT.srch=1&amp;acc=e789ea56094489dffd798f86ff51c7a9&amp;epar=bp_pl_00_go_pla_casaeconst_geral_gmv&amp;gclid=Cj0KCQiA89zvBRDoARIsAOIePbDfXfwHOLpR7U91d3FIxn3CkB6ANB8kPV3smIcUPCu6dWF1KDTB6n4aAoeOEALw_wcB&amp;i=588c1ae0eec3dfb1f82014d6&amp;o=5d026b936c28a3cb50ed2e6c&amp;opn=YSMESP&amp;sellerId=19442728000100&amp;sellerid=19442728000100&amp;wt.srch=1</t>
  </si>
  <si>
    <t>https://www.americanas.com.br/produto/101697794/nivel-de-aluminio-300mm-corpo-perfil-em-i-com-protecao-nas-extremidades-2-bolhas-tramontina?pfm_carac=N%C3%ADvel%20Alum%C3%ADnio%20300mm%20-%202%20Bolhas%20Cabo%20Met%C3%A1lico%20Base%20Magn%C3%A9tica&amp;pfm_index=7&amp;pfm_page=search&amp;pfm_pos=grid&amp;pfm_type=search_page</t>
  </si>
  <si>
    <t>https://www.americanas.com.br/produto/1196275224/parafusadeira-furadeira-de-3-8-pol-a-bateria-12v-lition-vel-variavel-e-reversivel-com-13-acessorios-black-decker-ld12s-br?pfm_carac=Parafusadeira%20velocidade%20vari%C3%A1vel%203%2F8%27%27%20%2012V%2C%20Bosh.&amp;pfm_page=search&amp;pfm_pos=grid&amp;pfm_type=search_page</t>
  </si>
  <si>
    <t>https://www.americanas.com.br/produto/54828838/guia-passa-fio-nylon-20-metros-cabo-de-aco-amarelo-proaqua?pfm_carac=Passa%20fios%20de%20Polipropileno%2FA%C3%A7o%20Refor%C3%A7ado%2020%20metros&amp;pfm_index=1&amp;pfm_page=search&amp;pfm_pos=grid&amp;pfm_type=search_page</t>
  </si>
  <si>
    <t>https://www.americanas.com.br/produto/11358626/alicate-de-insercao-impacto-punch-down-para-rj45-femea?pfm_carac=Punch%20Down%20para%20inser%C3%A7%C3%A3o%20em%20terminais%20de%20rede%20RJ45.&amp;pfm_index=2&amp;pfm_page=search&amp;pfm_pos=grid&amp;pfm_type=search_page</t>
  </si>
  <si>
    <t>https://www.americanas.com.br/produto/150477007/radio-comunicador-35km-talkabout-t600br-motorola-par-2?WT.srch=1&amp;acc=e789ea56094489dffd798f86ff51c7a9&amp;epar=bp_pl_00_go_inf-aces_acessorios_geral_gmv&amp;gclid=Cj0KCQiAuefvBRDXARIsAFEOQ9FG4iA0MwrTPvSz7hmYkq0G27MzxZ6pdVkLLEgcSdWrlsa7KpLeB-saAteWEALw_wcB&amp;i=5850c71eeec3dfb1f867d20d&amp;o=5d55bae86c28a3cb506d2b67&amp;opn=YSMESP&amp;sellerId=10629688000127&amp;sellerid=10629688000127&amp;wt.srch=1</t>
  </si>
  <si>
    <t>https://www.shoptime.com.br/produto/12993179/rolo-para-pintura-microfibra-23cm-antirrespingo-com-suporte-rpv2012-vonder?pfm_carac=Rolo%20%20pintura&amp;pfm_index=5&amp;pfm_page=search&amp;pfm_pos=grid&amp;pfm_type=search_page</t>
  </si>
  <si>
    <t>https://www.shoptime.com.br/produto/44560765/sugador-de-solda-em-aluminio-mxt?pfm_carac=Sugador%20de%20solda&amp;pfm_index=4&amp;pfm_page=search&amp;pfm_pos=grid&amp;pfm_type=search_page</t>
  </si>
  <si>
    <t>https://www.shoptime.com.br/produto/26450747/tesoura-para-cabista-premax?pfm_carac=Tesoura%20para%20Cabista%2Feletricista%20TES.&amp;pfm_index=1&amp;pfm_page=search&amp;pfm_pos=grid&amp;pfm_type=search_page</t>
  </si>
  <si>
    <t>https://www.shoptime.com.br/produto/40784359/balanca-eletonica-digital-30kg-com-bateria-1?pfm_carac=Balan%C3%A7a%20digital%2030kg&amp;pfm_index=0&amp;pfm_page=search&amp;pfm_pos=grid&amp;pfm_type=search_page</t>
  </si>
  <si>
    <t>https://www.magazineluiza.com.br/conjunto-para-solda-oxigenio-acetileno-ppu-s-carga-esab-condor/p/6666758/fs/mdso/?&amp;utm_source=google&amp;utm_medium=pla&amp;utm_campaign=PLA_marketplace&amp;partner_id=19014&amp;seller_id=palaciodasferramentas&amp;product_group_id=321568816714&amp;ad_group_id=48543699315&amp;gclid=Cj0KCQiAuefvBRDXARIsAFEOQ9HirOO3HQQ9EdpGZ4B6Q2EQwao8kDBAciugjpEQ2NlsxrwYLtF_iCUaAiu0EALw_wcB</t>
  </si>
  <si>
    <t>https://www.magazineluiza.com.br/aplicador-de-silicone-fechado-de-aluminio-886475-toolsworld/p/5925761/fs/fman/</t>
  </si>
  <si>
    <t>https://www.magazineluiza.com.br/abafador-de-ruidos-14db-cg104-carbografite/p/6068952/fs/abdr/</t>
  </si>
  <si>
    <t>https://www.magazineluiza.com.br/serrote-tramontina-utility-43200020-20/p/082485100/fs/fsrr/</t>
  </si>
  <si>
    <t>https://www.magazineluiza.com.br/talhadeira-16mm-tramontina-44473116/p/7210131/fs/teir/</t>
  </si>
  <si>
    <t>https://www.americanas.com.br/produto/8227824/termometro-digital-infravermelho-mira-laser-50o-a-380oc?cor=AMARELA&amp;maisinformacoes5561=N&amp;pfm_carac=Term%C3%B4metro%20Digital%20Mira%20Laser%2062%20Max%20-10%20&amp;pfm_page=search&amp;pfm_pos=grid&amp;pfm_type=search_page</t>
  </si>
  <si>
    <t>https://www.americanas.com.br/produto/5350923/tesoura-multiuso-8-25922-108-tramontina?pfm_carac=Tesoura%20multiuso%208%22&amp;pfm_page=search&amp;pfm_pos=grid&amp;pfm_type=search_page</t>
  </si>
  <si>
    <t>https://www.americanas.com.br/produto/15097262/trena-de-fita-em-aco-5-metros-com-trava-5m-x-19mm-metros-e-polegadas-dezco?pfm_carac=Trena%20com%20trava%2C%205m%203%2F4%22&amp;pfm_index=1&amp;pfm_page=search&amp;pfm_pos=grid&amp;pfm_type=search_page</t>
  </si>
  <si>
    <t>https://www.americanas.com.br/produto/9853887/martelo-de-borracha-60mm-preto?pfm_carac=Martelo%20de%20Borracha&amp;pfm_page=search&amp;pfm_pos=grid&amp;pfm_type=search_page</t>
  </si>
  <si>
    <t>https://www.americanas.com.br/produto/417652565/chave-grifo-18-profissional-eda-8tk?pfm_carac=Chave%20de%20Grifo%2018%22&amp;pfm_index=2&amp;pfm_page=search&amp;pfm_pos=grid&amp;pfm_type=search_page</t>
  </si>
  <si>
    <t>https://www.americanas.com.br/produto/41197814/marreta-oitavada-tramontina-1kg-40508-002?pfm_carac=Marreta%201%20kg&amp;pfm_page=search&amp;pfm_pos=grid&amp;pfm_type=search_page</t>
  </si>
  <si>
    <t>https://www.cec.com.br/ferramentas/manuais/torques/torques-armador-em-aco-10?produto=1361084&amp;utm_content=ferramentas&amp;utm_medium=cpc&amp;utm_campaign=GoogleShop&amp;utm_source=google-shopping&amp;idpublicacao=791d2005-d206-4804-b297-71cab438caf1&amp;gclid=CjwKCAiA3OzvBRBXEiwALNKDP3OKroJrRq-JfhDEfUsGSBJ7GMVPMhVHwW_JjRXuRBYnQnUKkzJ1mRoCDFMQAvD_BwE</t>
  </si>
  <si>
    <t>https://www.americanas.com.br/produto/11424255/extensao-eletrica-de-30-metros-2-x-2-50-mm2-hardwork-daneva-laranja?pfm_carac=Extens%C3%A3o%20El%C3%A9trica%2030%20&amp;pfm_page=search&amp;pfm_pos=grid&amp;pfm_type=search_page</t>
  </si>
  <si>
    <t>REF 3</t>
  </si>
  <si>
    <t>https://www.telhanorte.com.br/alicate-bomba-dagua-cabo-isolado-10-41066110-tramontina-143928/p?idsku=143928&amp;gclid=Cj0KCQiAno_uBRC1ARIsAB496IVz9O2uopNXh7rr5eOQTu6K8x87VFpwdUeh7dp7Yb0SKTuD__vUkS0aAt38EALw_wcB</t>
  </si>
  <si>
    <t>https://www.cec.com.br/ferramentas/manuais/alicates/alicate-desencapador-de-fios-pro-amarelo-e-preto?produto=1177072</t>
  </si>
  <si>
    <t>https://www.leroymerlin.com.br/alicate-bico-redondo-6-aco-cromo-vanadio-1000v-beltools_90315400?region=grande_sao_paulo&amp;gclid=Cj0KCQiAno_uBRC1ARIsAB496IWDyCr3BuZ6BpRwWf2eS6JBxDZNI5Ti3Ss4R6Z-KUWnuRtlsaVge1UaAoBWEALw_wcB</t>
  </si>
  <si>
    <t>https://www.cec.com.br/ferramentas/manuais/alicates/alicate-de-corte-diagonal-6-black-nickel-preto-e-vermelho?produto=1343530</t>
  </si>
  <si>
    <t>https://www.havan.com.br/alicate-de-press-o-meghazine-ap3031/p</t>
  </si>
  <si>
    <t>https://www.leroymerlin.com.br/alicate-prensa-terminais-0,50-a-10mm-beltools_90315393?region=grande_sao_paulo&amp;gclid=Cj0KCQiAno_uBRC1ARIsAB496IWx0vGFgH93NpnxPxM1WltWwK1LHiSa4MAae7cx3841Wq0MIlYxCukaAuiYEALw_wcB</t>
  </si>
  <si>
    <t>https://www.leroymerlin.com.br/alicate-rebitador-manual-vonder_89995703</t>
  </si>
  <si>
    <t>https://www.sodimac.com.br/sodimac-br/product/755907/Alicate-Universal-Isolado-1.000V-8%22-Laranja?kid=bnnext8233&amp;disp=GOOGLE-ADWORDS&amp;gclid=CjwKCAiAwZTuBRAYEiwAcr67OflJXcu4ufxb2uC4KrSfEa1M-SWjl4zTQ11Lt_KssSBDWlxlXYF3IBoCNMcQAvD_BwE</t>
  </si>
  <si>
    <t>https://www.americanas.com.br/produto/212841881/ad-7010-alicate-amperimetro-digital-icel-cat-iii-600v?WT.srch=1&amp;acc=e789ea56094489dffd798f86ff51c7a9&amp;epar=bp_pl_00_go_pla_casaeconst_geral_gmv&amp;gclid=CjwKCAiAwZTuBRAYEiwAcr67OckpGRcmqKRrlk4pf9IhKvGeykQkLiIvchSoZwrwmL8dHxmhV8BTkBoCIK4QAvD_BwE&amp;i=5d712b2d49f937f6250d8225&amp;o=5d6e7c546c28a3cb5090b132&amp;opn=YSMESP&amp;sellerId=10428528000110&amp;sellerid=10428528000110&amp;wt.srch=1</t>
  </si>
  <si>
    <t>https://www.extra.com.br/Ferramentas/FerramentasManuais/Alicates/alicate-crimpador-8-quot-sem-catraca-para-rj45-rj12-rj11-acv245-vonder-12586290.html</t>
  </si>
  <si>
    <t>https://www.americanas.com.br/produto/44197671/arco-serra-injetado-ajustavel-12-pol?pfm_carac=Arco%20de%20serra%20manual%2012%22&amp;pfm_index=3&amp;pfm_page=search&amp;pfm_pos=grid&amp;pfm_type=search_page%20</t>
  </si>
  <si>
    <t>https://www.americanas.com.br/produto/108110423/luximetro-minipa-mlm1011?WT.srch=1&amp;acc=e789ea56094489dffd798f86ff51c7a9&amp;epar=bp_pl_00_go_pla_casaeconst_geral_gmv&amp;gclid=CjwKCAiAwZTuBRAYEiwAcr67OTp1S9YLInXjrkWae1tvNbgeCaVO3Xk0dXAC370FS2NlNOsdJ13f9hoCT7QQAvD_BwE&amp;i=5c9300e549f937f625bbf531&amp;o=5d4c80666c28a3cb505b5c85&amp;opn=YSMESP&amp;sellerId=502754000140&amp;sellerid=502754000140&amp;wt.srch=1</t>
  </si>
  <si>
    <t>https://www.extra.com.br/Ferramentas/AcessoriosdeFerramentas/AcessoriosSuporteseReservatorios/bancada-de-trabalho-dobravel-portatil-11052456.html</t>
  </si>
  <si>
    <t>https://www.extra.com.br/automotivo/Autopecas/FerramentasAutomotivas/bomba-manual-para-graxa-com-gatilho-lateral-500gr-bozza-7029-easy-12108859.html</t>
  </si>
  <si>
    <t>https://www.magazineluiza.com.br/jogo-brocas-aco-rapido-metais-1-a-10mm-19pcs-tin-tw100-lenox-twill-/p/fd263bj013/fs/macm/</t>
  </si>
  <si>
    <t>https://www.americanas.com.br/produto/9549418/caixa-maleta-p-ferramentas-stanley-profissional-19-301-grande-48cm?WT.srch=1&amp;acc=e789ea56094489dffd798f86ff51c7a9&amp;epar=bp_pl_00_go_pla_casaeconst_geral_gmv&amp;gclid=CjwKCAiAwZTuBRAYEiwAcr67OaNEPiy1Ng_ccOJecg1o0ZrA1fGg_f0wH5iTUyZvx52MCashLbRTzhoC_ssQAvD_BwE&amp;i=5d712bf049f937f6250e01b6&amp;o=56078e766ed24cafb5cca033&amp;opn=YSMESP&amp;sellerId=16691059000103&amp;sellerid=16691059000103&amp;wt.srch=1</t>
  </si>
  <si>
    <t>https://www.americanas.com.br/produto/10516678/jogo-de-chave-fixa-6-8m-6-a-22mm-cromo-vanadio?WT.srch=1&amp;acc=e789ea56094489dffd798f86ff51c7a9&amp;epar=bp_pl_00_go_pla_casaeconst_geral_gmv&amp;gclid=CjwKCAiAqqTuBRBAEiwA7B66hTb13VnxETVOLjRWvgjIw6ojhqp5_GB70WjOf9qhWWmk1cN0tcIV2BoCIDIQAvD_BwE&amp;i=573fddf9eec3dfb1f80091f2&amp;o=564201636ed24cafb5a1f857&amp;opn=YSMESP&amp;sellerId=9179057000174&amp;sellerid=9179057000174&amp;wt.srch=1</t>
  </si>
  <si>
    <t>https://www.americanas.com.br/produto/74334281/camera-termografica-pontual-tg165-flir?WT.srch=1&amp;acc=e789ea56094489dffd798f86ff51c7a9&amp;epar=bp_pl_00_go_pla_casaeconst_geral_gmv&amp;gclid=CjwKCAiAqqTuBRBAEiwA7B66hZxDv5SRTE_uZlOyU5m2QvsDla0k58hBaNVE5gkEJgn_NO5UCQ-OrBoC5aUQAvD_BwE&amp;i=5c36b77b49f937f62554e321&amp;o=5cd5eb966c28a3cb50c22897&amp;opn=YSMESP&amp;sellerId=54374525000388&amp;sellerid=54374525000388&amp;wt.srch=1</t>
  </si>
  <si>
    <t>https://www.americanas.com.br/produto/193520669/jogo-chave-fenda-philips-tramontina-43408-115-com-7-pecas?pfm_carac=Chave%20de%20fenda%207%20pe%C3%A7as%20%28jogo%29&amp;pfm_index=1&amp;pfm_page=search&amp;pfm_pos=grid&amp;pfm_type=search_page%20</t>
  </si>
  <si>
    <t>https://www.americanas.com.br/produto/149264354/chave-ajustavel-inglesa-15-pol-starfer?WT.srch=1&amp;acc=e789ea56094489dffd798f86ff51c7a9&amp;epar=bp_pl_00_go_pla_casaeconst_geral_gmv&amp;gclid=CjwKCAiAqqTuBRBAEiwA7B66heHORn_dBDr83uJv-BWuON4571bKouNCm-De5jezEcGsC2h0cmrhwRoCSEYQAvD_BwE&amp;i=5ce36be049f937f625143d50&amp;o=5d5571406c28a3cb506c2ff7&amp;opn=YSMESP&amp;sellerId=30568960000113&amp;sellerid=30568960000113&amp;wt.srch=1</t>
  </si>
  <si>
    <t>https://www.americanas.com.br/produto/1291859869/chave-inglesa-ajustavel-10-polegadas-emborrachada-starfer?pfm_carac=Chave%20Ajust%C3%A1vel%20tipo%20Inglesa%2010%22&amp;pfm_index=3&amp;pfm_page=search&amp;pfm_pos=grid&amp;pfm_type=search_page%20</t>
  </si>
  <si>
    <t>https://www.cec.com.br/ferramentas/manuais/chaves/inglesa/chave-inglesa/ajustavel-8-cromada?produto=1361092&amp;origin=autocomplete</t>
  </si>
  <si>
    <t>https://www.americanas.com.br/produto/36416201/jogo-de-chave-philips-tramontina-pro-twister-5-pecas-44135-505?pfm_carac=Chave%20philips%205%20pe%C3%A7as%20%28jogo%29&amp;pfm_page=search&amp;pfm_pos=grid&amp;pfm_type=search_page%20</t>
  </si>
  <si>
    <t>https://www.americanas.com.br/produto/25828876/chave-inglesa-ajustavel-fosfatizada-12-300mm-b683-black-jack?pfm_carac=Chave%20inglesa%20ajust%C3%A1vel&amp;pfm_index=10&amp;pfm_page=search&amp;pfm_pos=grid&amp;pfm_type=search_page%20</t>
  </si>
  <si>
    <t>https://www.dutramaquinas.com.br/p/chave-para-tubos-8-abertura-de-38-mm-tipo-americano-1227-08-30-43-122-708</t>
  </si>
  <si>
    <t>https://www.magazineluiza.com.br/chave-de-grifo-10-brasfort-/p/ha70jgd82a/fs/chgr/</t>
  </si>
  <si>
    <t>https://www.magazineluiza.com.br/chave-grifo-tipo-rigida-14-polegadas-starfer-/p/gfkh19b919/fs/chgr/</t>
  </si>
  <si>
    <t>https://www.magazineluiza.com.br/chave-grifo-tipo-americano-18-r27160016-gedore-red-/p/ceehcckd90/fs/chgr/</t>
  </si>
  <si>
    <t>https://www.magazineluiza.com.br/chave-grifo-24-polegadas-cid-200175-/p/7288627/fs/chgr/</t>
  </si>
  <si>
    <t>https://www.magazineluiza.com.br/chave-grifo-36-heavy-duty-1570755-mtx-/p/eedefjj04c/fs/chgr/</t>
  </si>
  <si>
    <t>https://www.magazineluiza.com.br/colher-de-pedreiro-pacetta-2002-9-polegadas-/p/acgdc1jeeg/fs/chdp/</t>
  </si>
  <si>
    <t>https://www.magazineluiza.com.br/decapador-universal-de-cabos-501a-rede-utp-ftp-coaxial-mxt/p/kchj0707d9/fs/aldb/</t>
  </si>
  <si>
    <t>https://www.magazineluiza.com.br/desentupidor-pia-e-vaso-sanitario-manual-vonder-tipo-bomba-amarelo-e-preto-/p/hhhd160fj3/ud/dstp/</t>
  </si>
  <si>
    <t>https://www.americanas.com.br/produto/108038011/detector-de-tensao-90v-a-1000v-ac-ezalert-ii-minipa?pfm_carac=Detector%20de%20Tens%C3%A3o%2090%20a%201000V%20AC&amp;pfm_index=7&amp;pfm_page=search&amp;pfm_pos=grid&amp;pfm_type=search_page%20</t>
  </si>
  <si>
    <t>https://www.americanas.com.br/produto/18798642/cinto-seguranca-paraquedista-cg-770ep?pfm_carac=Cinto%20Seguran%C3%A7a%20Paraquedista%20CG-770EP%20s%2F%20Talabarte%20Ajuste%20total&amp;pfm_page=search&amp;pfm_pos=grid&amp;pfm_type=search_page%20</t>
  </si>
  <si>
    <t>https://www.americanas.com.br/produto/8581682/cone-de-sinalizacao-altura-de-50-cm-2-faixas-branco-e-laranja?pfm_carac=Cones%20de%20sinaliza%C3%A7%C3%A3o%20&amp;pfm_index=2&amp;pfm_page=search&amp;pfm_pos=grid&amp;pfm_type=search_page%20</t>
  </si>
  <si>
    <t>https://www.americanas.com.br/produto/115859940/escada-de-7-degraus-botafogo-larelazer-aluminio?pfm_carac=Escada%20de%20aluminio%20de%207%20degraus%20&amp;pfm_page=search&amp;pfm_pos=grid&amp;pfm_type=search_page%20</t>
  </si>
  <si>
    <t>https://www.americanas.com.br/produto/19690475/espatula-6cm-stanley-28-082?pfm_carac=Espatula%206cm&amp;pfm_index=5&amp;pfm_page=search&amp;pfm_pos=grid&amp;pfm_type=search_page%20</t>
  </si>
  <si>
    <t>https://www.americanas.com.br/produto/35401229/esquadro-stanley-12-em-12-46536?WT.srch=1&amp;acc=e789ea56094489dffd798f86ff51c7a9&amp;epar=bp_pl_00_go_pla_casaeconst_geral_gmv&amp;gclid=Cj0KCQiAn8nuBRCzARIsAJcdIfNKzg8IfRIZyabmK5qEK5ERbhIKploO701PYF1-hMKJpg60NBYEkOcaApoREALw_wcB&amp;i=59f3fd1beec3dfb1f87bd989&amp;o=5afd00e8ebb19ac62c5a009a&amp;opn=YSMESP&amp;sellerId=49295801000110&amp;sellerid=49295801000110&amp;wt.srch=1</t>
  </si>
  <si>
    <t>https://www.americanas.com.br/produto/35733224/lamina-para-estilete-18mm-caixa-c-100-unidades?pfm_carac=lamina%20para%20estilete&amp;pfm_page=search&amp;pfm_pos=grid&amp;pfm_type=search_page%20</t>
  </si>
  <si>
    <t>https://www.kalunga.com.br/prod/estilete-largo-metal-x67-easy-office/261338/?menuID=30</t>
  </si>
  <si>
    <t>https://www.americanas.com.br/produto/27729987/fasimetro-digital-com-sonoro-indicador-de-rotacao-de-fase-portatil-profissional?pfm_carac=Fas%C3%ADmetro&amp;pfm_index=1&amp;pfm_page=search&amp;pfm_pos=grid&amp;pfm_type=search_page%20</t>
  </si>
  <si>
    <t>https://www.americanas.com.br/produto/163389698/ferro-de-solda-220v-c-suporte-100w-profissional-7341701-f3e?pfm_carac=Ferro%20de%20solda%20100W.&amp;pfm_page=search&amp;pfm_pos=grid&amp;pfm_type=search_page%20</t>
  </si>
  <si>
    <t>https://www.americanas.com.br/produto/88020850/jogo-formoes-com-cabo-de-madeira-4-pecas-tamanhos-3-8-1-2-5-8-e-3-4-tramontina?pfm_carac=Form%C3%B5es%20%28jogo%29%20%E2%80%93%203%2F8%E2%80%9D%2C%20%C2%BD%E2%80%9D%2C%205%2F8%E2%80%9D%2C%20%C2%BE%E2%80%9D&amp;pfm_page=search&amp;pfm_pos=grid&amp;pfm_type=search_page%20</t>
  </si>
  <si>
    <t>https://www.americanas.com.br/produto/360709785/furadeira-de-impacto-gsb13-650w-mandril-de-1-2-velocidade-variavel-e-reversivel-bosch?pfm_carac=Furadeira%20el%C3%A9trica%20profissional%2C%20velocidade%20vari%C3%A1vel%20e%20revers%C3%ADvel%2C%20mandril%20at%C3%A9%20%C2%BD&amp;pfm_page=search&amp;pfm_pos=grid&amp;pfm_type=search_page%20&amp;voltagem=127%20V</t>
  </si>
  <si>
    <t>https://www.americanas.com.br/produto/108461713/kit-8-pcs-rolo-pintura-inteligente-sem-sujeira-paint-roller?WT.srch=1&amp;acc=e789ea56094489dffd798f86ff51c7a9&amp;epar=bp_pl_00_go_todos-os-produtos_geral_gmv&amp;gclid=Cj0KCQiAn8nuBRCzARIsAJcdIfMPD0GL06aWk946dF4JiNXF34WIx1rx-4jQ18DfqBuRHG4zM1y0kSUaApLSEALw_wcB&amp;i=5c219ee649f937f625029510&amp;o=5d4d9bf46c28a3cb505e6b35&amp;opn=YSMESP&amp;sellerId=11384562000283&amp;sellerid=11384562000283&amp;wt.srch=1</t>
  </si>
  <si>
    <t>https://www.americanas.com.br/produto/92054177/jogo-chave-allen-longa-abaulada-9-pecas-de-1-5mm-a-10mm-mtx?pfm_carac=Jogo%20de%20chave%20ALLEN%201%2C5mm%20%C3%A0%2010mm&amp;pfm_index=1&amp;pfm_page=search&amp;pfm_pos=grid&amp;pfm_type=search_page%20</t>
  </si>
  <si>
    <t>https://www.americanas.com.br/produto/10500428/jogo-de-soquetes-sextavados-1-2-polegada-de-24-pecas-irwin?pfm_carac=Jogo%20de%20Soquetes%20Sextavados%201%2F2%20%20Profissional&amp;pfm_page=search&amp;pfm_pos=grid&amp;pfm_type=search_page</t>
  </si>
  <si>
    <t>https://www.americanas.com.br/produto/1194702430/jogo-de-chaves-de-fenda-philips-com-7-pecas-tramontina?pfm_carac=Jogo%20Chave%20Fenda%20com%207&amp;pfm_index=1&amp;pfm_page=search&amp;pfm_pos=grid&amp;pfm_type=search_page</t>
  </si>
  <si>
    <t>https://www.extra.com.br/Ferramentas/FerramentasManuais/ChavesFerramentas/jogo-chave-fixa-6-32mm-12-pecas-15381033.html</t>
  </si>
  <si>
    <t>https://www.sodimac.com.br/sodimac-br/product/564651/Conjunto-Chave-Combinada-9-Pe%E7as?kid=bnnext8233&amp;disp=GOOGLE-ADWORDS&amp;gclid=Cj0KCQiAt_PuBRDcARIsAMNlBdrg6jvGjUGncRo2nNasdNSBUt-Jhj8GtWdlbkxpGX0W1HAPJiy97b0aAvRzEALw_wcB</t>
  </si>
  <si>
    <t>https://www.extra.com.br/Ferramentas/FerramentasManuais/JogosKitsdeFerramenta/jogo-chave-combinada-6-32mm-aco-carbono-com-12-pecas-suporte-plastico-nove54-12612837.html</t>
  </si>
  <si>
    <t>https://www.extra.com.br/Ferramentas/FerramentasManuais/ChavesFerramentas/jogo-chave-de-boca-combinada-12-pecas-6-ate-22mm-goodyer-1500290076.html?IdSku=1500290076</t>
  </si>
  <si>
    <t>https://www.extra.com.br/Ferramentas/FerramentasManuais/ChavesFerramentas/jogo-de-chaves-torx-tipo-l-curta-com-11-pecas-t6-t40-10758-irwin-6916101.html?IdSku=6916101</t>
  </si>
  <si>
    <t>https://www.americanas.com.br/produto/360694114/kit-trincha-pincel-condor-4-unidades-lancamento?WT.srch=1&amp;acc=e789ea56094489dffd798f86ff51c7a9&amp;epar=bp_pl_00_go_pap_todas_geral_gmv&amp;gclid=CjwKCAiA3OzvBRBXEiwALNKDPy6Vg-DASE_LBmKfPaBgbRVRZvf-A1WvXgyg6eKVylGVpT65AhfzcxoCF4UQAvD_BwE&amp;i=5cdf771b49f937f6253d4244&amp;o=5d7d37706c28a3cb50a6cbc0&amp;opn=YSMESP&amp;sellerId=33294035000130&amp;sellerid=33294035000130&amp;wt.srch=1</t>
  </si>
  <si>
    <t>https://www.casasbahia.com.br/EsporteLazer/Camping/Lanternas/lanterna-recarregavel-09-leds-worker-1500390127.html</t>
  </si>
  <si>
    <t>https://www.americanas.com.br/produto/24038972/lima-para-enxada-8-kf-chata-com-cabo-en?pfm_carac=Lima%20chata%208&amp;pfm_page=search&amp;pfm_pos=grid&amp;pfm_type=search_page</t>
  </si>
  <si>
    <t>https://www.casasbahia.com.br/Ferramentas/AcessoriosparaFerramentas/Diversos/lima-redonda-bastarda-com-cabo-6pol-3670010-rocast-1500704381.html</t>
  </si>
  <si>
    <t>https://www.casasbahia.com.br/Ferramentas/AcessoriosparaFerramentas/linha-para-pedreiro-lisa-08mmx100m-8687872.html</t>
  </si>
  <si>
    <t>https://www.casasbahia.com.br/MaterialparaConstrucao/UniformesProfissionais/AcessoriosEquipamentosdeProtecaoIndividual/luva-de-pvc-forrada-c-palma-aspera-verde-plastcor-ca-34570-13223713.html</t>
  </si>
  <si>
    <t>https://www.casasbahia.com.br/Ferramentas/FerramentasManuais/JogosKitsdeFerramenta/luva-fibra-vidro-poliuretano-n10-anticorte-ppm-16-proteplus-1501024562.html</t>
  </si>
  <si>
    <t>https://www.casasbahia.com.br/Papelaria/EscolarEscritorio/Lupa/lupa-de-aumento-com-cabo-westren-75-mm-6893099.html</t>
  </si>
  <si>
    <t>https://www.extra.com.br/acessorioseinovacoes/AcessoriosePerifericos/cabos-adaptadores/localizador-de-cabos-de-rede-14159607.html?IdSku=14159607</t>
  </si>
  <si>
    <t>https://www.americanas.com.br/produto/34347461/luva-eletricista-2-5kv-500v-tam-10-classe-00-alta-tensao?pfm_carac=Luvas%20p%2F%20eletricista%20de%20500V%20classe%2000%20tipo%202&amp;pfm_page=search&amp;pfm_pos=grid&amp;pfm_type=search_page</t>
  </si>
  <si>
    <t>https://www.americanas.com.br/produto/101713445/martelo-de-unha-27-mm-cabeca-em-aco-especial-polida-cabo-em-madeira-envernizado-tramontina?pfm_carac=Martelo%20Unha%2027mm%20Polido%20Cabo%20Madeira&amp;pfm_index=3&amp;pfm_page=search&amp;pfm_pos=grid&amp;pfm_type=search_page</t>
  </si>
  <si>
    <t>https://www.americanas.com.br/produto/16472645/maquina-de-solda-inversora-lis-130-portatil-110v-lynus?chave_search=acproduct</t>
  </si>
  <si>
    <t>https://www.rrmaquinas.com.br/martelo-de-unha-polido-29mm---vonder/p</t>
  </si>
  <si>
    <t>https://www.magazineluiza.com.br/mascara-de-solda-com-escurecimento-automatico-brax-31616/p/cc76ehgce8/fs/msds/?origin=autocomplete&amp;p=Mascara%20protetora%20de%20solda&amp;ranking=1&amp;typeclick=3&amp;ac_pos=header</t>
  </si>
  <si>
    <t>https://www.magazineluiza.com.br/nivel-de-aluminio-300mm-corpo-perfil-em-i-com-protecao-nas-extremidades-2-bolhas-tramontina/p/kcf0ha8aeg/fs/nive/</t>
  </si>
  <si>
    <t>https://www.magazineluiza.com.br/furadeira-e-parafusadeira-blackdecker-12v-velocidade-variavel-e-reversivel-3-8-ld12sc/p/220469600/fs/fprr/</t>
  </si>
  <si>
    <t>https://www.extra.com.br/Ferramentas/FerramentasManuais/DiversasFerramentasManuais/guia-passa-fio-sonda-de-pvc-alma-de-aco-profissional-15-mts-1500191014.html?IdSku=1500191014</t>
  </si>
  <si>
    <t>https://www.extra.com.br/Ferramentas/FerramentasManuais/Alicates/alicate-insercao-punch-down-p-terminal-110-88-laranja-speedlan-12091864.html?IdSku=12091864</t>
  </si>
  <si>
    <t>https://www.magazineluiza.com.br/radio-motorola-talkabout-t400mc-walk-talk-56km/p/dd6ckh9fcf/ea/rapo/</t>
  </si>
  <si>
    <t>https://www.magazineluiza.com.br/rolo-para-pintura-5cm-la-sintetica-suporte-1366-05-tigre/p/cj2b88kc77/fs/rppd/</t>
  </si>
  <si>
    <t>https://www.americanas.com.br/produto/44560765/sugador-de-solda-em-aluminio-mxt?pfm_carac=Sugador%20de%20solda&amp;pfm_page=search&amp;pfm_pos=grid&amp;pfm_type=search_page</t>
  </si>
  <si>
    <t>https://www.americanas.com.br/produto/41198000/tesoura-p-eletricista-e-cabista-5-1-2-3085512000-vonder?pfm_carac=Tesoura%20para%20Cabista%2Feletricista%20TES.&amp;pfm_index=2&amp;pfm_page=search&amp;pfm_pos=grid&amp;pfm_type=search_page</t>
  </si>
  <si>
    <t>https://www.americanas.com.br/produto/40784359/balanca-eletonica-digital-30kg-com-bateria-1?pfm_carac=Balan%C3%A7a%20digital%2030kg&amp;pfm_index=1&amp;pfm_page=search&amp;pfm_pos=grid&amp;pfm_type=search_page</t>
  </si>
  <si>
    <t>https://www.americanas.com.br/produto/39124961/kit-de-solda-macarico-ppu-oxigenio-e-acetileno-completo?WT.srch=1&amp;acc=e789ea56094489dffd798f86ff51c7a9&amp;epar=bp_pl_00_go_pla_casaeconst_geral_gmv&amp;gclid=Cj0KCQiAuefvBRDXARIsAFEOQ9GTLAAuDcPOAsVZsrw7hUaCFQTf7_tfa2u9yV4qwnCFV1SvlyUuOzMaAiWeEALw_wcB&amp;i=57895789eec3dfb1f8d1ce02&amp;o=5b4e3491ebb19ac62c81bd53&amp;opn=YSMESP&amp;sellerId=10622178000128&amp;sellerid=10622178000128&amp;wt.srch=1</t>
  </si>
  <si>
    <t>https://www.americanas.com.br/produto/28056520/aplicador-de-silicone-tramontina?pfm_carac=Aplicador%20de%20Silicone&amp;pfm_index=1&amp;pfm_page=search&amp;pfm_pos=grid&amp;pfm_type=search_page</t>
  </si>
  <si>
    <t>https://www.americanas.com.br/produto/18655716/abafador-de-ruidos-concha-14db-carbografite-cg-104?pfm_carac=Abafador%20de%20ru%C3%ADdos%2014db&amp;pfm_index=3&amp;pfm_page=search&amp;pfm_pos=grid&amp;pfm_type=search_page</t>
  </si>
  <si>
    <t>https://www.americanas.com.br/produto/8589388/serrote-profissional-20-5-dentes-por-polegada-tramontina?pfm_carac=Serrote%20de%2020%E2%80%9D&amp;pfm_index=1&amp;pfm_page=search&amp;pfm_pos=grid&amp;pfm_type=search_page&amp;tamanho=20%27</t>
  </si>
  <si>
    <t>https://www.americanas.com.br/produto/51295303/talhadeira-150-x-16-mm-207103br?pfm_carac=Talhadeira%20150%20x%2016mm&amp;pfm_page=search&amp;pfm_pos=grid&amp;pfm_type=search_page</t>
  </si>
  <si>
    <t>https://www.shoptime.com.br/produto/93621029/termometro-digital-infravermelho-mira-laser-50o-a-380o-c-dt-8380?pfm_carac=Term%C3%B4metro%20Digital%20Mira%20Laser%2062%20Max%20-10%20~%20%2B%20500%C2%BAC%20c%2F%20emissividade%20ajust%C3%A1vel&amp;pfm_index=0&amp;pfm_page=search&amp;pfm_pos=grid&amp;pfm_type=search_page</t>
  </si>
  <si>
    <t>https://www.shoptime.com.br/produto/5350923/tesoura-multiuso-8-tramontina-25922-108?pfm_carac=Tesoura%20multiuso%208%22&amp;pfm_index=0&amp;pfm_page=search&amp;pfm_pos=grid&amp;pfm_type=search_page</t>
  </si>
  <si>
    <t>https://www.shoptime.com.br/produto/15097262/trena-de-fita-em-aco-5-metros-com-trava-5m-x-19mm-metros-e-polegadas-dezco?pfm_carac=Trena%20com%20trava%2C%205m%203%2F4%22&amp;pfm_index=1&amp;pfm_page=search&amp;pfm_pos=grid&amp;pfm_type=search_page</t>
  </si>
  <si>
    <t>https://www.shoptime.com.br/produto/15105565/martelo-de-borracha-40-mm-preto-vonder?pfm_carac=Martelo%20de%20Borracha&amp;pfm_index=0&amp;pfm_page=search&amp;pfm_pos=grid&amp;pfm_type=search_page</t>
  </si>
  <si>
    <t>https://www.shoptime.com.br/produto/23639082/chave-grifo-18?pfm_carac=Chave%20de%20Grifo%2018%22&amp;pfm_index=1&amp;pfm_page=search&amp;pfm_pos=grid&amp;pfm_type=search_page</t>
  </si>
  <si>
    <t>https://www.shoptime.com.br/produto/107138797/marreta-oitavada-1kg-worker?pfm_carac=Marreta%201%20kg&amp;pfm_index=0&amp;pfm_page=search&amp;pfm_pos=grid&amp;pfm_type=search_page</t>
  </si>
  <si>
    <t>https://www.americanas.com.br/produto/23638702/torques-de-armador-franton12-lilas-cid?WT.srch=1&amp;acc=e789ea56094489dffd798f86ff51c7a9&amp;epar=bp_pl_00_go_pla_casaeconst_geral_gmv&amp;gclid=CjwKCAiA3OzvBRBXEiwALNKDP48XZ-0dvMECgWT6ft6u4EQ4KnNQjVA29AEVJqjyu1P5GukJ3aDjZxoCavcQAvD_BwE&amp;i=596ed353eec3dfb1f8cce671&amp;o=5938b6b2eec3dfb1f8706e84&amp;opn=YSMESP&amp;sellerId=17232324000158&amp;sellerid=17232324000158&amp;wt.srch=1</t>
  </si>
  <si>
    <t>https://www.magazineluiza.com.br/extensao-daneva-2p-macho-femea-30m-dn1347-220v-laranja/p/gfgfb69ch8/cj/extl/</t>
  </si>
  <si>
    <t>Decapador para cabos de rede</t>
  </si>
  <si>
    <t>Ponto Eletrônico com Biometria</t>
  </si>
  <si>
    <t>https://www.manchesterautomacao.com.br/relogio-de-ponto-control-id-idclass</t>
  </si>
  <si>
    <t>http://www.adigitec.com.br/primmeponto.html</t>
  </si>
  <si>
    <t>https://relogiodepontosp.lojaintegrada.com.br/relogio-de-ponto-biometrico-sem-impressora-fiscal-software-completo-para-calculo-das-horas</t>
  </si>
  <si>
    <t>ANEXO B.VI - PLANILHA DE CUSTO DE SERVIÇOS EVENTUAIS</t>
  </si>
  <si>
    <t>TORNEIRA CROMADA DE MESA PARA COZINHA BICA MOVEL COM AREJADOR 1/2 " OU 3/4 " (REF 1167)</t>
  </si>
  <si>
    <t>TORNEIRA CROMADA DE PAREDE PARA COZINHA BICA MOVEL COM AREJADOR 1/2 " OU 3/4 " (REF 1168)</t>
  </si>
  <si>
    <t>VÁLVULA DE ESCOAMENTO DE LAVATÓRIO DECA 1602.C</t>
  </si>
  <si>
    <t>VEDANTE  PARA TORNEIRA DE 1/2" (PVC)</t>
  </si>
  <si>
    <t>Cola TAC permanente para carpete modular galão 3,5Kg</t>
  </si>
  <si>
    <t>CONECTOR MACHO RJ-45 CAT 6 FURUKAWA OU SIMILAR, COM CAPA</t>
  </si>
  <si>
    <t>Fita Dupla Face  25mm x 2 m - Scotch - 3M ou similar</t>
  </si>
  <si>
    <t>Fita Dupla Face 12,7mm x 6,3 m - Scotch - 3M ou similar</t>
  </si>
  <si>
    <t>MASSA PLÁSTICA BRANCA COM CATALIZADOR - lata 400g</t>
  </si>
  <si>
    <t>Pct</t>
  </si>
  <si>
    <t>PILHA ALCALINA AA Duracell ou similar - Pacote com 2 unidades</t>
  </si>
  <si>
    <t>PILHA ALCALINA AAA Duracell ou similar - Pacote com 2 unidades</t>
  </si>
  <si>
    <t>Pesquisa de Mercado</t>
  </si>
  <si>
    <t>2.100</t>
  </si>
  <si>
    <t>2.101</t>
  </si>
  <si>
    <t>2.102</t>
  </si>
  <si>
    <t>2.103</t>
  </si>
  <si>
    <t>SOQUETE PARA LÂMPADA T8</t>
  </si>
  <si>
    <t>KIT COMPLETO PARA CAIXA ACOPLADA - Deca ou similar</t>
  </si>
  <si>
    <t>CAPS 90 ADAPTADOR PARA MANGUEIRA DE BEBEDOURO 3/4"</t>
  </si>
  <si>
    <t xml:space="preserve">FECHADURA PERFIL ESTREITO 40MM CROMADO </t>
  </si>
  <si>
    <t>TUBO DE COBRE FLEXÍVEL 1/4"</t>
  </si>
  <si>
    <t>TUBO DE COBRE FLEXÍVEL 3/4"</t>
  </si>
  <si>
    <t>TUBO DE COBRE  FLEXÍVEL 5/8"</t>
  </si>
  <si>
    <t>TUBO DE COBRE FLEXÍVEL 3/8"</t>
  </si>
  <si>
    <t>TUBO DE COBRE  FLEXÍVEL 1/2"</t>
  </si>
  <si>
    <t xml:space="preserve">NITROGÊNIO 3M³ (ALUGUEL E RECARGA CILINDRO ) </t>
  </si>
  <si>
    <t>VARETA DE FOSCOPER 2,0MM - Kg</t>
  </si>
  <si>
    <t>VALOR TOTAL PARA 20 MESES</t>
  </si>
  <si>
    <r>
      <t xml:space="preserve">ANEXO B.V -  </t>
    </r>
    <r>
      <rPr>
        <b/>
        <sz val="14"/>
        <rFont val="Calibri"/>
        <family val="2"/>
      </rPr>
      <t>MATERIAIS DE CONSUMO E REPOSIÇÃO</t>
    </r>
  </si>
  <si>
    <t>Retenção de 4% - Conta Vinculada</t>
  </si>
  <si>
    <t>Leis nºs 8.036/90, 9.491/97 e 13.932/2019.
INSTRUÇÃO NORMATIVA Nº 5, DE 26 DE MAIO DE 2017 - ANEXO XII.</t>
  </si>
  <si>
    <t>PIS (Lucro Presumido)</t>
  </si>
  <si>
    <t>COFINS (Lucro Presumido)</t>
  </si>
  <si>
    <t xml:space="preserve">Para definição do percentual de BDI foi utilizado os valores médios definidos para mero fornecimento de materiais e equipamentos no Acórdão 2.622/2013-P. </t>
  </si>
  <si>
    <r>
      <rPr>
        <b/>
        <sz val="9"/>
        <rFont val="Arial"/>
        <family val="2"/>
      </rPr>
      <t xml:space="preserve">SINTRACON/2019
</t>
    </r>
    <r>
      <rPr>
        <sz val="9"/>
        <rFont val="Arial"/>
        <family val="2"/>
      </rPr>
      <t>CNPJ 60.505.260/0001-40        Registro MTE SP010170/2019</t>
    </r>
  </si>
  <si>
    <t>BDI Materiais</t>
  </si>
  <si>
    <t>BDI Diferenciado para Materiais</t>
  </si>
  <si>
    <t>Anexo B.IV Benefícios e Despesas Indiretas (BDI)</t>
  </si>
  <si>
    <t>BDI Convencional</t>
  </si>
  <si>
    <r>
      <t xml:space="preserve"> </t>
    </r>
    <r>
      <rPr>
        <b/>
        <sz val="14"/>
        <rFont val="Calibri"/>
        <family val="2"/>
      </rPr>
      <t xml:space="preserve">ANEXO BVII - Seguro de Vida </t>
    </r>
  </si>
  <si>
    <t xml:space="preserve">Seguro de Vida de acordo com a CCT de referência </t>
  </si>
  <si>
    <t>http://astecseguros.com.br/astec/construcao-civil/</t>
  </si>
  <si>
    <t>www.costaeparra.com.br</t>
  </si>
  <si>
    <t>https://www.topbrasilseguros.com.br/convencao-coletiva/construcao-civil/sinduscon-sp</t>
  </si>
  <si>
    <t>Categoria profissional: Eletricista de instalações (edifícios)</t>
  </si>
  <si>
    <t>Eletricista de instalações</t>
  </si>
  <si>
    <t>Valor remuneração 17,6h mensais</t>
  </si>
  <si>
    <t>Média de 4,4 semanas no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</si>
</sst>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0.0%"/>
    <numFmt numFmtId="167" formatCode="0.0000%"/>
    <numFmt numFmtId="168" formatCode="0.000%"/>
    <numFmt numFmtId="169" formatCode="&quot;R$&quot;\ #,##0.00"/>
    <numFmt numFmtId="170" formatCode="&quot;R$&quot;#,##0.00"/>
    <numFmt numFmtId="171" formatCode="&quot;R$ &quot;#,##0.00"/>
    <numFmt numFmtId="172" formatCode="&quot;R$ &quot;#,##0.00_);[Red]\(&quot;R$ &quot;#,##0.00\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sz val="14"/>
      <color rgb="FFFF0000"/>
      <name val="Mistral"/>
      <family val="4"/>
    </font>
    <font>
      <sz val="8"/>
      <color rgb="FFFF0000"/>
      <name val="Calibri"/>
      <family val="2"/>
      <scheme val="minor"/>
    </font>
    <font>
      <b/>
      <sz val="16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FF000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u/>
      <sz val="8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indexed="10"/>
      <name val="Geneva"/>
    </font>
    <font>
      <vertAlign val="superscript"/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1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8">
    <xf numFmtId="0" fontId="0" fillId="0" borderId="0" xfId="0"/>
    <xf numFmtId="0" fontId="7" fillId="0" borderId="0" xfId="0" applyFont="1"/>
    <xf numFmtId="0" fontId="9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9" fontId="10" fillId="5" borderId="1" xfId="0" applyNumberFormat="1" applyFont="1" applyFill="1" applyBorder="1" applyAlignment="1">
      <alignment horizontal="right" vertical="center" wrapText="1"/>
    </xf>
    <xf numFmtId="169" fontId="7" fillId="0" borderId="0" xfId="0" applyNumberFormat="1" applyFont="1"/>
    <xf numFmtId="169" fontId="10" fillId="0" borderId="1" xfId="0" applyNumberFormat="1" applyFont="1" applyBorder="1" applyAlignment="1">
      <alignment horizontal="right" vertical="center" wrapText="1"/>
    </xf>
    <xf numFmtId="169" fontId="11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0" fontId="0" fillId="5" borderId="1" xfId="0" applyNumberFormat="1" applyFont="1" applyFill="1" applyBorder="1" applyAlignment="1">
      <alignment horizontal="center" vertical="center"/>
    </xf>
    <xf numFmtId="10" fontId="5" fillId="6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10" fontId="0" fillId="0" borderId="1" xfId="0" applyNumberForma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1" fillId="7" borderId="30" xfId="0" applyFont="1" applyFill="1" applyBorder="1" applyAlignment="1">
      <alignment horizontal="center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/>
    <xf numFmtId="171" fontId="22" fillId="0" borderId="4" xfId="0" applyNumberFormat="1" applyFont="1" applyBorder="1" applyAlignment="1"/>
    <xf numFmtId="0" fontId="22" fillId="0" borderId="5" xfId="0" applyFont="1" applyBorder="1" applyAlignment="1"/>
    <xf numFmtId="0" fontId="19" fillId="0" borderId="0" xfId="0" applyFont="1"/>
    <xf numFmtId="0" fontId="14" fillId="0" borderId="0" xfId="0" applyFont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6" xfId="0" applyFont="1" applyBorder="1" applyAlignment="1"/>
    <xf numFmtId="171" fontId="22" fillId="0" borderId="7" xfId="0" applyNumberFormat="1" applyFont="1" applyBorder="1" applyAlignment="1"/>
    <xf numFmtId="171" fontId="23" fillId="6" borderId="27" xfId="0" applyNumberFormat="1" applyFont="1" applyFill="1" applyBorder="1" applyAlignment="1"/>
    <xf numFmtId="0" fontId="23" fillId="6" borderId="30" xfId="0" applyFont="1" applyFill="1" applyBorder="1" applyAlignment="1"/>
    <xf numFmtId="0" fontId="23" fillId="7" borderId="29" xfId="0" applyFont="1" applyFill="1" applyBorder="1" applyAlignment="1">
      <alignment horizontal="center"/>
    </xf>
    <xf numFmtId="0" fontId="23" fillId="7" borderId="26" xfId="0" applyFont="1" applyFill="1" applyBorder="1" applyAlignment="1">
      <alignment horizontal="center"/>
    </xf>
    <xf numFmtId="0" fontId="23" fillId="7" borderId="30" xfId="0" applyFont="1" applyFill="1" applyBorder="1" applyAlignment="1">
      <alignment horizontal="center"/>
    </xf>
    <xf numFmtId="0" fontId="22" fillId="0" borderId="15" xfId="0" applyFont="1" applyBorder="1" applyAlignment="1">
      <alignment wrapText="1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/>
    <xf numFmtId="171" fontId="22" fillId="0" borderId="10" xfId="0" applyNumberFormat="1" applyFont="1" applyBorder="1" applyAlignment="1"/>
    <xf numFmtId="0" fontId="23" fillId="7" borderId="29" xfId="0" applyFont="1" applyFill="1" applyBorder="1" applyAlignment="1"/>
    <xf numFmtId="0" fontId="23" fillId="7" borderId="26" xfId="0" applyFont="1" applyFill="1" applyBorder="1" applyAlignment="1"/>
    <xf numFmtId="0" fontId="23" fillId="7" borderId="30" xfId="0" applyFont="1" applyFill="1" applyBorder="1" applyAlignment="1"/>
    <xf numFmtId="0" fontId="22" fillId="0" borderId="14" xfId="0" applyFont="1" applyBorder="1" applyAlignment="1"/>
    <xf numFmtId="0" fontId="23" fillId="7" borderId="34" xfId="0" applyFont="1" applyFill="1" applyBorder="1" applyAlignment="1">
      <alignment horizontal="center"/>
    </xf>
    <xf numFmtId="0" fontId="23" fillId="7" borderId="35" xfId="0" applyFont="1" applyFill="1" applyBorder="1" applyAlignment="1">
      <alignment horizontal="center"/>
    </xf>
    <xf numFmtId="0" fontId="23" fillId="7" borderId="36" xfId="0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44" fontId="23" fillId="6" borderId="27" xfId="2" applyFont="1" applyFill="1" applyBorder="1" applyAlignment="1">
      <alignment horizontal="center"/>
    </xf>
    <xf numFmtId="0" fontId="23" fillId="6" borderId="36" xfId="0" applyFont="1" applyFill="1" applyBorder="1" applyAlignment="1">
      <alignment horizontal="left"/>
    </xf>
    <xf numFmtId="0" fontId="22" fillId="6" borderId="38" xfId="0" applyFont="1" applyFill="1" applyBorder="1" applyAlignment="1"/>
    <xf numFmtId="0" fontId="22" fillId="6" borderId="39" xfId="0" applyFont="1" applyFill="1" applyBorder="1" applyAlignment="1"/>
    <xf numFmtId="0" fontId="22" fillId="6" borderId="3" xfId="0" applyFont="1" applyFill="1" applyBorder="1" applyAlignment="1"/>
    <xf numFmtId="10" fontId="22" fillId="6" borderId="40" xfId="0" applyNumberFormat="1" applyFont="1" applyFill="1" applyBorder="1" applyAlignment="1"/>
    <xf numFmtId="0" fontId="23" fillId="6" borderId="3" xfId="0" applyFont="1" applyFill="1" applyBorder="1" applyAlignment="1"/>
    <xf numFmtId="4" fontId="23" fillId="6" borderId="40" xfId="0" applyNumberFormat="1" applyFont="1" applyFill="1" applyBorder="1" applyAlignment="1"/>
    <xf numFmtId="0" fontId="23" fillId="6" borderId="41" xfId="0" applyFont="1" applyFill="1" applyBorder="1" applyAlignment="1"/>
    <xf numFmtId="43" fontId="23" fillId="6" borderId="42" xfId="1" applyFont="1" applyFill="1" applyBorder="1" applyAlignment="1"/>
    <xf numFmtId="0" fontId="24" fillId="0" borderId="0" xfId="0" applyFont="1" applyAlignment="1"/>
    <xf numFmtId="2" fontId="7" fillId="0" borderId="0" xfId="0" applyNumberFormat="1" applyFont="1" applyAlignment="1"/>
    <xf numFmtId="0" fontId="26" fillId="0" borderId="0" xfId="0" applyFont="1"/>
    <xf numFmtId="4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6" fillId="10" borderId="17" xfId="0" applyFont="1" applyFill="1" applyBorder="1" applyAlignment="1">
      <alignment horizontal="right" vertical="center"/>
    </xf>
    <xf numFmtId="0" fontId="7" fillId="10" borderId="20" xfId="0" applyFont="1" applyFill="1" applyBorder="1" applyAlignment="1">
      <alignment horizontal="right" vertical="center"/>
    </xf>
    <xf numFmtId="0" fontId="7" fillId="10" borderId="21" xfId="0" applyFont="1" applyFill="1" applyBorder="1" applyAlignment="1">
      <alignment horizontal="center" vertical="center"/>
    </xf>
    <xf numFmtId="10" fontId="13" fillId="10" borderId="21" xfId="0" applyNumberFormat="1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right" vertical="center"/>
    </xf>
    <xf numFmtId="0" fontId="16" fillId="10" borderId="43" xfId="0" applyFont="1" applyFill="1" applyBorder="1" applyAlignment="1">
      <alignment horizontal="right" vertical="center" wrapText="1"/>
    </xf>
    <xf numFmtId="4" fontId="4" fillId="0" borderId="0" xfId="0" applyNumberFormat="1" applyFont="1"/>
    <xf numFmtId="4" fontId="30" fillId="0" borderId="0" xfId="8" applyNumberFormat="1" applyFont="1"/>
    <xf numFmtId="0" fontId="30" fillId="0" borderId="0" xfId="8" applyFont="1"/>
    <xf numFmtId="4" fontId="7" fillId="0" borderId="0" xfId="0" applyNumberFormat="1" applyFont="1"/>
    <xf numFmtId="0" fontId="31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4" fontId="31" fillId="11" borderId="1" xfId="0" applyNumberFormat="1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4" fontId="14" fillId="0" borderId="50" xfId="0" applyNumberFormat="1" applyFont="1" applyFill="1" applyBorder="1" applyAlignment="1">
      <alignment horizontal="center" vertical="center"/>
    </xf>
    <xf numFmtId="4" fontId="14" fillId="0" borderId="51" xfId="0" applyNumberFormat="1" applyFont="1" applyFill="1" applyBorder="1" applyAlignment="1">
      <alignment horizontal="center" vertical="center"/>
    </xf>
    <xf numFmtId="0" fontId="29" fillId="0" borderId="1" xfId="8" applyBorder="1"/>
    <xf numFmtId="0" fontId="7" fillId="0" borderId="0" xfId="0" applyFont="1" applyFill="1"/>
    <xf numFmtId="0" fontId="14" fillId="3" borderId="50" xfId="0" applyFont="1" applyFill="1" applyBorder="1" applyAlignment="1">
      <alignment horizontal="center" vertical="center"/>
    </xf>
    <xf numFmtId="4" fontId="14" fillId="3" borderId="5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7" fillId="3" borderId="0" xfId="0" applyFont="1" applyFill="1"/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4" fontId="14" fillId="0" borderId="52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/>
    <xf numFmtId="0" fontId="34" fillId="0" borderId="0" xfId="8" applyFont="1" applyBorder="1"/>
    <xf numFmtId="14" fontId="14" fillId="0" borderId="0" xfId="0" applyNumberFormat="1" applyFont="1" applyBorder="1" applyAlignment="1">
      <alignment horizontal="center"/>
    </xf>
    <xf numFmtId="8" fontId="33" fillId="4" borderId="51" xfId="0" applyNumberFormat="1" applyFont="1" applyFill="1" applyBorder="1" applyAlignment="1">
      <alignment horizontal="center" vertical="center"/>
    </xf>
    <xf numFmtId="4" fontId="14" fillId="0" borderId="0" xfId="0" applyNumberFormat="1" applyFont="1"/>
    <xf numFmtId="0" fontId="14" fillId="0" borderId="0" xfId="0" applyFont="1"/>
    <xf numFmtId="8" fontId="35" fillId="0" borderId="51" xfId="0" applyNumberFormat="1" applyFont="1" applyBorder="1" applyAlignment="1">
      <alignment horizontal="center" vertical="center"/>
    </xf>
    <xf numFmtId="9" fontId="35" fillId="0" borderId="50" xfId="0" applyNumberFormat="1" applyFont="1" applyBorder="1" applyAlignment="1">
      <alignment horizontal="center" vertical="center"/>
    </xf>
    <xf numFmtId="8" fontId="6" fillId="0" borderId="51" xfId="0" applyNumberFormat="1" applyFont="1" applyBorder="1" applyAlignment="1">
      <alignment horizontal="center" vertical="center"/>
    </xf>
    <xf numFmtId="4" fontId="19" fillId="0" borderId="0" xfId="0" applyNumberFormat="1" applyFont="1"/>
    <xf numFmtId="8" fontId="33" fillId="0" borderId="51" xfId="0" applyNumberFormat="1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8" fontId="36" fillId="0" borderId="5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9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0" fontId="7" fillId="0" borderId="0" xfId="0" applyNumberFormat="1" applyFont="1"/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171" fontId="22" fillId="0" borderId="0" xfId="0" applyNumberFormat="1" applyFont="1" applyBorder="1" applyAlignment="1"/>
    <xf numFmtId="171" fontId="16" fillId="10" borderId="18" xfId="0" applyNumberFormat="1" applyFont="1" applyFill="1" applyBorder="1" applyAlignment="1">
      <alignment horizontal="center" vertical="center"/>
    </xf>
    <xf numFmtId="171" fontId="7" fillId="10" borderId="21" xfId="0" applyNumberFormat="1" applyFont="1" applyFill="1" applyBorder="1" applyAlignment="1">
      <alignment horizontal="center" vertical="center"/>
    </xf>
    <xf numFmtId="171" fontId="16" fillId="10" borderId="21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171" fontId="16" fillId="10" borderId="19" xfId="0" applyNumberFormat="1" applyFont="1" applyFill="1" applyBorder="1" applyAlignment="1">
      <alignment horizontal="center" vertical="center"/>
    </xf>
    <xf numFmtId="171" fontId="7" fillId="10" borderId="22" xfId="0" applyNumberFormat="1" applyFont="1" applyFill="1" applyBorder="1" applyAlignment="1">
      <alignment horizontal="center" vertical="center"/>
    </xf>
    <xf numFmtId="171" fontId="16" fillId="10" borderId="22" xfId="0" applyNumberFormat="1" applyFont="1" applyFill="1" applyBorder="1" applyAlignment="1">
      <alignment horizontal="center" vertical="center"/>
    </xf>
    <xf numFmtId="171" fontId="16" fillId="10" borderId="4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16" fillId="10" borderId="18" xfId="0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1" fillId="7" borderId="28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3" fontId="22" fillId="0" borderId="32" xfId="0" applyNumberFormat="1" applyFont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/>
    </xf>
    <xf numFmtId="0" fontId="23" fillId="7" borderId="37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2" fontId="16" fillId="10" borderId="18" xfId="0" applyNumberFormat="1" applyFont="1" applyFill="1" applyBorder="1" applyAlignment="1">
      <alignment horizontal="center" vertical="center"/>
    </xf>
    <xf numFmtId="2" fontId="7" fillId="10" borderId="21" xfId="0" applyNumberFormat="1" applyFont="1" applyFill="1" applyBorder="1" applyAlignment="1">
      <alignment horizontal="center" vertical="center"/>
    </xf>
    <xf numFmtId="2" fontId="16" fillId="10" borderId="21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2" fillId="6" borderId="24" xfId="0" applyFont="1" applyFill="1" applyBorder="1" applyAlignment="1">
      <alignment horizontal="center" vertical="center"/>
    </xf>
    <xf numFmtId="0" fontId="23" fillId="6" borderId="26" xfId="0" applyFont="1" applyFill="1" applyBorder="1" applyAlignment="1">
      <alignment horizontal="center"/>
    </xf>
    <xf numFmtId="0" fontId="23" fillId="6" borderId="30" xfId="0" applyFont="1" applyFill="1" applyBorder="1" applyAlignment="1">
      <alignment horizontal="center"/>
    </xf>
    <xf numFmtId="0" fontId="23" fillId="6" borderId="35" xfId="0" applyFont="1" applyFill="1" applyBorder="1" applyAlignment="1">
      <alignment horizontal="center"/>
    </xf>
    <xf numFmtId="0" fontId="22" fillId="6" borderId="38" xfId="0" applyFont="1" applyFill="1" applyBorder="1" applyAlignment="1">
      <alignment horizontal="center"/>
    </xf>
    <xf numFmtId="0" fontId="21" fillId="7" borderId="54" xfId="0" applyFont="1" applyFill="1" applyBorder="1" applyAlignment="1">
      <alignment horizontal="center"/>
    </xf>
    <xf numFmtId="0" fontId="42" fillId="6" borderId="2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1" fillId="14" borderId="55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50" fillId="14" borderId="1" xfId="0" applyNumberFormat="1" applyFont="1" applyFill="1" applyBorder="1" applyAlignment="1" applyProtection="1">
      <alignment horizontal="justify" vertical="center"/>
    </xf>
    <xf numFmtId="2" fontId="2" fillId="0" borderId="1" xfId="0" applyNumberFormat="1" applyFont="1" applyBorder="1" applyAlignment="1">
      <alignment vertical="center"/>
    </xf>
    <xf numFmtId="10" fontId="2" fillId="0" borderId="1" xfId="3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2" fillId="0" borderId="1" xfId="3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0" fontId="2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justify" vertical="center" wrapText="1"/>
    </xf>
    <xf numFmtId="10" fontId="2" fillId="3" borderId="1" xfId="0" applyNumberFormat="1" applyFont="1" applyFill="1" applyBorder="1" applyAlignment="1">
      <alignment horizontal="center" vertical="center"/>
    </xf>
    <xf numFmtId="0" fontId="52" fillId="0" borderId="1" xfId="0" applyFont="1" applyBorder="1" applyAlignment="1">
      <alignment horizontal="justify" vertical="center" wrapText="1"/>
    </xf>
    <xf numFmtId="10" fontId="3" fillId="0" borderId="1" xfId="0" applyNumberFormat="1" applyFont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vertical="center"/>
    </xf>
    <xf numFmtId="2" fontId="3" fillId="16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2" fillId="0" borderId="56" xfId="0" applyFont="1" applyBorder="1" applyAlignment="1">
      <alignment horizontal="justify" vertical="center" wrapText="1"/>
    </xf>
    <xf numFmtId="0" fontId="52" fillId="0" borderId="57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/>
    </xf>
    <xf numFmtId="49" fontId="50" fillId="14" borderId="55" xfId="0" applyNumberFormat="1" applyFont="1" applyFill="1" applyBorder="1" applyAlignment="1" applyProtection="1">
      <alignment horizontal="justify"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horizontal="center" vertical="center"/>
    </xf>
    <xf numFmtId="0" fontId="51" fillId="0" borderId="1" xfId="0" applyFont="1" applyBorder="1" applyAlignment="1">
      <alignment horizontal="justify" vertical="center"/>
    </xf>
    <xf numFmtId="167" fontId="2" fillId="0" borderId="1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15" borderId="1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vertical="center"/>
    </xf>
    <xf numFmtId="166" fontId="2" fillId="0" borderId="1" xfId="3" applyNumberFormat="1" applyFont="1" applyBorder="1" applyAlignment="1">
      <alignment vertical="center"/>
    </xf>
    <xf numFmtId="9" fontId="2" fillId="0" borderId="1" xfId="3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0" fontId="53" fillId="0" borderId="11" xfId="3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2" fontId="2" fillId="0" borderId="64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2" fontId="2" fillId="0" borderId="40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2" fontId="2" fillId="0" borderId="42" xfId="0" applyNumberFormat="1" applyFont="1" applyFill="1" applyBorder="1" applyAlignment="1">
      <alignment vertical="center"/>
    </xf>
    <xf numFmtId="2" fontId="3" fillId="0" borderId="71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" fontId="2" fillId="0" borderId="62" xfId="0" applyNumberFormat="1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2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0" fontId="2" fillId="0" borderId="11" xfId="3" applyNumberFormat="1" applyFont="1" applyBorder="1" applyAlignment="1">
      <alignment vertical="center"/>
    </xf>
    <xf numFmtId="2" fontId="3" fillId="0" borderId="8" xfId="0" applyNumberFormat="1" applyFont="1" applyFill="1" applyBorder="1" applyAlignment="1">
      <alignment vertical="center"/>
    </xf>
    <xf numFmtId="0" fontId="2" fillId="0" borderId="1" xfId="20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0" fillId="0" borderId="0" xfId="0" applyNumberFormat="1"/>
    <xf numFmtId="0" fontId="5" fillId="0" borderId="0" xfId="0" applyFont="1"/>
    <xf numFmtId="0" fontId="54" fillId="0" borderId="1" xfId="20" applyFont="1" applyBorder="1" applyAlignment="1">
      <alignment horizontal="left" vertical="center" wrapText="1"/>
    </xf>
    <xf numFmtId="0" fontId="0" fillId="0" borderId="0" xfId="0"/>
    <xf numFmtId="0" fontId="15" fillId="2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44" fontId="0" fillId="0" borderId="15" xfId="2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44" fontId="0" fillId="0" borderId="1" xfId="2" applyFont="1" applyBorder="1"/>
    <xf numFmtId="44" fontId="0" fillId="0" borderId="6" xfId="2" applyFont="1" applyBorder="1"/>
    <xf numFmtId="44" fontId="0" fillId="3" borderId="1" xfId="2" applyFont="1" applyFill="1" applyBorder="1"/>
    <xf numFmtId="44" fontId="0" fillId="0" borderId="0" xfId="2" applyFont="1"/>
    <xf numFmtId="14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29" fillId="0" borderId="0" xfId="8" applyAlignment="1">
      <alignment horizontal="left"/>
    </xf>
    <xf numFmtId="0" fontId="29" fillId="0" borderId="1" xfId="8" applyBorder="1" applyAlignment="1">
      <alignment horizontal="left"/>
    </xf>
    <xf numFmtId="0" fontId="29" fillId="0" borderId="0" xfId="8"/>
    <xf numFmtId="0" fontId="29" fillId="3" borderId="0" xfId="8" applyFill="1"/>
    <xf numFmtId="0" fontId="29" fillId="0" borderId="0" xfId="8" applyAlignment="1"/>
    <xf numFmtId="0" fontId="29" fillId="0" borderId="1" xfId="8" applyBorder="1" applyAlignment="1"/>
    <xf numFmtId="0" fontId="0" fillId="0" borderId="12" xfId="0" applyBorder="1" applyAlignment="1">
      <alignment horizontal="left" wrapText="1"/>
    </xf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wrapText="1"/>
    </xf>
    <xf numFmtId="0" fontId="22" fillId="3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44" fontId="16" fillId="10" borderId="18" xfId="2" applyFont="1" applyFill="1" applyBorder="1" applyAlignment="1">
      <alignment horizontal="center" vertical="center"/>
    </xf>
    <xf numFmtId="44" fontId="7" fillId="10" borderId="21" xfId="2" applyFont="1" applyFill="1" applyBorder="1" applyAlignment="1">
      <alignment horizontal="center" vertical="center"/>
    </xf>
    <xf numFmtId="44" fontId="16" fillId="10" borderId="21" xfId="2" applyFont="1" applyFill="1" applyBorder="1" applyAlignment="1">
      <alignment horizontal="center" vertical="center"/>
    </xf>
    <xf numFmtId="9" fontId="7" fillId="0" borderId="0" xfId="3" applyFont="1"/>
    <xf numFmtId="0" fontId="14" fillId="3" borderId="13" xfId="0" applyFont="1" applyFill="1" applyBorder="1" applyAlignment="1">
      <alignment vertical="center" wrapText="1"/>
    </xf>
    <xf numFmtId="10" fontId="0" fillId="0" borderId="0" xfId="0" applyNumberFormat="1"/>
    <xf numFmtId="168" fontId="17" fillId="0" borderId="1" xfId="0" applyNumberFormat="1" applyFont="1" applyFill="1" applyBorder="1" applyAlignment="1">
      <alignment horizontal="center" vertical="center"/>
    </xf>
    <xf numFmtId="0" fontId="55" fillId="0" borderId="1" xfId="0" applyFont="1" applyBorder="1" applyAlignment="1">
      <alignment horizontal="justify" vertical="center"/>
    </xf>
    <xf numFmtId="0" fontId="55" fillId="0" borderId="1" xfId="0" applyFont="1" applyBorder="1" applyAlignment="1">
      <alignment horizontal="justify" vertical="center" wrapText="1"/>
    </xf>
    <xf numFmtId="2" fontId="17" fillId="0" borderId="1" xfId="0" applyNumberFormat="1" applyFont="1" applyBorder="1" applyAlignment="1">
      <alignment vertical="center"/>
    </xf>
    <xf numFmtId="0" fontId="5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15" borderId="53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15" borderId="58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3" fillId="15" borderId="9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3" fillId="15" borderId="59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1" fillId="0" borderId="77" xfId="0" applyFont="1" applyBorder="1" applyAlignment="1">
      <alignment vertical="center" wrapText="1"/>
    </xf>
    <xf numFmtId="0" fontId="41" fillId="0" borderId="7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35" fillId="0" borderId="49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7" fillId="0" borderId="45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46" xfId="0" applyFont="1" applyBorder="1" applyAlignment="1">
      <alignment horizontal="left" vertical="center" wrapText="1"/>
    </xf>
    <xf numFmtId="0" fontId="37" fillId="0" borderId="45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46" xfId="0" applyFont="1" applyBorder="1" applyAlignment="1">
      <alignment horizontal="left" vertical="center"/>
    </xf>
    <xf numFmtId="0" fontId="37" fillId="0" borderId="4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48" xfId="0" applyFont="1" applyBorder="1" applyAlignment="1">
      <alignment horizontal="left" vertical="center"/>
    </xf>
    <xf numFmtId="0" fontId="33" fillId="0" borderId="49" xfId="0" applyFont="1" applyBorder="1" applyAlignment="1">
      <alignment horizontal="right" vertical="center"/>
    </xf>
    <xf numFmtId="0" fontId="33" fillId="0" borderId="50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52" xfId="0" applyFont="1" applyFill="1" applyBorder="1" applyAlignment="1">
      <alignment horizontal="center" vertical="center" wrapText="1"/>
    </xf>
    <xf numFmtId="0" fontId="35" fillId="0" borderId="49" xfId="0" applyFont="1" applyBorder="1" applyAlignment="1">
      <alignment horizontal="left" vertical="center"/>
    </xf>
    <xf numFmtId="0" fontId="35" fillId="0" borderId="50" xfId="0" applyFont="1" applyBorder="1" applyAlignment="1">
      <alignment horizontal="left" vertical="center"/>
    </xf>
    <xf numFmtId="0" fontId="35" fillId="0" borderId="49" xfId="0" applyFont="1" applyBorder="1" applyAlignment="1">
      <alignment horizontal="right" vertical="center"/>
    </xf>
    <xf numFmtId="0" fontId="35" fillId="0" borderId="5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57" fillId="0" borderId="0" xfId="0" applyFont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0" fillId="6" borderId="29" xfId="0" applyFont="1" applyFill="1" applyBorder="1" applyAlignment="1">
      <alignment horizontal="right"/>
    </xf>
    <xf numFmtId="0" fontId="40" fillId="6" borderId="26" xfId="0" applyFont="1" applyFill="1" applyBorder="1" applyAlignment="1">
      <alignment horizontal="right"/>
    </xf>
    <xf numFmtId="0" fontId="40" fillId="6" borderId="30" xfId="0" applyFont="1" applyFill="1" applyBorder="1" applyAlignment="1">
      <alignment horizontal="right"/>
    </xf>
    <xf numFmtId="0" fontId="23" fillId="6" borderId="29" xfId="0" applyFont="1" applyFill="1" applyBorder="1" applyAlignment="1">
      <alignment horizontal="right" vertical="center"/>
    </xf>
    <xf numFmtId="0" fontId="23" fillId="6" borderId="26" xfId="0" applyFont="1" applyFill="1" applyBorder="1" applyAlignment="1">
      <alignment horizontal="right" vertical="center"/>
    </xf>
    <xf numFmtId="0" fontId="23" fillId="6" borderId="30" xfId="0" applyFont="1" applyFill="1" applyBorder="1" applyAlignment="1">
      <alignment horizontal="right" vertical="center"/>
    </xf>
    <xf numFmtId="0" fontId="23" fillId="7" borderId="26" xfId="0" applyFont="1" applyFill="1" applyBorder="1" applyAlignment="1">
      <alignment horizontal="left"/>
    </xf>
    <xf numFmtId="0" fontId="23" fillId="7" borderId="30" xfId="0" applyFont="1" applyFill="1" applyBorder="1" applyAlignment="1">
      <alignment horizontal="left"/>
    </xf>
    <xf numFmtId="0" fontId="23" fillId="6" borderId="3" xfId="0" applyFont="1" applyFill="1" applyBorder="1" applyAlignment="1">
      <alignment horizontal="right"/>
    </xf>
    <xf numFmtId="0" fontId="23" fillId="6" borderId="41" xfId="0" applyFont="1" applyFill="1" applyBorder="1" applyAlignment="1">
      <alignment horizontal="right"/>
    </xf>
    <xf numFmtId="0" fontId="23" fillId="6" borderId="26" xfId="0" applyFont="1" applyFill="1" applyBorder="1" applyAlignment="1">
      <alignment horizontal="right"/>
    </xf>
    <xf numFmtId="0" fontId="23" fillId="6" borderId="29" xfId="0" applyFont="1" applyFill="1" applyBorder="1" applyAlignment="1">
      <alignment horizontal="right"/>
    </xf>
    <xf numFmtId="0" fontId="23" fillId="6" borderId="30" xfId="0" applyFont="1" applyFill="1" applyBorder="1" applyAlignment="1">
      <alignment horizontal="right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</cellXfs>
  <cellStyles count="48">
    <cellStyle name="Cancel" xfId="9" xr:uid="{00000000-0005-0000-0000-000035000000}"/>
    <cellStyle name="Cancel 2" xfId="10" xr:uid="{00000000-0005-0000-0000-000036000000}"/>
    <cellStyle name="Cancel 2 2" xfId="11" xr:uid="{00000000-0005-0000-0000-000037000000}"/>
    <cellStyle name="Cancel 4" xfId="12" xr:uid="{00000000-0005-0000-0000-000038000000}"/>
    <cellStyle name="Cancel 6" xfId="13" xr:uid="{00000000-0005-0000-0000-000039000000}"/>
    <cellStyle name="Hiperlink" xfId="8" builtinId="8"/>
    <cellStyle name="Moeda" xfId="2" builtinId="4"/>
    <cellStyle name="Moeda 2" xfId="6" xr:uid="{00000000-0005-0000-0000-000002000000}"/>
    <cellStyle name="Moeda 2 2" xfId="15" xr:uid="{00000000-0005-0000-0000-00003B000000}"/>
    <cellStyle name="Moeda 2 3" xfId="16" xr:uid="{00000000-0005-0000-0000-00003C000000}"/>
    <cellStyle name="Moeda 3" xfId="14" xr:uid="{00000000-0005-0000-0000-00003A000000}"/>
    <cellStyle name="Moeda 4" xfId="45" xr:uid="{00000000-0005-0000-0000-000058000000}"/>
    <cellStyle name="Normal" xfId="0" builtinId="0"/>
    <cellStyle name="Normal 2" xfId="4" xr:uid="{00000000-0005-0000-0000-000004000000}"/>
    <cellStyle name="Normal 2 2 2" xfId="17" xr:uid="{00000000-0005-0000-0000-00003D000000}"/>
    <cellStyle name="Normal 2 3" xfId="18" xr:uid="{00000000-0005-0000-0000-00003E000000}"/>
    <cellStyle name="Normal 2 5" xfId="19" xr:uid="{00000000-0005-0000-0000-00003F000000}"/>
    <cellStyle name="Normal 3" xfId="20" xr:uid="{00000000-0005-0000-0000-000040000000}"/>
    <cellStyle name="Normal 4" xfId="21" xr:uid="{00000000-0005-0000-0000-000041000000}"/>
    <cellStyle name="Normal 5" xfId="22" xr:uid="{00000000-0005-0000-0000-000042000000}"/>
    <cellStyle name="Normal 6" xfId="23" xr:uid="{00000000-0005-0000-0000-000043000000}"/>
    <cellStyle name="Normal 6 2" xfId="24" xr:uid="{00000000-0005-0000-0000-000044000000}"/>
    <cellStyle name="Normal 9 2" xfId="25" xr:uid="{00000000-0005-0000-0000-000045000000}"/>
    <cellStyle name="Porcentagem" xfId="3" builtinId="5"/>
    <cellStyle name="Porcentagem 2" xfId="26" xr:uid="{00000000-0005-0000-0000-000047000000}"/>
    <cellStyle name="Separador de milhares 11" xfId="27" xr:uid="{00000000-0005-0000-0000-000048000000}"/>
    <cellStyle name="Separador de milhares 2" xfId="28" xr:uid="{00000000-0005-0000-0000-000049000000}"/>
    <cellStyle name="Separador de milhares 2 2" xfId="29" xr:uid="{00000000-0005-0000-0000-00004A000000}"/>
    <cellStyle name="Separador de milhares 2 2 2" xfId="30" xr:uid="{00000000-0005-0000-0000-00004B000000}"/>
    <cellStyle name="Separador de milhares 2 2 2 2" xfId="31" xr:uid="{00000000-0005-0000-0000-00004C000000}"/>
    <cellStyle name="Separador de milhares 2 2 3" xfId="32" xr:uid="{00000000-0005-0000-0000-00004D000000}"/>
    <cellStyle name="Separador de milhares 2 3" xfId="33" xr:uid="{00000000-0005-0000-0000-00004E000000}"/>
    <cellStyle name="Separador de milhares 3" xfId="34" xr:uid="{00000000-0005-0000-0000-00004F000000}"/>
    <cellStyle name="Separador de milhares 3 2" xfId="35" xr:uid="{00000000-0005-0000-0000-000050000000}"/>
    <cellStyle name="Separador de milhares 3 2 2" xfId="36" xr:uid="{00000000-0005-0000-0000-000051000000}"/>
    <cellStyle name="Separador de milhares 3 3" xfId="37" xr:uid="{00000000-0005-0000-0000-000052000000}"/>
    <cellStyle name="Separador de milhares 4 2 2" xfId="38" xr:uid="{00000000-0005-0000-0000-000053000000}"/>
    <cellStyle name="Separador de milhares 4 2 2 2" xfId="39" xr:uid="{00000000-0005-0000-0000-000054000000}"/>
    <cellStyle name="Separador de milhares 4 5" xfId="40" xr:uid="{00000000-0005-0000-0000-000055000000}"/>
    <cellStyle name="Separador de milhares 4 5 2" xfId="41" xr:uid="{00000000-0005-0000-0000-000056000000}"/>
    <cellStyle name="Vírgula" xfId="1" builtinId="3"/>
    <cellStyle name="Vírgula 2" xfId="5" xr:uid="{00000000-0005-0000-0000-000007000000}"/>
    <cellStyle name="Vírgula 2 2" xfId="7" xr:uid="{00000000-0005-0000-0000-000008000000}"/>
    <cellStyle name="Vírgula 2 2 2" xfId="47" xr:uid="{00000000-0005-0000-0000-000008000000}"/>
    <cellStyle name="Vírgula 2 3" xfId="43" xr:uid="{00000000-0005-0000-0000-000058000000}"/>
    <cellStyle name="Vírgula 2 4" xfId="46" xr:uid="{00000000-0005-0000-0000-000007000000}"/>
    <cellStyle name="Vírgula 3" xfId="42" xr:uid="{00000000-0005-0000-0000-000057000000}"/>
    <cellStyle name="Vírgula 4" xfId="44" xr:uid="{00000000-0005-0000-0000-00005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66675</xdr:rowOff>
    </xdr:from>
    <xdr:to>
      <xdr:col>1</xdr:col>
      <xdr:colOff>781050</xdr:colOff>
      <xdr:row>3</xdr:row>
      <xdr:rowOff>0</xdr:rowOff>
    </xdr:to>
    <xdr:pic>
      <xdr:nvPicPr>
        <xdr:cNvPr id="2" name="Imagem 1" descr="anac_comp_horz_esp-co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90575"/>
          <a:ext cx="1133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44450</xdr:rowOff>
    </xdr:from>
    <xdr:to>
      <xdr:col>0</xdr:col>
      <xdr:colOff>1114425</xdr:colOff>
      <xdr:row>2</xdr:row>
      <xdr:rowOff>120650</xdr:rowOff>
    </xdr:to>
    <xdr:pic>
      <xdr:nvPicPr>
        <xdr:cNvPr id="2" name="Imagem 1" descr="anac_comp_horz_esp-cor.png">
          <a:extLst>
            <a:ext uri="{FF2B5EF4-FFF2-40B4-BE49-F238E27FC236}">
              <a16:creationId xmlns:a16="http://schemas.microsoft.com/office/drawing/2014/main" id="{EDEFFE2F-3B7D-4CC1-95F9-F48DD551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"/>
          <a:ext cx="11144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0</xdr:col>
      <xdr:colOff>795525</xdr:colOff>
      <xdr:row>0</xdr:row>
      <xdr:rowOff>563250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9A144D6-23A6-4134-A4CB-E70AD3EE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709800" cy="4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0</xdr:col>
      <xdr:colOff>795525</xdr:colOff>
      <xdr:row>0</xdr:row>
      <xdr:rowOff>563250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2F30F9-5C87-438D-B84F-4E1094B8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709800" cy="4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0</xdr:col>
      <xdr:colOff>795525</xdr:colOff>
      <xdr:row>0</xdr:row>
      <xdr:rowOff>563250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AEA672B-E0BB-4859-BF06-71AFE00B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709800" cy="4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0</xdr:col>
      <xdr:colOff>795525</xdr:colOff>
      <xdr:row>0</xdr:row>
      <xdr:rowOff>563250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B92B5C-16BD-48F3-9D39-E5DED732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709800" cy="4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0</xdr:col>
      <xdr:colOff>795525</xdr:colOff>
      <xdr:row>0</xdr:row>
      <xdr:rowOff>563250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757EC38-8A88-4FC5-80B6-22DBB803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709800" cy="4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809625</xdr:colOff>
      <xdr:row>1</xdr:row>
      <xdr:rowOff>15875</xdr:rowOff>
    </xdr:to>
    <xdr:pic>
      <xdr:nvPicPr>
        <xdr:cNvPr id="2" name="Imagem 1" descr="anac_comp_horz_esp-cor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25"/>
          <a:ext cx="1114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134473</xdr:colOff>
      <xdr:row>0</xdr:row>
      <xdr:rowOff>56027</xdr:rowOff>
    </xdr:from>
    <xdr:to>
      <xdr:col>1</xdr:col>
      <xdr:colOff>895351</xdr:colOff>
      <xdr:row>0</xdr:row>
      <xdr:rowOff>705336</xdr:rowOff>
    </xdr:to>
    <xdr:pic>
      <xdr:nvPicPr>
        <xdr:cNvPr id="3" name="Imagem 2" descr="anac_comp_horz_esp-cor.png">
          <a:extLst>
            <a:ext uri="{FF2B5EF4-FFF2-40B4-BE49-F238E27FC236}">
              <a16:creationId xmlns:a16="http://schemas.microsoft.com/office/drawing/2014/main" id="{162F2E22-B6BF-43FE-8EB6-F9A4AEB0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" y="56027"/>
          <a:ext cx="1541928" cy="649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0</xdr:row>
      <xdr:rowOff>585192</xdr:rowOff>
    </xdr:to>
    <xdr:pic>
      <xdr:nvPicPr>
        <xdr:cNvPr id="3" name="Imagem 2" descr="anac_comp_horz_esp-cor.png">
          <a:extLst>
            <a:ext uri="{FF2B5EF4-FFF2-40B4-BE49-F238E27FC236}">
              <a16:creationId xmlns:a16="http://schemas.microsoft.com/office/drawing/2014/main" id="{562C2D20-5C1D-445B-96FD-241FD1AE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019175" cy="547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cdf1003\File%20Server%201\TrabGGCP\URSP\Acesso%20Restrito\Log&#237;stica\GEST&#195;O%20CONTRATOS\CONTRATOS%20E%20ADITIVOS\2013\01.2013%20COTTAR\DOCS\REP3\REP3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 Uniforme"/>
      <sheetName val="CT Uniforme Retificado"/>
      <sheetName val="CT Equip.Ferram"/>
      <sheetName val="CT. Equip.Ferram. Retificado"/>
      <sheetName val="REP3 Artifice"/>
      <sheetName val="REP3 Téc. Eletric."/>
      <sheetName val="REP3 Téc. Hidro."/>
      <sheetName val="REP3 Téc. Refrig."/>
      <sheetName val="REP3 Eng."/>
      <sheetName val="REP3 RESUMO MDO"/>
      <sheetName val="REP3 CUSTO TOTAL"/>
      <sheetName val="BDI"/>
      <sheetName val="RETROATIVO"/>
      <sheetName val="Cronograma REP3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1856.1399999999999</v>
          </cell>
          <cell r="H7">
            <v>2022.02</v>
          </cell>
          <cell r="J7">
            <v>2022.02</v>
          </cell>
          <cell r="N7">
            <v>2170.04</v>
          </cell>
          <cell r="P7">
            <v>2170.04</v>
          </cell>
          <cell r="R7">
            <v>2343.64</v>
          </cell>
          <cell r="V7">
            <v>2343.64</v>
          </cell>
        </row>
      </sheetData>
      <sheetData sheetId="6">
        <row r="5">
          <cell r="R5">
            <v>1802.8</v>
          </cell>
        </row>
        <row r="6">
          <cell r="D6">
            <v>1427.8</v>
          </cell>
          <cell r="H6">
            <v>1555.4</v>
          </cell>
          <cell r="J6">
            <v>1555.4</v>
          </cell>
          <cell r="N6">
            <v>1669.26</v>
          </cell>
          <cell r="P6">
            <v>1669.26</v>
          </cell>
          <cell r="V6">
            <v>1802.8</v>
          </cell>
        </row>
      </sheetData>
      <sheetData sheetId="7">
        <row r="6">
          <cell r="D6">
            <v>1427.8</v>
          </cell>
          <cell r="H6">
            <v>1555.4</v>
          </cell>
          <cell r="J6">
            <v>1555.4</v>
          </cell>
          <cell r="N6">
            <v>1669.26</v>
          </cell>
          <cell r="P6">
            <v>1669.26</v>
          </cell>
          <cell r="R6">
            <v>1802.8</v>
          </cell>
          <cell r="V6">
            <v>1802.8</v>
          </cell>
        </row>
      </sheetData>
      <sheetData sheetId="8">
        <row r="7">
          <cell r="D7">
            <v>233.38</v>
          </cell>
          <cell r="H7">
            <v>249.24</v>
          </cell>
          <cell r="J7">
            <v>249.22</v>
          </cell>
          <cell r="P7">
            <v>254.39</v>
          </cell>
          <cell r="R7">
            <v>274.73971499999999</v>
          </cell>
          <cell r="T7">
            <v>274.74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opbrasilseguros.com.br/convencao-coletiva/construcao-civil/sinduscon-sp" TargetMode="External"/><Relationship Id="rId2" Type="http://schemas.openxmlformats.org/officeDocument/2006/relationships/hyperlink" Target="http://www.costaeparra.com.br/" TargetMode="External"/><Relationship Id="rId1" Type="http://schemas.openxmlformats.org/officeDocument/2006/relationships/hyperlink" Target="http://astecseguros.com.br/astec/construcao-civil/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agazineluiza.com.br/chave-grifo-brasfort-08-polegadas-/p/ffa049k581/fs/apfm/?&amp;utm_source=google&amp;utm_medium=pla&amp;utm_campaign=PLA_marketplace&amp;partner_id=32428&amp;seller_id=bugshop2&amp;product_group_id=321568816714&amp;ad_group_id=48543699315&amp;gclid=CjwKCAiAzanuBRAZEiwA5yf4ul8tv6ZtIPc5-8QBMTBO2s12R_LSU3Hw2ezcCTnGyd4fIIeyZPAWShoC6gYQAvD_BwE" TargetMode="External"/><Relationship Id="rId21" Type="http://schemas.openxmlformats.org/officeDocument/2006/relationships/hyperlink" Target="https://www.cec.com.br/ferramentas/manuais/chaves/inglesa/chave-inglesa/ajustavel-10-cromada?produto=1361085" TargetMode="External"/><Relationship Id="rId42" Type="http://schemas.openxmlformats.org/officeDocument/2006/relationships/hyperlink" Target="https://www.sodimac.com.br/sodimac-br/product/761879/Estilete-Profissional-8-L%E2minas-Amarelo?kid=bnnext8233&amp;disp=GOOGLE-ADWORDS&amp;gclid=Cj0KCQiAn8nuBRCzARIsAJcdIfNhbc7rByHTETFDh0P3-smEPdX3IN2PGx7bnAVHtAm73QQR1PISRPMaAv9xEALw_wcB" TargetMode="External"/><Relationship Id="rId63" Type="http://schemas.openxmlformats.org/officeDocument/2006/relationships/hyperlink" Target="https://www.americanas.com.br/produto/58374472/lupa-com-cabo-60-mm?WT.srch=1&amp;acc=e789ea56094489dffd798f86ff51c7a9&amp;epar=bp_pl_00_go_pla_casaeconst_geral_gmv&amp;gclid=Cj0KCQiA89zvBRDoARIsAOIePbCdJ7pikhJGWcY6VeAnT_e1_erPjNarjSIz81W8cv4d4qo_WLz6aoUaAgx8EALw_wcB&amp;i=5ab1d7afeec3dfb1f81cf291&amp;o=5c9aa0166c28a3cb50905e03&amp;opn=YSMESP&amp;sellerId=27668687000194&amp;sellerid=27668687000194&amp;wt.srch=1" TargetMode="External"/><Relationship Id="rId84" Type="http://schemas.openxmlformats.org/officeDocument/2006/relationships/hyperlink" Target="https://www.magazineluiza.com.br/termometro-digital-infravermelho-mira-laser-50o-a-380oc-gm-300/p/jkf75fhg48/cp/tmtd/?&amp;utm_source%20=google%20&amp;utm_medium%20=pla%20&amp;utm_campaign%20=PLA_marketplace&amp;partner_id=23287&amp;seller_id=ciabelle&amp;product_group_id=848178453546&amp;ad_group_id=66890045458&amp;gclid=Cj0KCQiAuefvBRDXARIsAFEOQ9E3Ve8a0jEYrROkwBTXVJj-yW9cH-3vwB1U2V2-2xmY_Fp2E5av4rwaArN4EALw_wcB" TargetMode="External"/><Relationship Id="rId138" Type="http://schemas.openxmlformats.org/officeDocument/2006/relationships/hyperlink" Target="https://www.extra.com.br/Ferramentas/FerramentasEletricas/Furadeiras/furadeira-de-impacto-eletrica-reversivel-profissional-1-2-pol-710w-220v-dewalt-dwd502b2-tesoura-13697398.html" TargetMode="External"/><Relationship Id="rId159" Type="http://schemas.openxmlformats.org/officeDocument/2006/relationships/hyperlink" Target="https://www.madeiramadeira.com.br/inversor-para-solda-eletrica-display-digital-bivolt-automatico-vonder-1120353.html" TargetMode="External"/><Relationship Id="rId170" Type="http://schemas.openxmlformats.org/officeDocument/2006/relationships/hyperlink" Target="https://www.shoptime.com.br/produto/40784359/balanca-eletonica-digital-30kg-com-bateria-1?pfm_carac=Balan%C3%A7a%20digital%2030kg&amp;pfm_index=0&amp;pfm_page=search&amp;pfm_pos=grid&amp;pfm_type=search_page" TargetMode="External"/><Relationship Id="rId191" Type="http://schemas.openxmlformats.org/officeDocument/2006/relationships/hyperlink" Target="https://www.leroymerlin.com.br/alicate-rebitador-manual-vonder_89995703" TargetMode="External"/><Relationship Id="rId205" Type="http://schemas.openxmlformats.org/officeDocument/2006/relationships/hyperlink" Target="https://www.americanas.com.br/produto/1291859869/chave-inglesa-ajustavel-10-polegadas-emborrachada-starfer?pfm_carac=Chave%20Ajust%C3%A1vel%20tipo%20Inglesa%2010%22&amp;pfm_index=3&amp;pfm_page=search&amp;pfm_pos=grid&amp;pfm_type=search_page%20" TargetMode="External"/><Relationship Id="rId226" Type="http://schemas.openxmlformats.org/officeDocument/2006/relationships/hyperlink" Target="https://www.kalunga.com.br/prod/estilete-largo-metal-x67-easy-office/261338/?menuID=30" TargetMode="External"/><Relationship Id="rId247" Type="http://schemas.openxmlformats.org/officeDocument/2006/relationships/hyperlink" Target="https://www.casasbahia.com.br/Papelaria/EscolarEscritorio/Lupa/lupa-de-aumento-com-cabo-westren-75-mm-6893099.html" TargetMode="External"/><Relationship Id="rId107" Type="http://schemas.openxmlformats.org/officeDocument/2006/relationships/hyperlink" Target="https://www.extra.com.br/Ferramentas/AcessoriosparaFerramentas/brocas/jogo-19-brocas-hp-titanio-aco-rapido-hss-tin-10a100mm-1370058-rocast-1500700880.html" TargetMode="External"/><Relationship Id="rId268" Type="http://schemas.openxmlformats.org/officeDocument/2006/relationships/hyperlink" Target="https://www.shoptime.com.br/produto/93621029/termometro-digital-infravermelho-mira-laser-50o-a-380o-c-dt-8380?pfm_carac=Term%C3%B4metro%20Digital%20Mira%20Laser%2062%20Max%20-10%20~%20%2B%20500%C2%BAC%20c%2F%20emissividade%20ajust%C3%A1vel&amp;pfm_index=0&amp;pfm_page=search&amp;pfm_pos=grid&amp;pfm_type=search_page" TargetMode="External"/><Relationship Id="rId11" Type="http://schemas.openxmlformats.org/officeDocument/2006/relationships/hyperlink" Target="https://www.leroymerlin.com.br/arco-de-serra-12-13cm-belfix_90213851" TargetMode="External"/><Relationship Id="rId32" Type="http://schemas.openxmlformats.org/officeDocument/2006/relationships/hyperlink" Target="https://www.submarino.com.br/produto/17864576/alicate-decapador-para-cabos-de-rede-e-coaxial-profissional-networkbox?WT.srch=1&amp;acc=d47a04c6f99456bc289220d5d0ff208d&amp;epar=bp_pl_00_go_g35167&amp;gclid=CjwKCAiA8K7uBRBBEiwACOm4dznV-3M_xKnKX0QiP0GHR2Ik8neQ2qmHBG7K9Z0B09nvtFYIom8chBoC_sMQAvD_BwE&amp;i=57fc9f42eec3dfb1f8ff946e&amp;o=580ace14eec3dfb1f86c04e5&amp;opn=XMLGOOGLE&amp;sellerId=7625587000173" TargetMode="External"/><Relationship Id="rId53" Type="http://schemas.openxmlformats.org/officeDocument/2006/relationships/hyperlink" Target="https://www.americanas.com.br/produto/32517532/jogo-chave-combinada-com-catraca-5pecas-8-a-14mm-9ny?WT.srch=1&amp;acc=e789ea56094489dffd798f86ff51c7a9&amp;epar=bp_pl_00_go_pla_casaeconst_geral_gmv&amp;gclid=Cj0KCQiAt_PuBRDcARIsAMNlBdqBAqqLuq0-Jpn1Fwh48Jxz2VcGsZ3w6WPckuLlmg6DFKg_Uf-JOikaAuqUEALw_wcB&amp;i=5d712bce49f937f6250deb37&amp;o=5aa31d2febb19ac62c35c056&amp;opn=YSMESP&amp;sellerId=27169925000117&amp;sellerid=27169925000117&amp;wt.srch=1" TargetMode="External"/><Relationship Id="rId74" Type="http://schemas.openxmlformats.org/officeDocument/2006/relationships/hyperlink" Target="https://www.shoptime.com.br/produto/150477007/radio-comunicador-35km-talkabout-t600br-motorola-par-2?WT.srch=1&amp;acc=a76c8289649a0bef0524c56c85e71570&amp;epar=bp_pl_00_go_pla_inf_geral_3p&amp;gclid=Cj0KCQiAuefvBRDXARIsAFEOQ9HeizSfdctzDFCigdZ25235c9MtiQtTWW9qy9e7vEkg026olkAP43UaAqLFEALw_wcB&amp;i=5850ea1deec3dfb1f86b48a6&amp;o=5d55c0336c28a3cb506d3b75&amp;opn=GOOGLEXML&amp;sellerId=10629688000127&amp;sellerid=10629688000127&amp;wt.srch=1" TargetMode="External"/><Relationship Id="rId128" Type="http://schemas.openxmlformats.org/officeDocument/2006/relationships/hyperlink" Target="https://www.dutramaquinas.com.br/p/cone-de-sinalizacao-com-50-cm-com-2-faixas-7893946047177" TargetMode="External"/><Relationship Id="rId149" Type="http://schemas.openxmlformats.org/officeDocument/2006/relationships/hyperlink" Target="https://www.americanas.com.br/produto/45900105/lanterna-c-leds-recarregavel-9mu-eda?pfm_carac=Lanterna%20recarreg%C3%A1vel%20de%2007%20leds&amp;pfm_index=5&amp;pfm_page=search&amp;pfm_pos=grid&amp;pfm_type=search_page" TargetMode="External"/><Relationship Id="rId5" Type="http://schemas.openxmlformats.org/officeDocument/2006/relationships/hyperlink" Target="https://www.cec.com.br/ferramentas/manuais/alicates/alicate-de-pressao-10-cromado?produto=1230935" TargetMode="External"/><Relationship Id="rId95" Type="http://schemas.openxmlformats.org/officeDocument/2006/relationships/hyperlink" Target="https://www.americanas.com.br/produto/59115355/alicate-bico-meia-cana-reto-6-vonder-1000v?WT.srch=1&amp;acc=e789ea56094489dffd798f86ff51c7a9&amp;epar=bp_pl_00_go_pla_casaeconst_geral_gmv&amp;gclid=Cj0KCQiAno_uBRC1ARIsAB496IU4bFq59NyAVimNMi2dd_adYpUgMz5wF3QwX0vpo2V7aXR5Qiieh_saAhnxEALw_wcB&amp;i=5c51155c49f937f625aca95a&amp;o=5c9d4f2d6c28a3cb5092fa6d&amp;opn=YSMESP&amp;sellerId=12402643000140&amp;sellerid=12402643000140&amp;wt.srch=1" TargetMode="External"/><Relationship Id="rId160" Type="http://schemas.openxmlformats.org/officeDocument/2006/relationships/hyperlink" Target="https://www.magazineluiza.com.br/martelo-unha-bel-fix-27mm-222700/p/221631600/fs/fmar/" TargetMode="External"/><Relationship Id="rId181" Type="http://schemas.openxmlformats.org/officeDocument/2006/relationships/hyperlink" Target="https://www.americanas.com.br/produto/41197814/marreta-oitavada-tramontina-1kg-40508-002?pfm_carac=Marreta%201%20kg&amp;pfm_page=search&amp;pfm_pos=grid&amp;pfm_type=search_page" TargetMode="External"/><Relationship Id="rId216" Type="http://schemas.openxmlformats.org/officeDocument/2006/relationships/hyperlink" Target="https://www.magazineluiza.com.br/decapador-universal-de-cabos-501a-rede-utp-ftp-coaxial-mxt/p/kchj0707d9/fs/aldb/" TargetMode="External"/><Relationship Id="rId237" Type="http://schemas.openxmlformats.org/officeDocument/2006/relationships/hyperlink" Target="https://www.sodimac.com.br/sodimac-br/product/564651/Conjunto-Chave-Combinada-9-Pe%E7as?kid=bnnext8233&amp;disp=GOOGLE-ADWORDS&amp;gclid=Cj0KCQiAt_PuBRDcARIsAMNlBdrg6jvGjUGncRo2nNasdNSBUt-Jhj8GtWdlbkxpGX0W1HAPJiy97b0aAvRzEALw_wcB" TargetMode="External"/><Relationship Id="rId258" Type="http://schemas.openxmlformats.org/officeDocument/2006/relationships/hyperlink" Target="https://www.magazineluiza.com.br/radio-motorola-talkabout-t400mc-walk-talk-56km/p/dd6ckh9fcf/ea/rapo/" TargetMode="External"/><Relationship Id="rId279" Type="http://schemas.openxmlformats.org/officeDocument/2006/relationships/hyperlink" Target="https://relogiodepontosp.lojaintegrada.com.br/relogio-de-ponto-biometrico-sem-impressora-fiscal-software-completo-para-calculo-das-horas" TargetMode="External"/><Relationship Id="rId22" Type="http://schemas.openxmlformats.org/officeDocument/2006/relationships/hyperlink" Target="https://www.magazineluiza.com.br/chave-ajustavel-inglesa-8-pro-chevrolet-/p/5352010/fs/chis/" TargetMode="External"/><Relationship Id="rId43" Type="http://schemas.openxmlformats.org/officeDocument/2006/relationships/hyperlink" Target="https://www.dutramaquinas.com.br/p/fasimetro-com-indicador-led-600-volts-mfa-840a" TargetMode="External"/><Relationship Id="rId64" Type="http://schemas.openxmlformats.org/officeDocument/2006/relationships/hyperlink" Target="https://www.obramax.com.br/kit-localizador-de-cabos-89398876.html?gclid=Cj0KCQiA89zvBRDoARIsAOIePbDNfhwnALtP1kdskC9mrEBybj8V8t4Hc7wLjaIYtOWvbPR6TkwC4FIaAsYjEALw_wcB" TargetMode="External"/><Relationship Id="rId118" Type="http://schemas.openxmlformats.org/officeDocument/2006/relationships/hyperlink" Target="https://www.extra.com.br/Ferramentas/FerramentasManuais/ChavesFerramentas/chave-de-grifo-10-tipo-americano-15405976.html" TargetMode="External"/><Relationship Id="rId139" Type="http://schemas.openxmlformats.org/officeDocument/2006/relationships/hyperlink" Target="https://www.obramax.com.br/jogo-para-pintura-multiuso-1510-10-unidades-89168933.html?gclid=Cj0KCQiAn8nuBRCzARIsAJcdIfNAKc6Zdjyg0y2gmm7QVvRPIu9t5ED3oOETs2577eRqIejc4NcsZqgaAk1dEALw_wcB" TargetMode="External"/><Relationship Id="rId85" Type="http://schemas.openxmlformats.org/officeDocument/2006/relationships/hyperlink" Target="https://www.magazineluiza.com.br/tesoura-multiuso-canhoto-mundial-661n-8-1-2/p/hjd1k9dg83/am/taco/" TargetMode="External"/><Relationship Id="rId150" Type="http://schemas.openxmlformats.org/officeDocument/2006/relationships/hyperlink" Target="https://www.obramax.com.br/lima-kf-chata-murca-com-cabo-8-89226662.html" TargetMode="External"/><Relationship Id="rId171" Type="http://schemas.openxmlformats.org/officeDocument/2006/relationships/hyperlink" Target="https://www.magazineluiza.com.br/conjunto-para-solda-oxigenio-acetileno-ppu-s-carga-esab-condor/p/6666758/fs/mdso/?&amp;utm_source=google&amp;utm_medium=pla&amp;utm_campaign=PLA_marketplace&amp;partner_id=19014&amp;seller_id=palaciodasferramentas&amp;product_group_id=321568816714&amp;ad_group_id=48543699315&amp;gclid=Cj0KCQiAuefvBRDXARIsAFEOQ9HirOO3HQQ9EdpGZ4B6Q2EQwao8kDBAciugjpEQ2NlsxrwYLtF_iCUaAiu0EALw_wcB" TargetMode="External"/><Relationship Id="rId192" Type="http://schemas.openxmlformats.org/officeDocument/2006/relationships/hyperlink" Target="https://www.sodimac.com.br/sodimac-br/product/755907/Alicate-Universal-Isolado-1.000V-8%22-Laranja?kid=bnnext8233&amp;disp=GOOGLE-ADWORDS&amp;gclid=CjwKCAiAwZTuBRAYEiwAcr67OflJXcu4ufxb2uC4KrSfEa1M-SWjl4zTQ11Lt_KssSBDWlxlXYF3IBoCNMcQAvD_BwE" TargetMode="External"/><Relationship Id="rId206" Type="http://schemas.openxmlformats.org/officeDocument/2006/relationships/hyperlink" Target="https://www.cec.com.br/ferramentas/manuais/chaves/inglesa/chave-inglesa/ajustavel-8-cromada?produto=1361092&amp;origin=autocomplete" TargetMode="External"/><Relationship Id="rId227" Type="http://schemas.openxmlformats.org/officeDocument/2006/relationships/hyperlink" Target="https://www.americanas.com.br/produto/27729987/fasimetro-digital-com-sonoro-indicador-de-rotacao-de-fase-portatil-profissional?pfm_carac=Fas%C3%ADmetro&amp;pfm_index=1&amp;pfm_page=search&amp;pfm_pos=grid&amp;pfm_type=search_page%20" TargetMode="External"/><Relationship Id="rId248" Type="http://schemas.openxmlformats.org/officeDocument/2006/relationships/hyperlink" Target="https://www.extra.com.br/acessorioseinovacoes/AcessoriosePerifericos/cabos-adaptadores/localizador-de-cabos-de-rede-14159607.html?IdSku=14159607" TargetMode="External"/><Relationship Id="rId269" Type="http://schemas.openxmlformats.org/officeDocument/2006/relationships/hyperlink" Target="https://www.shoptime.com.br/produto/5350923/tesoura-multiuso-8-tramontina-25922-108?pfm_carac=Tesoura%20multiuso%208%22&amp;pfm_index=0&amp;pfm_page=search&amp;pfm_pos=grid&amp;pfm_type=search_page" TargetMode="External"/><Relationship Id="rId12" Type="http://schemas.openxmlformats.org/officeDocument/2006/relationships/hyperlink" Target="https://www.leroymerlin.com.br/luximetro-digital-mlm-1011_1566759223?region=grande_sao_paulo&amp;gclid=CjwKCAiAwZTuBRAYEiwAcr67OW4W07ctJ80YSCfGyTrvDMYrbR0zLoE1H5K9-8CSsmY4NS_mU3OSNRoCFDoQAvD_BwE" TargetMode="External"/><Relationship Id="rId33" Type="http://schemas.openxmlformats.org/officeDocument/2006/relationships/hyperlink" Target="https://www.dutramaquinas.com.br/p/desentupidor-manual-tipo-bomba-em-pvc-35-99-470-180" TargetMode="External"/><Relationship Id="rId108" Type="http://schemas.openxmlformats.org/officeDocument/2006/relationships/hyperlink" Target="https://www.casacaso.com.br/caixa-plastica-para-ferramentas-modelo-mgp16-stamaco-home/p?idsku=73&amp;utm_source=google&amp;utm_medium=cpc&amp;utm_campaign=vtex_shopping_casacaso&amp;gclid=CjwKCAiAqqTuBRBAEiwA7B66hVzRs9Ri3qLztmlthlO-tuc7LLOLL52pWseCftPOPa9HmNwD28iVehoCiuMQAvD_BwE" TargetMode="External"/><Relationship Id="rId129" Type="http://schemas.openxmlformats.org/officeDocument/2006/relationships/hyperlink" Target="https://www.dutramaquinas.com.br/p/escada-de-aluminio-7-degraus-1-98-m-modelo-residencial-er-07-er-07" TargetMode="External"/><Relationship Id="rId280" Type="http://schemas.openxmlformats.org/officeDocument/2006/relationships/printerSettings" Target="../printerSettings/printerSettings7.bin"/><Relationship Id="rId54" Type="http://schemas.openxmlformats.org/officeDocument/2006/relationships/hyperlink" Target="https://www.dutramaquinas.com.br/p/jogo-de-chave-combinada-6-a-32-mm-12-pecas-com-estojo-plastico-36-03-063-200" TargetMode="External"/><Relationship Id="rId75" Type="http://schemas.openxmlformats.org/officeDocument/2006/relationships/hyperlink" Target="https://www.leroymerlin.com.br/rolo-para-madeira-e-metal-15cm-dexter_89461225" TargetMode="External"/><Relationship Id="rId96" Type="http://schemas.openxmlformats.org/officeDocument/2006/relationships/hyperlink" Target="https://www.americanas.com.br/produto/44369226/alicate-de-corte-diagonal-6-84-105-stanley?WT.srch=1&amp;acc=e789ea56094489dffd798f86ff51c7a9&amp;epar=bp_pl_00_go_pla_casaeconst_geral_gmv&amp;gclid=Cj0KCQiAno_uBRC1ARIsAB496IVQNIGp5WSzGDxOVAAr2tZ-xEn9Q56WE2gY1eCvLv8_lG1x8qOXK5caAsjYEALw_wcB&amp;i=56f30ab2eec3dfb1f8ebb847&amp;o=5bc0e30bebb19ac62cc3fcb0&amp;opn=YSMESP&amp;sellerId=18552346000168&amp;sellerid=18552346000168&amp;wt.srch=1" TargetMode="External"/><Relationship Id="rId140" Type="http://schemas.openxmlformats.org/officeDocument/2006/relationships/hyperlink" Target="https://www.extra.com.br/Ferramentas/FerramentasManuais/ChavesFerramentas/jogo-de-chave-allen-cly-15-10mm-preto-1500288267.html" TargetMode="External"/><Relationship Id="rId161" Type="http://schemas.openxmlformats.org/officeDocument/2006/relationships/hyperlink" Target="https://www.americanas.com.br/produto/85703286/mascara-para-solda-de-escurecimento-automatico-profissional?WT.srch=1&amp;acc=e789ea56094489dffd798f86ff51c7a9&amp;epar=bp_pl_00_go_pla_casaeconst_geral_gmv&amp;gclid=Cj0KCQiA89zvBRDoARIsAOIePbDfXfwHOLpR7U91d3FIxn3CkB6ANB8kPV3smIcUPCu6dWF1KDTB6n4aAoeOEALw_wcB&amp;i=588c1ae0eec3dfb1f82014d6&amp;o=5d026b936c28a3cb50ed2e6c&amp;opn=YSMESP&amp;sellerId=19442728000100&amp;sellerid=19442728000100&amp;wt.srch=1" TargetMode="External"/><Relationship Id="rId182" Type="http://schemas.openxmlformats.org/officeDocument/2006/relationships/hyperlink" Target="https://www.cec.com.br/ferramentas/manuais/torques/torques-armador-em-aco-10?produto=1361084&amp;utm_content=ferramentas&amp;utm_medium=cpc&amp;utm_campaign=GoogleShop&amp;utm_source=google-shopping&amp;idpublicacao=791d2005-d206-4804-b297-71cab438caf1&amp;gclid=CjwKCAiA3OzvBRBXEiwALNKDP3OKroJrRq-JfhDEfUsGSBJ7GMVPMhVHwW_JjRXuRBYnQnUKkzJ1mRoCDFMQAvD_BwE" TargetMode="External"/><Relationship Id="rId217" Type="http://schemas.openxmlformats.org/officeDocument/2006/relationships/hyperlink" Target="https://www.magazineluiza.com.br/desentupidor-pia-e-vaso-sanitario-manual-vonder-tipo-bomba-amarelo-e-preto-/p/hhhd160fj3/ud/dstp/" TargetMode="External"/><Relationship Id="rId6" Type="http://schemas.openxmlformats.org/officeDocument/2006/relationships/hyperlink" Target="https://www.dutramaquinas.com.br/p/alicate-prensa-terminais-para-fios-e-cabos-com-bitolas-de-0-5-a-6-0-mm-ap054-36-86-004-100?gclid=Cj0KCQiAno_uBRC1ARIsAB496IWCIG5m7t1AVddcQuz3V1tPHrRuqDLYkxSs0x08wtSZPI3T6Ns9FjMaAnMJEALw_wcB" TargetMode="External"/><Relationship Id="rId238" Type="http://schemas.openxmlformats.org/officeDocument/2006/relationships/hyperlink" Target="https://www.extra.com.br/Ferramentas/FerramentasManuais/JogosKitsdeFerramenta/jogo-chave-combinada-6-32mm-aco-carbono-com-12-pecas-suporte-plastico-nove54-12612837.html" TargetMode="External"/><Relationship Id="rId259" Type="http://schemas.openxmlformats.org/officeDocument/2006/relationships/hyperlink" Target="https://www.magazineluiza.com.br/rolo-para-pintura-5cm-la-sintetica-suporte-1366-05-tigre/p/cj2b88kc77/fs/rppd/" TargetMode="External"/><Relationship Id="rId23" Type="http://schemas.openxmlformats.org/officeDocument/2006/relationships/hyperlink" Target="https://www.dutramaquinas.com.br/p/jogo-de-chave-fenda-e-phillips-com-5-pecas-general-pro" TargetMode="External"/><Relationship Id="rId119" Type="http://schemas.openxmlformats.org/officeDocument/2006/relationships/hyperlink" Target="https://www.extra.com.br/Ferramentas/FerramentasManuais/ChavesFerramentas/chave-de-grifo-14-tipo-americano-15405899.html" TargetMode="External"/><Relationship Id="rId270" Type="http://schemas.openxmlformats.org/officeDocument/2006/relationships/hyperlink" Target="https://www.shoptime.com.br/produto/15097262/trena-de-fita-em-aco-5-metros-com-trava-5m-x-19mm-metros-e-polegadas-dezco?pfm_carac=Trena%20com%20trava%2C%205m%203%2F4%22&amp;pfm_index=1&amp;pfm_page=search&amp;pfm_pos=grid&amp;pfm_type=search_page" TargetMode="External"/><Relationship Id="rId44" Type="http://schemas.openxmlformats.org/officeDocument/2006/relationships/hyperlink" Target="https://www.dutramaquinas.com.br/p/ferro-para-solda-50-watts-fsn-0050-74-65-127-005" TargetMode="External"/><Relationship Id="rId65" Type="http://schemas.openxmlformats.org/officeDocument/2006/relationships/hyperlink" Target="https://www.shoptime.com.br/produto/48002769/luva-de-protecao-borracha-2-5kv-classe-00-tensao-uso-500v-prots?WT.srch=1&amp;acc=a76c8289649a0bef0524c56c85e71570&amp;epar=bp_pl_00_go_pla_geral_3p&amp;gclid=Cj0KCQiA89zvBRDoARIsAOIePbCKPoBPWoI6N3MGMsI-d30d07gY-fQb7hZTXYcaewUF2TS0rZyKqhAaAlFUEALw_wcB&amp;i=5bd3e527eec3dfb1f87f7149&amp;o=5c63d0dd6c28a3cb506a22cb&amp;opn=GOOGLEXML&amp;sellerId=91825422000151&amp;sellerid=91825422000151&amp;wt.srch=1" TargetMode="External"/><Relationship Id="rId86" Type="http://schemas.openxmlformats.org/officeDocument/2006/relationships/hyperlink" Target="https://www.magazineluiza.com.br/trena-metrica-5m-com-trava-tramontina-43156305/p/7347231/fs/tren/" TargetMode="External"/><Relationship Id="rId130" Type="http://schemas.openxmlformats.org/officeDocument/2006/relationships/hyperlink" Target="https://www.dutramaquinas.com.br/p/espatula-6-cm-cabo-de-madeira-30-87-182-006" TargetMode="External"/><Relationship Id="rId151" Type="http://schemas.openxmlformats.org/officeDocument/2006/relationships/hyperlink" Target="https://www.americanas.com.br/produto/96516984/lima-redonda-murca-6-pol-com-cabo-11983bc-kef?pfm_carac=Lima%20redonda%206&amp;pfm_index=7&amp;pfm_page=search&amp;pfm_pos=grid&amp;pfm_type=search_page" TargetMode="External"/><Relationship Id="rId172" Type="http://schemas.openxmlformats.org/officeDocument/2006/relationships/hyperlink" Target="https://www.magazineluiza.com.br/aplicador-de-silicone-fechado-de-aluminio-886475-toolsworld/p/5925761/fs/fman/" TargetMode="External"/><Relationship Id="rId193" Type="http://schemas.openxmlformats.org/officeDocument/2006/relationships/hyperlink" Target="https://www.americanas.com.br/produto/212841881/ad-7010-alicate-amperimetro-digital-icel-cat-iii-600v?WT.srch=1&amp;acc=e789ea56094489dffd798f86ff51c7a9&amp;epar=bp_pl_00_go_pla_casaeconst_geral_gmv&amp;gclid=CjwKCAiAwZTuBRAYEiwAcr67OckpGRcmqKRrlk4pf9IhKvGeykQkLiIvchSoZwrwmL8dHxmhV8BTkBoCIK4QAvD_BwE&amp;i=5d712b2d49f937f6250d8225&amp;o=5d6e7c546c28a3cb5090b132&amp;opn=YSMESP&amp;sellerId=10428528000110&amp;sellerid=10428528000110&amp;wt.srch=1" TargetMode="External"/><Relationship Id="rId202" Type="http://schemas.openxmlformats.org/officeDocument/2006/relationships/hyperlink" Target="https://www.americanas.com.br/produto/74334281/camera-termografica-pontual-tg165-flir?WT.srch=1&amp;acc=e789ea56094489dffd798f86ff51c7a9&amp;epar=bp_pl_00_go_pla_casaeconst_geral_gmv&amp;gclid=CjwKCAiAqqTuBRBAEiwA7B66hZxDv5SRTE_uZlOyU5m2QvsDla0k58hBaNVE5gkEJgn_NO5UCQ-OrBoC5aUQAvD_BwE&amp;i=5c36b77b49f937f62554e321&amp;o=5cd5eb966c28a3cb50c22897&amp;opn=YSMESP&amp;sellerId=54374525000388&amp;sellerid=54374525000388&amp;wt.srch=1" TargetMode="External"/><Relationship Id="rId207" Type="http://schemas.openxmlformats.org/officeDocument/2006/relationships/hyperlink" Target="https://www.americanas.com.br/produto/36416201/jogo-de-chave-philips-tramontina-pro-twister-5-pecas-44135-505?pfm_carac=Chave%20philips%205%20pe%C3%A7as%20%28jogo%29&amp;pfm_page=search&amp;pfm_pos=grid&amp;pfm_type=search_page%20" TargetMode="External"/><Relationship Id="rId223" Type="http://schemas.openxmlformats.org/officeDocument/2006/relationships/hyperlink" Target="https://www.kalunga.com.br/prod/estilete-largo-plastico-profissional-c-trava-d95-easy-office/261322" TargetMode="External"/><Relationship Id="rId228" Type="http://schemas.openxmlformats.org/officeDocument/2006/relationships/hyperlink" Target="https://www.americanas.com.br/produto/163389698/ferro-de-solda-220v-c-suporte-100w-profissional-7341701-f3e?pfm_carac=Ferro%20de%20solda%20100W.&amp;pfm_page=search&amp;pfm_pos=grid&amp;pfm_type=search_page%20" TargetMode="External"/><Relationship Id="rId244" Type="http://schemas.openxmlformats.org/officeDocument/2006/relationships/hyperlink" Target="https://www.casasbahia.com.br/Ferramentas/AcessoriosparaFerramentas/linha-para-pedreiro-lisa-08mmx100m-8687872.html" TargetMode="External"/><Relationship Id="rId249" Type="http://schemas.openxmlformats.org/officeDocument/2006/relationships/hyperlink" Target="https://www.americanas.com.br/produto/34347461/luva-eletricista-2-5kv-500v-tam-10-classe-00-alta-tensao?pfm_carac=Luvas%20p%2F%20eletricista%20de%20500V%20classe%2000%20tipo%202&amp;pfm_page=search&amp;pfm_pos=grid&amp;pfm_type=search_page" TargetMode="External"/><Relationship Id="rId13" Type="http://schemas.openxmlformats.org/officeDocument/2006/relationships/hyperlink" Target="https://www.leroymerlin.com.br/bancada-de-trabalho-50x650x800mm-dexter_89135172" TargetMode="External"/><Relationship Id="rId18" Type="http://schemas.openxmlformats.org/officeDocument/2006/relationships/hyperlink" Target="https://www.leroymerlin.com.br/camera-termica-pontual-tg135-flir_89568990" TargetMode="External"/><Relationship Id="rId39" Type="http://schemas.openxmlformats.org/officeDocument/2006/relationships/hyperlink" Target="https://www.magazineluiza.com.br/estilete-profissional-18mm-lufkin-ep18l-/p/5761871/fs/flst/" TargetMode="External"/><Relationship Id="rId109" Type="http://schemas.openxmlformats.org/officeDocument/2006/relationships/hyperlink" Target="https://www.dutramaquinas.com.br/p/jogo-de-chaves-fixas-6-a-32-mm-com-12-pecas-41120-212" TargetMode="External"/><Relationship Id="rId260" Type="http://schemas.openxmlformats.org/officeDocument/2006/relationships/hyperlink" Target="https://www.americanas.com.br/produto/44560765/sugador-de-solda-em-aluminio-mxt?pfm_carac=Sugador%20de%20solda&amp;pfm_page=search&amp;pfm_pos=grid&amp;pfm_type=search_page" TargetMode="External"/><Relationship Id="rId265" Type="http://schemas.openxmlformats.org/officeDocument/2006/relationships/hyperlink" Target="https://www.americanas.com.br/produto/18655716/abafador-de-ruidos-concha-14db-carbografite-cg-104?pfm_carac=Abafador%20de%20ru%C3%ADdos%2014db&amp;pfm_index=3&amp;pfm_page=search&amp;pfm_pos=grid&amp;pfm_type=search_page" TargetMode="External"/><Relationship Id="rId281" Type="http://schemas.openxmlformats.org/officeDocument/2006/relationships/drawing" Target="../drawings/drawing7.xml"/><Relationship Id="rId34" Type="http://schemas.openxmlformats.org/officeDocument/2006/relationships/hyperlink" Target="https://www.extra.com.br/Ferramentas/ferramentasdemedicao/detectores/detector-de-tensao-sem-contato-90v-1000v-ac-ezalertpro-minipa-9206466.html" TargetMode="External"/><Relationship Id="rId50" Type="http://schemas.openxmlformats.org/officeDocument/2006/relationships/hyperlink" Target="https://www.kalunga.com.br/prod/kit-de-chaves-de-fenda-c-7-pecas-43408115-tramontina/224180" TargetMode="External"/><Relationship Id="rId55" Type="http://schemas.openxmlformats.org/officeDocument/2006/relationships/hyperlink" Target="https://www.americanas.com.br/produto/97059787/jogo-kit-de-chaves-combinadas-6-a-22-mm-boca-estrela-10-pcs?pfm_carac=Jogo%20de%20chaves%20de%20boca%2C%206%20a%2022mm&amp;pfm_index=1&amp;pfm_page=search&amp;pfm_pos=grid&amp;pfm_type=search_page" TargetMode="External"/><Relationship Id="rId76" Type="http://schemas.openxmlformats.org/officeDocument/2006/relationships/hyperlink" Target="https://www.leroymerlin.com.br/sugador-de-solda-21k161-hikari_89681543" TargetMode="External"/><Relationship Id="rId97" Type="http://schemas.openxmlformats.org/officeDocument/2006/relationships/hyperlink" Target="https://www.leroymerlin.com.br/alicate-de-pressao-10-aco-cromo-vanadio-beltools_90315295?region=grande_sao_paulo&amp;gclid=Cj0KCQiAno_uBRC1ARIsAB496IXyIIFhD0mAutLBEOm5tj1u0gmAkXQHJ7MnIpsjOv-Vkv5kPXpzqlAaAsWpEALw_wcB" TargetMode="External"/><Relationship Id="rId104" Type="http://schemas.openxmlformats.org/officeDocument/2006/relationships/hyperlink" Target="https://www.obramax.com.br/luximetro-digital-100000-lux-89097974.html?gclid=CjwKCAiAwZTuBRAYEiwAcr67OXZgrIQqWQq8bVCcOZ8sV70IDb5cZ6qHxuz4GXIBW-JowlcS1eOPQRoCIYsQAvD_BwE" TargetMode="External"/><Relationship Id="rId120" Type="http://schemas.openxmlformats.org/officeDocument/2006/relationships/hyperlink" Target="https://www.extra.com.br/Ferramentas/FerramentasManuais/ChavesFerramentas/chave-grifo-para-tubo-18-quot-213606bz-belzer-10928554.html" TargetMode="External"/><Relationship Id="rId125" Type="http://schemas.openxmlformats.org/officeDocument/2006/relationships/hyperlink" Target="https://www.americanas.com.br/produto/470426663/desentupidor-pia-e-vaso-sanitario-manual-vonder-tipo-bomba-amarelo-e-preto?WT.srch=1&amp;acc=e789ea56094489dffd798f86ff51c7a9&amp;epar=bp_pl_00_go_pla_ud_geral_gmv&amp;gclid=CjwKCAiA8K7uBRBBEiwACOm4d8RGGkCe2I9z2wxPaCEVUjKsC8dtj2bupblafrvW44zBOtw-V-tvEBoCxCUQAvD_BwE&amp;i=577eee71eec3dfb1f84cf5d4&amp;o=5d8d04f26c28a3cb50be9d21&amp;opn=YSMESP&amp;sellerId=8677036000116&amp;sellerid=8677036000116&amp;wt.srch=1" TargetMode="External"/><Relationship Id="rId141" Type="http://schemas.openxmlformats.org/officeDocument/2006/relationships/hyperlink" Target="https://www.extra.com.br/Ferramentas/FerramentasManuais/JogosKitsdeFerramenta/jogo-de-soquetes-sextavados-com-encaixe-de-3-8-pol-com-26-pecas-gedore-red-r59003026-13539946.html" TargetMode="External"/><Relationship Id="rId146" Type="http://schemas.openxmlformats.org/officeDocument/2006/relationships/hyperlink" Target="https://www.americanas.com.br/produto/32544392/jogo-de-chave-combinada-starfer-16-pecas-6-a-32mm?pfm_carac=Jogo%20de%20chaves%20combinadas%206%20%C3%A0%2032mm.&amp;pfm_index=1&amp;pfm_page=search&amp;pfm_pos=grid&amp;pfm_type=search_page" TargetMode="External"/><Relationship Id="rId167" Type="http://schemas.openxmlformats.org/officeDocument/2006/relationships/hyperlink" Target="https://www.shoptime.com.br/produto/12993179/rolo-para-pintura-microfibra-23cm-antirrespingo-com-suporte-rpv2012-vonder?pfm_carac=Rolo%20%20pintura&amp;pfm_index=5&amp;pfm_page=search&amp;pfm_pos=grid&amp;pfm_type=search_page" TargetMode="External"/><Relationship Id="rId188" Type="http://schemas.openxmlformats.org/officeDocument/2006/relationships/hyperlink" Target="https://www.cec.com.br/ferramentas/manuais/alicates/alicate-de-corte-diagonal-6-black-nickel-preto-e-vermelho?produto=1343530" TargetMode="External"/><Relationship Id="rId7" Type="http://schemas.openxmlformats.org/officeDocument/2006/relationships/hyperlink" Target="https://www.americanas.com.br/produto/35901037/alicate-rebitador-r100-manual-irwin-3-32-1-8-5-32-3-16?pfm_carac=Alicate%20p%2F%20rebite%201%2F8%22%2C%203%2F32%22%2C%205%2F32%22%20e%203%2F16%22mm%20%20manual&amp;pfm_page=search&amp;pfm_pos=grid&amp;pfm_type=search_page%20" TargetMode="External"/><Relationship Id="rId71" Type="http://schemas.openxmlformats.org/officeDocument/2006/relationships/hyperlink" Target="https://www.casasbahia.com.br/Ferramentas/FerramentasEletricas/Furadeiras/kit-parafusadeira-e-furadeira-a-bateria-12v-bivolt-laranja-maleta-15330544.html" TargetMode="External"/><Relationship Id="rId92" Type="http://schemas.openxmlformats.org/officeDocument/2006/relationships/hyperlink" Target="https://www.netsuprimentos.com.br/kit-trincha-tigre-64841/p?idsku=75866&amp;gclid=CjwKCAiA3OzvBRBXEiwALNKDP5CV_ZcB7ro6LF8lve2qxmKSZepAUb4WsWJwjhxkCwI_UdlUofQFrhoCK5cQAvD_BwE" TargetMode="External"/><Relationship Id="rId162" Type="http://schemas.openxmlformats.org/officeDocument/2006/relationships/hyperlink" Target="https://www.americanas.com.br/produto/101697794/nivel-de-aluminio-300mm-corpo-perfil-em-i-com-protecao-nas-extremidades-2-bolhas-tramontina?pfm_carac=N%C3%ADvel%20Alum%C3%ADnio%20300mm%20-%202%20Bolhas%20Cabo%20Met%C3%A1lico%20Base%20Magn%C3%A9tica&amp;pfm_index=7&amp;pfm_page=search&amp;pfm_pos=grid&amp;pfm_type=search_page" TargetMode="External"/><Relationship Id="rId183" Type="http://schemas.openxmlformats.org/officeDocument/2006/relationships/hyperlink" Target="https://www.americanas.com.br/produto/11424255/extensao-eletrica-de-30-metros-2-x-2-50-mm2-hardwork-daneva-laranja?pfm_carac=Extens%C3%A3o%20El%C3%A9trica%2030%20&amp;pfm_page=search&amp;pfm_pos=grid&amp;pfm_type=search_page" TargetMode="External"/><Relationship Id="rId213" Type="http://schemas.openxmlformats.org/officeDocument/2006/relationships/hyperlink" Target="https://www.magazineluiza.com.br/chave-grifo-24-polegadas-cid-200175-/p/7288627/fs/chgr/" TargetMode="External"/><Relationship Id="rId218" Type="http://schemas.openxmlformats.org/officeDocument/2006/relationships/hyperlink" Target="https://www.americanas.com.br/produto/108038011/detector-de-tensao-90v-a-1000v-ac-ezalert-ii-minipa?pfm_carac=Detector%20de%20Tens%C3%A3o%2090%20a%201000V%20AC&amp;pfm_index=7&amp;pfm_page=search&amp;pfm_pos=grid&amp;pfm_type=search_page%20" TargetMode="External"/><Relationship Id="rId234" Type="http://schemas.openxmlformats.org/officeDocument/2006/relationships/hyperlink" Target="https://www.americanas.com.br/produto/1194702430/jogo-de-chaves-de-fenda-philips-com-7-pecas-tramontina?pfm_carac=Jogo%20Chave%20Fenda%20com%207&amp;pfm_index=1&amp;pfm_page=search&amp;pfm_pos=grid&amp;pfm_type=search_page" TargetMode="External"/><Relationship Id="rId239" Type="http://schemas.openxmlformats.org/officeDocument/2006/relationships/hyperlink" Target="https://www.extra.com.br/Ferramentas/FerramentasManuais/ChavesFerramentas/jogo-chave-de-boca-combinada-12-pecas-6-ate-22mm-goodyer-1500290076.html?IdSku=1500290076" TargetMode="External"/><Relationship Id="rId2" Type="http://schemas.openxmlformats.org/officeDocument/2006/relationships/hyperlink" Target="https://www.google.com/shopping/product/7671132757586426602?lsf=seller:7504209,store:664213653819574102&amp;prds=oid:14669404323852386902&amp;q=Alicate+cortador,+descascador+e+desencapador+de+fio&amp;hl=pt-BR&amp;ei=91TEXcGVFaKW0Ab045zgBw&amp;lsft=gclid:Cj0KCQiAno_uBRC1ARIsAB496IWnOaBsPUOqiVBwqUIHPnIVLrC56ThvjcG-vGENCTrlHxUSWkDemAIaAuozEALw_wcB" TargetMode="External"/><Relationship Id="rId29" Type="http://schemas.openxmlformats.org/officeDocument/2006/relationships/hyperlink" Target="https://www.americanas.com.br/produto/36976842/chave-grifo-24-pol-600-mm?pfm_carac=Chaves%20de%20grifo%20n%C2%B0%2024&amp;pfm_page=search&amp;pfm_pos=grid&amp;pfm_type=search_page%20" TargetMode="External"/><Relationship Id="rId250" Type="http://schemas.openxmlformats.org/officeDocument/2006/relationships/hyperlink" Target="https://www.americanas.com.br/produto/101713445/martelo-de-unha-27-mm-cabeca-em-aco-especial-polida-cabo-em-madeira-envernizado-tramontina?pfm_carac=Martelo%20Unha%2027mm%20Polido%20Cabo%20Madeira&amp;pfm_index=3&amp;pfm_page=search&amp;pfm_pos=grid&amp;pfm_type=search_page" TargetMode="External"/><Relationship Id="rId255" Type="http://schemas.openxmlformats.org/officeDocument/2006/relationships/hyperlink" Target="https://www.magazineluiza.com.br/furadeira-e-parafusadeira-blackdecker-12v-velocidade-variavel-e-reversivel-3-8-ld12sc/p/220469600/fs/fprr/" TargetMode="External"/><Relationship Id="rId271" Type="http://schemas.openxmlformats.org/officeDocument/2006/relationships/hyperlink" Target="https://www.shoptime.com.br/produto/15105565/martelo-de-borracha-40-mm-preto-vonder?pfm_carac=Martelo%20de%20Borracha&amp;pfm_index=0&amp;pfm_page=search&amp;pfm_pos=grid&amp;pfm_type=search_page" TargetMode="External"/><Relationship Id="rId276" Type="http://schemas.openxmlformats.org/officeDocument/2006/relationships/hyperlink" Target="https://www.americanas.com.br/produto/360694114/kit-trincha-pincel-condor-4-unidades-lancamento?WT.srch=1&amp;acc=e789ea56094489dffd798f86ff51c7a9&amp;epar=bp_pl_00_go_pap_todas_geral_gmv&amp;gclid=CjwKCAiA3OzvBRBXEiwALNKDPy6Vg-DASE_LBmKfPaBgbRVRZvf-A1WvXgyg6eKVylGVpT65AhfzcxoCF4UQAvD_BwE&amp;i=5cdf771b49f937f6253d4244&amp;o=5d7d37706c28a3cb50a6cbc0&amp;opn=YSMESP&amp;sellerId=33294035000130&amp;sellerid=33294035000130&amp;wt.srch=1" TargetMode="External"/><Relationship Id="rId24" Type="http://schemas.openxmlformats.org/officeDocument/2006/relationships/hyperlink" Target="https://www.cec.com.br/ferramentas/manuais/chaves/inglesa/chave-inglesa/ajustavel-12-cromada?produto=1361108" TargetMode="External"/><Relationship Id="rId40" Type="http://schemas.openxmlformats.org/officeDocument/2006/relationships/hyperlink" Target="https://www.piresmartins.com.br/esquadro-em-aco-com-base-de-metal-12-stanley/p?s=5656&amp;gclid=Cj0KCQiAn8nuBRCzARIsAJcdIfMNZupt3qISc1XXIOlAETpliITTPc91tczRCEp4MbsiFZJL5RYdvlsaAvEjEALw_wcB" TargetMode="External"/><Relationship Id="rId45" Type="http://schemas.openxmlformats.org/officeDocument/2006/relationships/hyperlink" Target="https://www.extra.com.br/Ferramentas/FerramentasManuais/FormoesLimasGrosas/jogo-de-formoes-para-artesao-6-pecas-5154775.html" TargetMode="External"/><Relationship Id="rId66" Type="http://schemas.openxmlformats.org/officeDocument/2006/relationships/hyperlink" Target="https://www.shoptime.com.br/produto/101713445/martelo-de-unha-27-mm-cabeca-em-aco-especial-polida-cabo-em-madeira-envernizado-tramontina?pfm_carac=Martelo%20Unha%2027mm%20Polido%20Cabo%20Madeira&amp;pfm_index=2&amp;pfm_page=search&amp;pfm_pos=grid&amp;pfm_type=search_page" TargetMode="External"/><Relationship Id="rId87" Type="http://schemas.openxmlformats.org/officeDocument/2006/relationships/hyperlink" Target="https://www.magazineluiza.com.br/martelo-borracha-preto-40mm-max/p/ch6k6b1ga3/fs/fmar/" TargetMode="External"/><Relationship Id="rId110" Type="http://schemas.openxmlformats.org/officeDocument/2006/relationships/hyperlink" Target="https://www.shoptime.com.br/produto/74334281/camera-termografica-pontual-tg165-flir?WT.srch=1&amp;acc=a76c8289649a0bef0524c56c85e71570&amp;epar=bp_pl_00_go_pla_casaeconst_geral_gmv&amp;gclid=CjwKCAiAqqTuBRBAEiwA7B66hRgSUjfTcxmUgMyqHy7kJQ3ajUZVwjvz3B9M8GFG9-ZFyJNLw49h0xoCj0YQAvD_BwE&amp;i=5c36c68249f937f62558e60d&amp;o=5cd5eb926c28a3cb50c2284a&amp;opn=GOOGLEXML&amp;sellerId=54374525000388&amp;sellerid=54374525000388&amp;wt.srch=1" TargetMode="External"/><Relationship Id="rId115" Type="http://schemas.openxmlformats.org/officeDocument/2006/relationships/hyperlink" Target="https://www.magazineluiza.com.br/jogo-de-chaves-fenda-e-philips-com-5-pecas-brasfort-/p/ed004ac64d/fs/jgcf/" TargetMode="External"/><Relationship Id="rId131" Type="http://schemas.openxmlformats.org/officeDocument/2006/relationships/hyperlink" Target="https://www.americanas.com.br/produto/81943202/estilete-profissional-ponta-de-metal-e-3-laminas-aco-18mm?pfm_carac=Estilete%20profissional%2018mm&amp;pfm_index=11&amp;pfm_page=search&amp;pfm_pos=grid&amp;pfm_type=search_page%20" TargetMode="External"/><Relationship Id="rId136" Type="http://schemas.openxmlformats.org/officeDocument/2006/relationships/hyperlink" Target="https://www.magazineluiza.com.br/ferro-de-solda-profissional-soldagem-de-estanho-100w-220v-barcelona/p/df26hcd6g4/fs/fdsa/" TargetMode="External"/><Relationship Id="rId157" Type="http://schemas.openxmlformats.org/officeDocument/2006/relationships/hyperlink" Target="https://www.madeiramadeira.com.br/luva-para-eletricista-isolante-alta-tensao-2-5-kv-t-9-2250331.html?origem=pla-2250331&amp;utm_source=google&amp;utm_medium=cpc&amp;utm_content=luvas-isolantes-1586&amp;utm_term=2250331&amp;gclid=Cj0KCQiA89zvBRDoARIsAOIePbCVsobiMY2lgYP1SalTPx-HDxKCCc67cCN69WNk415sO2ExXyY27GIaAkZZEALw_wcB" TargetMode="External"/><Relationship Id="rId178" Type="http://schemas.openxmlformats.org/officeDocument/2006/relationships/hyperlink" Target="https://www.americanas.com.br/produto/15097262/trena-de-fita-em-aco-5-metros-com-trava-5m-x-19mm-metros-e-polegadas-dezco?pfm_carac=Trena%20com%20trava%2C%205m%203%2F4%22&amp;pfm_index=1&amp;pfm_page=search&amp;pfm_pos=grid&amp;pfm_type=search_page" TargetMode="External"/><Relationship Id="rId61" Type="http://schemas.openxmlformats.org/officeDocument/2006/relationships/hyperlink" Target="https://www.dutramaquinas.com.br/p/luva-de-pvc-lisa-com-forro-27-cm-70-27-020-270" TargetMode="External"/><Relationship Id="rId82" Type="http://schemas.openxmlformats.org/officeDocument/2006/relationships/hyperlink" Target="https://www.shoptime.com.br/produto/8589388/serrote-profissional-20-5-dentes-por-polegada-tramontina?pfm_carac=Serrote%20de%2020%E2%80%9D&amp;pfm_index=1&amp;pfm_page=search&amp;pfm_pos=grid&amp;pfm_type=search_page&amp;tamanho=20%27" TargetMode="External"/><Relationship Id="rId152" Type="http://schemas.openxmlformats.org/officeDocument/2006/relationships/hyperlink" Target="https://www.americanas.com.br/produto/43973246/linha-pedreiro-nylon-0-80mm-x-100m-vonder?pfm_carac=Linha%20p%2F%20pedreiro%20&amp;pfm_index=3&amp;pfm_page=search&amp;pfm_pos=grid&amp;pfm_type=search_page" TargetMode="External"/><Relationship Id="rId173" Type="http://schemas.openxmlformats.org/officeDocument/2006/relationships/hyperlink" Target="https://www.magazineluiza.com.br/abafador-de-ruidos-14db-cg104-carbografite/p/6068952/fs/abdr/" TargetMode="External"/><Relationship Id="rId194" Type="http://schemas.openxmlformats.org/officeDocument/2006/relationships/hyperlink" Target="https://www.extra.com.br/Ferramentas/FerramentasManuais/Alicates/alicate-crimpador-8-quot-sem-catraca-para-rj45-rj12-rj11-acv245-vonder-12586290.html" TargetMode="External"/><Relationship Id="rId199" Type="http://schemas.openxmlformats.org/officeDocument/2006/relationships/hyperlink" Target="https://www.magazineluiza.com.br/jogo-brocas-aco-rapido-metais-1-a-10mm-19pcs-tin-tw100-lenox-twill-/p/fd263bj013/fs/macm/" TargetMode="External"/><Relationship Id="rId203" Type="http://schemas.openxmlformats.org/officeDocument/2006/relationships/hyperlink" Target="https://www.americanas.com.br/produto/193520669/jogo-chave-fenda-philips-tramontina-43408-115-com-7-pecas?pfm_carac=Chave%20de%20fenda%207%20pe%C3%A7as%20%28jogo%29&amp;pfm_index=1&amp;pfm_page=search&amp;pfm_pos=grid&amp;pfm_type=search_page%20" TargetMode="External"/><Relationship Id="rId208" Type="http://schemas.openxmlformats.org/officeDocument/2006/relationships/hyperlink" Target="https://www.americanas.com.br/produto/25828876/chave-inglesa-ajustavel-fosfatizada-12-300mm-b683-black-jack?pfm_carac=Chave%20inglesa%20ajust%C3%A1vel&amp;pfm_index=10&amp;pfm_page=search&amp;pfm_pos=grid&amp;pfm_type=search_page%20" TargetMode="External"/><Relationship Id="rId229" Type="http://schemas.openxmlformats.org/officeDocument/2006/relationships/hyperlink" Target="https://www.americanas.com.br/produto/88020850/jogo-formoes-com-cabo-de-madeira-4-pecas-tamanhos-3-8-1-2-5-8-e-3-4-tramontina?pfm_carac=Form%C3%B5es%20%28jogo%29%20%E2%80%93%203%2F8%E2%80%9D%2C%20%C2%BD%E2%80%9D%2C%205%2F8%E2%80%9D%2C%20%C2%BE%E2%80%9D&amp;pfm_page=search&amp;pfm_pos=grid&amp;pfm_type=search_page%20" TargetMode="External"/><Relationship Id="rId19" Type="http://schemas.openxmlformats.org/officeDocument/2006/relationships/hyperlink" Target="https://www.kalunga.com.br/prod/kit-de-chaves-de-fenda-c-7-pecas-43408115-tramontina/224180" TargetMode="External"/><Relationship Id="rId224" Type="http://schemas.openxmlformats.org/officeDocument/2006/relationships/hyperlink" Target="https://www.americanas.com.br/produto/35401229/esquadro-stanley-12-em-12-46536?WT.srch=1&amp;acc=e789ea56094489dffd798f86ff51c7a9&amp;epar=bp_pl_00_go_pla_casaeconst_geral_gmv&amp;gclid=Cj0KCQiAn8nuBRCzARIsAJcdIfNKzg8IfRIZyabmK5qEK5ERbhIKploO701PYF1-hMKJpg60NBYEkOcaApoREALw_wcB&amp;i=59f3fd1beec3dfb1f87bd989&amp;o=5afd00e8ebb19ac62c5a009a&amp;opn=YSMESP&amp;sellerId=49295801000110&amp;sellerid=49295801000110&amp;wt.srch=1" TargetMode="External"/><Relationship Id="rId240" Type="http://schemas.openxmlformats.org/officeDocument/2006/relationships/hyperlink" Target="https://www.extra.com.br/Ferramentas/FerramentasManuais/ChavesFerramentas/jogo-de-chaves-torx-tipo-l-curta-com-11-pecas-t6-t40-10758-irwin-6916101.html?IdSku=6916101" TargetMode="External"/><Relationship Id="rId245" Type="http://schemas.openxmlformats.org/officeDocument/2006/relationships/hyperlink" Target="https://www.casasbahia.com.br/MaterialparaConstrucao/UniformesProfissionais/AcessoriosEquipamentosdeProtecaoIndividual/luva-de-pvc-forrada-c-palma-aspera-verde-plastcor-ca-34570-13223713.html" TargetMode="External"/><Relationship Id="rId261" Type="http://schemas.openxmlformats.org/officeDocument/2006/relationships/hyperlink" Target="https://www.americanas.com.br/produto/41198000/tesoura-p-eletricista-e-cabista-5-1-2-3085512000-vonder?pfm_carac=Tesoura%20para%20Cabista%2Feletricista%20TES.&amp;pfm_index=2&amp;pfm_page=search&amp;pfm_pos=grid&amp;pfm_type=search_page" TargetMode="External"/><Relationship Id="rId266" Type="http://schemas.openxmlformats.org/officeDocument/2006/relationships/hyperlink" Target="https://www.americanas.com.br/produto/8589388/serrote-profissional-20-5-dentes-por-polegada-tramontina?pfm_carac=Serrote%20de%2020%E2%80%9D&amp;pfm_index=1&amp;pfm_page=search&amp;pfm_pos=grid&amp;pfm_type=search_page&amp;tamanho=20%27" TargetMode="External"/><Relationship Id="rId14" Type="http://schemas.openxmlformats.org/officeDocument/2006/relationships/hyperlink" Target="https://www.leroymerlin.com.br/bomba-para-graxa-manual-500g-worker_89837062" TargetMode="External"/><Relationship Id="rId30" Type="http://schemas.openxmlformats.org/officeDocument/2006/relationships/hyperlink" Target="https://www.americanas.com.br/produto/26857739/chave-grifo-36-102mm-heavy-duty-cabo-emborrachado-1570755-mtx?pfm_carac=Chaves%20de%20grifo%20n%C2%B0%2036&amp;pfm_index=1&amp;pfm_page=search&amp;pfm_pos=grid&amp;pfm_type=search_page%20" TargetMode="External"/><Relationship Id="rId35" Type="http://schemas.openxmlformats.org/officeDocument/2006/relationships/hyperlink" Target="https://www.extra.com.br/construcao/UniformesProfissionais/AcessoriosEquipamentosdeProtecaoIndividual/cinto-de-seguranca-tipo-paraquedista-cg-780e-carbografite-6797373.html" TargetMode="External"/><Relationship Id="rId56" Type="http://schemas.openxmlformats.org/officeDocument/2006/relationships/hyperlink" Target="https://www.americanas.com.br/produto/1194598011/jogo-de-chave-tork-curta-tipo-l-com-9-pecas-e-estojo-carbografite-12479712?pfm_carac=Jogo%20de%20Chaves%20Curtas%20tipo%20Tork&amp;pfm_page=search&amp;pfm_pos=grid&amp;pfm_type=search_page" TargetMode="External"/><Relationship Id="rId77" Type="http://schemas.openxmlformats.org/officeDocument/2006/relationships/hyperlink" Target="https://www.magazineluiza.com.br/tesoura-p-eletricista-e-cabista-5-1-2-3085512000-vonder/p/hc353j1f59/fs/traf/" TargetMode="External"/><Relationship Id="rId100" Type="http://schemas.openxmlformats.org/officeDocument/2006/relationships/hyperlink" Target="https://www.leroymerlin.com.br/alicate-universal-8-tramontina_90345234" TargetMode="External"/><Relationship Id="rId105" Type="http://schemas.openxmlformats.org/officeDocument/2006/relationships/hyperlink" Target="https://www.americanas.com.br/produto/40764793/bancada-para-trabalho-dobravel-e-portatil-bmn-600-nove54?pfm_carac=Bancada%20de%20trabalho%20dobr%C3%A1vel%20e%20port%C3%A1til%20com%20morsa%20adaptada&amp;pfm_index=1&amp;pfm_page=search&amp;pfm_pos=grid&amp;pfm_type=search_page%20" TargetMode="External"/><Relationship Id="rId126" Type="http://schemas.openxmlformats.org/officeDocument/2006/relationships/hyperlink" Target="https://www.dutramaquinas.com.br/p/detector-de-tensao-com-ponta-em-formato-redondo-1ac-a2-ii-2432944" TargetMode="External"/><Relationship Id="rId147" Type="http://schemas.openxmlformats.org/officeDocument/2006/relationships/hyperlink" Target="https://www.dutramaquinas.com.br/p/jogo-de-chave-combinada-de-6-a-22-aco-cromo-vanadio-com-12-pecas-41128-212-2" TargetMode="External"/><Relationship Id="rId168" Type="http://schemas.openxmlformats.org/officeDocument/2006/relationships/hyperlink" Target="https://www.shoptime.com.br/produto/44560765/sugador-de-solda-em-aluminio-mxt?pfm_carac=Sugador%20de%20solda&amp;pfm_index=4&amp;pfm_page=search&amp;pfm_pos=grid&amp;pfm_type=search_page" TargetMode="External"/><Relationship Id="rId8" Type="http://schemas.openxmlformats.org/officeDocument/2006/relationships/hyperlink" Target="https://www.cec.com.br/ferramentas/manuais/alicates/alicate-universal-8-amarelo?produto=1033325" TargetMode="External"/><Relationship Id="rId51" Type="http://schemas.openxmlformats.org/officeDocument/2006/relationships/hyperlink" Target="https://www.magazineluiza.com.br/jogo-de-chave-fixa-12pcs-de-6-a-32-6040-brasfort-/p/fkedj0ch0c/fs/chfx/" TargetMode="External"/><Relationship Id="rId72" Type="http://schemas.openxmlformats.org/officeDocument/2006/relationships/hyperlink" Target="https://www.obramax.com.br/passa-fio-com-alma-de-aco-20m-89352130.html?gclid=Cj0KCQiAuefvBRDXARIsAFEOQ9EO-ucYZGfziNL4zjG1EHCGRB2HOaLKwpyT1TtPKq1SBAmKEKT_piQaAt7wEALw_wcB" TargetMode="External"/><Relationship Id="rId93" Type="http://schemas.openxmlformats.org/officeDocument/2006/relationships/hyperlink" Target="https://www.obramax.com.br/alicate-bomba-dagua-10-254mm-89029976.html?gclid=Cj0KCQiAno_uBRC1ARIsAB496IVIsuvfZVbEXG_jvwgCxXA3GhJTqy3iHzq0FmfPO_-kX3Ry8K-x9uYaAh2iEALw_wcB" TargetMode="External"/><Relationship Id="rId98" Type="http://schemas.openxmlformats.org/officeDocument/2006/relationships/hyperlink" Target="https://www.magazineluiza.com.br/alicate-prensa-terminais-para-fios-e-cabos-com-bitolas-de-05-a-10-mm2-ap051-vonder/p/7243018/fs/aldb/?&amp;utm_source=google&amp;utm_medium=pla&amp;utm_campaign=PLA_marketplace&amp;partner_id=17014&amp;seller_id=dutramaquinas&amp;product_group_id=321568816714&amp;ad_group_id=48543699315&amp;gclid=Cj0KCQiAno_uBRC1ARIsAB496IWj7DvwmsIoRgVpm7dgRricFwQk3XOpOEYPaIl0M5ZSFqtEEz3BUb8aAjhREALw_wcB" TargetMode="External"/><Relationship Id="rId121" Type="http://schemas.openxmlformats.org/officeDocument/2006/relationships/hyperlink" Target="https://www.extra.com.br/Ferramentas/FerramentasManuais/ChavesFerramentas/chave-de-grifo-24-tipo-americano-15406003.html" TargetMode="External"/><Relationship Id="rId142" Type="http://schemas.openxmlformats.org/officeDocument/2006/relationships/hyperlink" Target="https://www.extra.com.br/Ferramentas/FerramentasManuais/JogosKitsdeFerramenta/jogo-de-chave-de-fenda-phillips-7-pecas-43408-115-tramontina-11426223.html" TargetMode="External"/><Relationship Id="rId163" Type="http://schemas.openxmlformats.org/officeDocument/2006/relationships/hyperlink" Target="https://www.americanas.com.br/produto/1196275224/parafusadeira-furadeira-de-3-8-pol-a-bateria-12v-lition-vel-variavel-e-reversivel-com-13-acessorios-black-decker-ld12s-br?pfm_carac=Parafusadeira%20velocidade%20vari%C3%A1vel%203%2F8%27%27%20%2012V%2C%20Bosh.&amp;pfm_page=search&amp;pfm_pos=grid&amp;pfm_type=search_page" TargetMode="External"/><Relationship Id="rId184" Type="http://schemas.openxmlformats.org/officeDocument/2006/relationships/hyperlink" Target="https://www.madeiramadeira.com.br/kit-trincha-pincel-exin-royal-com-5-unidades-1967791.html?origem=pla-1967791&amp;utm_source=google&amp;utm_medium=cpc&amp;utm_content=broxas-para-pintura-2045&amp;utm_term=1967791&amp;gclid=CjwKCAiA3OzvBRBXEiwALNKDPxeSWM1h7CUwFnJsYI6-4cW8tMEjLIr_vyXMFaT2B9LUzPXPW1Z_JxoCvuIQAvD_BwE" TargetMode="External"/><Relationship Id="rId189" Type="http://schemas.openxmlformats.org/officeDocument/2006/relationships/hyperlink" Target="https://www.havan.com.br/alicate-de-press-o-meghazine-ap3031/p" TargetMode="External"/><Relationship Id="rId219" Type="http://schemas.openxmlformats.org/officeDocument/2006/relationships/hyperlink" Target="https://www.americanas.com.br/produto/18798642/cinto-seguranca-paraquedista-cg-770ep?pfm_carac=Cinto%20Seguran%C3%A7a%20Paraquedista%20CG-770EP%20s%2F%20Talabarte%20Ajuste%20total&amp;pfm_page=search&amp;pfm_pos=grid&amp;pfm_type=search_page%20" TargetMode="External"/><Relationship Id="rId3" Type="http://schemas.openxmlformats.org/officeDocument/2006/relationships/hyperlink" Target="https://www.lojadomecanico.com.br/produto/77940/2/468/Alicate-de-Bico-Meia-Cana-Reto-6-Pol/153/?utm_source=googleshopping&amp;utm_campaign=xmlshopping&amp;utm_medium=cpc&amp;utm_content=77940&amp;gclid=Cj0KCQiAno_uBRC1ARIsAB496IXuBRRwNu7wy_JrimIQRIRcJzu8KrtXjyQ8spVvjq7ics2rEPmq9UUaAjzGEALw_wcB" TargetMode="External"/><Relationship Id="rId214" Type="http://schemas.openxmlformats.org/officeDocument/2006/relationships/hyperlink" Target="https://www.magazineluiza.com.br/chave-grifo-36-heavy-duty-1570755-mtx-/p/eedefjj04c/fs/chgr/" TargetMode="External"/><Relationship Id="rId230" Type="http://schemas.openxmlformats.org/officeDocument/2006/relationships/hyperlink" Target="https://www.americanas.com.br/produto/360709785/furadeira-de-impacto-gsb13-650w-mandril-de-1-2-velocidade-variavel-e-reversivel-bosch?pfm_carac=Furadeira%20el%C3%A9trica%20profissional%2C%20velocidade%20vari%C3%A1vel%20e%20revers%C3%ADvel%2C%20mandril%20at%C3%A9%20%C2%BD&amp;pfm_page=search&amp;pfm_pos=grid&amp;pfm_type=search_page%20&amp;voltagem=127%20V" TargetMode="External"/><Relationship Id="rId235" Type="http://schemas.openxmlformats.org/officeDocument/2006/relationships/hyperlink" Target="https://www.extra.com.br/Ferramentas/FerramentasManuais/ChavesFerramentas/jogo-chave-fixa-6-32mm-12-pecas-15381033.html" TargetMode="External"/><Relationship Id="rId251" Type="http://schemas.openxmlformats.org/officeDocument/2006/relationships/hyperlink" Target="https://www.americanas.com.br/produto/16472645/maquina-de-solda-inversora-lis-130-portatil-110v-lynus?chave_search=acproduct" TargetMode="External"/><Relationship Id="rId256" Type="http://schemas.openxmlformats.org/officeDocument/2006/relationships/hyperlink" Target="https://www.extra.com.br/Ferramentas/FerramentasManuais/DiversasFerramentasManuais/guia-passa-fio-sonda-de-pvc-alma-de-aco-profissional-15-mts-1500191014.html?IdSku=1500191014" TargetMode="External"/><Relationship Id="rId277" Type="http://schemas.openxmlformats.org/officeDocument/2006/relationships/hyperlink" Target="https://www.manchesterautomacao.com.br/relogio-de-ponto-control-id-idclass" TargetMode="External"/><Relationship Id="rId25" Type="http://schemas.openxmlformats.org/officeDocument/2006/relationships/hyperlink" Target="https://www.americanas.com.br/produto/77802279/chave-grifo-08-3kg?WT.srch=1&amp;acc=e789ea56094489dffd798f86ff51c7a9&amp;epar=bp_pl_00_go_pla_casaeconst_geral_gmv&amp;gclid=CjwKCAiAzanuBRAZEiwA5yf4uhGQQO3ZOAmz5C33FTpKXsszHECGoqgg_keuDHSzA3jdvSaqCY4h6BoC3rcQAvD_BwE&amp;i=5ce4bc9949f937f625e0e58f&amp;o=5ce4437a6c28a3cb50cf38fa&amp;opn=YSMESP&amp;sellerId=45952553000182&amp;sellerid=45952553000182&amp;wt.srch=1" TargetMode="External"/><Relationship Id="rId46" Type="http://schemas.openxmlformats.org/officeDocument/2006/relationships/hyperlink" Target="https://www.magazineluiza.com.br/furadeira-de-impacto-bosch-650w-velocidade-variavel-mandril-1-2-gsb-13-re-professional/p/218844900/fs/faea/?utm_source=google&amp;utm_medium=pla&amp;utm_campaign=&amp;partner_id=4647&amp;seller_id=magazineluiza&amp;v=1&amp;product_group_id=475573229167&amp;ad_group_id=53594506459&amp;gclid=Cj0KCQiAn8nuBRCzARIsAJcdIfNX27uvkf9f7_NMDYmrJ402mCdC0l7j_0UIRjRAgJ4kHaa7VSvk57oaAvGGEALw_wcB" TargetMode="External"/><Relationship Id="rId67" Type="http://schemas.openxmlformats.org/officeDocument/2006/relationships/hyperlink" Target="https://www.shoptime.com.br/produto/25593363/maquina-de-solda-eletrica-bivolt-4-5-kva-60hz-w-1600-kajima?pfm_carac=M%C3%A1quina%20de%20solda%20%28el%C3%A9trica%29%20&amp;pfm_index=0&amp;pfm_page=search&amp;pfm_pos=grid&amp;pfm_type=search_page" TargetMode="External"/><Relationship Id="rId116" Type="http://schemas.openxmlformats.org/officeDocument/2006/relationships/hyperlink" Target="https://www.magazineluiza.com.br/jogo-de-chaves-fenda-e-philips-com-5-pecas-brasfort-/p/ed004ac64d/fs/jgcf/" TargetMode="External"/><Relationship Id="rId137" Type="http://schemas.openxmlformats.org/officeDocument/2006/relationships/hyperlink" Target="https://www.magazineluiza.com.br/jogo-de-formoes-6-a-24-mm-com-4-pecas-mtx/p/kaga0j4bd9/fs/form/" TargetMode="External"/><Relationship Id="rId158" Type="http://schemas.openxmlformats.org/officeDocument/2006/relationships/hyperlink" Target="https://www.madeiramadeira.com.br/martelo-unha-polido-com-cabo-em-fibra-27mm-brasfort-2339774.html" TargetMode="External"/><Relationship Id="rId272" Type="http://schemas.openxmlformats.org/officeDocument/2006/relationships/hyperlink" Target="https://www.shoptime.com.br/produto/23639082/chave-grifo-18?pfm_carac=Chave%20de%20Grifo%2018%22&amp;pfm_index=1&amp;pfm_page=search&amp;pfm_pos=grid&amp;pfm_type=search_page" TargetMode="External"/><Relationship Id="rId20" Type="http://schemas.openxmlformats.org/officeDocument/2006/relationships/hyperlink" Target="https://www.dutramaquinas.com.br/p/chave-ajustavel-oxidada-comprimento-de-15-70-180" TargetMode="External"/><Relationship Id="rId41" Type="http://schemas.openxmlformats.org/officeDocument/2006/relationships/hyperlink" Target="https://www.cec.com.br/ferramentas/manuais/tesouras-e-facoes/laminas-para-estilete-18mm-com-10-pecas?produto=1177051&amp;utm_content=ferramentas&amp;utm_medium=cpc&amp;utm_campaign=GoogleShop&amp;utm_source=google-shopping&amp;idpublicacao=791d2005-d206-4804-b297-71cab438caf1&amp;gclid=Cj0KCQiAn8nuBRCzARIsAJcdIfPBNDHxvbeh_VTyKCMKojkXLGPMk1YBvz1QxD0TXscWPIMJZba6zA0aAq7qEALw_wcB" TargetMode="External"/><Relationship Id="rId62" Type="http://schemas.openxmlformats.org/officeDocument/2006/relationships/hyperlink" Target="https://www.extra.com.br/Ferramentas/FerramentasManuais/JogosKitsdeFerramenta/luva-fibra-vidro-poliuretano-n9-anticorte-ppm-16-proteplus-1501025862.html?IdSku=1501025862" TargetMode="External"/><Relationship Id="rId83" Type="http://schemas.openxmlformats.org/officeDocument/2006/relationships/hyperlink" Target="https://www.shoptime.com.br/produto/51295303/talhadeira-150-x-16-mm-207103br?pfm_carac=Talhadeira%20150%20x%2016mm&amp;pfm_index=0&amp;pfm_page=search&amp;pfm_pos=grid&amp;pfm_type=search_page" TargetMode="External"/><Relationship Id="rId88" Type="http://schemas.openxmlformats.org/officeDocument/2006/relationships/hyperlink" Target="https://www.magazineluiza.com.br/chave-grifo-18-polegadas-cid-200168/p/7152004/fs/chgr/" TargetMode="External"/><Relationship Id="rId111" Type="http://schemas.openxmlformats.org/officeDocument/2006/relationships/hyperlink" Target="https://www.leroymerlin.com.br/jogo-de-chave-de-fenda-phillips-7-pecas-tramontina_90407191" TargetMode="External"/><Relationship Id="rId132" Type="http://schemas.openxmlformats.org/officeDocument/2006/relationships/hyperlink" Target="https://www.sodimac.com.br/sodimac-br/product/642759/Esquadro-Profis-12-Pol?kid=bnnext8233&amp;disp=GOOGLE-ADWORDS&amp;gclid=Cj0KCQiAn8nuBRCzARIsAJcdIfPRidj-RLLoBRGCSBxaDv_DiMXX6OTRKo5XrtCskBsHEReQfT7MbecaAtZpEALw_wcB" TargetMode="External"/><Relationship Id="rId153" Type="http://schemas.openxmlformats.org/officeDocument/2006/relationships/hyperlink" Target="https://www.americanas.com.br/produto/30153839/luva-pvc-verde-35cm-volk?pfm_carac=Luvas%20PVC%20Verde%20-%20Cimento&amp;pfm_index=4&amp;pfm_page=search&amp;pfm_pos=grid&amp;pfm_type=search_page" TargetMode="External"/><Relationship Id="rId174" Type="http://schemas.openxmlformats.org/officeDocument/2006/relationships/hyperlink" Target="https://www.magazineluiza.com.br/serrote-tramontina-utility-43200020-20/p/082485100/fs/fsrr/" TargetMode="External"/><Relationship Id="rId179" Type="http://schemas.openxmlformats.org/officeDocument/2006/relationships/hyperlink" Target="https://www.americanas.com.br/produto/9853887/martelo-de-borracha-60mm-preto?pfm_carac=Martelo%20de%20Borracha&amp;pfm_page=search&amp;pfm_pos=grid&amp;pfm_type=search_page" TargetMode="External"/><Relationship Id="rId195" Type="http://schemas.openxmlformats.org/officeDocument/2006/relationships/hyperlink" Target="https://www.americanas.com.br/produto/44197671/arco-serra-injetado-ajustavel-12-pol?pfm_carac=Arco%20de%20serra%20manual%2012%22&amp;pfm_index=3&amp;pfm_page=search&amp;pfm_pos=grid&amp;pfm_type=search_page%20" TargetMode="External"/><Relationship Id="rId209" Type="http://schemas.openxmlformats.org/officeDocument/2006/relationships/hyperlink" Target="https://www.dutramaquinas.com.br/p/chave-para-tubos-8-abertura-de-38-mm-tipo-americano-1227-08-30-43-122-708" TargetMode="External"/><Relationship Id="rId190" Type="http://schemas.openxmlformats.org/officeDocument/2006/relationships/hyperlink" Target="https://www.leroymerlin.com.br/alicate-prensa-terminais-0,50-a-10mm-beltools_90315393?region=grande_sao_paulo&amp;gclid=Cj0KCQiAno_uBRC1ARIsAB496IWx0vGFgH93NpnxPxM1WltWwK1LHiSa4MAae7cx3841Wq0MIlYxCukaAuiYEALw_wcB" TargetMode="External"/><Relationship Id="rId204" Type="http://schemas.openxmlformats.org/officeDocument/2006/relationships/hyperlink" Target="https://www.americanas.com.br/produto/149264354/chave-ajustavel-inglesa-15-pol-starfer?WT.srch=1&amp;acc=e789ea56094489dffd798f86ff51c7a9&amp;epar=bp_pl_00_go_pla_casaeconst_geral_gmv&amp;gclid=CjwKCAiAqqTuBRBAEiwA7B66heHORn_dBDr83uJv-BWuON4571bKouNCm-De5jezEcGsC2h0cmrhwRoCSEYQAvD_BwE&amp;i=5ce36be049f937f625143d50&amp;o=5d5571406c28a3cb506c2ff7&amp;opn=YSMESP&amp;sellerId=30568960000113&amp;sellerid=30568960000113&amp;wt.srch=1" TargetMode="External"/><Relationship Id="rId220" Type="http://schemas.openxmlformats.org/officeDocument/2006/relationships/hyperlink" Target="https://www.americanas.com.br/produto/8581682/cone-de-sinalizacao-altura-de-50-cm-2-faixas-branco-e-laranja?pfm_carac=Cones%20de%20sinaliza%C3%A7%C3%A3o%20&amp;pfm_index=2&amp;pfm_page=search&amp;pfm_pos=grid&amp;pfm_type=search_page%20" TargetMode="External"/><Relationship Id="rId225" Type="http://schemas.openxmlformats.org/officeDocument/2006/relationships/hyperlink" Target="https://www.americanas.com.br/produto/35733224/lamina-para-estilete-18mm-caixa-c-100-unidades?pfm_carac=lamina%20para%20estilete&amp;pfm_page=search&amp;pfm_pos=grid&amp;pfm_type=search_page%20" TargetMode="External"/><Relationship Id="rId241" Type="http://schemas.openxmlformats.org/officeDocument/2006/relationships/hyperlink" Target="https://www.casasbahia.com.br/EsporteLazer/Camping/Lanternas/lanterna-recarregavel-09-leds-worker-1500390127.html" TargetMode="External"/><Relationship Id="rId246" Type="http://schemas.openxmlformats.org/officeDocument/2006/relationships/hyperlink" Target="https://www.casasbahia.com.br/Ferramentas/FerramentasManuais/JogosKitsdeFerramenta/luva-fibra-vidro-poliuretano-n10-anticorte-ppm-16-proteplus-1501024562.html" TargetMode="External"/><Relationship Id="rId267" Type="http://schemas.openxmlformats.org/officeDocument/2006/relationships/hyperlink" Target="https://www.americanas.com.br/produto/51295303/talhadeira-150-x-16-mm-207103br?pfm_carac=Talhadeira%20150%20x%2016mm&amp;pfm_page=search&amp;pfm_pos=grid&amp;pfm_type=search_page" TargetMode="External"/><Relationship Id="rId15" Type="http://schemas.openxmlformats.org/officeDocument/2006/relationships/hyperlink" Target="https://www.americanas.com.br/produto/360758561/jogo-de-brocas-bosch-para-metal-hss-g-c-19-pecas-1-a-10mm?WT.srch=1&amp;acc=e789ea56094489dffd798f86ff51c7a9&amp;epar=bp_pl_00_go_pla_casaeconst_geral_gmv&amp;gclid=CjwKCAiAwZTuBRAYEiwAcr67OadZb1cj6cNSWlQe5jx72vO-hfDRuQQqf5cwD0ULElGgn9ts6iLFfhoCiS8QAvD_BwE&amp;i=596ed344eec3dfb1f8cce316&amp;o=5d7d30606c28a3cb50a69ef0&amp;opn=YSMESP&amp;sellerId=10894768000100&amp;sellerid=10894768000100&amp;wt.srch=1" TargetMode="External"/><Relationship Id="rId36" Type="http://schemas.openxmlformats.org/officeDocument/2006/relationships/hyperlink" Target="https://www.artlimpbrasil.com.br/cone-sinalizacao-laranja-e-branco-rigido-75cm.html?gclid=Cj0KCQiAk7TuBRDQARIsAMRrfUZKl74-MfItjAahZjRJGLXDA7yE9BfqrZujoPIAkg7REMh05Sb9mhwaAsi0EALw_wcB" TargetMode="External"/><Relationship Id="rId57" Type="http://schemas.openxmlformats.org/officeDocument/2006/relationships/hyperlink" Target="https://www.kalunga.com.br/prod/lanterna-9-leds-aluminio-preta-la-23-western/236911/?menuID=197" TargetMode="External"/><Relationship Id="rId106" Type="http://schemas.openxmlformats.org/officeDocument/2006/relationships/hyperlink" Target="https://www.americanas.com.br/produto/1232990904/bomba-manual-para-graxa-500g-pressao-5000lbs-gatilho-7029-easy-bozza?WT.srch=1&amp;acc=e789ea56094489dffd798f86ff51c7a9&amp;epar=bp_pl_00_go_am_todas_geral_gmv&amp;gclid=CjwKCAiAwZTuBRAYEiwAcr67Ofw52p5ji_VasCixyKIpp0PonjgGkQ5sOmB9Ve85ci_YJQSAaZZYFBoCj_IQAvD_BwE&amp;i=577ef73eeec3dfb1f84e8930&amp;o=5db1ea1b6c28a3cb501d65ea&amp;opn=YSMESP&amp;sellerId=51946630000194&amp;sellerid=51946630000194&amp;wt.srch=1" TargetMode="External"/><Relationship Id="rId127" Type="http://schemas.openxmlformats.org/officeDocument/2006/relationships/hyperlink" Target="https://www.dutramaquinas.com.br/p/cinto-de-seguranca-tipo-paraquedista-sem-talabarte-cg-795ep-010-4967" TargetMode="External"/><Relationship Id="rId262" Type="http://schemas.openxmlformats.org/officeDocument/2006/relationships/hyperlink" Target="https://www.americanas.com.br/produto/40784359/balanca-eletonica-digital-30kg-com-bateria-1?pfm_carac=Balan%C3%A7a%20digital%2030kg&amp;pfm_index=1&amp;pfm_page=search&amp;pfm_pos=grid&amp;pfm_type=search_page" TargetMode="External"/><Relationship Id="rId10" Type="http://schemas.openxmlformats.org/officeDocument/2006/relationships/hyperlink" Target="https://www.leroymerlin.com.br/alicate-crimpador-8-belfix_90214964" TargetMode="External"/><Relationship Id="rId31" Type="http://schemas.openxmlformats.org/officeDocument/2006/relationships/hyperlink" Target="https://www.telhanorte.com.br/colher-de-pedreiro-no9-cinza-tramontina-401714/p?idsku=401714&amp;gclid=CjwKCAiA8K7uBRBBEiwACOm4d_nRQLjSzUhzKPjt4_c1yDKqYXz8zvHUELMru_oOM3QPPY_s7N53WxoC4ccQAvD_BwE" TargetMode="External"/><Relationship Id="rId52" Type="http://schemas.openxmlformats.org/officeDocument/2006/relationships/hyperlink" Target="https://www.sodimac.com.br/sodimac-br/product/12713/Jogo-Chaves-de-Fenda-7-Pe%E7as-Preto?kid=bnnext8233&amp;disp=GOOGLE-ADWORDS&amp;gclid=Cj0KCQiAiNnuBRD3ARIsAM8Kmlvi9VLNf_bGdlQE_ie6Pigi4ieC-T4lSIm0oj5_Rg8eToFwu8WeDWoaAmuoEALw_wcB" TargetMode="External"/><Relationship Id="rId73" Type="http://schemas.openxmlformats.org/officeDocument/2006/relationships/hyperlink" Target="https://www.magazineluiza.com.br/alicate-de-insercao-impacto-punch-down-para-rj45-femea-wt-4006-n-seccon/p/ad08jf72d4/fs/aldb/?&amp;utm_source=google&amp;utm_medium%20=pla&amp;utm_campaign=PLA_marketplace&amp;partner_id=23480&amp;seller_id=shopbaruc&amp;product_group_id=321568816714&amp;ad_group_id=48543699315&amp;gclid=Cj0KCQiAuefvBRDXARIsAFEOQ9GyqzfR1aN6wXI_ja0ZibXn5o--8GnypnwFQG0PIFdF9rutOfcL5wkaAhekEALw_wcB" TargetMode="External"/><Relationship Id="rId78" Type="http://schemas.openxmlformats.org/officeDocument/2006/relationships/hyperlink" Target="https://www.magazineluiza.com.br/balanca-digital-15-30kg-prix-3-plus-toledo-do-brasil/p/ec77adk18f/cp/bala/" TargetMode="External"/><Relationship Id="rId94" Type="http://schemas.openxmlformats.org/officeDocument/2006/relationships/hyperlink" Target="https://www.americanas.com.br/produto/83432255/alicate-descasca-desencapador-de-fios-profissional?WT.srch=1&amp;acc=e789ea56094489dffd798f86ff51c7a9&amp;epar=bp_pl_00_go_pla_casaeconst_geral_gmv&amp;gclid=Cj0KCQiAno_uBRC1ARIsAB496IW42q7No_pr6Il3SWf-sWr86Z91wJE2Su2jbeI4gvetahdGoB3BpfYaAtvzEALw_wcB&amp;i=5d32878f49f937f6252da66d&amp;o=5cfa60c46c28a3cb50e3e9a4&amp;opn=YSMESP&amp;sellerId=27254489000184&amp;sellerid=27254489000184&amp;wt.srch=1" TargetMode="External"/><Relationship Id="rId99" Type="http://schemas.openxmlformats.org/officeDocument/2006/relationships/hyperlink" Target="https://www.extra.com.br/Ferramentas/FerramentasManuais/Alicates/alicate-de-rebite-manual-brasfort-com-4-bicos-95-1500503492.html" TargetMode="External"/><Relationship Id="rId101" Type="http://schemas.openxmlformats.org/officeDocument/2006/relationships/hyperlink" Target="https://www.sodimac.com.br/sodimac-br/product/630899/Alicate-Amper%EDmetro-Digital-?kid=bnnext8233&amp;disp=GOOGLE-ADWORDS&amp;gclid=CjwKCAiAwZTuBRAYEiwAcr67Ofws_qqo2-r6yU35n2g6l2fEHjpWJxS6mLudRHxbJvwIN_-tfj4y6RoCh4sQAvD_BwE" TargetMode="External"/><Relationship Id="rId122" Type="http://schemas.openxmlformats.org/officeDocument/2006/relationships/hyperlink" Target="https://www.extra.com.br/Ferramentas/FerramentasManuais/ChavesFerramentas/Chave-Grifo-36-Tipo-Americana-Vonder-6828656.html" TargetMode="External"/><Relationship Id="rId143" Type="http://schemas.openxmlformats.org/officeDocument/2006/relationships/hyperlink" Target="https://www.dutramaquinas.com.br/p/frete-gratis-jogo-de-chave-fixa-6-a-32-mm-aco-cromo-vanadio-com-12-pecas-37-31-063-200" TargetMode="External"/><Relationship Id="rId148" Type="http://schemas.openxmlformats.org/officeDocument/2006/relationships/hyperlink" Target="https://www.dutramaquinas.com.br/p/jogo-de-chave-allen-curta-1-5-a-10-mm-com-9-pecas-220407sbr" TargetMode="External"/><Relationship Id="rId164" Type="http://schemas.openxmlformats.org/officeDocument/2006/relationships/hyperlink" Target="https://www.americanas.com.br/produto/54828838/guia-passa-fio-nylon-20-metros-cabo-de-aco-amarelo-proaqua?pfm_carac=Passa%20fios%20de%20Polipropileno%2FA%C3%A7o%20Refor%C3%A7ado%2020%20metros&amp;pfm_index=1&amp;pfm_page=search&amp;pfm_pos=grid&amp;pfm_type=search_page" TargetMode="External"/><Relationship Id="rId169" Type="http://schemas.openxmlformats.org/officeDocument/2006/relationships/hyperlink" Target="https://www.shoptime.com.br/produto/26450747/tesoura-para-cabista-premax?pfm_carac=Tesoura%20para%20Cabista%2Feletricista%20TES.&amp;pfm_index=1&amp;pfm_page=search&amp;pfm_pos=grid&amp;pfm_type=search_page" TargetMode="External"/><Relationship Id="rId185" Type="http://schemas.openxmlformats.org/officeDocument/2006/relationships/hyperlink" Target="https://www.telhanorte.com.br/alicate-bomba-dagua-cabo-isolado-10-41066110-tramontina-143928/p?idsku=143928&amp;gclid=Cj0KCQiAno_uBRC1ARIsAB496IVz9O2uopNXh7rr5eOQTu6K8x87VFpwdUeh7dp7Yb0SKTuD__vUkS0aAt38EALw_wcB" TargetMode="External"/><Relationship Id="rId4" Type="http://schemas.openxmlformats.org/officeDocument/2006/relationships/hyperlink" Target="https://www.telhanorte.com.br/alicate-corte-diagonal-6-prosteel-1235400/p?idsku=1235400&amp;gclid=Cj0KCQiAno_uBRC1ARIsAB496IXoX6SUktRVNp_Pa9hSFT86JuIBFePIyeRZ-IvjWg-yw6kYA9M4l6QaAsnuEALw_wcB" TargetMode="External"/><Relationship Id="rId9" Type="http://schemas.openxmlformats.org/officeDocument/2006/relationships/hyperlink" Target="https://www.leroymerlin.com.br/alicate-amperimetro-digital-ha-3900_1566759213" TargetMode="External"/><Relationship Id="rId180" Type="http://schemas.openxmlformats.org/officeDocument/2006/relationships/hyperlink" Target="https://www.americanas.com.br/produto/417652565/chave-grifo-18-profissional-eda-8tk?pfm_carac=Chave%20de%20Grifo%2018%22&amp;pfm_index=2&amp;pfm_page=search&amp;pfm_pos=grid&amp;pfm_type=search_page" TargetMode="External"/><Relationship Id="rId210" Type="http://schemas.openxmlformats.org/officeDocument/2006/relationships/hyperlink" Target="https://www.magazineluiza.com.br/chave-de-grifo-10-brasfort-/p/ha70jgd82a/fs/chgr/" TargetMode="External"/><Relationship Id="rId215" Type="http://schemas.openxmlformats.org/officeDocument/2006/relationships/hyperlink" Target="https://www.magazineluiza.com.br/colher-de-pedreiro-pacetta-2002-9-polegadas-/p/acgdc1jeeg/fs/chdp/" TargetMode="External"/><Relationship Id="rId236" Type="http://schemas.openxmlformats.org/officeDocument/2006/relationships/hyperlink" Target="https://www.extra.com.br/Ferramentas/FerramentasManuais/JogosKitsdeFerramenta/jogo-de-chave-de-fenda-phillips-7-pecas-43408-115-tramontina-11426223.html" TargetMode="External"/><Relationship Id="rId257" Type="http://schemas.openxmlformats.org/officeDocument/2006/relationships/hyperlink" Target="https://www.extra.com.br/Ferramentas/FerramentasManuais/Alicates/alicate-insercao-punch-down-p-terminal-110-88-laranja-speedlan-12091864.html?IdSku=12091864" TargetMode="External"/><Relationship Id="rId278" Type="http://schemas.openxmlformats.org/officeDocument/2006/relationships/hyperlink" Target="http://www.adigitec.com.br/primmeponto.html" TargetMode="External"/><Relationship Id="rId26" Type="http://schemas.openxmlformats.org/officeDocument/2006/relationships/hyperlink" Target="https://www.americanas.com.br/produto/10593931/chave-grifo-10?WT.srch=1&amp;acc=e789ea56094489dffd798f86ff51c7a9&amp;epar=bp_pl_00_go_pla_casaeconst_geral_gmv&amp;gclid=CjwKCAiA8K7uBRBBEiwACOm4dz9UhJoDpx60dfE1LCcrE18K7aKTJ35uSrObSlCg9OOMkgZhayD_UBoCBxEQAvD_BwE&amp;i=573fe311eec3dfb1f8016324&amp;o=5620fb286ed24cafb5a51033&amp;opn=YSMESP&amp;sellerId=13403831000156&amp;sellerid=13403831000156&amp;wt.srch=1" TargetMode="External"/><Relationship Id="rId231" Type="http://schemas.openxmlformats.org/officeDocument/2006/relationships/hyperlink" Target="https://www.americanas.com.br/produto/108461713/kit-8-pcs-rolo-pintura-inteligente-sem-sujeira-paint-roller?WT.srch=1&amp;acc=e789ea56094489dffd798f86ff51c7a9&amp;epar=bp_pl_00_go_todos-os-produtos_geral_gmv&amp;gclid=Cj0KCQiAn8nuBRCzARIsAJcdIfMPD0GL06aWk946dF4JiNXF34WIx1rx-4jQ18DfqBuRHG4zM1y0kSUaApLSEALw_wcB&amp;i=5c219ee649f937f625029510&amp;o=5d4d9bf46c28a3cb505e6b35&amp;opn=YSMESP&amp;sellerId=11384562000283&amp;sellerid=11384562000283&amp;wt.srch=1" TargetMode="External"/><Relationship Id="rId252" Type="http://schemas.openxmlformats.org/officeDocument/2006/relationships/hyperlink" Target="https://www.rrmaquinas.com.br/martelo-de-unha-polido-29mm---vonder/p" TargetMode="External"/><Relationship Id="rId273" Type="http://schemas.openxmlformats.org/officeDocument/2006/relationships/hyperlink" Target="https://www.shoptime.com.br/produto/107138797/marreta-oitavada-1kg-worker?pfm_carac=Marreta%201%20kg&amp;pfm_index=0&amp;pfm_page=search&amp;pfm_pos=grid&amp;pfm_type=search_page" TargetMode="External"/><Relationship Id="rId47" Type="http://schemas.openxmlformats.org/officeDocument/2006/relationships/hyperlink" Target="https://www.madeiramadeira.com.br/rolo-de-pintura-parede-facil-pintar-sem-sujeira-criativa-casa-bsl-pint-1608589.html?origem=pla-1608589&amp;utm_source=google&amp;utm_medium=cpc&amp;utm_content=rolos-de-pintura-2044&amp;utm_term=1608589&amp;gclid=Cj0KCQiAn8nuBRCzARIsAJcdIfOuh4ZzepBb6IH16I7PnDbyCY_n12eAvuY7EsnNpDz1Q2NQS2PibFsaAqhLEALw_wcB" TargetMode="External"/><Relationship Id="rId68" Type="http://schemas.openxmlformats.org/officeDocument/2006/relationships/hyperlink" Target="https://www.carrefour.com.br/Martelo-de-unha-20mm-Novipro-Novipro/p/MP18918273" TargetMode="External"/><Relationship Id="rId89" Type="http://schemas.openxmlformats.org/officeDocument/2006/relationships/hyperlink" Target="https://www.magazineluiza.com.br/marreta-1-kg-tenace-c-cabo-de-madeira/p/gc1eg193ec/fs/marr/" TargetMode="External"/><Relationship Id="rId112" Type="http://schemas.openxmlformats.org/officeDocument/2006/relationships/hyperlink" Target="https://www.leroymerlin.com.br/chave-ajustavel-inglesa-15-belfix_90174665" TargetMode="External"/><Relationship Id="rId133" Type="http://schemas.openxmlformats.org/officeDocument/2006/relationships/hyperlink" Target="https://www.kalunga.com.br/prod/lamina-estilete-estreito-9mmx80mm-tubos-c-10-laminas-665337-tris/261814" TargetMode="External"/><Relationship Id="rId154" Type="http://schemas.openxmlformats.org/officeDocument/2006/relationships/hyperlink" Target="https://www.americanas.com.br/produto/102626386/luva-anticorte-de-fibra-de-vidro-e-polietileno-com-duplo-banho-na-palma-e-dorso-1014?pfm_carac=Luva%20Anticorte%20em%20Fibra%20&amp;pfm_page=search&amp;pfm_pos=grid&amp;pfm_type=search_page&amp;tamanho=M" TargetMode="External"/><Relationship Id="rId175" Type="http://schemas.openxmlformats.org/officeDocument/2006/relationships/hyperlink" Target="https://www.magazineluiza.com.br/talhadeira-16mm-tramontina-44473116/p/7210131/fs/teir/" TargetMode="External"/><Relationship Id="rId196" Type="http://schemas.openxmlformats.org/officeDocument/2006/relationships/hyperlink" Target="https://www.americanas.com.br/produto/108110423/luximetro-minipa-mlm1011?WT.srch=1&amp;acc=e789ea56094489dffd798f86ff51c7a9&amp;epar=bp_pl_00_go_pla_casaeconst_geral_gmv&amp;gclid=CjwKCAiAwZTuBRAYEiwAcr67OTp1S9YLInXjrkWae1tvNbgeCaVO3Xk0dXAC370FS2NlNOsdJ13f9hoCT7QQAvD_BwE&amp;i=5c9300e549f937f625bbf531&amp;o=5d4c80666c28a3cb505b5c85&amp;opn=YSMESP&amp;sellerId=502754000140&amp;sellerid=502754000140&amp;wt.srch=1" TargetMode="External"/><Relationship Id="rId200" Type="http://schemas.openxmlformats.org/officeDocument/2006/relationships/hyperlink" Target="https://www.americanas.com.br/produto/9549418/caixa-maleta-p-ferramentas-stanley-profissional-19-301-grande-48cm?WT.srch=1&amp;acc=e789ea56094489dffd798f86ff51c7a9&amp;epar=bp_pl_00_go_pla_casaeconst_geral_gmv&amp;gclid=CjwKCAiAwZTuBRAYEiwAcr67OaNEPiy1Ng_ccOJecg1o0ZrA1fGg_f0wH5iTUyZvx52MCashLbRTzhoC_ssQAvD_BwE&amp;i=5d712bf049f937f6250e01b6&amp;o=56078e766ed24cafb5cca033&amp;opn=YSMESP&amp;sellerId=16691059000103&amp;sellerid=16691059000103&amp;wt.srch=1" TargetMode="External"/><Relationship Id="rId16" Type="http://schemas.openxmlformats.org/officeDocument/2006/relationships/hyperlink" Target="https://www.lojastander.com.br/caixa-plastica-de-ferramentas-19-5pol-bau-sao-bernardo-e?parceiro=2423&amp;gclid=CjwKCAiAwZTuBRAYEiwAcr67OSBd3DzdN0_1DAVXqB7sqQxJJGaY1Jw_xOm2C0GYQgPSwDRGl0h4tBoCrokQAvD_BwE" TargetMode="External"/><Relationship Id="rId221" Type="http://schemas.openxmlformats.org/officeDocument/2006/relationships/hyperlink" Target="https://www.americanas.com.br/produto/115859940/escada-de-7-degraus-botafogo-larelazer-aluminio?pfm_carac=Escada%20de%20aluminio%20de%207%20degraus%20&amp;pfm_page=search&amp;pfm_pos=grid&amp;pfm_type=search_page%20" TargetMode="External"/><Relationship Id="rId242" Type="http://schemas.openxmlformats.org/officeDocument/2006/relationships/hyperlink" Target="https://www.americanas.com.br/produto/24038972/lima-para-enxada-8-kf-chata-com-cabo-en?pfm_carac=Lima%20chata%208&amp;pfm_page=search&amp;pfm_pos=grid&amp;pfm_type=search_page" TargetMode="External"/><Relationship Id="rId263" Type="http://schemas.openxmlformats.org/officeDocument/2006/relationships/hyperlink" Target="https://www.americanas.com.br/produto/39124961/kit-de-solda-macarico-ppu-oxigenio-e-acetileno-completo?WT.srch=1&amp;acc=e789ea56094489dffd798f86ff51c7a9&amp;epar=bp_pl_00_go_pla_casaeconst_geral_gmv&amp;gclid=Cj0KCQiAuefvBRDXARIsAFEOQ9GTLAAuDcPOAsVZsrw7hUaCFQTf7_tfa2u9yV4qwnCFV1SvlyUuOzMaAiWeEALw_wcB&amp;i=57895789eec3dfb1f8d1ce02&amp;o=5b4e3491ebb19ac62c81bd53&amp;opn=YSMESP&amp;sellerId=10622178000128&amp;sellerid=10622178000128&amp;wt.srch=1" TargetMode="External"/><Relationship Id="rId37" Type="http://schemas.openxmlformats.org/officeDocument/2006/relationships/hyperlink" Target="https://www.magazineluiza.com.br/escada-aluminio-mor-7-degraus-5105/p/208699700/cj/escs/?&amp;utm_source=google&amp;utm_medium=pla&amp;utm_campaign=&amp;partner_id=4648&amp;seller_id=magazineluiza&amp;product_group_id=305293748533&amp;ad_group_id=53594506459&amp;gclid=Cj0KCQiAk7TuBRDQARIsAMRrfUYCzj7fw40WvUKeAhffzsT9RJZm8P13rRtDQHcz8oYok34Kz_Wi6loaAn9JEALw_wcB" TargetMode="External"/><Relationship Id="rId58" Type="http://schemas.openxmlformats.org/officeDocument/2006/relationships/hyperlink" Target="https://www.dutramaquinas.com.br/p/lima-chata-para-enxada-8-com-cabo-43-10-018-002" TargetMode="External"/><Relationship Id="rId79" Type="http://schemas.openxmlformats.org/officeDocument/2006/relationships/hyperlink" Target="https://www.shoptime.com.br/produto/1195058033/conjunto-de-solda-oxigenio-e-acetileno-ri-famabras-22030301?WT.srch=1&amp;acc=a76c8289649a0bef0524c56c85e71570&amp;epar=bp_pl_00_go_pla_casaeconst_geral_gmv&amp;gclid=Cj0KCQiAuefvBRDXARIsAFEOQ9FyUy6mR_GJ9un6DK6AWhNPFDN8jKb9yRS_wX_bGHZe4osohwJnHFUaAr3FEALw_wcB&amp;i=5da7ea8749f937f6255e1667&amp;o=5da659ec6c28a3cb50e703d4&amp;opn=GOOGLEXML&amp;sellerId=29302348000115&amp;sellerid=29302348000115&amp;wt.srch=1" TargetMode="External"/><Relationship Id="rId102" Type="http://schemas.openxmlformats.org/officeDocument/2006/relationships/hyperlink" Target="https://www.americanas.com.br/produto/9549414/alicate-de-crimpar-rj-45-rj-11-com-catraca-crimpador-profissional-bestfer?cor=lARANJA&amp;pfm_carac=Alicate%20crimpador%20RJ%2045&amp;pfm_page=search&amp;pfm_pos=grid&amp;pfm_type=search_page%20&amp;tamanho=7%2C5" TargetMode="External"/><Relationship Id="rId123" Type="http://schemas.openxmlformats.org/officeDocument/2006/relationships/hyperlink" Target="https://www.americanas.com.br/produto/58062768/colher-de-pedreiro-pacetta-2048-9-polegadas?pfm_carac=Colher%20de%20pedreiro&amp;pfm_index=8&amp;pfm_page=search&amp;pfm_pos=grid&amp;pfm_type=search_page%20" TargetMode="External"/><Relationship Id="rId144" Type="http://schemas.openxmlformats.org/officeDocument/2006/relationships/hyperlink" Target="https://www.magazineluiza.com.br/jogo-de-chave-de-fenda-phillips-7-pecas-43408-115-tramontina-/p/7517723/fs/jgcf/" TargetMode="External"/><Relationship Id="rId90" Type="http://schemas.openxmlformats.org/officeDocument/2006/relationships/hyperlink" Target="https://www.magazineluiza.com.br/torques-armador-12-30cm-sao-romao/p/fjh4754696/fs/ftrq/" TargetMode="External"/><Relationship Id="rId165" Type="http://schemas.openxmlformats.org/officeDocument/2006/relationships/hyperlink" Target="https://www.americanas.com.br/produto/11358626/alicate-de-insercao-impacto-punch-down-para-rj45-femea?pfm_carac=Punch%20Down%20para%20inser%C3%A7%C3%A3o%20em%20terminais%20de%20rede%20RJ45.&amp;pfm_index=2&amp;pfm_page=search&amp;pfm_pos=grid&amp;pfm_type=search_page" TargetMode="External"/><Relationship Id="rId186" Type="http://schemas.openxmlformats.org/officeDocument/2006/relationships/hyperlink" Target="https://www.cec.com.br/ferramentas/manuais/alicates/alicate-desencapador-de-fios-pro-amarelo-e-preto?produto=1177072" TargetMode="External"/><Relationship Id="rId211" Type="http://schemas.openxmlformats.org/officeDocument/2006/relationships/hyperlink" Target="https://www.magazineluiza.com.br/chave-grifo-tipo-rigida-14-polegadas-starfer-/p/gfkh19b919/fs/chgr/" TargetMode="External"/><Relationship Id="rId232" Type="http://schemas.openxmlformats.org/officeDocument/2006/relationships/hyperlink" Target="https://www.americanas.com.br/produto/92054177/jogo-chave-allen-longa-abaulada-9-pecas-de-1-5mm-a-10mm-mtx?pfm_carac=Jogo%20de%20chave%20ALLEN%201%2C5mm%20%C3%A0%2010mm&amp;pfm_index=1&amp;pfm_page=search&amp;pfm_pos=grid&amp;pfm_type=search_page%20" TargetMode="External"/><Relationship Id="rId253" Type="http://schemas.openxmlformats.org/officeDocument/2006/relationships/hyperlink" Target="https://www.magazineluiza.com.br/mascara-de-solda-com-escurecimento-automatico-brax-31616/p/cc76ehgce8/fs/msds/?origin=autocomplete&amp;p=Mascara%20protetora%20de%20solda&amp;ranking=1&amp;typeclick=3&amp;ac_pos=header" TargetMode="External"/><Relationship Id="rId274" Type="http://schemas.openxmlformats.org/officeDocument/2006/relationships/hyperlink" Target="https://www.americanas.com.br/produto/23638702/torques-de-armador-franton12-lilas-cid?WT.srch=1&amp;acc=e789ea56094489dffd798f86ff51c7a9&amp;epar=bp_pl_00_go_pla_casaeconst_geral_gmv&amp;gclid=CjwKCAiA3OzvBRBXEiwALNKDP48XZ-0dvMECgWT6ft6u4EQ4KnNQjVA29AEVJqjyu1P5GukJ3aDjZxoCavcQAvD_BwE&amp;i=596ed353eec3dfb1f8cce671&amp;o=5938b6b2eec3dfb1f8706e84&amp;opn=YSMESP&amp;sellerId=17232324000158&amp;sellerid=17232324000158&amp;wt.srch=1" TargetMode="External"/><Relationship Id="rId27" Type="http://schemas.openxmlformats.org/officeDocument/2006/relationships/hyperlink" Target="https://www.americanas.com.br/produto/88209421/chave-grifo-14-pol-350-mm-brasfort-1?pfm_carac=Chaves%20de%20grifo%20n%C2%B0%2014&amp;pfm_index=1&amp;pfm_page=search&amp;pfm_pos=grid&amp;pfm_type=search_page%20" TargetMode="External"/><Relationship Id="rId48" Type="http://schemas.openxmlformats.org/officeDocument/2006/relationships/hyperlink" Target="https://www.cec.com.br/ferramentas/manuais/chaves/allen/jogo-de-chaves-hexagonais-allen-1-5mm-a-10mm-com-10-pecas?produto=1181967" TargetMode="External"/><Relationship Id="rId69" Type="http://schemas.openxmlformats.org/officeDocument/2006/relationships/hyperlink" Target="https://www.dutramaquinas.com.br/p/mascara-de-auto-escurecimento-para-solda-tonalidade-11-smc2-7898632331073?origin=autocomplete&amp;p=Mascara%20protetora%20de%20solda&amp;ranking=2&amp;typeclick=3&amp;ac_pos=header" TargetMode="External"/><Relationship Id="rId113" Type="http://schemas.openxmlformats.org/officeDocument/2006/relationships/hyperlink" Target="https://www.dutramaquinas.com.br/p/chave-ajustavel-oxidada-comprimento-de-10-87-047" TargetMode="External"/><Relationship Id="rId134" Type="http://schemas.openxmlformats.org/officeDocument/2006/relationships/hyperlink" Target="https://www.magazineluiza.com.br/estilete-18mm-metalico-worker-/p/aeckj6ce2b/rc/rcnm/?&amp;utm_source=google%20&amp;utm_medium%20=pla%20&amp;utm_campaign%20=PLA_marketplace&amp;partner_id=33044&amp;seller_id=casadosparafusosfranca2&amp;product_group_id=835334228821&amp;ad_group_id=87062514851&amp;gclid=Cj0KCQiAn8nuBRCzARIsAJcdIfMXnwRcYeGCt6JPSBnWvZBo6wRnQCHC7GRTAbMNVPj_5sAlCYh-75IaAnk4EALw_wcB" TargetMode="External"/><Relationship Id="rId80" Type="http://schemas.openxmlformats.org/officeDocument/2006/relationships/hyperlink" Target="https://www.shoptime.com.br/produto/35028769/aplicador-para-silicone-tubular-35-99-005-005-vonder?pfm_carac=Aplicador%20de%20Silicone&amp;pfm_index=1&amp;pfm_page=search&amp;pfm_pos=grid&amp;pfm_type=search_page" TargetMode="External"/><Relationship Id="rId155" Type="http://schemas.openxmlformats.org/officeDocument/2006/relationships/hyperlink" Target="https://www.kalunga.com.br/prod/lupa-50mm-9094-easy-office/435483?pcID=39&amp;gclid=Cj0KCQiA89zvBRDoARIsAOIePbARIUhLvdg221r7Ykx2nS8ptgMiiATUn1WBDie2y5w6UFUx8OfnEgQaAgzqEALw_wcB" TargetMode="External"/><Relationship Id="rId176" Type="http://schemas.openxmlformats.org/officeDocument/2006/relationships/hyperlink" Target="https://www.americanas.com.br/produto/8227824/termometro-digital-infravermelho-mira-laser-50o-a-380oc?cor=AMARELA&amp;maisinformacoes5561=N&amp;pfm_carac=Term%C3%B4metro%20Digital%20Mira%20Laser%2062%20Max%20-10%20&amp;pfm_page=search&amp;pfm_pos=grid&amp;pfm_type=search_page" TargetMode="External"/><Relationship Id="rId197" Type="http://schemas.openxmlformats.org/officeDocument/2006/relationships/hyperlink" Target="https://www.extra.com.br/Ferramentas/AcessoriosdeFerramentas/AcessoriosSuporteseReservatorios/bancada-de-trabalho-dobravel-portatil-11052456.html" TargetMode="External"/><Relationship Id="rId201" Type="http://schemas.openxmlformats.org/officeDocument/2006/relationships/hyperlink" Target="https://www.americanas.com.br/produto/10516678/jogo-de-chave-fixa-6-8m-6-a-22mm-cromo-vanadio?WT.srch=1&amp;acc=e789ea56094489dffd798f86ff51c7a9&amp;epar=bp_pl_00_go_pla_casaeconst_geral_gmv&amp;gclid=CjwKCAiAqqTuBRBAEiwA7B66hTb13VnxETVOLjRWvgjIw6ojhqp5_GB70WjOf9qhWWmk1cN0tcIV2BoCIDIQAvD_BwE&amp;i=573fddf9eec3dfb1f80091f2&amp;o=564201636ed24cafb5a1f857&amp;opn=YSMESP&amp;sellerId=9179057000174&amp;sellerid=9179057000174&amp;wt.srch=1" TargetMode="External"/><Relationship Id="rId222" Type="http://schemas.openxmlformats.org/officeDocument/2006/relationships/hyperlink" Target="https://www.americanas.com.br/produto/19690475/espatula-6cm-stanley-28-082?pfm_carac=Espatula%206cm&amp;pfm_index=5&amp;pfm_page=search&amp;pfm_pos=grid&amp;pfm_type=search_page%20" TargetMode="External"/><Relationship Id="rId243" Type="http://schemas.openxmlformats.org/officeDocument/2006/relationships/hyperlink" Target="https://www.casasbahia.com.br/Ferramentas/AcessoriosparaFerramentas/Diversos/lima-redonda-bastarda-com-cabo-6pol-3670010-rocast-1500704381.html" TargetMode="External"/><Relationship Id="rId264" Type="http://schemas.openxmlformats.org/officeDocument/2006/relationships/hyperlink" Target="https://www.americanas.com.br/produto/28056520/aplicador-de-silicone-tramontina?pfm_carac=Aplicador%20de%20Silicone&amp;pfm_index=1&amp;pfm_page=search&amp;pfm_pos=grid&amp;pfm_type=search_page" TargetMode="External"/><Relationship Id="rId17" Type="http://schemas.openxmlformats.org/officeDocument/2006/relationships/hyperlink" Target="https://www.leroymerlin.com.br/jogo-de-chave-fixa-8-pecas-6-a-32-cromo-vanadio-beltools_90294582?region=grande_sao_paulo&amp;gclid=CjwKCAiAqqTuBRBAEiwA7B66hausbqilAK2aXCnTD16VunkGscXG28s7WonLnNBPOntiBQdqWaqAlhoC32oQAvD_BwE" TargetMode="External"/><Relationship Id="rId38" Type="http://schemas.openxmlformats.org/officeDocument/2006/relationships/hyperlink" Target="https://www.magazineluiza.com.br/espatula-6cm-cabo-madeira-parafusado-vonder-/p/ejf30j320j/ud/esla/" TargetMode="External"/><Relationship Id="rId59" Type="http://schemas.openxmlformats.org/officeDocument/2006/relationships/hyperlink" Target="https://www.dutramaquinas.com.br/p/lima-redonda-bastarda-6-43-10-600-600" TargetMode="External"/><Relationship Id="rId103" Type="http://schemas.openxmlformats.org/officeDocument/2006/relationships/hyperlink" Target="https://www.sodimac.com.br/sodimac-br/product/555323/Arco-Serra-para-Metal-12-Polegadas?kid=bnnext8233&amp;disp=GOOGLE-ADWORDS&amp;gclid=CjwKCAiAwZTuBRAYEiwAcr67OVKVRdR7ZpIBpSyMKF87Vn6O9-P7jTLU8bdJu5dsHosIZSpmQGA6yBoCWQoQAvD_BwE" TargetMode="External"/><Relationship Id="rId124" Type="http://schemas.openxmlformats.org/officeDocument/2006/relationships/hyperlink" Target="https://www.amer17,88icanas.com.br/produto/17864576/alicate-decapador-para-cabos-de-rede-e-coaxial-profissional-networkbox?WT.srch=1&amp;acc=e789ea56094489dffd798f86ff51c7a9&amp;epar=bp_pl_00_go_pla_casaeconst_geral_gmv&amp;gclid=CjwKCAiA8K7uBRBBEiwACOm4d1PhbPdO-CaQk7-0Tr9NnOLxBBl_mzpT5Ug6ov-FoxgFbeesX-xmHBoCyDgQAvD_BwE&amp;i=57fc670ceec3dfb1f8ee0caa&amp;o=58055b98eec3dfb1f823515e&amp;opn=YSMESP&amp;sellerId=7625587000173&amp;sellerid=7625587000173&amp;wt.srch=1" TargetMode="External"/><Relationship Id="rId70" Type="http://schemas.openxmlformats.org/officeDocument/2006/relationships/hyperlink" Target="https://www.extra.com.br/Ferramentas/ferramentasdemedicao/acessoriosdemedicao/nivel-em-aluminio-20-polegadas-500mm-3-bolhas-worker-12818154.html?IdSku=12818154" TargetMode="External"/><Relationship Id="rId91" Type="http://schemas.openxmlformats.org/officeDocument/2006/relationships/hyperlink" Target="https://www.dutramaquinas.com.br/p/extensao-eletrica-de-30-metros-3-x-2-50-mm-com-carretel-maxipro-1547" TargetMode="External"/><Relationship Id="rId145" Type="http://schemas.openxmlformats.org/officeDocument/2006/relationships/hyperlink" Target="https://www.obramax.com.br/jogo-de-chaves-combinada-catraca-8-a-19mm-7-pecas-89318166.html?gclid=Cj0KCQiAt_PuBRDcARIsAMNlBdrzYOalfEFdhSjd0XDkn887ioi_NOmupkTosowNtXcYWdfQV0jDxsEaAufuEALw_wcB" TargetMode="External"/><Relationship Id="rId166" Type="http://schemas.openxmlformats.org/officeDocument/2006/relationships/hyperlink" Target="https://www.americanas.com.br/produto/150477007/radio-comunicador-35km-talkabout-t600br-motorola-par-2?WT.srch=1&amp;acc=e789ea56094489dffd798f86ff51c7a9&amp;epar=bp_pl_00_go_inf-aces_acessorios_geral_gmv&amp;gclid=Cj0KCQiAuefvBRDXARIsAFEOQ9FG4iA0MwrTPvSz7hmYkq0G27MzxZ6pdVkLLEgcSdWrlsa7KpLeB-saAteWEALw_wcB&amp;i=5850c71eeec3dfb1f867d20d&amp;o=5d55bae86c28a3cb506d2b67&amp;opn=YSMESP&amp;sellerId=10629688000127&amp;sellerid=10629688000127&amp;wt.srch=1" TargetMode="External"/><Relationship Id="rId187" Type="http://schemas.openxmlformats.org/officeDocument/2006/relationships/hyperlink" Target="https://www.leroymerlin.com.br/alicate-bico-redondo-6-aco-cromo-vanadio-1000v-beltools_90315400?region=grande_sao_paulo&amp;gclid=Cj0KCQiAno_uBRC1ARIsAB496IWDyCr3BuZ6BpRwWf2eS6JBxDZNI5Ti3Ss4R6Z-KUWnuRtlsaVge1UaAoBWEALw_wcB" TargetMode="External"/><Relationship Id="rId1" Type="http://schemas.openxmlformats.org/officeDocument/2006/relationships/hyperlink" Target="https://www.cec.com.br/ferramentas/manuais/alicates/alicate-bomba-d-agua-10-amarelo?produto=1033318" TargetMode="External"/><Relationship Id="rId212" Type="http://schemas.openxmlformats.org/officeDocument/2006/relationships/hyperlink" Target="https://www.magazineluiza.com.br/chave-grifo-tipo-americano-18-r27160016-gedore-red-/p/ceehcckd90/fs/chgr/" TargetMode="External"/><Relationship Id="rId233" Type="http://schemas.openxmlformats.org/officeDocument/2006/relationships/hyperlink" Target="https://www.americanas.com.br/produto/10500428/jogo-de-soquetes-sextavados-1-2-polegada-de-24-pecas-irwin?pfm_carac=Jogo%20de%20Soquetes%20Sextavados%201%2F2%20%20Profissional&amp;pfm_page=search&amp;pfm_pos=grid&amp;pfm_type=search_page" TargetMode="External"/><Relationship Id="rId254" Type="http://schemas.openxmlformats.org/officeDocument/2006/relationships/hyperlink" Target="https://www.magazineluiza.com.br/nivel-de-aluminio-300mm-corpo-perfil-em-i-com-protecao-nas-extremidades-2-bolhas-tramontina/p/kcf0ha8aeg/fs/nive/" TargetMode="External"/><Relationship Id="rId28" Type="http://schemas.openxmlformats.org/officeDocument/2006/relationships/hyperlink" Target="https://www.americanas.com.br/produto/88208651/chave-grifo-18-polegadas-450-mm-brasfort?pfm_carac=Chaves%20de%20grifo%20n%C2%B0%2018&amp;pfm_page=search&amp;pfm_pos=grid&amp;pfm_type=search_page%20" TargetMode="External"/><Relationship Id="rId49" Type="http://schemas.openxmlformats.org/officeDocument/2006/relationships/hyperlink" Target="https://www.cec.com.br/ferramentas/manuais/kits/jogo-de-soquete-estriado-1/2-com-24-pecas-cromado-fosco?produto=1343653" TargetMode="External"/><Relationship Id="rId114" Type="http://schemas.openxmlformats.org/officeDocument/2006/relationships/hyperlink" Target="https://www.americanas.com.br/produto/36684979/chave-ajustavel-inglesa-8-pro-chevrolet?WT.srch=1&amp;acc=e789ea56094489dffd798f86ff51c7a9&amp;epar=bp_pl_00_go_pla_casaeconst_geral_gmv&amp;gclid=CjwKCAiAzanuBRAZEiwA5yf4uo244eoF2CqoaFRK8tMAHrXrYQLY8HkEScXK8Y3vvHu47ObBrUBq8BoCSw0QAvD_BwE&amp;i=573ff1b4eec3dfb1f803eace&amp;o=5b11a67bebb19ac62c619ce9&amp;opn=YSMESP&amp;sellerId=68926641000105&amp;sellerid=68926641000105&amp;wt.srch=1" TargetMode="External"/><Relationship Id="rId275" Type="http://schemas.openxmlformats.org/officeDocument/2006/relationships/hyperlink" Target="https://www.magazineluiza.com.br/extensao-daneva-2p-macho-femea-30m-dn1347-220v-laranja/p/gfgfb69ch8/cj/extl/" TargetMode="External"/><Relationship Id="rId60" Type="http://schemas.openxmlformats.org/officeDocument/2006/relationships/hyperlink" Target="https://www.dutramaquinas.com.br/p/linha-para-pedreiro-trancada-com-100-metros-33-13-010-000" TargetMode="External"/><Relationship Id="rId81" Type="http://schemas.openxmlformats.org/officeDocument/2006/relationships/hyperlink" Target="https://www.shoptime.com.br/produto/18655716/abafador-de-ruidos-concha-14db-carbografite-cg-104?pfm_carac=Abafador%20de%20ru%C3%ADdos%2014db&amp;pfm_index=0&amp;pfm_page=search&amp;pfm_pos=grid&amp;pfm_type=search_page" TargetMode="External"/><Relationship Id="rId135" Type="http://schemas.openxmlformats.org/officeDocument/2006/relationships/hyperlink" Target="https://www.magazineluiza.com.br/fasimetro-digital-com-sonoro-indicador-de-rotacao-de-fase-portatil-profissional-faca-resolva/p/7223554/fs/fasi/" TargetMode="External"/><Relationship Id="rId156" Type="http://schemas.openxmlformats.org/officeDocument/2006/relationships/hyperlink" Target="https://www.americanas.com.br/produto/24093863/kit-localizador-rastreador-identificador-de-cabos-zumbidor-para-telefonia-e-rede-completo-com-estojo?pfm_carac=Localizador%20de%20cabos%20de%20rede&amp;pfm_page=search&amp;pfm_pos=grid&amp;pfm_type=search_page" TargetMode="External"/><Relationship Id="rId177" Type="http://schemas.openxmlformats.org/officeDocument/2006/relationships/hyperlink" Target="https://www.americanas.com.br/produto/5350923/tesoura-multiuso-8-25922-108-tramontina?pfm_carac=Tesoura%20multiuso%208%22&amp;pfm_page=search&amp;pfm_pos=grid&amp;pfm_type=search_page" TargetMode="External"/><Relationship Id="rId198" Type="http://schemas.openxmlformats.org/officeDocument/2006/relationships/hyperlink" Target="https://www.extra.com.br/automotivo/Autopecas/FerramentasAutomotivas/bomba-manual-para-graxa-com-gatilho-lateral-500gr-bozza-7029-easy-12108859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20149-CAC3-4C86-91D2-C759185C6BCB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tabSelected="1" workbookViewId="0">
      <selection activeCell="C17" sqref="C17"/>
    </sheetView>
  </sheetViews>
  <sheetFormatPr defaultRowHeight="15"/>
  <cols>
    <col min="1" max="1" width="3.85546875" customWidth="1"/>
    <col min="3" max="3" width="37.7109375" customWidth="1"/>
    <col min="4" max="4" width="10.7109375" bestFit="1" customWidth="1"/>
  </cols>
  <sheetData>
    <row r="1" spans="1:10" s="253" customFormat="1" ht="18.75">
      <c r="A1" s="426" t="s">
        <v>1384</v>
      </c>
      <c r="B1" s="426"/>
      <c r="C1" s="426"/>
      <c r="D1" s="426"/>
    </row>
    <row r="2" spans="1:10" s="253" customFormat="1"/>
    <row r="3" spans="1:10" s="253" customFormat="1" ht="15.75">
      <c r="A3" s="423" t="s">
        <v>1385</v>
      </c>
      <c r="B3" s="424"/>
      <c r="C3" s="424"/>
      <c r="D3" s="425"/>
    </row>
    <row r="4" spans="1:10">
      <c r="A4" s="427" t="s">
        <v>37</v>
      </c>
      <c r="B4" s="427"/>
      <c r="C4" s="427"/>
      <c r="D4" s="12" t="s">
        <v>38</v>
      </c>
    </row>
    <row r="5" spans="1:10">
      <c r="A5" s="13" t="s">
        <v>2</v>
      </c>
      <c r="B5" s="428" t="s">
        <v>39</v>
      </c>
      <c r="C5" s="428"/>
      <c r="D5" s="14" t="s">
        <v>1</v>
      </c>
    </row>
    <row r="6" spans="1:10">
      <c r="A6" s="15" t="s">
        <v>30</v>
      </c>
      <c r="B6" s="429" t="s">
        <v>40</v>
      </c>
      <c r="C6" s="429"/>
      <c r="D6" s="16">
        <v>0.04</v>
      </c>
    </row>
    <row r="7" spans="1:10">
      <c r="A7" s="15" t="s">
        <v>32</v>
      </c>
      <c r="B7" s="429" t="s">
        <v>41</v>
      </c>
      <c r="C7" s="429"/>
      <c r="D7" s="16">
        <v>8.0000000000000002E-3</v>
      </c>
    </row>
    <row r="8" spans="1:10">
      <c r="A8" s="15" t="s">
        <v>42</v>
      </c>
      <c r="B8" s="429" t="s">
        <v>43</v>
      </c>
      <c r="C8" s="429"/>
      <c r="D8" s="16">
        <v>1.2699999999999999E-2</v>
      </c>
    </row>
    <row r="9" spans="1:10">
      <c r="A9" s="427" t="s">
        <v>44</v>
      </c>
      <c r="B9" s="427"/>
      <c r="C9" s="427"/>
      <c r="D9" s="17">
        <f>SUM(D6:D8)</f>
        <v>6.0700000000000004E-2</v>
      </c>
    </row>
    <row r="10" spans="1:10">
      <c r="A10" s="13" t="s">
        <v>4</v>
      </c>
      <c r="B10" s="428" t="s">
        <v>45</v>
      </c>
      <c r="C10" s="428"/>
      <c r="D10" s="14" t="s">
        <v>1</v>
      </c>
    </row>
    <row r="11" spans="1:10">
      <c r="A11" s="18" t="s">
        <v>35</v>
      </c>
      <c r="B11" s="429" t="s">
        <v>46</v>
      </c>
      <c r="C11" s="429"/>
      <c r="D11" s="16">
        <v>7.3999999999999996E-2</v>
      </c>
    </row>
    <row r="12" spans="1:10">
      <c r="A12" s="427" t="s">
        <v>47</v>
      </c>
      <c r="B12" s="427"/>
      <c r="C12" s="427"/>
      <c r="D12" s="17">
        <f>D11</f>
        <v>7.3999999999999996E-2</v>
      </c>
    </row>
    <row r="13" spans="1:10">
      <c r="A13" s="13" t="s">
        <v>5</v>
      </c>
      <c r="B13" s="428" t="s">
        <v>48</v>
      </c>
      <c r="C13" s="428"/>
      <c r="D13" s="14" t="s">
        <v>1</v>
      </c>
    </row>
    <row r="14" spans="1:10">
      <c r="A14" s="15" t="s">
        <v>49</v>
      </c>
      <c r="B14" s="329" t="s">
        <v>50</v>
      </c>
      <c r="C14" s="329"/>
      <c r="D14" s="19">
        <v>6.4999999999999997E-3</v>
      </c>
      <c r="J14" s="10"/>
    </row>
    <row r="15" spans="1:10">
      <c r="A15" s="15" t="s">
        <v>51</v>
      </c>
      <c r="B15" s="329" t="s">
        <v>52</v>
      </c>
      <c r="C15" s="329"/>
      <c r="D15" s="19">
        <v>0.03</v>
      </c>
      <c r="J15" s="10"/>
    </row>
    <row r="16" spans="1:10">
      <c r="A16" s="15" t="s">
        <v>53</v>
      </c>
      <c r="B16" s="431" t="s">
        <v>54</v>
      </c>
      <c r="C16" s="432"/>
      <c r="D16" s="19">
        <v>0.05</v>
      </c>
      <c r="J16" s="10"/>
    </row>
    <row r="17" spans="1:10" ht="14.25" customHeight="1">
      <c r="A17" s="15" t="s">
        <v>55</v>
      </c>
      <c r="B17" s="431" t="s">
        <v>182</v>
      </c>
      <c r="C17" s="432"/>
      <c r="D17" s="19">
        <v>0</v>
      </c>
      <c r="J17" s="10"/>
    </row>
    <row r="18" spans="1:10">
      <c r="A18" s="427" t="s">
        <v>56</v>
      </c>
      <c r="B18" s="427"/>
      <c r="C18" s="427"/>
      <c r="D18" s="17">
        <f>SUM(D14:D17)</f>
        <v>8.6499999999999994E-2</v>
      </c>
      <c r="J18" s="10"/>
    </row>
    <row r="19" spans="1:10">
      <c r="A19" s="13" t="s">
        <v>8</v>
      </c>
      <c r="B19" s="428" t="s">
        <v>57</v>
      </c>
      <c r="C19" s="428"/>
      <c r="D19" s="20" t="s">
        <v>1</v>
      </c>
    </row>
    <row r="20" spans="1:10">
      <c r="A20" s="18"/>
      <c r="B20" s="15" t="s">
        <v>58</v>
      </c>
      <c r="C20" s="15"/>
      <c r="D20" s="21">
        <v>1.23E-2</v>
      </c>
    </row>
    <row r="21" spans="1:10">
      <c r="A21" s="427" t="s">
        <v>59</v>
      </c>
      <c r="B21" s="427"/>
      <c r="C21" s="427"/>
      <c r="D21" s="17">
        <f>D20</f>
        <v>1.23E-2</v>
      </c>
      <c r="G21" s="290"/>
    </row>
    <row r="22" spans="1:10">
      <c r="A22" s="427" t="s">
        <v>60</v>
      </c>
      <c r="B22" s="427"/>
      <c r="C22" s="427"/>
      <c r="D22" s="17">
        <f>((1+(D6+D7+D8))*(1+D21)*(1+D12))/(1-D18)-1</f>
        <v>0.26240159730706081</v>
      </c>
    </row>
    <row r="23" spans="1:10" ht="53.25" customHeight="1">
      <c r="A23" s="430" t="s">
        <v>62</v>
      </c>
      <c r="B23" s="430"/>
      <c r="C23" s="430"/>
      <c r="D23" s="430"/>
    </row>
  </sheetData>
  <mergeCells count="21">
    <mergeCell ref="A23:D23"/>
    <mergeCell ref="B16:C16"/>
    <mergeCell ref="B17:C17"/>
    <mergeCell ref="A18:C18"/>
    <mergeCell ref="B19:C19"/>
    <mergeCell ref="A21:C21"/>
    <mergeCell ref="A22:C22"/>
    <mergeCell ref="A3:D3"/>
    <mergeCell ref="A1:D1"/>
    <mergeCell ref="B15:C15"/>
    <mergeCell ref="A4:C4"/>
    <mergeCell ref="B5:C5"/>
    <mergeCell ref="B6:C6"/>
    <mergeCell ref="B7:C7"/>
    <mergeCell ref="B8:C8"/>
    <mergeCell ref="A9:C9"/>
    <mergeCell ref="B10:C10"/>
    <mergeCell ref="B11:C11"/>
    <mergeCell ref="A12:C12"/>
    <mergeCell ref="B13:C13"/>
    <mergeCell ref="B14:C14"/>
  </mergeCells>
  <pageMargins left="0.511811024" right="0.511811024" top="0.78740157499999996" bottom="0.78740157499999996" header="0.31496062000000002" footer="0.31496062000000002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FE6A7-048C-41B6-80D8-89FF1CB6AFB1}">
  <dimension ref="A1:J22"/>
  <sheetViews>
    <sheetView tabSelected="1" workbookViewId="0">
      <selection activeCell="C17" sqref="C17"/>
    </sheetView>
  </sheetViews>
  <sheetFormatPr defaultRowHeight="15"/>
  <cols>
    <col min="1" max="1" width="3.85546875" style="253" customWidth="1"/>
    <col min="2" max="2" width="9.140625" style="253"/>
    <col min="3" max="3" width="37.7109375" style="253" customWidth="1"/>
    <col min="4" max="4" width="10.7109375" style="253" bestFit="1" customWidth="1"/>
    <col min="5" max="16384" width="9.140625" style="253"/>
  </cols>
  <sheetData>
    <row r="1" spans="1:10" ht="15.75">
      <c r="A1" s="423" t="s">
        <v>1383</v>
      </c>
      <c r="B1" s="424"/>
      <c r="C1" s="424"/>
      <c r="D1" s="425"/>
    </row>
    <row r="2" spans="1:10">
      <c r="A2" s="427" t="s">
        <v>37</v>
      </c>
      <c r="B2" s="427"/>
      <c r="C2" s="427"/>
      <c r="D2" s="297" t="s">
        <v>38</v>
      </c>
    </row>
    <row r="3" spans="1:10">
      <c r="A3" s="298" t="s">
        <v>2</v>
      </c>
      <c r="B3" s="428" t="s">
        <v>39</v>
      </c>
      <c r="C3" s="428"/>
      <c r="D3" s="14" t="s">
        <v>1</v>
      </c>
    </row>
    <row r="4" spans="1:10">
      <c r="A4" s="296" t="s">
        <v>30</v>
      </c>
      <c r="B4" s="429" t="s">
        <v>40</v>
      </c>
      <c r="C4" s="429"/>
      <c r="D4" s="16">
        <v>3.4500000000000003E-2</v>
      </c>
    </row>
    <row r="5" spans="1:10">
      <c r="A5" s="296" t="s">
        <v>32</v>
      </c>
      <c r="B5" s="429" t="s">
        <v>41</v>
      </c>
      <c r="C5" s="429"/>
      <c r="D5" s="16">
        <v>4.7999999999999996E-3</v>
      </c>
    </row>
    <row r="6" spans="1:10">
      <c r="A6" s="296" t="s">
        <v>42</v>
      </c>
      <c r="B6" s="429" t="s">
        <v>43</v>
      </c>
      <c r="C6" s="429"/>
      <c r="D6" s="16">
        <v>8.5000000000000006E-3</v>
      </c>
    </row>
    <row r="7" spans="1:10">
      <c r="A7" s="427" t="s">
        <v>44</v>
      </c>
      <c r="B7" s="427"/>
      <c r="C7" s="427"/>
      <c r="D7" s="17">
        <f>SUM(D4:D6)</f>
        <v>4.7800000000000002E-2</v>
      </c>
    </row>
    <row r="8" spans="1:10">
      <c r="A8" s="298" t="s">
        <v>4</v>
      </c>
      <c r="B8" s="428" t="s">
        <v>45</v>
      </c>
      <c r="C8" s="428"/>
      <c r="D8" s="14" t="s">
        <v>1</v>
      </c>
    </row>
    <row r="9" spans="1:10">
      <c r="A9" s="299" t="s">
        <v>35</v>
      </c>
      <c r="B9" s="429" t="s">
        <v>46</v>
      </c>
      <c r="C9" s="429"/>
      <c r="D9" s="16">
        <v>5.11E-2</v>
      </c>
    </row>
    <row r="10" spans="1:10">
      <c r="A10" s="427" t="s">
        <v>47</v>
      </c>
      <c r="B10" s="427"/>
      <c r="C10" s="427"/>
      <c r="D10" s="17">
        <f>D9</f>
        <v>5.11E-2</v>
      </c>
    </row>
    <row r="11" spans="1:10">
      <c r="A11" s="298" t="s">
        <v>5</v>
      </c>
      <c r="B11" s="428" t="s">
        <v>48</v>
      </c>
      <c r="C11" s="428"/>
      <c r="D11" s="14" t="s">
        <v>1</v>
      </c>
    </row>
    <row r="12" spans="1:10">
      <c r="A12" s="296" t="s">
        <v>49</v>
      </c>
      <c r="B12" s="329" t="s">
        <v>50</v>
      </c>
      <c r="C12" s="329"/>
      <c r="D12" s="19">
        <v>6.4999999999999997E-3</v>
      </c>
      <c r="J12" s="10"/>
    </row>
    <row r="13" spans="1:10">
      <c r="A13" s="296" t="s">
        <v>51</v>
      </c>
      <c r="B13" s="329" t="s">
        <v>52</v>
      </c>
      <c r="C13" s="329"/>
      <c r="D13" s="19">
        <v>0.03</v>
      </c>
      <c r="J13" s="10"/>
    </row>
    <row r="14" spans="1:10">
      <c r="A14" s="296" t="s">
        <v>53</v>
      </c>
      <c r="B14" s="431" t="s">
        <v>54</v>
      </c>
      <c r="C14" s="432"/>
      <c r="D14" s="19">
        <v>2.5000000000000001E-2</v>
      </c>
      <c r="J14" s="10"/>
    </row>
    <row r="15" spans="1:10" ht="14.25" customHeight="1">
      <c r="A15" s="296" t="s">
        <v>55</v>
      </c>
      <c r="B15" s="431" t="s">
        <v>182</v>
      </c>
      <c r="C15" s="432"/>
      <c r="D15" s="19">
        <v>0</v>
      </c>
      <c r="J15" s="10"/>
    </row>
    <row r="16" spans="1:10">
      <c r="A16" s="427" t="s">
        <v>56</v>
      </c>
      <c r="B16" s="427"/>
      <c r="C16" s="427"/>
      <c r="D16" s="17">
        <f>SUM(D12:D15)</f>
        <v>6.1499999999999999E-2</v>
      </c>
      <c r="J16" s="10"/>
    </row>
    <row r="17" spans="1:7">
      <c r="A17" s="298" t="s">
        <v>8</v>
      </c>
      <c r="B17" s="428" t="s">
        <v>57</v>
      </c>
      <c r="C17" s="428"/>
      <c r="D17" s="20" t="s">
        <v>1</v>
      </c>
    </row>
    <row r="18" spans="1:7">
      <c r="A18" s="299"/>
      <c r="B18" s="296" t="s">
        <v>58</v>
      </c>
      <c r="C18" s="296"/>
      <c r="D18" s="21">
        <v>8.5000000000000006E-3</v>
      </c>
    </row>
    <row r="19" spans="1:7">
      <c r="A19" s="427" t="s">
        <v>59</v>
      </c>
      <c r="B19" s="427"/>
      <c r="C19" s="427"/>
      <c r="D19" s="17">
        <f>D18</f>
        <v>8.5000000000000006E-3</v>
      </c>
      <c r="G19" s="290"/>
    </row>
    <row r="20" spans="1:7">
      <c r="A20" s="427" t="s">
        <v>60</v>
      </c>
      <c r="B20" s="427"/>
      <c r="C20" s="427"/>
      <c r="D20" s="17">
        <f>((1+(D4+D5+D6))*(1+D19)*(1+D10))/(1-D16)-1</f>
        <v>0.18348853695258383</v>
      </c>
    </row>
    <row r="21" spans="1:7">
      <c r="A21" s="253" t="s">
        <v>61</v>
      </c>
    </row>
    <row r="22" spans="1:7" ht="71.25" customHeight="1">
      <c r="A22" s="433" t="s">
        <v>1380</v>
      </c>
      <c r="B22" s="433"/>
      <c r="C22" s="433"/>
      <c r="D22" s="433"/>
    </row>
  </sheetData>
  <mergeCells count="20">
    <mergeCell ref="B12:C12"/>
    <mergeCell ref="A1:D1"/>
    <mergeCell ref="A2:C2"/>
    <mergeCell ref="B3:C3"/>
    <mergeCell ref="B4:C4"/>
    <mergeCell ref="B5:C5"/>
    <mergeCell ref="B6:C6"/>
    <mergeCell ref="A7:C7"/>
    <mergeCell ref="B8:C8"/>
    <mergeCell ref="B9:C9"/>
    <mergeCell ref="A10:C10"/>
    <mergeCell ref="B11:C11"/>
    <mergeCell ref="A20:C20"/>
    <mergeCell ref="A22:D22"/>
    <mergeCell ref="B13:C13"/>
    <mergeCell ref="B14:C14"/>
    <mergeCell ref="B15:C15"/>
    <mergeCell ref="A16:C16"/>
    <mergeCell ref="B17:C17"/>
    <mergeCell ref="A19:C19"/>
  </mergeCells>
  <pageMargins left="0.511811024" right="0.511811024" top="0.78740157499999996" bottom="0.78740157499999996" header="0.31496062000000002" footer="0.31496062000000002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24"/>
  <sheetViews>
    <sheetView tabSelected="1" zoomScaleNormal="100" workbookViewId="0">
      <selection activeCell="C17" sqref="C17"/>
    </sheetView>
  </sheetViews>
  <sheetFormatPr defaultRowHeight="15"/>
  <cols>
    <col min="1" max="1" width="11.7109375" style="119" customWidth="1"/>
    <col min="2" max="2" width="95" style="26" customWidth="1"/>
    <col min="3" max="3" width="9.140625" style="26"/>
    <col min="4" max="4" width="8.42578125" style="26" customWidth="1"/>
    <col min="5" max="5" width="11" style="68" bestFit="1" customWidth="1"/>
    <col min="6" max="6" width="11.42578125" style="26" customWidth="1"/>
    <col min="7" max="7" width="8.7109375" style="25" bestFit="1" customWidth="1"/>
    <col min="8" max="8" width="20.7109375" style="26" customWidth="1"/>
    <col min="9" max="9" width="13.7109375" style="22" bestFit="1" customWidth="1"/>
    <col min="10" max="10" width="17.28515625" style="22" bestFit="1" customWidth="1"/>
    <col min="11" max="11" width="10.7109375" style="22" bestFit="1" customWidth="1"/>
    <col min="12" max="14" width="13.28515625" style="22" bestFit="1" customWidth="1"/>
    <col min="15" max="16384" width="9.140625" style="22"/>
  </cols>
  <sheetData>
    <row r="1" spans="1:14" ht="61.5" customHeight="1" thickBot="1">
      <c r="A1" s="434" t="s">
        <v>1375</v>
      </c>
      <c r="B1" s="435"/>
      <c r="C1" s="435"/>
      <c r="D1" s="435"/>
      <c r="E1" s="436"/>
      <c r="F1" s="436"/>
      <c r="G1" s="435"/>
      <c r="H1" s="437"/>
      <c r="J1" s="1"/>
      <c r="K1" s="1"/>
      <c r="L1" s="1"/>
    </row>
    <row r="2" spans="1:14" ht="15.75" thickBot="1">
      <c r="A2" s="161" t="s">
        <v>25</v>
      </c>
      <c r="B2" s="167" t="s">
        <v>26</v>
      </c>
      <c r="C2" s="167" t="s">
        <v>72</v>
      </c>
      <c r="D2" s="167" t="s">
        <v>232</v>
      </c>
      <c r="E2" s="167" t="s">
        <v>817</v>
      </c>
      <c r="F2" s="167" t="s">
        <v>818</v>
      </c>
      <c r="G2" s="167" t="s">
        <v>74</v>
      </c>
      <c r="H2" s="167" t="s">
        <v>75</v>
      </c>
      <c r="J2"/>
      <c r="K2"/>
      <c r="L2"/>
      <c r="M2"/>
      <c r="N2"/>
    </row>
    <row r="3" spans="1:14" ht="16.5" thickBot="1">
      <c r="A3" s="141" t="s">
        <v>76</v>
      </c>
      <c r="B3" s="142" t="s">
        <v>187</v>
      </c>
      <c r="C3" s="28"/>
      <c r="D3" s="28"/>
      <c r="E3" s="166"/>
      <c r="F3" s="166"/>
      <c r="G3" s="28"/>
      <c r="H3" s="29"/>
      <c r="J3"/>
      <c r="K3"/>
      <c r="L3"/>
      <c r="M3"/>
      <c r="N3"/>
    </row>
    <row r="4" spans="1:14" s="35" customFormat="1">
      <c r="A4" s="143" t="s">
        <v>233</v>
      </c>
      <c r="B4" s="30" t="s">
        <v>94</v>
      </c>
      <c r="C4" s="31" t="s">
        <v>234</v>
      </c>
      <c r="D4" s="32">
        <v>1</v>
      </c>
      <c r="E4" s="33">
        <v>21.67</v>
      </c>
      <c r="F4" s="33">
        <f>E4*D4</f>
        <v>21.67</v>
      </c>
      <c r="G4" s="31">
        <v>4791</v>
      </c>
      <c r="H4" s="34" t="s">
        <v>235</v>
      </c>
      <c r="J4"/>
      <c r="K4"/>
      <c r="L4"/>
      <c r="M4"/>
      <c r="N4"/>
    </row>
    <row r="5" spans="1:14" s="35" customFormat="1">
      <c r="A5" s="143" t="s">
        <v>236</v>
      </c>
      <c r="B5" s="30" t="s">
        <v>237</v>
      </c>
      <c r="C5" s="31" t="s">
        <v>188</v>
      </c>
      <c r="D5" s="32">
        <v>1</v>
      </c>
      <c r="E5" s="33">
        <v>2.99</v>
      </c>
      <c r="F5" s="33">
        <f>E5*D5</f>
        <v>2.99</v>
      </c>
      <c r="G5" s="31"/>
      <c r="H5" s="34" t="s">
        <v>1358</v>
      </c>
      <c r="J5"/>
      <c r="K5"/>
      <c r="L5"/>
      <c r="M5"/>
      <c r="N5"/>
    </row>
    <row r="6" spans="1:14" s="35" customFormat="1">
      <c r="A6" s="143" t="s">
        <v>238</v>
      </c>
      <c r="B6" s="30" t="s">
        <v>239</v>
      </c>
      <c r="C6" s="31" t="s">
        <v>240</v>
      </c>
      <c r="D6" s="32">
        <v>5</v>
      </c>
      <c r="E6" s="33">
        <v>18.93</v>
      </c>
      <c r="F6" s="33">
        <f t="shared" ref="F6:F45" si="0">E6*D6</f>
        <v>94.65</v>
      </c>
      <c r="G6" s="31"/>
      <c r="H6" s="34" t="s">
        <v>1358</v>
      </c>
      <c r="J6"/>
      <c r="K6"/>
      <c r="L6"/>
      <c r="M6"/>
      <c r="N6"/>
    </row>
    <row r="7" spans="1:14" s="35" customFormat="1">
      <c r="A7" s="143" t="s">
        <v>241</v>
      </c>
      <c r="B7" s="30" t="s">
        <v>242</v>
      </c>
      <c r="C7" s="31" t="s">
        <v>82</v>
      </c>
      <c r="D7" s="32">
        <v>50</v>
      </c>
      <c r="E7" s="33">
        <v>8.3333333333333339</v>
      </c>
      <c r="F7" s="33">
        <f t="shared" si="0"/>
        <v>416.66666666666669</v>
      </c>
      <c r="G7" s="31"/>
      <c r="H7" s="34" t="s">
        <v>1358</v>
      </c>
      <c r="J7"/>
      <c r="K7"/>
      <c r="L7"/>
      <c r="M7"/>
      <c r="N7"/>
    </row>
    <row r="8" spans="1:14" s="35" customFormat="1">
      <c r="A8" s="143" t="s">
        <v>243</v>
      </c>
      <c r="B8" s="30" t="s">
        <v>244</v>
      </c>
      <c r="C8" s="31" t="s">
        <v>240</v>
      </c>
      <c r="D8" s="32">
        <v>1</v>
      </c>
      <c r="E8" s="33">
        <v>41.91</v>
      </c>
      <c r="F8" s="33">
        <f t="shared" si="0"/>
        <v>41.91</v>
      </c>
      <c r="G8" s="31"/>
      <c r="H8" s="34" t="s">
        <v>1358</v>
      </c>
      <c r="J8"/>
      <c r="K8"/>
      <c r="L8"/>
      <c r="M8"/>
      <c r="N8"/>
    </row>
    <row r="9" spans="1:14" s="35" customFormat="1">
      <c r="A9" s="143" t="s">
        <v>245</v>
      </c>
      <c r="B9" s="30" t="s">
        <v>246</v>
      </c>
      <c r="C9" s="31" t="s">
        <v>240</v>
      </c>
      <c r="D9" s="32">
        <v>1</v>
      </c>
      <c r="E9" s="33">
        <v>57.316666666666663</v>
      </c>
      <c r="F9" s="33">
        <f t="shared" si="0"/>
        <v>57.316666666666663</v>
      </c>
      <c r="G9" s="31"/>
      <c r="H9" s="34" t="s">
        <v>1358</v>
      </c>
      <c r="J9"/>
      <c r="K9"/>
      <c r="L9"/>
      <c r="M9"/>
      <c r="N9"/>
    </row>
    <row r="10" spans="1:14" s="35" customFormat="1" ht="11.25">
      <c r="A10" s="143" t="s">
        <v>247</v>
      </c>
      <c r="B10" s="30" t="s">
        <v>248</v>
      </c>
      <c r="C10" s="31" t="s">
        <v>240</v>
      </c>
      <c r="D10" s="32">
        <v>1</v>
      </c>
      <c r="E10" s="33">
        <v>17.746666666666666</v>
      </c>
      <c r="F10" s="33">
        <f t="shared" si="0"/>
        <v>17.746666666666666</v>
      </c>
      <c r="G10" s="31"/>
      <c r="H10" s="34" t="s">
        <v>1358</v>
      </c>
    </row>
    <row r="11" spans="1:14" s="35" customFormat="1" ht="11.25">
      <c r="A11" s="143" t="s">
        <v>249</v>
      </c>
      <c r="B11" s="30" t="s">
        <v>250</v>
      </c>
      <c r="C11" s="31" t="s">
        <v>240</v>
      </c>
      <c r="D11" s="32">
        <v>1</v>
      </c>
      <c r="E11" s="33">
        <v>35.016666666666673</v>
      </c>
      <c r="F11" s="33">
        <f t="shared" si="0"/>
        <v>35.016666666666673</v>
      </c>
      <c r="G11" s="31"/>
      <c r="H11" s="34" t="s">
        <v>1358</v>
      </c>
    </row>
    <row r="12" spans="1:14" s="35" customFormat="1" ht="22.5">
      <c r="A12" s="143" t="s">
        <v>251</v>
      </c>
      <c r="B12" s="30" t="s">
        <v>252</v>
      </c>
      <c r="C12" s="31" t="s">
        <v>240</v>
      </c>
      <c r="D12" s="32">
        <v>4</v>
      </c>
      <c r="E12" s="33">
        <v>14.65</v>
      </c>
      <c r="F12" s="33">
        <f t="shared" si="0"/>
        <v>58.6</v>
      </c>
      <c r="G12" s="31">
        <v>5090</v>
      </c>
      <c r="H12" s="34" t="s">
        <v>235</v>
      </c>
    </row>
    <row r="13" spans="1:14" s="35" customFormat="1" ht="11.25">
      <c r="A13" s="143" t="s">
        <v>253</v>
      </c>
      <c r="B13" s="30" t="s">
        <v>254</v>
      </c>
      <c r="C13" s="31" t="s">
        <v>255</v>
      </c>
      <c r="D13" s="32">
        <v>1</v>
      </c>
      <c r="E13" s="33">
        <v>17.89</v>
      </c>
      <c r="F13" s="33">
        <f t="shared" si="0"/>
        <v>17.89</v>
      </c>
      <c r="G13" s="31"/>
      <c r="H13" s="34" t="s">
        <v>1358</v>
      </c>
    </row>
    <row r="14" spans="1:14" s="35" customFormat="1" ht="11.25">
      <c r="A14" s="143" t="s">
        <v>256</v>
      </c>
      <c r="B14" s="281" t="s">
        <v>257</v>
      </c>
      <c r="C14" s="31" t="s">
        <v>258</v>
      </c>
      <c r="D14" s="32">
        <v>5</v>
      </c>
      <c r="E14" s="33">
        <v>135.83666666666667</v>
      </c>
      <c r="F14" s="33">
        <f t="shared" si="0"/>
        <v>679.18333333333339</v>
      </c>
      <c r="G14" s="31"/>
      <c r="H14" s="34" t="s">
        <v>1358</v>
      </c>
    </row>
    <row r="15" spans="1:14" s="35" customFormat="1" ht="11.25">
      <c r="A15" s="143" t="s">
        <v>259</v>
      </c>
      <c r="B15" s="281" t="s">
        <v>1350</v>
      </c>
      <c r="C15" s="31" t="s">
        <v>260</v>
      </c>
      <c r="D15" s="32">
        <v>1</v>
      </c>
      <c r="E15" s="33">
        <v>132.47</v>
      </c>
      <c r="F15" s="33">
        <f t="shared" si="0"/>
        <v>132.47</v>
      </c>
      <c r="G15" s="31"/>
      <c r="H15" s="34" t="s">
        <v>1358</v>
      </c>
    </row>
    <row r="16" spans="1:14" s="35" customFormat="1" ht="11.25">
      <c r="A16" s="143" t="s">
        <v>261</v>
      </c>
      <c r="B16" s="30" t="s">
        <v>262</v>
      </c>
      <c r="C16" s="31" t="s">
        <v>240</v>
      </c>
      <c r="D16" s="32">
        <v>10</v>
      </c>
      <c r="E16" s="33">
        <v>7.8599999999999994</v>
      </c>
      <c r="F16" s="33">
        <f t="shared" si="0"/>
        <v>78.599999999999994</v>
      </c>
      <c r="G16" s="31"/>
      <c r="H16" s="34" t="s">
        <v>1358</v>
      </c>
    </row>
    <row r="17" spans="1:8" s="35" customFormat="1" ht="11.25">
      <c r="A17" s="143" t="s">
        <v>263</v>
      </c>
      <c r="B17" s="282" t="s">
        <v>1351</v>
      </c>
      <c r="C17" s="31" t="s">
        <v>240</v>
      </c>
      <c r="D17" s="32">
        <v>20</v>
      </c>
      <c r="E17" s="33">
        <v>4.5233333333333334</v>
      </c>
      <c r="F17" s="33">
        <f t="shared" si="0"/>
        <v>90.466666666666669</v>
      </c>
      <c r="G17" s="31"/>
      <c r="H17" s="34" t="s">
        <v>1358</v>
      </c>
    </row>
    <row r="18" spans="1:8" s="35" customFormat="1" ht="11.25">
      <c r="A18" s="143" t="s">
        <v>264</v>
      </c>
      <c r="B18" s="30" t="s">
        <v>265</v>
      </c>
      <c r="C18" s="31" t="s">
        <v>240</v>
      </c>
      <c r="D18" s="32">
        <v>2</v>
      </c>
      <c r="E18" s="33">
        <v>37.93</v>
      </c>
      <c r="F18" s="33">
        <f t="shared" si="0"/>
        <v>75.86</v>
      </c>
      <c r="G18" s="31"/>
      <c r="H18" s="34" t="s">
        <v>1358</v>
      </c>
    </row>
    <row r="19" spans="1:8" s="35" customFormat="1" ht="11.25">
      <c r="A19" s="143" t="s">
        <v>266</v>
      </c>
      <c r="B19" s="32" t="s">
        <v>95</v>
      </c>
      <c r="C19" s="31" t="s">
        <v>240</v>
      </c>
      <c r="D19" s="32">
        <v>1</v>
      </c>
      <c r="E19" s="33">
        <v>28.25</v>
      </c>
      <c r="F19" s="33">
        <f t="shared" si="0"/>
        <v>28.25</v>
      </c>
      <c r="G19" s="31">
        <v>38124</v>
      </c>
      <c r="H19" s="34" t="s">
        <v>235</v>
      </c>
    </row>
    <row r="20" spans="1:8" s="35" customFormat="1" ht="11.25">
      <c r="A20" s="143" t="s">
        <v>267</v>
      </c>
      <c r="B20" s="30" t="s">
        <v>268</v>
      </c>
      <c r="C20" s="31" t="s">
        <v>82</v>
      </c>
      <c r="D20" s="32">
        <v>1</v>
      </c>
      <c r="E20" s="33">
        <v>71.166666666666671</v>
      </c>
      <c r="F20" s="33">
        <f t="shared" si="0"/>
        <v>71.166666666666671</v>
      </c>
      <c r="G20" s="31"/>
      <c r="H20" s="34" t="s">
        <v>1358</v>
      </c>
    </row>
    <row r="21" spans="1:8" s="35" customFormat="1" ht="11.25">
      <c r="A21" s="143" t="s">
        <v>269</v>
      </c>
      <c r="B21" s="30" t="s">
        <v>1353</v>
      </c>
      <c r="C21" s="31" t="s">
        <v>270</v>
      </c>
      <c r="D21" s="32">
        <v>2</v>
      </c>
      <c r="E21" s="33">
        <v>16.633333333333333</v>
      </c>
      <c r="F21" s="33">
        <f t="shared" si="0"/>
        <v>33.266666666666666</v>
      </c>
      <c r="G21" s="31"/>
      <c r="H21" s="34" t="s">
        <v>1358</v>
      </c>
    </row>
    <row r="22" spans="1:8" s="35" customFormat="1" ht="11.25">
      <c r="A22" s="143" t="s">
        <v>271</v>
      </c>
      <c r="B22" s="30" t="s">
        <v>272</v>
      </c>
      <c r="C22" s="31" t="s">
        <v>270</v>
      </c>
      <c r="D22" s="32">
        <v>2</v>
      </c>
      <c r="E22" s="33">
        <v>12.173333333333334</v>
      </c>
      <c r="F22" s="33">
        <f t="shared" si="0"/>
        <v>24.346666666666668</v>
      </c>
      <c r="G22" s="31"/>
      <c r="H22" s="34" t="s">
        <v>1358</v>
      </c>
    </row>
    <row r="23" spans="1:8" s="35" customFormat="1" ht="11.25">
      <c r="A23" s="143" t="s">
        <v>273</v>
      </c>
      <c r="B23" s="30" t="s">
        <v>274</v>
      </c>
      <c r="C23" s="31" t="s">
        <v>97</v>
      </c>
      <c r="D23" s="32">
        <v>2</v>
      </c>
      <c r="E23" s="33">
        <v>25.52666666666666</v>
      </c>
      <c r="F23" s="33">
        <f t="shared" si="0"/>
        <v>51.05333333333332</v>
      </c>
      <c r="G23" s="31"/>
      <c r="H23" s="34" t="s">
        <v>1358</v>
      </c>
    </row>
    <row r="24" spans="1:8" s="35" customFormat="1" ht="11.25">
      <c r="A24" s="143" t="s">
        <v>275</v>
      </c>
      <c r="B24" s="282" t="s">
        <v>1352</v>
      </c>
      <c r="C24" s="31" t="s">
        <v>270</v>
      </c>
      <c r="D24" s="32">
        <v>2</v>
      </c>
      <c r="E24" s="33">
        <v>36.233333333333327</v>
      </c>
      <c r="F24" s="33">
        <f t="shared" si="0"/>
        <v>72.466666666666654</v>
      </c>
      <c r="G24" s="31"/>
      <c r="H24" s="34" t="s">
        <v>1358</v>
      </c>
    </row>
    <row r="25" spans="1:8" s="35" customFormat="1" ht="11.25">
      <c r="A25" s="143" t="s">
        <v>276</v>
      </c>
      <c r="B25" s="30" t="s">
        <v>277</v>
      </c>
      <c r="C25" s="31" t="s">
        <v>270</v>
      </c>
      <c r="D25" s="32">
        <v>2</v>
      </c>
      <c r="E25" s="33">
        <v>7</v>
      </c>
      <c r="F25" s="33">
        <f t="shared" si="0"/>
        <v>14</v>
      </c>
      <c r="G25" s="31"/>
      <c r="H25" s="34" t="s">
        <v>1358</v>
      </c>
    </row>
    <row r="26" spans="1:8" s="35" customFormat="1" ht="11.25">
      <c r="A26" s="143" t="s">
        <v>278</v>
      </c>
      <c r="B26" s="30" t="s">
        <v>279</v>
      </c>
      <c r="C26" s="31" t="s">
        <v>270</v>
      </c>
      <c r="D26" s="32">
        <v>5</v>
      </c>
      <c r="E26" s="33">
        <v>7.06</v>
      </c>
      <c r="F26" s="33">
        <f t="shared" si="0"/>
        <v>35.299999999999997</v>
      </c>
      <c r="G26" s="31">
        <v>20111</v>
      </c>
      <c r="H26" s="34" t="s">
        <v>235</v>
      </c>
    </row>
    <row r="27" spans="1:8" s="35" customFormat="1" ht="11.25">
      <c r="A27" s="143" t="s">
        <v>280</v>
      </c>
      <c r="B27" s="30" t="s">
        <v>281</v>
      </c>
      <c r="C27" s="31" t="s">
        <v>82</v>
      </c>
      <c r="D27" s="32">
        <v>5</v>
      </c>
      <c r="E27" s="33">
        <v>0.96</v>
      </c>
      <c r="F27" s="33">
        <f t="shared" si="0"/>
        <v>4.8</v>
      </c>
      <c r="G27" s="31">
        <v>404</v>
      </c>
      <c r="H27" s="34" t="s">
        <v>235</v>
      </c>
    </row>
    <row r="28" spans="1:8" s="35" customFormat="1" ht="11.25">
      <c r="A28" s="143" t="s">
        <v>282</v>
      </c>
      <c r="B28" s="30" t="s">
        <v>283</v>
      </c>
      <c r="C28" s="31" t="s">
        <v>240</v>
      </c>
      <c r="D28" s="32">
        <v>1</v>
      </c>
      <c r="E28" s="33">
        <v>28.846666666666664</v>
      </c>
      <c r="F28" s="33">
        <f t="shared" si="0"/>
        <v>28.846666666666664</v>
      </c>
      <c r="G28" s="31"/>
      <c r="H28" s="34" t="s">
        <v>1358</v>
      </c>
    </row>
    <row r="29" spans="1:8" s="35" customFormat="1" ht="11.25">
      <c r="A29" s="143" t="s">
        <v>284</v>
      </c>
      <c r="B29" s="30" t="s">
        <v>285</v>
      </c>
      <c r="C29" s="31" t="s">
        <v>270</v>
      </c>
      <c r="D29" s="32">
        <v>5</v>
      </c>
      <c r="E29" s="33">
        <v>8.07</v>
      </c>
      <c r="F29" s="33">
        <f t="shared" si="0"/>
        <v>40.35</v>
      </c>
      <c r="G29" s="31">
        <v>3148</v>
      </c>
      <c r="H29" s="34" t="s">
        <v>235</v>
      </c>
    </row>
    <row r="30" spans="1:8" s="35" customFormat="1" ht="11.25">
      <c r="A30" s="143" t="s">
        <v>286</v>
      </c>
      <c r="B30" s="30" t="s">
        <v>287</v>
      </c>
      <c r="C30" s="31" t="s">
        <v>234</v>
      </c>
      <c r="D30" s="32">
        <v>5</v>
      </c>
      <c r="E30" s="33">
        <v>0.59</v>
      </c>
      <c r="F30" s="33">
        <f t="shared" si="0"/>
        <v>2.9499999999999997</v>
      </c>
      <c r="G30" s="31">
        <v>3315</v>
      </c>
      <c r="H30" s="34" t="s">
        <v>235</v>
      </c>
    </row>
    <row r="31" spans="1:8" s="35" customFormat="1" ht="11.25">
      <c r="A31" s="143" t="s">
        <v>288</v>
      </c>
      <c r="B31" s="30" t="s">
        <v>289</v>
      </c>
      <c r="C31" s="31" t="s">
        <v>234</v>
      </c>
      <c r="D31" s="32">
        <v>1</v>
      </c>
      <c r="E31" s="33">
        <v>19.95</v>
      </c>
      <c r="F31" s="33">
        <f t="shared" si="0"/>
        <v>19.95</v>
      </c>
      <c r="G31" s="31">
        <v>4229</v>
      </c>
      <c r="H31" s="34" t="s">
        <v>235</v>
      </c>
    </row>
    <row r="32" spans="1:8" s="35" customFormat="1" ht="11.25">
      <c r="A32" s="143" t="s">
        <v>290</v>
      </c>
      <c r="B32" s="30" t="s">
        <v>193</v>
      </c>
      <c r="C32" s="31" t="s">
        <v>240</v>
      </c>
      <c r="D32" s="32">
        <v>10</v>
      </c>
      <c r="E32" s="33">
        <v>2.57</v>
      </c>
      <c r="F32" s="33">
        <f t="shared" si="0"/>
        <v>25.7</v>
      </c>
      <c r="G32" s="31">
        <v>3768</v>
      </c>
      <c r="H32" s="34" t="s">
        <v>235</v>
      </c>
    </row>
    <row r="33" spans="1:8" s="35" customFormat="1" ht="11.25">
      <c r="A33" s="143" t="s">
        <v>291</v>
      </c>
      <c r="B33" s="30" t="s">
        <v>292</v>
      </c>
      <c r="C33" s="31" t="s">
        <v>240</v>
      </c>
      <c r="D33" s="32">
        <v>20</v>
      </c>
      <c r="E33" s="33">
        <v>0.61</v>
      </c>
      <c r="F33" s="33">
        <f t="shared" si="0"/>
        <v>12.2</v>
      </c>
      <c r="G33" s="31">
        <v>3767</v>
      </c>
      <c r="H33" s="34" t="s">
        <v>235</v>
      </c>
    </row>
    <row r="34" spans="1:8" s="35" customFormat="1" ht="11.25">
      <c r="A34" s="143" t="s">
        <v>293</v>
      </c>
      <c r="B34" s="30" t="s">
        <v>79</v>
      </c>
      <c r="C34" s="31" t="s">
        <v>234</v>
      </c>
      <c r="D34" s="32">
        <v>1</v>
      </c>
      <c r="E34" s="33">
        <v>84.76</v>
      </c>
      <c r="F34" s="33">
        <f t="shared" si="0"/>
        <v>84.76</v>
      </c>
      <c r="G34" s="31">
        <v>38120</v>
      </c>
      <c r="H34" s="34" t="s">
        <v>235</v>
      </c>
    </row>
    <row r="35" spans="1:8" s="35" customFormat="1" ht="11.25">
      <c r="A35" s="143" t="s">
        <v>294</v>
      </c>
      <c r="B35" s="282" t="s">
        <v>1354</v>
      </c>
      <c r="C35" s="31" t="s">
        <v>706</v>
      </c>
      <c r="D35" s="32">
        <v>2</v>
      </c>
      <c r="E35" s="33">
        <v>11.566666666666668</v>
      </c>
      <c r="F35" s="33">
        <f t="shared" si="0"/>
        <v>23.133333333333336</v>
      </c>
      <c r="G35" s="31"/>
      <c r="H35" s="34" t="s">
        <v>1358</v>
      </c>
    </row>
    <row r="36" spans="1:8" s="35" customFormat="1" ht="11.25">
      <c r="A36" s="143" t="s">
        <v>295</v>
      </c>
      <c r="B36" s="30" t="s">
        <v>296</v>
      </c>
      <c r="C36" s="31" t="s">
        <v>240</v>
      </c>
      <c r="D36" s="32">
        <v>10</v>
      </c>
      <c r="E36" s="33">
        <v>7.43</v>
      </c>
      <c r="F36" s="33">
        <f t="shared" si="0"/>
        <v>74.3</v>
      </c>
      <c r="G36" s="31">
        <v>11963</v>
      </c>
      <c r="H36" s="34" t="s">
        <v>235</v>
      </c>
    </row>
    <row r="37" spans="1:8" s="35" customFormat="1" ht="11.25">
      <c r="A37" s="143" t="s">
        <v>297</v>
      </c>
      <c r="B37" s="30" t="s">
        <v>298</v>
      </c>
      <c r="C37" s="31" t="s">
        <v>240</v>
      </c>
      <c r="D37" s="32">
        <v>10</v>
      </c>
      <c r="E37" s="33">
        <v>0.14000000000000001</v>
      </c>
      <c r="F37" s="33">
        <f t="shared" si="0"/>
        <v>1.4000000000000001</v>
      </c>
      <c r="G37" s="31">
        <v>4377</v>
      </c>
      <c r="H37" s="34" t="s">
        <v>235</v>
      </c>
    </row>
    <row r="38" spans="1:8" s="35" customFormat="1" ht="22.5">
      <c r="A38" s="143" t="s">
        <v>299</v>
      </c>
      <c r="B38" s="30" t="s">
        <v>300</v>
      </c>
      <c r="C38" s="31" t="s">
        <v>240</v>
      </c>
      <c r="D38" s="32">
        <v>4</v>
      </c>
      <c r="E38" s="33">
        <v>3.48</v>
      </c>
      <c r="F38" s="33">
        <f t="shared" si="0"/>
        <v>13.92</v>
      </c>
      <c r="G38" s="31">
        <v>11955</v>
      </c>
      <c r="H38" s="34" t="s">
        <v>235</v>
      </c>
    </row>
    <row r="39" spans="1:8" s="35" customFormat="1" ht="11.25">
      <c r="A39" s="143" t="s">
        <v>301</v>
      </c>
      <c r="B39" s="30" t="s">
        <v>1356</v>
      </c>
      <c r="C39" s="31" t="s">
        <v>1355</v>
      </c>
      <c r="D39" s="32">
        <v>4</v>
      </c>
      <c r="E39" s="33">
        <v>8.7999999999999989</v>
      </c>
      <c r="F39" s="33">
        <f t="shared" si="0"/>
        <v>35.199999999999996</v>
      </c>
      <c r="G39" s="31"/>
      <c r="H39" s="34" t="s">
        <v>1358</v>
      </c>
    </row>
    <row r="40" spans="1:8" s="35" customFormat="1" ht="11.25">
      <c r="A40" s="143" t="s">
        <v>302</v>
      </c>
      <c r="B40" s="122" t="s">
        <v>1357</v>
      </c>
      <c r="C40" s="31" t="s">
        <v>1355</v>
      </c>
      <c r="D40" s="124">
        <v>4</v>
      </c>
      <c r="E40" s="125">
        <v>10.616666666666667</v>
      </c>
      <c r="F40" s="33">
        <f t="shared" si="0"/>
        <v>42.466666666666669</v>
      </c>
      <c r="G40" s="123"/>
      <c r="H40" s="34" t="s">
        <v>1358</v>
      </c>
    </row>
    <row r="41" spans="1:8" s="35" customFormat="1" ht="11.25">
      <c r="A41" s="143" t="s">
        <v>303</v>
      </c>
      <c r="B41" s="30" t="s">
        <v>304</v>
      </c>
      <c r="C41" s="31" t="s">
        <v>258</v>
      </c>
      <c r="D41" s="32">
        <v>5</v>
      </c>
      <c r="E41" s="33">
        <v>13.47</v>
      </c>
      <c r="F41" s="33">
        <f t="shared" si="0"/>
        <v>67.350000000000009</v>
      </c>
      <c r="G41" s="31">
        <v>4812</v>
      </c>
      <c r="H41" s="34" t="s">
        <v>235</v>
      </c>
    </row>
    <row r="42" spans="1:8" s="35" customFormat="1" ht="11.25">
      <c r="A42" s="143" t="s">
        <v>305</v>
      </c>
      <c r="B42" s="45" t="s">
        <v>306</v>
      </c>
      <c r="C42" s="46" t="s">
        <v>234</v>
      </c>
      <c r="D42" s="47">
        <v>0.1</v>
      </c>
      <c r="E42" s="48">
        <v>45.64</v>
      </c>
      <c r="F42" s="33">
        <f t="shared" si="0"/>
        <v>4.5640000000000001</v>
      </c>
      <c r="G42" s="46">
        <v>5104</v>
      </c>
      <c r="H42" s="34" t="s">
        <v>235</v>
      </c>
    </row>
    <row r="43" spans="1:8" s="35" customFormat="1" ht="11.25">
      <c r="A43" s="143" t="s">
        <v>307</v>
      </c>
      <c r="B43" s="45" t="s">
        <v>308</v>
      </c>
      <c r="C43" s="31" t="s">
        <v>240</v>
      </c>
      <c r="D43" s="52">
        <v>1</v>
      </c>
      <c r="E43" s="39">
        <v>31.15</v>
      </c>
      <c r="F43" s="33">
        <f t="shared" si="0"/>
        <v>31.15</v>
      </c>
      <c r="G43" s="37">
        <v>142</v>
      </c>
      <c r="H43" s="34" t="s">
        <v>235</v>
      </c>
    </row>
    <row r="44" spans="1:8" s="35" customFormat="1" ht="11.25">
      <c r="A44" s="143" t="s">
        <v>309</v>
      </c>
      <c r="B44" s="45" t="s">
        <v>310</v>
      </c>
      <c r="C44" s="31" t="s">
        <v>240</v>
      </c>
      <c r="D44" s="38">
        <v>2</v>
      </c>
      <c r="E44" s="39">
        <v>11.15</v>
      </c>
      <c r="F44" s="33">
        <f t="shared" si="0"/>
        <v>22.3</v>
      </c>
      <c r="G44" s="37">
        <v>39961</v>
      </c>
      <c r="H44" s="34" t="s">
        <v>235</v>
      </c>
    </row>
    <row r="45" spans="1:8" s="35" customFormat="1" ht="12" thickBot="1">
      <c r="A45" s="143" t="s">
        <v>311</v>
      </c>
      <c r="B45" s="30" t="s">
        <v>312</v>
      </c>
      <c r="C45" s="31" t="s">
        <v>240</v>
      </c>
      <c r="D45" s="32">
        <v>1</v>
      </c>
      <c r="E45" s="33">
        <v>9.8766666666666669</v>
      </c>
      <c r="F45" s="33">
        <f t="shared" si="0"/>
        <v>9.8766666666666669</v>
      </c>
      <c r="G45" s="31"/>
      <c r="H45" s="34" t="s">
        <v>1358</v>
      </c>
    </row>
    <row r="46" spans="1:8" s="35" customFormat="1" ht="15.75" customHeight="1" thickBot="1">
      <c r="A46" s="438" t="s">
        <v>313</v>
      </c>
      <c r="B46" s="439"/>
      <c r="C46" s="439"/>
      <c r="D46" s="439"/>
      <c r="E46" s="440"/>
      <c r="F46" s="40">
        <f>SUM(F4:F45)</f>
        <v>2696.1039999999998</v>
      </c>
      <c r="G46" s="162"/>
      <c r="H46" s="41"/>
    </row>
    <row r="47" spans="1:8" s="35" customFormat="1" ht="12" thickBot="1">
      <c r="A47" s="144" t="s">
        <v>80</v>
      </c>
      <c r="B47" s="142" t="s">
        <v>81</v>
      </c>
      <c r="C47" s="43"/>
      <c r="D47" s="43"/>
      <c r="E47" s="43"/>
      <c r="F47" s="43"/>
      <c r="G47" s="43"/>
      <c r="H47" s="44"/>
    </row>
    <row r="48" spans="1:8" s="35" customFormat="1" ht="11.25">
      <c r="A48" s="145" t="s">
        <v>15</v>
      </c>
      <c r="B48" s="30" t="s">
        <v>314</v>
      </c>
      <c r="C48" s="31" t="s">
        <v>240</v>
      </c>
      <c r="D48" s="32">
        <v>10</v>
      </c>
      <c r="E48" s="33">
        <v>2.04</v>
      </c>
      <c r="F48" s="33">
        <f>D48*E48</f>
        <v>20.399999999999999</v>
      </c>
      <c r="G48" s="31">
        <v>11270</v>
      </c>
      <c r="H48" s="34" t="s">
        <v>235</v>
      </c>
    </row>
    <row r="49" spans="1:8" s="35" customFormat="1" ht="11.25">
      <c r="A49" s="143" t="s">
        <v>16</v>
      </c>
      <c r="B49" s="30" t="s">
        <v>315</v>
      </c>
      <c r="C49" s="31" t="s">
        <v>240</v>
      </c>
      <c r="D49" s="32">
        <v>20</v>
      </c>
      <c r="E49" s="33">
        <v>0.77</v>
      </c>
      <c r="F49" s="33">
        <f t="shared" ref="F49:F112" si="1">D49*E49</f>
        <v>15.4</v>
      </c>
      <c r="G49" s="31">
        <v>412</v>
      </c>
      <c r="H49" s="34" t="s">
        <v>235</v>
      </c>
    </row>
    <row r="50" spans="1:8" s="35" customFormat="1" ht="11.25">
      <c r="A50" s="145" t="s">
        <v>18</v>
      </c>
      <c r="B50" s="30" t="s">
        <v>316</v>
      </c>
      <c r="C50" s="31" t="s">
        <v>240</v>
      </c>
      <c r="D50" s="32">
        <v>20</v>
      </c>
      <c r="E50" s="33">
        <v>0.04</v>
      </c>
      <c r="F50" s="33">
        <f t="shared" si="1"/>
        <v>0.8</v>
      </c>
      <c r="G50" s="31">
        <v>414</v>
      </c>
      <c r="H50" s="34" t="s">
        <v>235</v>
      </c>
    </row>
    <row r="51" spans="1:8" s="35" customFormat="1" ht="11.25">
      <c r="A51" s="145" t="s">
        <v>317</v>
      </c>
      <c r="B51" s="30" t="s">
        <v>318</v>
      </c>
      <c r="C51" s="31" t="s">
        <v>240</v>
      </c>
      <c r="D51" s="32">
        <v>20</v>
      </c>
      <c r="E51" s="33">
        <v>0.11</v>
      </c>
      <c r="F51" s="33">
        <f t="shared" si="1"/>
        <v>2.2000000000000002</v>
      </c>
      <c r="G51" s="31">
        <v>410</v>
      </c>
      <c r="H51" s="34" t="s">
        <v>235</v>
      </c>
    </row>
    <row r="52" spans="1:8" s="35" customFormat="1" ht="11.25">
      <c r="A52" s="143" t="s">
        <v>319</v>
      </c>
      <c r="B52" s="30" t="s">
        <v>320</v>
      </c>
      <c r="C52" s="31" t="s">
        <v>240</v>
      </c>
      <c r="D52" s="32">
        <v>20</v>
      </c>
      <c r="E52" s="33">
        <v>0.15</v>
      </c>
      <c r="F52" s="33">
        <f t="shared" si="1"/>
        <v>3</v>
      </c>
      <c r="G52" s="31">
        <v>411</v>
      </c>
      <c r="H52" s="34" t="s">
        <v>235</v>
      </c>
    </row>
    <row r="53" spans="1:8" s="35" customFormat="1" ht="11.25">
      <c r="A53" s="145" t="s">
        <v>321</v>
      </c>
      <c r="B53" s="30" t="s">
        <v>322</v>
      </c>
      <c r="C53" s="31" t="s">
        <v>240</v>
      </c>
      <c r="D53" s="32">
        <v>20</v>
      </c>
      <c r="E53" s="33">
        <v>0.85</v>
      </c>
      <c r="F53" s="33">
        <f t="shared" si="1"/>
        <v>17</v>
      </c>
      <c r="G53" s="31">
        <v>393</v>
      </c>
      <c r="H53" s="34" t="s">
        <v>235</v>
      </c>
    </row>
    <row r="54" spans="1:8" s="35" customFormat="1" ht="11.25">
      <c r="A54" s="145" t="s">
        <v>323</v>
      </c>
      <c r="B54" s="30" t="s">
        <v>324</v>
      </c>
      <c r="C54" s="31" t="s">
        <v>240</v>
      </c>
      <c r="D54" s="32">
        <v>20</v>
      </c>
      <c r="E54" s="33">
        <v>0.71</v>
      </c>
      <c r="F54" s="33">
        <f t="shared" si="1"/>
        <v>14.2</v>
      </c>
      <c r="G54" s="31">
        <v>392</v>
      </c>
      <c r="H54" s="34" t="s">
        <v>235</v>
      </c>
    </row>
    <row r="55" spans="1:8" s="35" customFormat="1" ht="11.25">
      <c r="A55" s="143" t="s">
        <v>325</v>
      </c>
      <c r="B55" s="30" t="s">
        <v>326</v>
      </c>
      <c r="C55" s="31" t="s">
        <v>240</v>
      </c>
      <c r="D55" s="32">
        <v>5</v>
      </c>
      <c r="E55" s="33">
        <v>3.7</v>
      </c>
      <c r="F55" s="33">
        <f t="shared" si="1"/>
        <v>18.5</v>
      </c>
      <c r="G55" s="31">
        <v>12615</v>
      </c>
      <c r="H55" s="34" t="s">
        <v>235</v>
      </c>
    </row>
    <row r="56" spans="1:8" s="35" customFormat="1" ht="11.25">
      <c r="A56" s="145" t="s">
        <v>327</v>
      </c>
      <c r="B56" s="30" t="s">
        <v>326</v>
      </c>
      <c r="C56" s="31" t="s">
        <v>240</v>
      </c>
      <c r="D56" s="32">
        <v>5</v>
      </c>
      <c r="E56" s="33">
        <v>3.7</v>
      </c>
      <c r="F56" s="33">
        <f t="shared" si="1"/>
        <v>18.5</v>
      </c>
      <c r="G56" s="31">
        <v>12615</v>
      </c>
      <c r="H56" s="34" t="s">
        <v>235</v>
      </c>
    </row>
    <row r="57" spans="1:8" s="35" customFormat="1" ht="11.25">
      <c r="A57" s="145" t="s">
        <v>328</v>
      </c>
      <c r="B57" s="30" t="s">
        <v>329</v>
      </c>
      <c r="C57" s="31" t="s">
        <v>240</v>
      </c>
      <c r="D57" s="32">
        <v>5</v>
      </c>
      <c r="E57" s="33">
        <v>6.09</v>
      </c>
      <c r="F57" s="33">
        <f t="shared" si="1"/>
        <v>30.45</v>
      </c>
      <c r="G57" s="31">
        <v>11927</v>
      </c>
      <c r="H57" s="34" t="s">
        <v>235</v>
      </c>
    </row>
    <row r="58" spans="1:8" s="35" customFormat="1" ht="11.25">
      <c r="A58" s="143" t="s">
        <v>330</v>
      </c>
      <c r="B58" s="283" t="s">
        <v>331</v>
      </c>
      <c r="C58" s="31" t="s">
        <v>240</v>
      </c>
      <c r="D58" s="32">
        <v>5</v>
      </c>
      <c r="E58" s="33">
        <v>8.6433333333333326</v>
      </c>
      <c r="F58" s="33">
        <f t="shared" si="1"/>
        <v>43.216666666666661</v>
      </c>
      <c r="G58" s="31"/>
      <c r="H58" s="34" t="s">
        <v>1358</v>
      </c>
    </row>
    <row r="59" spans="1:8" s="35" customFormat="1" ht="11.25">
      <c r="A59" s="145" t="s">
        <v>332</v>
      </c>
      <c r="B59" s="283" t="s">
        <v>333</v>
      </c>
      <c r="C59" s="31" t="s">
        <v>240</v>
      </c>
      <c r="D59" s="32">
        <v>2</v>
      </c>
      <c r="E59" s="33">
        <v>9.0666666666666682</v>
      </c>
      <c r="F59" s="33">
        <f t="shared" si="1"/>
        <v>18.133333333333336</v>
      </c>
      <c r="G59" s="31"/>
      <c r="H59" s="34" t="s">
        <v>1358</v>
      </c>
    </row>
    <row r="60" spans="1:8" s="35" customFormat="1" ht="11.25">
      <c r="A60" s="145" t="s">
        <v>334</v>
      </c>
      <c r="B60" s="283" t="s">
        <v>335</v>
      </c>
      <c r="C60" s="31" t="s">
        <v>240</v>
      </c>
      <c r="D60" s="32">
        <v>1</v>
      </c>
      <c r="E60" s="33">
        <v>1033.1400000000001</v>
      </c>
      <c r="F60" s="33">
        <f t="shared" si="1"/>
        <v>1033.1400000000001</v>
      </c>
      <c r="G60" s="31"/>
      <c r="H60" s="34" t="s">
        <v>1358</v>
      </c>
    </row>
    <row r="61" spans="1:8" s="35" customFormat="1" ht="11.25">
      <c r="A61" s="143" t="s">
        <v>336</v>
      </c>
      <c r="B61" s="282" t="s">
        <v>337</v>
      </c>
      <c r="C61" s="31" t="s">
        <v>240</v>
      </c>
      <c r="D61" s="32">
        <v>4</v>
      </c>
      <c r="E61" s="33">
        <v>4.63</v>
      </c>
      <c r="F61" s="33">
        <f t="shared" si="1"/>
        <v>18.52</v>
      </c>
      <c r="G61" s="31"/>
      <c r="H61" s="34" t="s">
        <v>1358</v>
      </c>
    </row>
    <row r="62" spans="1:8" s="35" customFormat="1" ht="11.25">
      <c r="A62" s="145" t="s">
        <v>338</v>
      </c>
      <c r="B62" s="30" t="s">
        <v>339</v>
      </c>
      <c r="C62" s="31" t="s">
        <v>240</v>
      </c>
      <c r="D62" s="32">
        <v>10</v>
      </c>
      <c r="E62" s="33">
        <v>0.24</v>
      </c>
      <c r="F62" s="33">
        <f t="shared" si="1"/>
        <v>2.4</v>
      </c>
      <c r="G62" s="31">
        <v>7568</v>
      </c>
      <c r="H62" s="34" t="s">
        <v>235</v>
      </c>
    </row>
    <row r="63" spans="1:8" s="35" customFormat="1" ht="11.25">
      <c r="A63" s="145" t="s">
        <v>340</v>
      </c>
      <c r="B63" s="30" t="s">
        <v>341</v>
      </c>
      <c r="C63" s="31" t="s">
        <v>240</v>
      </c>
      <c r="D63" s="32">
        <v>10</v>
      </c>
      <c r="E63" s="33">
        <v>0.37</v>
      </c>
      <c r="F63" s="33">
        <f t="shared" si="1"/>
        <v>3.7</v>
      </c>
      <c r="G63" s="31">
        <v>7584</v>
      </c>
      <c r="H63" s="34" t="s">
        <v>235</v>
      </c>
    </row>
    <row r="64" spans="1:8" s="35" customFormat="1" ht="11.25">
      <c r="A64" s="143" t="s">
        <v>342</v>
      </c>
      <c r="B64" s="30" t="s">
        <v>343</v>
      </c>
      <c r="C64" s="31" t="s">
        <v>240</v>
      </c>
      <c r="D64" s="32">
        <v>5</v>
      </c>
      <c r="E64" s="33">
        <v>0.02</v>
      </c>
      <c r="F64" s="33">
        <f t="shared" si="1"/>
        <v>0.1</v>
      </c>
      <c r="G64" s="31">
        <v>11945</v>
      </c>
      <c r="H64" s="34" t="s">
        <v>235</v>
      </c>
    </row>
    <row r="65" spans="1:8" s="35" customFormat="1" ht="11.25">
      <c r="A65" s="145" t="s">
        <v>344</v>
      </c>
      <c r="B65" s="30" t="s">
        <v>345</v>
      </c>
      <c r="C65" s="31" t="s">
        <v>240</v>
      </c>
      <c r="D65" s="32">
        <v>5</v>
      </c>
      <c r="E65" s="33">
        <v>0.02</v>
      </c>
      <c r="F65" s="33">
        <f t="shared" si="1"/>
        <v>0.1</v>
      </c>
      <c r="G65" s="31">
        <v>11946</v>
      </c>
      <c r="H65" s="34" t="s">
        <v>235</v>
      </c>
    </row>
    <row r="66" spans="1:8" s="35" customFormat="1" ht="11.25">
      <c r="A66" s="145" t="s">
        <v>346</v>
      </c>
      <c r="B66" s="30" t="s">
        <v>347</v>
      </c>
      <c r="C66" s="31" t="s">
        <v>240</v>
      </c>
      <c r="D66" s="32">
        <v>10</v>
      </c>
      <c r="E66" s="33">
        <v>0.08</v>
      </c>
      <c r="F66" s="33">
        <f t="shared" si="1"/>
        <v>0.8</v>
      </c>
      <c r="G66" s="31">
        <v>11950</v>
      </c>
      <c r="H66" s="34" t="s">
        <v>235</v>
      </c>
    </row>
    <row r="67" spans="1:8" s="35" customFormat="1" ht="11.25">
      <c r="A67" s="143" t="s">
        <v>348</v>
      </c>
      <c r="B67" s="30" t="s">
        <v>349</v>
      </c>
      <c r="C67" s="31" t="s">
        <v>240</v>
      </c>
      <c r="D67" s="32">
        <v>10</v>
      </c>
      <c r="E67" s="33">
        <v>0.16</v>
      </c>
      <c r="F67" s="33">
        <f t="shared" si="1"/>
        <v>1.6</v>
      </c>
      <c r="G67" s="31">
        <v>7583</v>
      </c>
      <c r="H67" s="34" t="s">
        <v>235</v>
      </c>
    </row>
    <row r="68" spans="1:8" s="35" customFormat="1" ht="11.25">
      <c r="A68" s="145" t="s">
        <v>350</v>
      </c>
      <c r="B68" s="30" t="s">
        <v>351</v>
      </c>
      <c r="C68" s="31" t="s">
        <v>82</v>
      </c>
      <c r="D68" s="32">
        <v>10</v>
      </c>
      <c r="E68" s="33">
        <v>0.44</v>
      </c>
      <c r="F68" s="33">
        <f t="shared" si="1"/>
        <v>4.4000000000000004</v>
      </c>
      <c r="G68" s="31">
        <v>1011</v>
      </c>
      <c r="H68" s="34" t="s">
        <v>235</v>
      </c>
    </row>
    <row r="69" spans="1:8" s="35" customFormat="1" ht="11.25">
      <c r="A69" s="145" t="s">
        <v>352</v>
      </c>
      <c r="B69" s="30" t="s">
        <v>353</v>
      </c>
      <c r="C69" s="31" t="s">
        <v>82</v>
      </c>
      <c r="D69" s="32">
        <v>200</v>
      </c>
      <c r="E69" s="33">
        <v>0.7</v>
      </c>
      <c r="F69" s="33">
        <f t="shared" si="1"/>
        <v>140</v>
      </c>
      <c r="G69" s="31">
        <v>1013</v>
      </c>
      <c r="H69" s="34" t="s">
        <v>235</v>
      </c>
    </row>
    <row r="70" spans="1:8" s="35" customFormat="1" ht="11.25">
      <c r="A70" s="143" t="s">
        <v>354</v>
      </c>
      <c r="B70" s="30" t="s">
        <v>355</v>
      </c>
      <c r="C70" s="31" t="s">
        <v>82</v>
      </c>
      <c r="D70" s="32">
        <v>20</v>
      </c>
      <c r="E70" s="33">
        <v>4.75</v>
      </c>
      <c r="F70" s="33">
        <f t="shared" si="1"/>
        <v>95</v>
      </c>
      <c r="G70" s="31">
        <v>980</v>
      </c>
      <c r="H70" s="34" t="s">
        <v>235</v>
      </c>
    </row>
    <row r="71" spans="1:8" s="35" customFormat="1" ht="11.25">
      <c r="A71" s="145" t="s">
        <v>356</v>
      </c>
      <c r="B71" s="30" t="s">
        <v>357</v>
      </c>
      <c r="C71" s="31" t="s">
        <v>82</v>
      </c>
      <c r="D71" s="32">
        <v>200</v>
      </c>
      <c r="E71" s="33">
        <v>1.1100000000000001</v>
      </c>
      <c r="F71" s="33">
        <f t="shared" si="1"/>
        <v>222.00000000000003</v>
      </c>
      <c r="G71" s="31">
        <v>1014</v>
      </c>
      <c r="H71" s="34" t="s">
        <v>235</v>
      </c>
    </row>
    <row r="72" spans="1:8" s="35" customFormat="1" ht="11.25">
      <c r="A72" s="145" t="s">
        <v>358</v>
      </c>
      <c r="B72" s="30" t="s">
        <v>359</v>
      </c>
      <c r="C72" s="31" t="s">
        <v>82</v>
      </c>
      <c r="D72" s="32">
        <v>200</v>
      </c>
      <c r="E72" s="33">
        <v>1.98</v>
      </c>
      <c r="F72" s="33">
        <f t="shared" si="1"/>
        <v>396</v>
      </c>
      <c r="G72" s="31">
        <v>981</v>
      </c>
      <c r="H72" s="34" t="s">
        <v>235</v>
      </c>
    </row>
    <row r="73" spans="1:8" s="35" customFormat="1" ht="11.25">
      <c r="A73" s="143" t="s">
        <v>360</v>
      </c>
      <c r="B73" s="30" t="s">
        <v>361</v>
      </c>
      <c r="C73" s="31" t="s">
        <v>82</v>
      </c>
      <c r="D73" s="32">
        <v>100</v>
      </c>
      <c r="E73" s="33">
        <v>2.78</v>
      </c>
      <c r="F73" s="33">
        <f t="shared" si="1"/>
        <v>278</v>
      </c>
      <c r="G73" s="31">
        <v>982</v>
      </c>
      <c r="H73" s="34" t="s">
        <v>235</v>
      </c>
    </row>
    <row r="74" spans="1:8" s="35" customFormat="1" ht="11.25">
      <c r="A74" s="145" t="s">
        <v>362</v>
      </c>
      <c r="B74" s="30" t="s">
        <v>363</v>
      </c>
      <c r="C74" s="31" t="s">
        <v>82</v>
      </c>
      <c r="D74" s="32">
        <v>20</v>
      </c>
      <c r="E74" s="33">
        <v>8.2666666666666675</v>
      </c>
      <c r="F74" s="33">
        <f t="shared" si="1"/>
        <v>165.33333333333334</v>
      </c>
      <c r="G74" s="31"/>
      <c r="H74" s="34" t="s">
        <v>1358</v>
      </c>
    </row>
    <row r="75" spans="1:8" s="35" customFormat="1" ht="11.25">
      <c r="A75" s="145" t="s">
        <v>364</v>
      </c>
      <c r="B75" s="30" t="s">
        <v>365</v>
      </c>
      <c r="C75" s="31" t="s">
        <v>240</v>
      </c>
      <c r="D75" s="32">
        <v>2</v>
      </c>
      <c r="E75" s="33">
        <v>3.2733333333333334</v>
      </c>
      <c r="F75" s="33">
        <f t="shared" si="1"/>
        <v>6.5466666666666669</v>
      </c>
      <c r="G75" s="31"/>
      <c r="H75" s="34" t="s">
        <v>1358</v>
      </c>
    </row>
    <row r="76" spans="1:8" s="35" customFormat="1" ht="11.25">
      <c r="A76" s="143" t="s">
        <v>366</v>
      </c>
      <c r="B76" s="30" t="s">
        <v>367</v>
      </c>
      <c r="C76" s="31" t="s">
        <v>240</v>
      </c>
      <c r="D76" s="32">
        <v>1</v>
      </c>
      <c r="E76" s="33">
        <v>58.9</v>
      </c>
      <c r="F76" s="33">
        <f t="shared" si="1"/>
        <v>58.9</v>
      </c>
      <c r="G76" s="31"/>
      <c r="H76" s="34" t="s">
        <v>1358</v>
      </c>
    </row>
    <row r="77" spans="1:8" s="35" customFormat="1" ht="11.25">
      <c r="A77" s="145" t="s">
        <v>368</v>
      </c>
      <c r="B77" s="30" t="s">
        <v>369</v>
      </c>
      <c r="C77" s="31" t="s">
        <v>240</v>
      </c>
      <c r="D77" s="32">
        <v>4</v>
      </c>
      <c r="E77" s="33">
        <v>8.1566666666666663</v>
      </c>
      <c r="F77" s="33">
        <f t="shared" si="1"/>
        <v>32.626666666666665</v>
      </c>
      <c r="G77" s="31"/>
      <c r="H77" s="34" t="s">
        <v>1358</v>
      </c>
    </row>
    <row r="78" spans="1:8" s="35" customFormat="1" ht="11.25">
      <c r="A78" s="145" t="s">
        <v>370</v>
      </c>
      <c r="B78" s="30" t="s">
        <v>371</v>
      </c>
      <c r="C78" s="31" t="s">
        <v>240</v>
      </c>
      <c r="D78" s="32">
        <v>1</v>
      </c>
      <c r="E78" s="33">
        <v>529.70000000000005</v>
      </c>
      <c r="F78" s="33">
        <f t="shared" si="1"/>
        <v>529.70000000000005</v>
      </c>
      <c r="G78" s="31"/>
      <c r="H78" s="34" t="s">
        <v>1358</v>
      </c>
    </row>
    <row r="79" spans="1:8" s="35" customFormat="1" ht="11.25">
      <c r="A79" s="143" t="s">
        <v>372</v>
      </c>
      <c r="B79" s="30" t="s">
        <v>373</v>
      </c>
      <c r="C79" s="31" t="s">
        <v>240</v>
      </c>
      <c r="D79" s="32">
        <v>1</v>
      </c>
      <c r="E79" s="33">
        <v>19.033333333333331</v>
      </c>
      <c r="F79" s="33">
        <f t="shared" si="1"/>
        <v>19.033333333333331</v>
      </c>
      <c r="G79" s="31"/>
      <c r="H79" s="34" t="s">
        <v>1358</v>
      </c>
    </row>
    <row r="80" spans="1:8" s="35" customFormat="1" ht="11.25">
      <c r="A80" s="145" t="s">
        <v>374</v>
      </c>
      <c r="B80" s="30" t="s">
        <v>375</v>
      </c>
      <c r="C80" s="31" t="s">
        <v>240</v>
      </c>
      <c r="D80" s="32">
        <v>1</v>
      </c>
      <c r="E80" s="33">
        <v>23.146666666666665</v>
      </c>
      <c r="F80" s="33">
        <f t="shared" si="1"/>
        <v>23.146666666666665</v>
      </c>
      <c r="G80" s="31"/>
      <c r="H80" s="34" t="s">
        <v>1358</v>
      </c>
    </row>
    <row r="81" spans="1:8" s="35" customFormat="1" ht="11.25">
      <c r="A81" s="145" t="s">
        <v>376</v>
      </c>
      <c r="B81" s="30" t="s">
        <v>377</v>
      </c>
      <c r="C81" s="31" t="s">
        <v>240</v>
      </c>
      <c r="D81" s="32">
        <v>1</v>
      </c>
      <c r="E81" s="33">
        <v>28.416666666666668</v>
      </c>
      <c r="F81" s="33">
        <f t="shared" si="1"/>
        <v>28.416666666666668</v>
      </c>
      <c r="G81" s="31"/>
      <c r="H81" s="34" t="s">
        <v>1358</v>
      </c>
    </row>
    <row r="82" spans="1:8" s="35" customFormat="1" ht="11.25">
      <c r="A82" s="143" t="s">
        <v>378</v>
      </c>
      <c r="B82" s="30" t="s">
        <v>379</v>
      </c>
      <c r="C82" s="31" t="s">
        <v>240</v>
      </c>
      <c r="D82" s="32">
        <v>1</v>
      </c>
      <c r="E82" s="33">
        <v>14.263333333333334</v>
      </c>
      <c r="F82" s="33">
        <f t="shared" si="1"/>
        <v>14.263333333333334</v>
      </c>
      <c r="G82" s="31"/>
      <c r="H82" s="34" t="s">
        <v>1358</v>
      </c>
    </row>
    <row r="83" spans="1:8" s="35" customFormat="1" ht="11.25">
      <c r="A83" s="145" t="s">
        <v>380</v>
      </c>
      <c r="B83" s="30" t="s">
        <v>381</v>
      </c>
      <c r="C83" s="31" t="s">
        <v>240</v>
      </c>
      <c r="D83" s="32">
        <v>1</v>
      </c>
      <c r="E83" s="33">
        <v>14.263333333333334</v>
      </c>
      <c r="F83" s="33">
        <f t="shared" si="1"/>
        <v>14.263333333333334</v>
      </c>
      <c r="G83" s="31"/>
      <c r="H83" s="34" t="s">
        <v>1358</v>
      </c>
    </row>
    <row r="84" spans="1:8" s="35" customFormat="1" ht="11.25">
      <c r="A84" s="145" t="s">
        <v>382</v>
      </c>
      <c r="B84" s="30" t="s">
        <v>383</v>
      </c>
      <c r="C84" s="31" t="s">
        <v>240</v>
      </c>
      <c r="D84" s="32">
        <v>1</v>
      </c>
      <c r="E84" s="33">
        <v>11.676666666666668</v>
      </c>
      <c r="F84" s="33">
        <f t="shared" si="1"/>
        <v>11.676666666666668</v>
      </c>
      <c r="G84" s="31"/>
      <c r="H84" s="34" t="s">
        <v>1358</v>
      </c>
    </row>
    <row r="85" spans="1:8" s="35" customFormat="1" ht="11.25">
      <c r="A85" s="143" t="s">
        <v>384</v>
      </c>
      <c r="B85" s="30" t="s">
        <v>385</v>
      </c>
      <c r="C85" s="31" t="s">
        <v>240</v>
      </c>
      <c r="D85" s="32">
        <v>1</v>
      </c>
      <c r="E85" s="33">
        <v>11.926666666666668</v>
      </c>
      <c r="F85" s="33">
        <f t="shared" si="1"/>
        <v>11.926666666666668</v>
      </c>
      <c r="G85" s="31"/>
      <c r="H85" s="34" t="s">
        <v>1358</v>
      </c>
    </row>
    <row r="86" spans="1:8" s="35" customFormat="1" ht="11.25">
      <c r="A86" s="145" t="s">
        <v>386</v>
      </c>
      <c r="B86" s="30" t="s">
        <v>387</v>
      </c>
      <c r="C86" s="31" t="s">
        <v>240</v>
      </c>
      <c r="D86" s="32">
        <v>1</v>
      </c>
      <c r="E86" s="33">
        <v>10.983333333333334</v>
      </c>
      <c r="F86" s="33">
        <f t="shared" si="1"/>
        <v>10.983333333333334</v>
      </c>
      <c r="G86" s="31"/>
      <c r="H86" s="34" t="s">
        <v>1358</v>
      </c>
    </row>
    <row r="87" spans="1:8" s="35" customFormat="1" ht="11.25">
      <c r="A87" s="145" t="s">
        <v>388</v>
      </c>
      <c r="B87" s="30" t="s">
        <v>389</v>
      </c>
      <c r="C87" s="31" t="s">
        <v>240</v>
      </c>
      <c r="D87" s="32">
        <v>1</v>
      </c>
      <c r="E87" s="33">
        <v>15.47</v>
      </c>
      <c r="F87" s="33">
        <f t="shared" si="1"/>
        <v>15.47</v>
      </c>
      <c r="G87" s="31"/>
      <c r="H87" s="34" t="s">
        <v>1358</v>
      </c>
    </row>
    <row r="88" spans="1:8" s="35" customFormat="1" ht="11.25">
      <c r="A88" s="143" t="s">
        <v>390</v>
      </c>
      <c r="B88" s="30" t="s">
        <v>391</v>
      </c>
      <c r="C88" s="31" t="s">
        <v>240</v>
      </c>
      <c r="D88" s="32">
        <v>1</v>
      </c>
      <c r="E88" s="33">
        <v>20.636666666666667</v>
      </c>
      <c r="F88" s="33">
        <f t="shared" si="1"/>
        <v>20.636666666666667</v>
      </c>
      <c r="G88" s="31"/>
      <c r="H88" s="34" t="s">
        <v>1358</v>
      </c>
    </row>
    <row r="89" spans="1:8" s="35" customFormat="1" ht="11.25">
      <c r="A89" s="145" t="s">
        <v>392</v>
      </c>
      <c r="B89" s="30" t="s">
        <v>393</v>
      </c>
      <c r="C89" s="31" t="s">
        <v>240</v>
      </c>
      <c r="D89" s="32">
        <v>1</v>
      </c>
      <c r="E89" s="33">
        <v>19.206666666666667</v>
      </c>
      <c r="F89" s="33">
        <f t="shared" si="1"/>
        <v>19.206666666666667</v>
      </c>
      <c r="G89" s="31"/>
      <c r="H89" s="34" t="s">
        <v>1358</v>
      </c>
    </row>
    <row r="90" spans="1:8" s="35" customFormat="1" ht="11.25">
      <c r="A90" s="145" t="s">
        <v>394</v>
      </c>
      <c r="B90" s="30" t="s">
        <v>395</v>
      </c>
      <c r="C90" s="31" t="s">
        <v>240</v>
      </c>
      <c r="D90" s="32">
        <v>1</v>
      </c>
      <c r="E90" s="33">
        <v>29.134999999999998</v>
      </c>
      <c r="F90" s="33">
        <f t="shared" si="1"/>
        <v>29.134999999999998</v>
      </c>
      <c r="G90" s="31"/>
      <c r="H90" s="34" t="s">
        <v>1358</v>
      </c>
    </row>
    <row r="91" spans="1:8" s="35" customFormat="1" ht="11.25">
      <c r="A91" s="143" t="s">
        <v>396</v>
      </c>
      <c r="B91" s="30" t="s">
        <v>397</v>
      </c>
      <c r="C91" s="31" t="s">
        <v>240</v>
      </c>
      <c r="D91" s="32">
        <v>1</v>
      </c>
      <c r="E91" s="33">
        <v>22.909999999999997</v>
      </c>
      <c r="F91" s="33">
        <f t="shared" si="1"/>
        <v>22.909999999999997</v>
      </c>
      <c r="G91" s="31"/>
      <c r="H91" s="34" t="s">
        <v>1358</v>
      </c>
    </row>
    <row r="92" spans="1:8" s="35" customFormat="1" ht="11.25">
      <c r="A92" s="145" t="s">
        <v>398</v>
      </c>
      <c r="B92" s="30" t="s">
        <v>399</v>
      </c>
      <c r="C92" s="31" t="s">
        <v>240</v>
      </c>
      <c r="D92" s="32">
        <v>1</v>
      </c>
      <c r="E92" s="33">
        <v>27.59</v>
      </c>
      <c r="F92" s="33">
        <f t="shared" si="1"/>
        <v>27.59</v>
      </c>
      <c r="G92" s="31"/>
      <c r="H92" s="34" t="s">
        <v>1358</v>
      </c>
    </row>
    <row r="93" spans="1:8" s="35" customFormat="1" ht="11.25">
      <c r="A93" s="145" t="s">
        <v>400</v>
      </c>
      <c r="B93" s="30" t="s">
        <v>401</v>
      </c>
      <c r="C93" s="31" t="s">
        <v>240</v>
      </c>
      <c r="D93" s="32">
        <v>1</v>
      </c>
      <c r="E93" s="33">
        <v>30.399999999999995</v>
      </c>
      <c r="F93" s="33">
        <f t="shared" si="1"/>
        <v>30.399999999999995</v>
      </c>
      <c r="G93" s="31"/>
      <c r="H93" s="34" t="s">
        <v>1358</v>
      </c>
    </row>
    <row r="94" spans="1:8" s="35" customFormat="1" ht="11.25">
      <c r="A94" s="143" t="s">
        <v>402</v>
      </c>
      <c r="B94" s="30" t="s">
        <v>403</v>
      </c>
      <c r="C94" s="31" t="s">
        <v>240</v>
      </c>
      <c r="D94" s="32">
        <v>1</v>
      </c>
      <c r="E94" s="33">
        <v>23.016666666666666</v>
      </c>
      <c r="F94" s="33">
        <f t="shared" si="1"/>
        <v>23.016666666666666</v>
      </c>
      <c r="G94" s="31"/>
      <c r="H94" s="34" t="s">
        <v>1358</v>
      </c>
    </row>
    <row r="95" spans="1:8" s="35" customFormat="1" ht="11.25">
      <c r="A95" s="145" t="s">
        <v>404</v>
      </c>
      <c r="B95" s="30" t="s">
        <v>405</v>
      </c>
      <c r="C95" s="31" t="s">
        <v>240</v>
      </c>
      <c r="D95" s="32">
        <v>2</v>
      </c>
      <c r="E95" s="33">
        <v>107.36</v>
      </c>
      <c r="F95" s="33">
        <f t="shared" si="1"/>
        <v>214.72</v>
      </c>
      <c r="G95" s="31">
        <v>1623</v>
      </c>
      <c r="H95" s="34" t="s">
        <v>235</v>
      </c>
    </row>
    <row r="96" spans="1:8" s="35" customFormat="1" ht="11.25">
      <c r="A96" s="145" t="s">
        <v>406</v>
      </c>
      <c r="B96" s="30" t="s">
        <v>407</v>
      </c>
      <c r="C96" s="31" t="s">
        <v>240</v>
      </c>
      <c r="D96" s="32">
        <v>2</v>
      </c>
      <c r="E96" s="33">
        <v>131.65</v>
      </c>
      <c r="F96" s="33">
        <f t="shared" si="1"/>
        <v>263.3</v>
      </c>
      <c r="G96" s="31">
        <v>1625</v>
      </c>
      <c r="H96" s="34" t="s">
        <v>235</v>
      </c>
    </row>
    <row r="97" spans="1:8" s="35" customFormat="1" ht="11.25">
      <c r="A97" s="143" t="s">
        <v>408</v>
      </c>
      <c r="B97" s="30" t="s">
        <v>409</v>
      </c>
      <c r="C97" s="31" t="s">
        <v>240</v>
      </c>
      <c r="D97" s="32">
        <v>2</v>
      </c>
      <c r="E97" s="33">
        <v>147.69</v>
      </c>
      <c r="F97" s="33">
        <f t="shared" si="1"/>
        <v>295.38</v>
      </c>
      <c r="G97" s="31">
        <v>1619</v>
      </c>
      <c r="H97" s="34" t="s">
        <v>235</v>
      </c>
    </row>
    <row r="98" spans="1:8" s="35" customFormat="1" ht="11.25">
      <c r="A98" s="145" t="s">
        <v>410</v>
      </c>
      <c r="B98" s="30" t="s">
        <v>411</v>
      </c>
      <c r="C98" s="31" t="s">
        <v>240</v>
      </c>
      <c r="D98" s="32">
        <v>2</v>
      </c>
      <c r="E98" s="33">
        <v>228.58</v>
      </c>
      <c r="F98" s="33">
        <f t="shared" si="1"/>
        <v>457.16</v>
      </c>
      <c r="G98" s="31">
        <v>1614</v>
      </c>
      <c r="H98" s="34" t="s">
        <v>235</v>
      </c>
    </row>
    <row r="99" spans="1:8" s="35" customFormat="1" ht="11.25">
      <c r="A99" s="145" t="s">
        <v>412</v>
      </c>
      <c r="B99" s="30" t="s">
        <v>413</v>
      </c>
      <c r="C99" s="31" t="s">
        <v>240</v>
      </c>
      <c r="D99" s="32">
        <v>1</v>
      </c>
      <c r="E99" s="33">
        <v>408.8</v>
      </c>
      <c r="F99" s="33">
        <f t="shared" si="1"/>
        <v>408.8</v>
      </c>
      <c r="G99" s="31">
        <v>1621</v>
      </c>
      <c r="H99" s="34" t="s">
        <v>235</v>
      </c>
    </row>
    <row r="100" spans="1:8" s="35" customFormat="1" ht="11.25">
      <c r="A100" s="143" t="s">
        <v>414</v>
      </c>
      <c r="B100" s="30" t="s">
        <v>415</v>
      </c>
      <c r="C100" s="31" t="s">
        <v>240</v>
      </c>
      <c r="D100" s="32">
        <v>1</v>
      </c>
      <c r="E100" s="33">
        <v>767.67</v>
      </c>
      <c r="F100" s="33">
        <f t="shared" si="1"/>
        <v>767.67</v>
      </c>
      <c r="G100" s="31">
        <v>1615</v>
      </c>
      <c r="H100" s="34" t="s">
        <v>235</v>
      </c>
    </row>
    <row r="101" spans="1:8" s="35" customFormat="1" ht="11.25">
      <c r="A101" s="145" t="s">
        <v>416</v>
      </c>
      <c r="B101" s="30" t="s">
        <v>417</v>
      </c>
      <c r="C101" s="31" t="s">
        <v>240</v>
      </c>
      <c r="D101" s="32">
        <v>2</v>
      </c>
      <c r="E101" s="33">
        <v>101.11</v>
      </c>
      <c r="F101" s="33">
        <f t="shared" si="1"/>
        <v>202.22</v>
      </c>
      <c r="G101" s="31">
        <v>1612</v>
      </c>
      <c r="H101" s="34" t="s">
        <v>235</v>
      </c>
    </row>
    <row r="102" spans="1:8" s="35" customFormat="1" ht="11.25">
      <c r="A102" s="145" t="s">
        <v>418</v>
      </c>
      <c r="B102" s="30" t="s">
        <v>419</v>
      </c>
      <c r="C102" s="31" t="s">
        <v>240</v>
      </c>
      <c r="D102" s="32">
        <v>5</v>
      </c>
      <c r="E102" s="33">
        <v>9.74</v>
      </c>
      <c r="F102" s="33">
        <f t="shared" si="1"/>
        <v>48.7</v>
      </c>
      <c r="G102" s="31">
        <v>34686</v>
      </c>
      <c r="H102" s="34" t="s">
        <v>235</v>
      </c>
    </row>
    <row r="103" spans="1:8" s="35" customFormat="1" ht="11.25">
      <c r="A103" s="143" t="s">
        <v>420</v>
      </c>
      <c r="B103" s="30" t="s">
        <v>421</v>
      </c>
      <c r="C103" s="31" t="s">
        <v>240</v>
      </c>
      <c r="D103" s="32">
        <v>2</v>
      </c>
      <c r="E103" s="33">
        <v>37.08</v>
      </c>
      <c r="F103" s="33">
        <f t="shared" si="1"/>
        <v>74.16</v>
      </c>
      <c r="G103" s="31">
        <v>34623</v>
      </c>
      <c r="H103" s="34" t="s">
        <v>235</v>
      </c>
    </row>
    <row r="104" spans="1:8" s="35" customFormat="1" ht="11.25">
      <c r="A104" s="145" t="s">
        <v>422</v>
      </c>
      <c r="B104" s="30" t="s">
        <v>423</v>
      </c>
      <c r="C104" s="31" t="s">
        <v>240</v>
      </c>
      <c r="D104" s="32">
        <v>2</v>
      </c>
      <c r="E104" s="33">
        <v>53.12</v>
      </c>
      <c r="F104" s="33">
        <f t="shared" si="1"/>
        <v>106.24</v>
      </c>
      <c r="G104" s="31">
        <v>34628</v>
      </c>
      <c r="H104" s="34" t="s">
        <v>235</v>
      </c>
    </row>
    <row r="105" spans="1:8" s="35" customFormat="1" ht="11.25">
      <c r="A105" s="145" t="s">
        <v>424</v>
      </c>
      <c r="B105" s="30" t="s">
        <v>425</v>
      </c>
      <c r="C105" s="31" t="s">
        <v>240</v>
      </c>
      <c r="D105" s="32">
        <v>2</v>
      </c>
      <c r="E105" s="33">
        <v>37.659999999999997</v>
      </c>
      <c r="F105" s="33">
        <f t="shared" si="1"/>
        <v>75.319999999999993</v>
      </c>
      <c r="G105" s="31">
        <v>34616</v>
      </c>
      <c r="H105" s="34" t="s">
        <v>235</v>
      </c>
    </row>
    <row r="106" spans="1:8" s="35" customFormat="1" ht="11.25">
      <c r="A106" s="143" t="s">
        <v>426</v>
      </c>
      <c r="B106" s="30" t="s">
        <v>427</v>
      </c>
      <c r="C106" s="31" t="s">
        <v>240</v>
      </c>
      <c r="D106" s="32">
        <v>5</v>
      </c>
      <c r="E106" s="33">
        <v>6.57</v>
      </c>
      <c r="F106" s="33">
        <f t="shared" si="1"/>
        <v>32.85</v>
      </c>
      <c r="G106" s="31">
        <v>34653</v>
      </c>
      <c r="H106" s="34" t="s">
        <v>235</v>
      </c>
    </row>
    <row r="107" spans="1:8" s="35" customFormat="1" ht="11.25">
      <c r="A107" s="145" t="s">
        <v>428</v>
      </c>
      <c r="B107" s="30" t="s">
        <v>429</v>
      </c>
      <c r="C107" s="31" t="s">
        <v>240</v>
      </c>
      <c r="D107" s="32">
        <v>2</v>
      </c>
      <c r="E107" s="33">
        <v>11.9</v>
      </c>
      <c r="F107" s="33">
        <f t="shared" si="1"/>
        <v>23.8</v>
      </c>
      <c r="G107" s="31">
        <v>34688</v>
      </c>
      <c r="H107" s="34" t="s">
        <v>235</v>
      </c>
    </row>
    <row r="108" spans="1:8" s="35" customFormat="1" ht="11.25">
      <c r="A108" s="145" t="s">
        <v>430</v>
      </c>
      <c r="B108" s="30" t="s">
        <v>431</v>
      </c>
      <c r="C108" s="31" t="s">
        <v>240</v>
      </c>
      <c r="D108" s="32">
        <v>2</v>
      </c>
      <c r="E108" s="33">
        <v>46.14</v>
      </c>
      <c r="F108" s="33">
        <f t="shared" si="1"/>
        <v>92.28</v>
      </c>
      <c r="G108" s="31">
        <v>34709</v>
      </c>
      <c r="H108" s="34" t="s">
        <v>235</v>
      </c>
    </row>
    <row r="109" spans="1:8" s="35" customFormat="1" ht="11.25">
      <c r="A109" s="143" t="s">
        <v>432</v>
      </c>
      <c r="B109" s="30" t="s">
        <v>433</v>
      </c>
      <c r="C109" s="31" t="s">
        <v>240</v>
      </c>
      <c r="D109" s="32">
        <v>2</v>
      </c>
      <c r="E109" s="33">
        <v>55.11</v>
      </c>
      <c r="F109" s="33">
        <f t="shared" si="1"/>
        <v>110.22</v>
      </c>
      <c r="G109" s="31">
        <v>34714</v>
      </c>
      <c r="H109" s="34" t="s">
        <v>235</v>
      </c>
    </row>
    <row r="110" spans="1:8" s="35" customFormat="1" ht="11.25">
      <c r="A110" s="145" t="s">
        <v>434</v>
      </c>
      <c r="B110" s="30" t="s">
        <v>435</v>
      </c>
      <c r="C110" s="31" t="s">
        <v>240</v>
      </c>
      <c r="D110" s="32">
        <v>2</v>
      </c>
      <c r="E110" s="33">
        <v>102.97</v>
      </c>
      <c r="F110" s="33">
        <f t="shared" si="1"/>
        <v>205.94</v>
      </c>
      <c r="G110" s="31">
        <v>39446</v>
      </c>
      <c r="H110" s="34" t="s">
        <v>235</v>
      </c>
    </row>
    <row r="111" spans="1:8" s="35" customFormat="1" ht="11.25">
      <c r="A111" s="145" t="s">
        <v>436</v>
      </c>
      <c r="B111" s="30" t="s">
        <v>83</v>
      </c>
      <c r="C111" s="31" t="s">
        <v>240</v>
      </c>
      <c r="D111" s="32">
        <v>2</v>
      </c>
      <c r="E111" s="33">
        <v>115.35</v>
      </c>
      <c r="F111" s="33">
        <f t="shared" si="1"/>
        <v>230.7</v>
      </c>
      <c r="G111" s="31">
        <v>39456</v>
      </c>
      <c r="H111" s="34" t="s">
        <v>235</v>
      </c>
    </row>
    <row r="112" spans="1:8" s="35" customFormat="1" ht="11.25">
      <c r="A112" s="143" t="s">
        <v>437</v>
      </c>
      <c r="B112" s="30" t="s">
        <v>438</v>
      </c>
      <c r="C112" s="31" t="s">
        <v>240</v>
      </c>
      <c r="D112" s="32">
        <v>30</v>
      </c>
      <c r="E112" s="33">
        <v>13.286666666666667</v>
      </c>
      <c r="F112" s="33">
        <f t="shared" si="1"/>
        <v>398.6</v>
      </c>
      <c r="G112" s="31"/>
      <c r="H112" s="34" t="s">
        <v>1358</v>
      </c>
    </row>
    <row r="113" spans="1:8" s="35" customFormat="1" ht="11.25">
      <c r="A113" s="145" t="s">
        <v>439</v>
      </c>
      <c r="B113" s="30" t="s">
        <v>440</v>
      </c>
      <c r="C113" s="31" t="s">
        <v>240</v>
      </c>
      <c r="D113" s="32">
        <v>30</v>
      </c>
      <c r="E113" s="33">
        <v>18.419999999999998</v>
      </c>
      <c r="F113" s="33">
        <f t="shared" ref="F113:F166" si="2">D113*E113</f>
        <v>552.59999999999991</v>
      </c>
      <c r="G113" s="31"/>
      <c r="H113" s="34" t="s">
        <v>1358</v>
      </c>
    </row>
    <row r="114" spans="1:8" s="35" customFormat="1" ht="11.25">
      <c r="A114" s="145" t="s">
        <v>441</v>
      </c>
      <c r="B114" s="30" t="s">
        <v>442</v>
      </c>
      <c r="C114" s="31" t="s">
        <v>240</v>
      </c>
      <c r="D114" s="32">
        <v>2</v>
      </c>
      <c r="E114" s="33">
        <v>24.78</v>
      </c>
      <c r="F114" s="33">
        <f t="shared" si="2"/>
        <v>49.56</v>
      </c>
      <c r="G114" s="31"/>
      <c r="H114" s="34" t="s">
        <v>1358</v>
      </c>
    </row>
    <row r="115" spans="1:8" s="35" customFormat="1" ht="11.25">
      <c r="A115" s="143" t="s">
        <v>443</v>
      </c>
      <c r="B115" s="30" t="s">
        <v>444</v>
      </c>
      <c r="C115" s="31" t="s">
        <v>240</v>
      </c>
      <c r="D115" s="32">
        <v>2</v>
      </c>
      <c r="E115" s="33">
        <v>29.953333333333333</v>
      </c>
      <c r="F115" s="33">
        <f t="shared" si="2"/>
        <v>59.906666666666666</v>
      </c>
      <c r="G115" s="31"/>
      <c r="H115" s="34" t="s">
        <v>1358</v>
      </c>
    </row>
    <row r="116" spans="1:8" s="35" customFormat="1" ht="11.25">
      <c r="A116" s="145" t="s">
        <v>445</v>
      </c>
      <c r="B116" s="30" t="s">
        <v>446</v>
      </c>
      <c r="C116" s="31" t="s">
        <v>240</v>
      </c>
      <c r="D116" s="32">
        <v>2</v>
      </c>
      <c r="E116" s="33">
        <v>0.15000000000000002</v>
      </c>
      <c r="F116" s="33">
        <f t="shared" si="2"/>
        <v>0.30000000000000004</v>
      </c>
      <c r="G116" s="31"/>
      <c r="H116" s="34" t="s">
        <v>1358</v>
      </c>
    </row>
    <row r="117" spans="1:8" s="35" customFormat="1" ht="11.25">
      <c r="A117" s="145" t="s">
        <v>447</v>
      </c>
      <c r="B117" s="30" t="s">
        <v>448</v>
      </c>
      <c r="C117" s="31" t="s">
        <v>240</v>
      </c>
      <c r="D117" s="32">
        <v>4</v>
      </c>
      <c r="E117" s="33">
        <v>148.67333333333332</v>
      </c>
      <c r="F117" s="33">
        <f t="shared" si="2"/>
        <v>594.69333333333327</v>
      </c>
      <c r="G117" s="31"/>
      <c r="H117" s="34" t="s">
        <v>1358</v>
      </c>
    </row>
    <row r="118" spans="1:8" s="35" customFormat="1" ht="11.25">
      <c r="A118" s="143" t="s">
        <v>449</v>
      </c>
      <c r="B118" s="30" t="s">
        <v>450</v>
      </c>
      <c r="C118" s="31" t="s">
        <v>240</v>
      </c>
      <c r="D118" s="32">
        <v>20</v>
      </c>
      <c r="E118" s="33">
        <v>28.44</v>
      </c>
      <c r="F118" s="33">
        <f t="shared" si="2"/>
        <v>568.80000000000007</v>
      </c>
      <c r="G118" s="31">
        <v>38194</v>
      </c>
      <c r="H118" s="34" t="s">
        <v>235</v>
      </c>
    </row>
    <row r="119" spans="1:8" s="35" customFormat="1" ht="11.25">
      <c r="A119" s="145" t="s">
        <v>451</v>
      </c>
      <c r="B119" s="30" t="s">
        <v>452</v>
      </c>
      <c r="C119" s="31" t="s">
        <v>240</v>
      </c>
      <c r="D119" s="32">
        <v>20</v>
      </c>
      <c r="E119" s="33">
        <v>29.91</v>
      </c>
      <c r="F119" s="33">
        <f t="shared" si="2"/>
        <v>598.20000000000005</v>
      </c>
      <c r="G119" s="31">
        <v>39388</v>
      </c>
      <c r="H119" s="34" t="s">
        <v>235</v>
      </c>
    </row>
    <row r="120" spans="1:8" s="35" customFormat="1" ht="11.25">
      <c r="A120" s="145" t="s">
        <v>453</v>
      </c>
      <c r="B120" s="30" t="s">
        <v>454</v>
      </c>
      <c r="C120" s="31" t="s">
        <v>240</v>
      </c>
      <c r="D120" s="32">
        <v>30</v>
      </c>
      <c r="E120" s="33">
        <v>25.563333333333333</v>
      </c>
      <c r="F120" s="33">
        <f t="shared" si="2"/>
        <v>766.9</v>
      </c>
      <c r="G120" s="31"/>
      <c r="H120" s="34" t="s">
        <v>1358</v>
      </c>
    </row>
    <row r="121" spans="1:8" s="35" customFormat="1" ht="11.25">
      <c r="A121" s="143" t="s">
        <v>455</v>
      </c>
      <c r="B121" s="30" t="s">
        <v>456</v>
      </c>
      <c r="C121" s="31" t="s">
        <v>240</v>
      </c>
      <c r="D121" s="32">
        <v>30</v>
      </c>
      <c r="E121" s="33">
        <v>20.706666666666667</v>
      </c>
      <c r="F121" s="33">
        <f t="shared" si="2"/>
        <v>621.20000000000005</v>
      </c>
      <c r="G121" s="31"/>
      <c r="H121" s="34" t="s">
        <v>1358</v>
      </c>
    </row>
    <row r="122" spans="1:8" s="35" customFormat="1" ht="11.25">
      <c r="A122" s="145" t="s">
        <v>457</v>
      </c>
      <c r="B122" s="30" t="s">
        <v>458</v>
      </c>
      <c r="C122" s="31" t="s">
        <v>240</v>
      </c>
      <c r="D122" s="32">
        <v>4</v>
      </c>
      <c r="E122" s="33">
        <v>169.9</v>
      </c>
      <c r="F122" s="33">
        <f t="shared" si="2"/>
        <v>679.6</v>
      </c>
      <c r="G122" s="31"/>
      <c r="H122" s="34" t="s">
        <v>1358</v>
      </c>
    </row>
    <row r="123" spans="1:8" s="35" customFormat="1" ht="11.25">
      <c r="A123" s="145" t="s">
        <v>459</v>
      </c>
      <c r="B123" s="30" t="s">
        <v>85</v>
      </c>
      <c r="C123" s="31" t="s">
        <v>240</v>
      </c>
      <c r="D123" s="32">
        <v>10</v>
      </c>
      <c r="E123" s="33">
        <v>32.19</v>
      </c>
      <c r="F123" s="33">
        <f t="shared" si="2"/>
        <v>321.89999999999998</v>
      </c>
      <c r="G123" s="31">
        <v>38774</v>
      </c>
      <c r="H123" s="34" t="s">
        <v>235</v>
      </c>
    </row>
    <row r="124" spans="1:8" s="35" customFormat="1" ht="11.25">
      <c r="A124" s="145" t="s">
        <v>460</v>
      </c>
      <c r="B124" s="30" t="s">
        <v>461</v>
      </c>
      <c r="C124" s="31" t="s">
        <v>240</v>
      </c>
      <c r="D124" s="32">
        <v>1</v>
      </c>
      <c r="E124" s="33">
        <v>2.93</v>
      </c>
      <c r="F124" s="33">
        <f t="shared" si="2"/>
        <v>2.93</v>
      </c>
      <c r="G124" s="31"/>
      <c r="H124" s="34" t="s">
        <v>1358</v>
      </c>
    </row>
    <row r="125" spans="1:8" s="35" customFormat="1" ht="11.25">
      <c r="A125" s="145" t="s">
        <v>462</v>
      </c>
      <c r="B125" s="30" t="s">
        <v>464</v>
      </c>
      <c r="C125" s="31" t="s">
        <v>240</v>
      </c>
      <c r="D125" s="32">
        <v>1</v>
      </c>
      <c r="E125" s="33">
        <v>2.2033333333333331</v>
      </c>
      <c r="F125" s="33">
        <f t="shared" si="2"/>
        <v>2.2033333333333331</v>
      </c>
      <c r="G125" s="31"/>
      <c r="H125" s="34" t="s">
        <v>1358</v>
      </c>
    </row>
    <row r="126" spans="1:8" s="35" customFormat="1" ht="11.25">
      <c r="A126" s="143" t="s">
        <v>463</v>
      </c>
      <c r="B126" s="30" t="s">
        <v>467</v>
      </c>
      <c r="C126" s="31" t="s">
        <v>240</v>
      </c>
      <c r="D126" s="32">
        <v>1</v>
      </c>
      <c r="E126" s="33">
        <v>118.89999999999999</v>
      </c>
      <c r="F126" s="33">
        <f t="shared" si="2"/>
        <v>118.89999999999999</v>
      </c>
      <c r="G126" s="31"/>
      <c r="H126" s="34" t="s">
        <v>1358</v>
      </c>
    </row>
    <row r="127" spans="1:8" s="35" customFormat="1" ht="11.25">
      <c r="A127" s="145" t="s">
        <v>465</v>
      </c>
      <c r="B127" s="30" t="s">
        <v>469</v>
      </c>
      <c r="C127" s="31" t="s">
        <v>240</v>
      </c>
      <c r="D127" s="32">
        <v>1</v>
      </c>
      <c r="E127" s="33">
        <v>8.5566666666666666</v>
      </c>
      <c r="F127" s="33">
        <f t="shared" si="2"/>
        <v>8.5566666666666666</v>
      </c>
      <c r="G127" s="31"/>
      <c r="H127" s="34" t="s">
        <v>1358</v>
      </c>
    </row>
    <row r="128" spans="1:8" s="35" customFormat="1" ht="11.25">
      <c r="A128" s="145" t="s">
        <v>466</v>
      </c>
      <c r="B128" s="30" t="s">
        <v>471</v>
      </c>
      <c r="C128" s="31" t="s">
        <v>240</v>
      </c>
      <c r="D128" s="32">
        <v>1</v>
      </c>
      <c r="E128" s="33">
        <v>13.316666666666668</v>
      </c>
      <c r="F128" s="33">
        <f t="shared" si="2"/>
        <v>13.316666666666668</v>
      </c>
      <c r="G128" s="31"/>
      <c r="H128" s="34" t="s">
        <v>1358</v>
      </c>
    </row>
    <row r="129" spans="1:8" s="35" customFormat="1" ht="11.25">
      <c r="A129" s="145" t="s">
        <v>468</v>
      </c>
      <c r="B129" s="30" t="s">
        <v>473</v>
      </c>
      <c r="C129" s="31" t="s">
        <v>240</v>
      </c>
      <c r="D129" s="32">
        <v>1</v>
      </c>
      <c r="E129" s="33">
        <v>6.1533333333333324</v>
      </c>
      <c r="F129" s="33">
        <f t="shared" si="2"/>
        <v>6.1533333333333324</v>
      </c>
      <c r="G129" s="31"/>
      <c r="H129" s="34" t="s">
        <v>1358</v>
      </c>
    </row>
    <row r="130" spans="1:8" s="35" customFormat="1" ht="11.25">
      <c r="A130" s="145" t="s">
        <v>470</v>
      </c>
      <c r="B130" s="30" t="s">
        <v>475</v>
      </c>
      <c r="C130" s="31" t="s">
        <v>240</v>
      </c>
      <c r="D130" s="32">
        <v>1</v>
      </c>
      <c r="E130" s="33">
        <v>12.776666666666666</v>
      </c>
      <c r="F130" s="33">
        <f t="shared" si="2"/>
        <v>12.776666666666666</v>
      </c>
      <c r="G130" s="31"/>
      <c r="H130" s="34" t="s">
        <v>1358</v>
      </c>
    </row>
    <row r="131" spans="1:8" s="35" customFormat="1" ht="11.25">
      <c r="A131" s="143" t="s">
        <v>472</v>
      </c>
      <c r="B131" s="30" t="s">
        <v>477</v>
      </c>
      <c r="C131" s="31" t="s">
        <v>240</v>
      </c>
      <c r="D131" s="32">
        <v>1</v>
      </c>
      <c r="E131" s="33">
        <v>17.113333333333333</v>
      </c>
      <c r="F131" s="33">
        <f t="shared" si="2"/>
        <v>17.113333333333333</v>
      </c>
      <c r="G131" s="31"/>
      <c r="H131" s="34" t="s">
        <v>1358</v>
      </c>
    </row>
    <row r="132" spans="1:8" s="35" customFormat="1" ht="11.25">
      <c r="A132" s="145" t="s">
        <v>474</v>
      </c>
      <c r="B132" s="30" t="s">
        <v>479</v>
      </c>
      <c r="C132" s="31" t="s">
        <v>240</v>
      </c>
      <c r="D132" s="32">
        <v>1</v>
      </c>
      <c r="E132" s="33">
        <v>15.463333333333333</v>
      </c>
      <c r="F132" s="33">
        <f t="shared" si="2"/>
        <v>15.463333333333333</v>
      </c>
      <c r="G132" s="31"/>
      <c r="H132" s="34" t="s">
        <v>1358</v>
      </c>
    </row>
    <row r="133" spans="1:8" s="35" customFormat="1" ht="11.25">
      <c r="A133" s="145" t="s">
        <v>476</v>
      </c>
      <c r="B133" s="30" t="s">
        <v>481</v>
      </c>
      <c r="C133" s="31" t="s">
        <v>240</v>
      </c>
      <c r="D133" s="32">
        <v>1</v>
      </c>
      <c r="E133" s="33">
        <v>38.983333333333334</v>
      </c>
      <c r="F133" s="33">
        <f t="shared" si="2"/>
        <v>38.983333333333334</v>
      </c>
      <c r="G133" s="31"/>
      <c r="H133" s="34" t="s">
        <v>1358</v>
      </c>
    </row>
    <row r="134" spans="1:8" s="35" customFormat="1" ht="11.25">
      <c r="A134" s="145" t="s">
        <v>478</v>
      </c>
      <c r="B134" s="30" t="s">
        <v>483</v>
      </c>
      <c r="C134" s="31" t="s">
        <v>240</v>
      </c>
      <c r="D134" s="32">
        <v>1</v>
      </c>
      <c r="E134" s="33">
        <v>21.393333333333334</v>
      </c>
      <c r="F134" s="33">
        <f t="shared" si="2"/>
        <v>21.393333333333334</v>
      </c>
      <c r="G134" s="31"/>
      <c r="H134" s="34" t="s">
        <v>1358</v>
      </c>
    </row>
    <row r="135" spans="1:8" s="35" customFormat="1" ht="11.25">
      <c r="A135" s="145" t="s">
        <v>480</v>
      </c>
      <c r="B135" s="30" t="s">
        <v>485</v>
      </c>
      <c r="C135" s="31" t="s">
        <v>240</v>
      </c>
      <c r="D135" s="32">
        <v>1</v>
      </c>
      <c r="E135" s="33">
        <v>27.384999999999998</v>
      </c>
      <c r="F135" s="33">
        <f t="shared" si="2"/>
        <v>27.384999999999998</v>
      </c>
      <c r="G135" s="31"/>
      <c r="H135" s="34" t="s">
        <v>1358</v>
      </c>
    </row>
    <row r="136" spans="1:8" s="35" customFormat="1" ht="11.25">
      <c r="A136" s="143" t="s">
        <v>482</v>
      </c>
      <c r="B136" s="30" t="s">
        <v>487</v>
      </c>
      <c r="C136" s="31" t="s">
        <v>240</v>
      </c>
      <c r="D136" s="32">
        <v>1</v>
      </c>
      <c r="E136" s="33">
        <v>17.763333333333332</v>
      </c>
      <c r="F136" s="33">
        <f t="shared" si="2"/>
        <v>17.763333333333332</v>
      </c>
      <c r="G136" s="31"/>
      <c r="H136" s="34" t="s">
        <v>1358</v>
      </c>
    </row>
    <row r="137" spans="1:8" s="35" customFormat="1" ht="11.25">
      <c r="A137" s="145" t="s">
        <v>484</v>
      </c>
      <c r="B137" s="30" t="s">
        <v>489</v>
      </c>
      <c r="C137" s="31" t="s">
        <v>240</v>
      </c>
      <c r="D137" s="32">
        <v>1</v>
      </c>
      <c r="E137" s="33">
        <v>20.64</v>
      </c>
      <c r="F137" s="33">
        <f t="shared" si="2"/>
        <v>20.64</v>
      </c>
      <c r="G137" s="31"/>
      <c r="H137" s="34" t="s">
        <v>1358</v>
      </c>
    </row>
    <row r="138" spans="1:8" s="35" customFormat="1" ht="11.25">
      <c r="A138" s="145" t="s">
        <v>486</v>
      </c>
      <c r="B138" s="30" t="s">
        <v>491</v>
      </c>
      <c r="C138" s="31" t="s">
        <v>240</v>
      </c>
      <c r="D138" s="32">
        <v>1</v>
      </c>
      <c r="E138" s="33">
        <v>55.800000000000004</v>
      </c>
      <c r="F138" s="33">
        <f t="shared" si="2"/>
        <v>55.800000000000004</v>
      </c>
      <c r="G138" s="31"/>
      <c r="H138" s="34" t="s">
        <v>1358</v>
      </c>
    </row>
    <row r="139" spans="1:8" s="35" customFormat="1" ht="11.25">
      <c r="A139" s="145" t="s">
        <v>488</v>
      </c>
      <c r="B139" s="30" t="s">
        <v>493</v>
      </c>
      <c r="C139" s="31" t="s">
        <v>240</v>
      </c>
      <c r="D139" s="32">
        <v>1</v>
      </c>
      <c r="E139" s="33">
        <v>50.736666666666672</v>
      </c>
      <c r="F139" s="33">
        <f t="shared" si="2"/>
        <v>50.736666666666672</v>
      </c>
      <c r="G139" s="31"/>
      <c r="H139" s="34" t="s">
        <v>1358</v>
      </c>
    </row>
    <row r="140" spans="1:8" s="35" customFormat="1" ht="11.25">
      <c r="A140" s="145" t="s">
        <v>490</v>
      </c>
      <c r="B140" s="30" t="s">
        <v>495</v>
      </c>
      <c r="C140" s="31" t="s">
        <v>240</v>
      </c>
      <c r="D140" s="32">
        <v>1</v>
      </c>
      <c r="E140" s="33">
        <v>7.34</v>
      </c>
      <c r="F140" s="33">
        <f t="shared" si="2"/>
        <v>7.34</v>
      </c>
      <c r="G140" s="31"/>
      <c r="H140" s="34" t="s">
        <v>1358</v>
      </c>
    </row>
    <row r="141" spans="1:8" s="35" customFormat="1" ht="11.25">
      <c r="A141" s="143" t="s">
        <v>492</v>
      </c>
      <c r="B141" s="30" t="s">
        <v>497</v>
      </c>
      <c r="C141" s="31" t="s">
        <v>240</v>
      </c>
      <c r="D141" s="32">
        <v>1</v>
      </c>
      <c r="E141" s="33">
        <v>8.6966666666666672</v>
      </c>
      <c r="F141" s="33">
        <f t="shared" si="2"/>
        <v>8.6966666666666672</v>
      </c>
      <c r="G141" s="31"/>
      <c r="H141" s="34" t="s">
        <v>1358</v>
      </c>
    </row>
    <row r="142" spans="1:8" s="35" customFormat="1" ht="11.25">
      <c r="A142" s="145" t="s">
        <v>494</v>
      </c>
      <c r="B142" s="30" t="s">
        <v>498</v>
      </c>
      <c r="C142" s="31" t="s">
        <v>240</v>
      </c>
      <c r="D142" s="32">
        <v>1</v>
      </c>
      <c r="E142" s="33">
        <v>9.77</v>
      </c>
      <c r="F142" s="33">
        <f t="shared" si="2"/>
        <v>9.77</v>
      </c>
      <c r="G142" s="31"/>
      <c r="H142" s="34" t="s">
        <v>1358</v>
      </c>
    </row>
    <row r="143" spans="1:8" s="35" customFormat="1" ht="11.25">
      <c r="A143" s="145" t="s">
        <v>496</v>
      </c>
      <c r="B143" s="30" t="s">
        <v>499</v>
      </c>
      <c r="C143" s="31" t="s">
        <v>240</v>
      </c>
      <c r="D143" s="32">
        <v>1</v>
      </c>
      <c r="E143" s="33">
        <v>10.906666666666666</v>
      </c>
      <c r="F143" s="33">
        <f t="shared" si="2"/>
        <v>10.906666666666666</v>
      </c>
      <c r="G143" s="31"/>
      <c r="H143" s="34" t="s">
        <v>1358</v>
      </c>
    </row>
    <row r="144" spans="1:8" s="35" customFormat="1" ht="11.25">
      <c r="A144" s="145" t="s">
        <v>1359</v>
      </c>
      <c r="B144" s="30" t="s">
        <v>500</v>
      </c>
      <c r="C144" s="31" t="s">
        <v>82</v>
      </c>
      <c r="D144" s="32">
        <v>10</v>
      </c>
      <c r="E144" s="33">
        <v>7.996666666666667</v>
      </c>
      <c r="F144" s="33">
        <f t="shared" si="2"/>
        <v>79.966666666666669</v>
      </c>
      <c r="G144" s="31"/>
      <c r="H144" s="34" t="s">
        <v>1358</v>
      </c>
    </row>
    <row r="145" spans="1:8" s="35" customFormat="1" ht="11.25">
      <c r="A145" s="145" t="s">
        <v>1360</v>
      </c>
      <c r="B145" s="30" t="s">
        <v>501</v>
      </c>
      <c r="C145" s="31" t="s">
        <v>82</v>
      </c>
      <c r="D145" s="32">
        <v>10</v>
      </c>
      <c r="E145" s="33">
        <v>11.836666666666666</v>
      </c>
      <c r="F145" s="33">
        <f t="shared" si="2"/>
        <v>118.36666666666666</v>
      </c>
      <c r="G145" s="31"/>
      <c r="H145" s="34" t="s">
        <v>1358</v>
      </c>
    </row>
    <row r="146" spans="1:8" s="35" customFormat="1" ht="11.25">
      <c r="A146" s="143" t="s">
        <v>1361</v>
      </c>
      <c r="B146" s="30" t="s">
        <v>503</v>
      </c>
      <c r="C146" s="31" t="s">
        <v>240</v>
      </c>
      <c r="D146" s="32">
        <v>10</v>
      </c>
      <c r="E146" s="33">
        <v>4.2633333333333328</v>
      </c>
      <c r="F146" s="33">
        <f t="shared" si="2"/>
        <v>42.633333333333326</v>
      </c>
      <c r="G146" s="31"/>
      <c r="H146" s="34" t="s">
        <v>1358</v>
      </c>
    </row>
    <row r="147" spans="1:8" s="35" customFormat="1" ht="11.25">
      <c r="A147" s="145" t="s">
        <v>1362</v>
      </c>
      <c r="B147" s="30" t="s">
        <v>505</v>
      </c>
      <c r="C147" s="31" t="s">
        <v>240</v>
      </c>
      <c r="D147" s="32">
        <v>10</v>
      </c>
      <c r="E147" s="33">
        <v>6.626666666666666</v>
      </c>
      <c r="F147" s="33">
        <f t="shared" si="2"/>
        <v>66.266666666666666</v>
      </c>
      <c r="G147" s="31"/>
      <c r="H147" s="34" t="s">
        <v>1358</v>
      </c>
    </row>
    <row r="148" spans="1:8" s="35" customFormat="1" ht="11.25">
      <c r="A148" s="145" t="s">
        <v>502</v>
      </c>
      <c r="B148" s="30" t="s">
        <v>507</v>
      </c>
      <c r="C148" s="31" t="s">
        <v>240</v>
      </c>
      <c r="D148" s="32">
        <v>10</v>
      </c>
      <c r="E148" s="33">
        <v>4.753333333333333</v>
      </c>
      <c r="F148" s="33">
        <f t="shared" si="2"/>
        <v>47.533333333333331</v>
      </c>
      <c r="G148" s="31"/>
      <c r="H148" s="34" t="s">
        <v>1358</v>
      </c>
    </row>
    <row r="149" spans="1:8" s="35" customFormat="1" ht="11.25">
      <c r="A149" s="145" t="s">
        <v>504</v>
      </c>
      <c r="B149" s="30" t="s">
        <v>509</v>
      </c>
      <c r="C149" s="31" t="s">
        <v>240</v>
      </c>
      <c r="D149" s="32">
        <v>10</v>
      </c>
      <c r="E149" s="33">
        <v>7.169999999999999</v>
      </c>
      <c r="F149" s="33">
        <f t="shared" si="2"/>
        <v>71.699999999999989</v>
      </c>
      <c r="G149" s="31"/>
      <c r="H149" s="34" t="s">
        <v>1358</v>
      </c>
    </row>
    <row r="150" spans="1:8" s="35" customFormat="1" ht="11.25">
      <c r="A150" s="145" t="s">
        <v>506</v>
      </c>
      <c r="B150" s="30" t="s">
        <v>511</v>
      </c>
      <c r="C150" s="31" t="s">
        <v>240</v>
      </c>
      <c r="D150" s="32">
        <v>1</v>
      </c>
      <c r="E150" s="33">
        <v>117.87666666666667</v>
      </c>
      <c r="F150" s="33">
        <f t="shared" si="2"/>
        <v>117.87666666666667</v>
      </c>
      <c r="G150" s="31"/>
      <c r="H150" s="34" t="s">
        <v>1358</v>
      </c>
    </row>
    <row r="151" spans="1:8" s="35" customFormat="1" ht="11.25">
      <c r="A151" s="143" t="s">
        <v>508</v>
      </c>
      <c r="B151" s="30" t="s">
        <v>513</v>
      </c>
      <c r="C151" s="31" t="s">
        <v>240</v>
      </c>
      <c r="D151" s="32">
        <v>1</v>
      </c>
      <c r="E151" s="33">
        <v>17.25</v>
      </c>
      <c r="F151" s="33">
        <f t="shared" si="2"/>
        <v>17.25</v>
      </c>
      <c r="G151" s="31">
        <v>2510</v>
      </c>
      <c r="H151" s="34" t="s">
        <v>235</v>
      </c>
    </row>
    <row r="152" spans="1:8" s="35" customFormat="1" ht="11.25">
      <c r="A152" s="145" t="s">
        <v>510</v>
      </c>
      <c r="B152" s="30" t="s">
        <v>515</v>
      </c>
      <c r="C152" s="31" t="s">
        <v>240</v>
      </c>
      <c r="D152" s="32">
        <v>4</v>
      </c>
      <c r="E152" s="33">
        <v>29.233333333333331</v>
      </c>
      <c r="F152" s="33">
        <f t="shared" si="2"/>
        <v>116.93333333333332</v>
      </c>
      <c r="G152" s="31"/>
      <c r="H152" s="34" t="s">
        <v>1358</v>
      </c>
    </row>
    <row r="153" spans="1:8" s="35" customFormat="1" ht="11.25">
      <c r="A153" s="145" t="s">
        <v>512</v>
      </c>
      <c r="B153" s="30" t="s">
        <v>517</v>
      </c>
      <c r="C153" s="31" t="s">
        <v>240</v>
      </c>
      <c r="D153" s="32">
        <v>1</v>
      </c>
      <c r="E153" s="33">
        <v>48.62</v>
      </c>
      <c r="F153" s="33">
        <f t="shared" si="2"/>
        <v>48.62</v>
      </c>
      <c r="G153" s="31">
        <v>38061</v>
      </c>
      <c r="H153" s="34" t="s">
        <v>235</v>
      </c>
    </row>
    <row r="154" spans="1:8" s="35" customFormat="1" ht="11.25">
      <c r="A154" s="145" t="s">
        <v>514</v>
      </c>
      <c r="B154" s="30" t="s">
        <v>519</v>
      </c>
      <c r="C154" s="31" t="s">
        <v>240</v>
      </c>
      <c r="D154" s="32">
        <v>10</v>
      </c>
      <c r="E154" s="33">
        <v>2.84</v>
      </c>
      <c r="F154" s="33">
        <f t="shared" si="2"/>
        <v>28.4</v>
      </c>
      <c r="G154" s="31">
        <v>12295</v>
      </c>
      <c r="H154" s="34" t="s">
        <v>235</v>
      </c>
    </row>
    <row r="155" spans="1:8" s="35" customFormat="1" ht="11.25">
      <c r="A155" s="145" t="s">
        <v>516</v>
      </c>
      <c r="B155" s="30" t="s">
        <v>521</v>
      </c>
      <c r="C155" s="31" t="s">
        <v>240</v>
      </c>
      <c r="D155" s="32">
        <v>10</v>
      </c>
      <c r="E155" s="33">
        <v>3.68</v>
      </c>
      <c r="F155" s="33">
        <f t="shared" si="2"/>
        <v>36.800000000000004</v>
      </c>
      <c r="G155" s="31">
        <v>12296</v>
      </c>
      <c r="H155" s="34" t="s">
        <v>235</v>
      </c>
    </row>
    <row r="156" spans="1:8" s="35" customFormat="1" ht="11.25">
      <c r="A156" s="143" t="s">
        <v>518</v>
      </c>
      <c r="B156" s="30" t="s">
        <v>521</v>
      </c>
      <c r="C156" s="31" t="s">
        <v>240</v>
      </c>
      <c r="D156" s="32">
        <v>10</v>
      </c>
      <c r="E156" s="33">
        <v>3.68</v>
      </c>
      <c r="F156" s="33">
        <f t="shared" si="2"/>
        <v>36.800000000000004</v>
      </c>
      <c r="G156" s="31">
        <v>12296</v>
      </c>
      <c r="H156" s="34" t="s">
        <v>235</v>
      </c>
    </row>
    <row r="157" spans="1:8" s="35" customFormat="1" ht="11.25">
      <c r="A157" s="145" t="s">
        <v>520</v>
      </c>
      <c r="B157" s="30" t="s">
        <v>524</v>
      </c>
      <c r="C157" s="31" t="s">
        <v>240</v>
      </c>
      <c r="D157" s="32">
        <v>2</v>
      </c>
      <c r="E157" s="33">
        <v>2.0766666666666667</v>
      </c>
      <c r="F157" s="33">
        <f t="shared" si="2"/>
        <v>4.1533333333333333</v>
      </c>
      <c r="G157" s="31"/>
      <c r="H157" s="34" t="s">
        <v>1358</v>
      </c>
    </row>
    <row r="158" spans="1:8" s="35" customFormat="1" ht="11.25">
      <c r="A158" s="145" t="s">
        <v>522</v>
      </c>
      <c r="B158" s="30" t="s">
        <v>526</v>
      </c>
      <c r="C158" s="31" t="s">
        <v>240</v>
      </c>
      <c r="D158" s="32">
        <v>20</v>
      </c>
      <c r="E158" s="33">
        <v>1.7366666666666666</v>
      </c>
      <c r="F158" s="33">
        <f t="shared" si="2"/>
        <v>34.733333333333334</v>
      </c>
      <c r="G158" s="31"/>
      <c r="H158" s="34" t="s">
        <v>1358</v>
      </c>
    </row>
    <row r="159" spans="1:8" s="35" customFormat="1" ht="11.25">
      <c r="A159" s="145" t="s">
        <v>523</v>
      </c>
      <c r="B159" s="30" t="s">
        <v>528</v>
      </c>
      <c r="C159" s="31" t="s">
        <v>240</v>
      </c>
      <c r="D159" s="32">
        <v>20</v>
      </c>
      <c r="E159" s="33">
        <v>1.02</v>
      </c>
      <c r="F159" s="33">
        <f t="shared" si="2"/>
        <v>20.399999999999999</v>
      </c>
      <c r="G159" s="31">
        <v>1574</v>
      </c>
      <c r="H159" s="34" t="s">
        <v>235</v>
      </c>
    </row>
    <row r="160" spans="1:8" s="35" customFormat="1" ht="11.25">
      <c r="A160" s="145" t="s">
        <v>525</v>
      </c>
      <c r="B160" s="30" t="s">
        <v>530</v>
      </c>
      <c r="C160" s="31" t="s">
        <v>240</v>
      </c>
      <c r="D160" s="32">
        <v>20</v>
      </c>
      <c r="E160" s="33">
        <v>0.61</v>
      </c>
      <c r="F160" s="33">
        <f t="shared" si="2"/>
        <v>12.2</v>
      </c>
      <c r="G160" s="31">
        <v>1570</v>
      </c>
      <c r="H160" s="34" t="s">
        <v>235</v>
      </c>
    </row>
    <row r="161" spans="1:8" s="35" customFormat="1" ht="11.25">
      <c r="A161" s="143" t="s">
        <v>527</v>
      </c>
      <c r="B161" s="30" t="s">
        <v>532</v>
      </c>
      <c r="C161" s="31" t="s">
        <v>240</v>
      </c>
      <c r="D161" s="32">
        <v>20</v>
      </c>
      <c r="E161" s="33">
        <v>0.79</v>
      </c>
      <c r="F161" s="33">
        <f t="shared" si="2"/>
        <v>15.8</v>
      </c>
      <c r="G161" s="31">
        <v>1571</v>
      </c>
      <c r="H161" s="34" t="s">
        <v>235</v>
      </c>
    </row>
    <row r="162" spans="1:8" s="35" customFormat="1" ht="11.25">
      <c r="A162" s="145" t="s">
        <v>529</v>
      </c>
      <c r="B162" s="30" t="s">
        <v>534</v>
      </c>
      <c r="C162" s="31" t="s">
        <v>240</v>
      </c>
      <c r="D162" s="32">
        <v>10</v>
      </c>
      <c r="E162" s="33">
        <v>0.94</v>
      </c>
      <c r="F162" s="33">
        <f t="shared" si="2"/>
        <v>9.3999999999999986</v>
      </c>
      <c r="G162" s="31">
        <v>1573</v>
      </c>
      <c r="H162" s="34" t="s">
        <v>235</v>
      </c>
    </row>
    <row r="163" spans="1:8" s="35" customFormat="1" ht="11.25">
      <c r="A163" s="145" t="s">
        <v>531</v>
      </c>
      <c r="B163" s="30" t="s">
        <v>536</v>
      </c>
      <c r="C163" s="31" t="s">
        <v>240</v>
      </c>
      <c r="D163" s="32">
        <v>2</v>
      </c>
      <c r="E163" s="33">
        <v>16.98</v>
      </c>
      <c r="F163" s="33">
        <f t="shared" si="2"/>
        <v>33.96</v>
      </c>
      <c r="G163" s="31">
        <v>1543</v>
      </c>
      <c r="H163" s="34" t="s">
        <v>235</v>
      </c>
    </row>
    <row r="164" spans="1:8" s="35" customFormat="1" ht="11.25">
      <c r="A164" s="145" t="s">
        <v>533</v>
      </c>
      <c r="B164" s="30" t="s">
        <v>538</v>
      </c>
      <c r="C164" s="31" t="s">
        <v>240</v>
      </c>
      <c r="D164" s="32">
        <v>2</v>
      </c>
      <c r="E164" s="33">
        <v>3.35</v>
      </c>
      <c r="F164" s="33">
        <f t="shared" si="2"/>
        <v>6.7</v>
      </c>
      <c r="G164" s="31">
        <v>1535</v>
      </c>
      <c r="H164" s="34" t="s">
        <v>235</v>
      </c>
    </row>
    <row r="165" spans="1:8" s="35" customFormat="1" ht="11.25">
      <c r="A165" s="145" t="s">
        <v>535</v>
      </c>
      <c r="B165" s="30" t="s">
        <v>539</v>
      </c>
      <c r="C165" s="31" t="s">
        <v>240</v>
      </c>
      <c r="D165" s="32">
        <v>1</v>
      </c>
      <c r="E165" s="33">
        <v>189.92999999999998</v>
      </c>
      <c r="F165" s="33">
        <f t="shared" si="2"/>
        <v>189.92999999999998</v>
      </c>
      <c r="G165" s="31"/>
      <c r="H165" s="34" t="s">
        <v>1358</v>
      </c>
    </row>
    <row r="166" spans="1:8" s="35" customFormat="1" ht="11.25">
      <c r="A166" s="143" t="s">
        <v>537</v>
      </c>
      <c r="B166" s="30" t="s">
        <v>540</v>
      </c>
      <c r="C166" s="31" t="s">
        <v>240</v>
      </c>
      <c r="D166" s="32">
        <v>1</v>
      </c>
      <c r="E166" s="33">
        <v>165.22</v>
      </c>
      <c r="F166" s="33">
        <f t="shared" si="2"/>
        <v>165.22</v>
      </c>
      <c r="G166" s="31"/>
      <c r="H166" s="34" t="s">
        <v>1358</v>
      </c>
    </row>
    <row r="167" spans="1:8" s="35" customFormat="1" ht="12" thickBot="1">
      <c r="A167" s="146">
        <v>2123</v>
      </c>
      <c r="B167" s="30" t="s">
        <v>1363</v>
      </c>
      <c r="C167" s="31" t="s">
        <v>240</v>
      </c>
      <c r="D167" s="32">
        <v>10</v>
      </c>
      <c r="E167" s="33">
        <v>0.98</v>
      </c>
      <c r="F167" s="33">
        <f t="shared" ref="F167" si="3">D167*E167</f>
        <v>9.8000000000000007</v>
      </c>
      <c r="G167" s="31"/>
      <c r="H167" s="34" t="s">
        <v>1358</v>
      </c>
    </row>
    <row r="168" spans="1:8" s="35" customFormat="1" ht="15.75" customHeight="1" thickBot="1">
      <c r="A168" s="441" t="s">
        <v>541</v>
      </c>
      <c r="B168" s="442"/>
      <c r="C168" s="442"/>
      <c r="D168" s="442"/>
      <c r="E168" s="443"/>
      <c r="F168" s="40">
        <f>SUM(F65:F166)</f>
        <v>12863.273333333333</v>
      </c>
      <c r="G168" s="162"/>
      <c r="H168" s="41"/>
    </row>
    <row r="169" spans="1:8" s="35" customFormat="1" ht="12" thickBot="1">
      <c r="A169" s="147" t="s">
        <v>86</v>
      </c>
      <c r="B169" s="444" t="s">
        <v>542</v>
      </c>
      <c r="C169" s="444"/>
      <c r="D169" s="444"/>
      <c r="E169" s="444"/>
      <c r="F169" s="444"/>
      <c r="G169" s="444"/>
      <c r="H169" s="445"/>
    </row>
    <row r="170" spans="1:8" s="35" customFormat="1" ht="11.25">
      <c r="A170" s="143" t="s">
        <v>21</v>
      </c>
      <c r="B170" s="30" t="s">
        <v>543</v>
      </c>
      <c r="C170" s="31" t="s">
        <v>240</v>
      </c>
      <c r="D170" s="32">
        <v>2</v>
      </c>
      <c r="E170" s="33">
        <v>0.97</v>
      </c>
      <c r="F170" s="33">
        <f t="shared" ref="F170:F233" si="4">D170*E170</f>
        <v>1.94</v>
      </c>
      <c r="G170" s="31">
        <v>1185</v>
      </c>
      <c r="H170" s="34" t="s">
        <v>235</v>
      </c>
    </row>
    <row r="171" spans="1:8" s="35" customFormat="1" ht="11.25">
      <c r="A171" s="143" t="s">
        <v>544</v>
      </c>
      <c r="B171" s="284" t="s">
        <v>545</v>
      </c>
      <c r="C171" s="31" t="s">
        <v>240</v>
      </c>
      <c r="D171" s="32">
        <v>4</v>
      </c>
      <c r="E171" s="33">
        <v>18.989999999999998</v>
      </c>
      <c r="F171" s="33">
        <f t="shared" si="4"/>
        <v>75.959999999999994</v>
      </c>
      <c r="G171" s="31"/>
      <c r="H171" s="34" t="s">
        <v>1358</v>
      </c>
    </row>
    <row r="172" spans="1:8" s="35" customFormat="1" ht="11.25">
      <c r="A172" s="143" t="s">
        <v>546</v>
      </c>
      <c r="B172" s="30" t="s">
        <v>547</v>
      </c>
      <c r="C172" s="31" t="s">
        <v>240</v>
      </c>
      <c r="D172" s="32">
        <v>2</v>
      </c>
      <c r="E172" s="33">
        <v>1.19</v>
      </c>
      <c r="F172" s="33">
        <f t="shared" si="4"/>
        <v>2.38</v>
      </c>
      <c r="G172" s="31"/>
      <c r="H172" s="34" t="s">
        <v>1358</v>
      </c>
    </row>
    <row r="173" spans="1:8" s="35" customFormat="1" ht="11.25">
      <c r="A173" s="143" t="s">
        <v>548</v>
      </c>
      <c r="B173" s="30" t="s">
        <v>549</v>
      </c>
      <c r="C173" s="31" t="s">
        <v>240</v>
      </c>
      <c r="D173" s="32">
        <v>2</v>
      </c>
      <c r="E173" s="33">
        <v>3.09</v>
      </c>
      <c r="F173" s="33">
        <f t="shared" si="4"/>
        <v>6.18</v>
      </c>
      <c r="G173" s="31"/>
      <c r="H173" s="34" t="s">
        <v>1358</v>
      </c>
    </row>
    <row r="174" spans="1:8" s="35" customFormat="1" ht="11.25">
      <c r="A174" s="143" t="s">
        <v>550</v>
      </c>
      <c r="B174" s="30" t="s">
        <v>551</v>
      </c>
      <c r="C174" s="31" t="s">
        <v>240</v>
      </c>
      <c r="D174" s="32">
        <v>2</v>
      </c>
      <c r="E174" s="33">
        <v>11.9</v>
      </c>
      <c r="F174" s="33">
        <f t="shared" si="4"/>
        <v>23.8</v>
      </c>
      <c r="G174" s="31"/>
      <c r="H174" s="34" t="s">
        <v>1358</v>
      </c>
    </row>
    <row r="175" spans="1:8" s="35" customFormat="1" ht="11.25">
      <c r="A175" s="143" t="s">
        <v>552</v>
      </c>
      <c r="B175" s="30" t="s">
        <v>553</v>
      </c>
      <c r="C175" s="31" t="s">
        <v>240</v>
      </c>
      <c r="D175" s="32">
        <v>2</v>
      </c>
      <c r="E175" s="33">
        <v>17.899999999999999</v>
      </c>
      <c r="F175" s="33">
        <f t="shared" si="4"/>
        <v>35.799999999999997</v>
      </c>
      <c r="G175" s="31"/>
      <c r="H175" s="34" t="s">
        <v>1358</v>
      </c>
    </row>
    <row r="176" spans="1:8" s="35" customFormat="1" ht="11.25">
      <c r="A176" s="143" t="s">
        <v>554</v>
      </c>
      <c r="B176" s="30" t="s">
        <v>555</v>
      </c>
      <c r="C176" s="31" t="s">
        <v>240</v>
      </c>
      <c r="D176" s="32">
        <v>2</v>
      </c>
      <c r="E176" s="33">
        <v>0.69</v>
      </c>
      <c r="F176" s="33">
        <f t="shared" si="4"/>
        <v>1.38</v>
      </c>
      <c r="G176" s="31">
        <v>65</v>
      </c>
      <c r="H176" s="34" t="s">
        <v>235</v>
      </c>
    </row>
    <row r="177" spans="1:8" s="35" customFormat="1" ht="11.25">
      <c r="A177" s="143" t="s">
        <v>556</v>
      </c>
      <c r="B177" s="30" t="s">
        <v>557</v>
      </c>
      <c r="C177" s="31" t="s">
        <v>240</v>
      </c>
      <c r="D177" s="32">
        <v>2</v>
      </c>
      <c r="E177" s="33">
        <v>1.43</v>
      </c>
      <c r="F177" s="33">
        <f t="shared" si="4"/>
        <v>2.86</v>
      </c>
      <c r="G177" s="31">
        <v>108</v>
      </c>
      <c r="H177" s="34" t="s">
        <v>235</v>
      </c>
    </row>
    <row r="178" spans="1:8" s="35" customFormat="1" ht="11.25">
      <c r="A178" s="143" t="s">
        <v>558</v>
      </c>
      <c r="B178" s="30" t="s">
        <v>559</v>
      </c>
      <c r="C178" s="31" t="s">
        <v>240</v>
      </c>
      <c r="D178" s="32">
        <v>2</v>
      </c>
      <c r="E178" s="33">
        <v>5.55</v>
      </c>
      <c r="F178" s="33">
        <f t="shared" si="4"/>
        <v>11.1</v>
      </c>
      <c r="G178" s="31">
        <v>110</v>
      </c>
      <c r="H178" s="34" t="s">
        <v>235</v>
      </c>
    </row>
    <row r="179" spans="1:8" s="35" customFormat="1" ht="11.25">
      <c r="A179" s="143" t="s">
        <v>560</v>
      </c>
      <c r="B179" s="30" t="s">
        <v>561</v>
      </c>
      <c r="C179" s="31" t="s">
        <v>240</v>
      </c>
      <c r="D179" s="32">
        <v>2</v>
      </c>
      <c r="E179" s="33">
        <v>2.74</v>
      </c>
      <c r="F179" s="33">
        <f t="shared" si="4"/>
        <v>5.48</v>
      </c>
      <c r="G179" s="31">
        <v>109</v>
      </c>
      <c r="H179" s="34" t="s">
        <v>235</v>
      </c>
    </row>
    <row r="180" spans="1:8" s="35" customFormat="1" ht="11.25">
      <c r="A180" s="143" t="s">
        <v>562</v>
      </c>
      <c r="B180" s="30" t="s">
        <v>563</v>
      </c>
      <c r="C180" s="31" t="s">
        <v>240</v>
      </c>
      <c r="D180" s="32">
        <v>2</v>
      </c>
      <c r="E180" s="33">
        <v>22.59</v>
      </c>
      <c r="F180" s="33">
        <f t="shared" si="4"/>
        <v>45.18</v>
      </c>
      <c r="G180" s="31">
        <v>102</v>
      </c>
      <c r="H180" s="34" t="s">
        <v>235</v>
      </c>
    </row>
    <row r="181" spans="1:8" s="35" customFormat="1" ht="11.25">
      <c r="A181" s="143" t="s">
        <v>564</v>
      </c>
      <c r="B181" s="30" t="s">
        <v>565</v>
      </c>
      <c r="C181" s="31" t="s">
        <v>240</v>
      </c>
      <c r="D181" s="32">
        <v>4</v>
      </c>
      <c r="E181" s="33">
        <v>11.636666666666665</v>
      </c>
      <c r="F181" s="33">
        <f t="shared" si="4"/>
        <v>46.54666666666666</v>
      </c>
      <c r="G181" s="31"/>
      <c r="H181" s="34" t="s">
        <v>1358</v>
      </c>
    </row>
    <row r="182" spans="1:8" s="35" customFormat="1" ht="11.25">
      <c r="A182" s="143" t="s">
        <v>566</v>
      </c>
      <c r="B182" s="30" t="s">
        <v>567</v>
      </c>
      <c r="C182" s="31" t="s">
        <v>240</v>
      </c>
      <c r="D182" s="32">
        <v>2</v>
      </c>
      <c r="E182" s="33">
        <v>1.69</v>
      </c>
      <c r="F182" s="33">
        <f t="shared" si="4"/>
        <v>3.38</v>
      </c>
      <c r="G182" s="31">
        <v>1189</v>
      </c>
      <c r="H182" s="34" t="s">
        <v>235</v>
      </c>
    </row>
    <row r="183" spans="1:8" s="35" customFormat="1" ht="11.25">
      <c r="A183" s="143" t="s">
        <v>568</v>
      </c>
      <c r="B183" s="30" t="s">
        <v>569</v>
      </c>
      <c r="C183" s="31" t="s">
        <v>240</v>
      </c>
      <c r="D183" s="32">
        <v>2</v>
      </c>
      <c r="E183" s="33">
        <v>3.26</v>
      </c>
      <c r="F183" s="33">
        <f t="shared" si="4"/>
        <v>6.52</v>
      </c>
      <c r="G183" s="31">
        <v>1193</v>
      </c>
      <c r="H183" s="34" t="s">
        <v>235</v>
      </c>
    </row>
    <row r="184" spans="1:8" s="35" customFormat="1" ht="11.25">
      <c r="A184" s="143" t="s">
        <v>570</v>
      </c>
      <c r="B184" s="30" t="s">
        <v>571</v>
      </c>
      <c r="C184" s="31" t="s">
        <v>240</v>
      </c>
      <c r="D184" s="32">
        <v>2</v>
      </c>
      <c r="E184" s="33">
        <v>6.17</v>
      </c>
      <c r="F184" s="33">
        <f t="shared" si="4"/>
        <v>12.34</v>
      </c>
      <c r="G184" s="31">
        <v>1194</v>
      </c>
      <c r="H184" s="34" t="s">
        <v>235</v>
      </c>
    </row>
    <row r="185" spans="1:8" s="35" customFormat="1" ht="11.25">
      <c r="A185" s="143" t="s">
        <v>572</v>
      </c>
      <c r="B185" s="30" t="s">
        <v>1365</v>
      </c>
      <c r="C185" s="31" t="s">
        <v>240</v>
      </c>
      <c r="D185" s="32">
        <v>2</v>
      </c>
      <c r="E185" s="33">
        <v>21.333333333333332</v>
      </c>
      <c r="F185" s="33">
        <f t="shared" si="4"/>
        <v>42.666666666666664</v>
      </c>
      <c r="G185" s="31"/>
      <c r="H185" s="34" t="s">
        <v>1358</v>
      </c>
    </row>
    <row r="186" spans="1:8" s="35" customFormat="1" ht="11.25">
      <c r="A186" s="143" t="s">
        <v>573</v>
      </c>
      <c r="B186" s="30" t="s">
        <v>574</v>
      </c>
      <c r="C186" s="31" t="s">
        <v>240</v>
      </c>
      <c r="D186" s="32">
        <v>4</v>
      </c>
      <c r="E186" s="33">
        <v>30.933333333333334</v>
      </c>
      <c r="F186" s="33">
        <f t="shared" si="4"/>
        <v>123.73333333333333</v>
      </c>
      <c r="G186" s="31"/>
      <c r="H186" s="34" t="s">
        <v>1358</v>
      </c>
    </row>
    <row r="187" spans="1:8" s="35" customFormat="1" ht="11.25">
      <c r="A187" s="143" t="s">
        <v>575</v>
      </c>
      <c r="B187" s="30" t="s">
        <v>576</v>
      </c>
      <c r="C187" s="31" t="s">
        <v>240</v>
      </c>
      <c r="D187" s="32">
        <v>1</v>
      </c>
      <c r="E187" s="33">
        <v>97.09</v>
      </c>
      <c r="F187" s="33">
        <f t="shared" si="4"/>
        <v>97.09</v>
      </c>
      <c r="G187" s="31">
        <v>1744</v>
      </c>
      <c r="H187" s="34" t="s">
        <v>235</v>
      </c>
    </row>
    <row r="188" spans="1:8" s="35" customFormat="1" ht="11.25">
      <c r="A188" s="143" t="s">
        <v>577</v>
      </c>
      <c r="B188" s="30" t="s">
        <v>578</v>
      </c>
      <c r="C188" s="31" t="s">
        <v>240</v>
      </c>
      <c r="D188" s="32">
        <v>1</v>
      </c>
      <c r="E188" s="33">
        <v>127.49</v>
      </c>
      <c r="F188" s="33">
        <f t="shared" si="4"/>
        <v>127.49</v>
      </c>
      <c r="G188" s="31">
        <v>1743</v>
      </c>
      <c r="H188" s="34" t="s">
        <v>235</v>
      </c>
    </row>
    <row r="189" spans="1:8" s="35" customFormat="1" ht="11.25">
      <c r="A189" s="143" t="s">
        <v>579</v>
      </c>
      <c r="B189" s="30" t="s">
        <v>580</v>
      </c>
      <c r="C189" s="31" t="s">
        <v>240</v>
      </c>
      <c r="D189" s="32">
        <v>1</v>
      </c>
      <c r="E189" s="33">
        <v>140.16999999999999</v>
      </c>
      <c r="F189" s="33">
        <f t="shared" si="4"/>
        <v>140.16999999999999</v>
      </c>
      <c r="G189" s="31">
        <v>1747</v>
      </c>
      <c r="H189" s="34" t="s">
        <v>235</v>
      </c>
    </row>
    <row r="190" spans="1:8" s="35" customFormat="1" ht="11.25">
      <c r="A190" s="143" t="s">
        <v>581</v>
      </c>
      <c r="B190" s="30" t="s">
        <v>582</v>
      </c>
      <c r="C190" s="31" t="s">
        <v>240</v>
      </c>
      <c r="D190" s="32">
        <v>2</v>
      </c>
      <c r="E190" s="33">
        <v>130.04</v>
      </c>
      <c r="F190" s="33">
        <f t="shared" si="4"/>
        <v>260.08</v>
      </c>
      <c r="G190" s="31"/>
      <c r="H190" s="34" t="s">
        <v>1358</v>
      </c>
    </row>
    <row r="191" spans="1:8" s="35" customFormat="1" ht="11.25">
      <c r="A191" s="143" t="s">
        <v>583</v>
      </c>
      <c r="B191" s="30" t="s">
        <v>584</v>
      </c>
      <c r="C191" s="31" t="s">
        <v>240</v>
      </c>
      <c r="D191" s="32">
        <v>1</v>
      </c>
      <c r="E191" s="33">
        <v>78.84</v>
      </c>
      <c r="F191" s="33">
        <f t="shared" si="4"/>
        <v>78.84</v>
      </c>
      <c r="G191" s="31">
        <v>1370</v>
      </c>
      <c r="H191" s="34" t="s">
        <v>235</v>
      </c>
    </row>
    <row r="192" spans="1:8" s="35" customFormat="1" ht="11.25">
      <c r="A192" s="143" t="s">
        <v>585</v>
      </c>
      <c r="B192" s="30" t="s">
        <v>586</v>
      </c>
      <c r="C192" s="31" t="s">
        <v>240</v>
      </c>
      <c r="D192" s="32">
        <v>4</v>
      </c>
      <c r="E192" s="33">
        <v>15.106666666666667</v>
      </c>
      <c r="F192" s="33">
        <f t="shared" si="4"/>
        <v>60.426666666666669</v>
      </c>
      <c r="G192" s="31"/>
      <c r="H192" s="34" t="s">
        <v>1358</v>
      </c>
    </row>
    <row r="193" spans="1:8" s="35" customFormat="1" ht="11.25">
      <c r="A193" s="143" t="s">
        <v>587</v>
      </c>
      <c r="B193" s="30" t="s">
        <v>588</v>
      </c>
      <c r="C193" s="31" t="s">
        <v>270</v>
      </c>
      <c r="D193" s="32">
        <v>1</v>
      </c>
      <c r="E193" s="33">
        <v>28.06</v>
      </c>
      <c r="F193" s="33">
        <f t="shared" si="4"/>
        <v>28.06</v>
      </c>
      <c r="G193" s="31">
        <v>14152</v>
      </c>
      <c r="H193" s="34" t="s">
        <v>235</v>
      </c>
    </row>
    <row r="194" spans="1:8" s="35" customFormat="1" ht="11.25">
      <c r="A194" s="143" t="s">
        <v>589</v>
      </c>
      <c r="B194" s="30" t="s">
        <v>590</v>
      </c>
      <c r="C194" s="31" t="s">
        <v>240</v>
      </c>
      <c r="D194" s="32">
        <v>4</v>
      </c>
      <c r="E194" s="33">
        <v>20.616666666666667</v>
      </c>
      <c r="F194" s="33">
        <f t="shared" si="4"/>
        <v>82.466666666666669</v>
      </c>
      <c r="G194" s="31"/>
      <c r="H194" s="34" t="s">
        <v>1358</v>
      </c>
    </row>
    <row r="195" spans="1:8" s="35" customFormat="1" ht="11.25">
      <c r="A195" s="143" t="s">
        <v>591</v>
      </c>
      <c r="B195" s="30" t="s">
        <v>592</v>
      </c>
      <c r="C195" s="31" t="s">
        <v>240</v>
      </c>
      <c r="D195" s="32">
        <v>5</v>
      </c>
      <c r="E195" s="33">
        <v>22.91</v>
      </c>
      <c r="F195" s="33">
        <f t="shared" si="4"/>
        <v>114.55</v>
      </c>
      <c r="G195" s="31">
        <v>11732</v>
      </c>
      <c r="H195" s="34" t="s">
        <v>235</v>
      </c>
    </row>
    <row r="196" spans="1:8" s="35" customFormat="1" ht="11.25">
      <c r="A196" s="143" t="s">
        <v>593</v>
      </c>
      <c r="B196" s="30" t="s">
        <v>594</v>
      </c>
      <c r="C196" s="31" t="s">
        <v>240</v>
      </c>
      <c r="D196" s="32">
        <v>5</v>
      </c>
      <c r="E196" s="33">
        <v>16</v>
      </c>
      <c r="F196" s="33">
        <f t="shared" si="4"/>
        <v>80</v>
      </c>
      <c r="G196" s="31"/>
      <c r="H196" s="34" t="s">
        <v>1358</v>
      </c>
    </row>
    <row r="197" spans="1:8" s="35" customFormat="1" ht="11.25">
      <c r="A197" s="143" t="s">
        <v>595</v>
      </c>
      <c r="B197" s="30" t="s">
        <v>596</v>
      </c>
      <c r="C197" s="31" t="s">
        <v>240</v>
      </c>
      <c r="D197" s="32">
        <v>2</v>
      </c>
      <c r="E197" s="33">
        <v>1.5</v>
      </c>
      <c r="F197" s="33">
        <f t="shared" si="4"/>
        <v>3</v>
      </c>
      <c r="G197" s="31">
        <v>37951</v>
      </c>
      <c r="H197" s="34" t="s">
        <v>235</v>
      </c>
    </row>
    <row r="198" spans="1:8" s="35" customFormat="1" ht="11.25">
      <c r="A198" s="143" t="s">
        <v>597</v>
      </c>
      <c r="B198" s="30" t="s">
        <v>598</v>
      </c>
      <c r="C198" s="31" t="s">
        <v>240</v>
      </c>
      <c r="D198" s="32">
        <v>2</v>
      </c>
      <c r="E198" s="33">
        <v>2.19</v>
      </c>
      <c r="F198" s="33">
        <f t="shared" si="4"/>
        <v>4.38</v>
      </c>
      <c r="G198" s="31">
        <v>3518</v>
      </c>
      <c r="H198" s="34" t="s">
        <v>235</v>
      </c>
    </row>
    <row r="199" spans="1:8" s="35" customFormat="1" ht="11.25">
      <c r="A199" s="143" t="s">
        <v>599</v>
      </c>
      <c r="B199" s="30" t="s">
        <v>600</v>
      </c>
      <c r="C199" s="31" t="s">
        <v>240</v>
      </c>
      <c r="D199" s="32">
        <v>2</v>
      </c>
      <c r="E199" s="33">
        <v>1.18</v>
      </c>
      <c r="F199" s="33">
        <f t="shared" si="4"/>
        <v>2.36</v>
      </c>
      <c r="G199" s="31">
        <v>3500</v>
      </c>
      <c r="H199" s="34" t="s">
        <v>235</v>
      </c>
    </row>
    <row r="200" spans="1:8" s="35" customFormat="1" ht="11.25">
      <c r="A200" s="143" t="s">
        <v>601</v>
      </c>
      <c r="B200" s="30" t="s">
        <v>602</v>
      </c>
      <c r="C200" s="31" t="s">
        <v>240</v>
      </c>
      <c r="D200" s="32">
        <v>2</v>
      </c>
      <c r="E200" s="33">
        <v>3.42</v>
      </c>
      <c r="F200" s="33">
        <f t="shared" si="4"/>
        <v>6.84</v>
      </c>
      <c r="G200" s="31">
        <v>3501</v>
      </c>
      <c r="H200" s="34" t="s">
        <v>235</v>
      </c>
    </row>
    <row r="201" spans="1:8" s="35" customFormat="1" ht="11.25">
      <c r="A201" s="143" t="s">
        <v>603</v>
      </c>
      <c r="B201" s="30" t="s">
        <v>604</v>
      </c>
      <c r="C201" s="31" t="s">
        <v>240</v>
      </c>
      <c r="D201" s="32">
        <v>2</v>
      </c>
      <c r="E201" s="33">
        <v>4.8600000000000003</v>
      </c>
      <c r="F201" s="33">
        <f t="shared" si="4"/>
        <v>9.7200000000000006</v>
      </c>
      <c r="G201" s="31">
        <v>3502</v>
      </c>
      <c r="H201" s="34" t="s">
        <v>235</v>
      </c>
    </row>
    <row r="202" spans="1:8" s="35" customFormat="1" ht="11.25">
      <c r="A202" s="143" t="s">
        <v>605</v>
      </c>
      <c r="B202" s="30" t="s">
        <v>606</v>
      </c>
      <c r="C202" s="31" t="s">
        <v>240</v>
      </c>
      <c r="D202" s="32">
        <v>2</v>
      </c>
      <c r="E202" s="33">
        <v>41.06</v>
      </c>
      <c r="F202" s="33">
        <f t="shared" si="4"/>
        <v>82.12</v>
      </c>
      <c r="G202" s="31">
        <v>20144</v>
      </c>
      <c r="H202" s="34" t="s">
        <v>235</v>
      </c>
    </row>
    <row r="203" spans="1:8" s="35" customFormat="1" ht="11.25">
      <c r="A203" s="143" t="s">
        <v>607</v>
      </c>
      <c r="B203" s="284" t="s">
        <v>1364</v>
      </c>
      <c r="C203" s="31" t="s">
        <v>240</v>
      </c>
      <c r="D203" s="32">
        <v>2</v>
      </c>
      <c r="E203" s="33">
        <v>112.03</v>
      </c>
      <c r="F203" s="33">
        <f t="shared" si="4"/>
        <v>224.06</v>
      </c>
      <c r="G203" s="31"/>
      <c r="H203" s="34" t="s">
        <v>1358</v>
      </c>
    </row>
    <row r="204" spans="1:8" s="35" customFormat="1" ht="11.25">
      <c r="A204" s="143" t="s">
        <v>608</v>
      </c>
      <c r="B204" s="30" t="s">
        <v>609</v>
      </c>
      <c r="C204" s="31" t="s">
        <v>240</v>
      </c>
      <c r="D204" s="32">
        <v>2</v>
      </c>
      <c r="E204" s="33">
        <v>2</v>
      </c>
      <c r="F204" s="33">
        <f t="shared" si="4"/>
        <v>4</v>
      </c>
      <c r="G204" s="31">
        <v>3869</v>
      </c>
      <c r="H204" s="34" t="s">
        <v>235</v>
      </c>
    </row>
    <row r="205" spans="1:8" s="35" customFormat="1" ht="11.25">
      <c r="A205" s="143" t="s">
        <v>610</v>
      </c>
      <c r="B205" s="30" t="s">
        <v>611</v>
      </c>
      <c r="C205" s="31" t="s">
        <v>240</v>
      </c>
      <c r="D205" s="32">
        <v>2</v>
      </c>
      <c r="E205" s="33">
        <v>0.5</v>
      </c>
      <c r="F205" s="33">
        <f t="shared" si="4"/>
        <v>1</v>
      </c>
      <c r="G205" s="31">
        <v>3861</v>
      </c>
      <c r="H205" s="34" t="s">
        <v>235</v>
      </c>
    </row>
    <row r="206" spans="1:8" s="35" customFormat="1" ht="11.25">
      <c r="A206" s="143" t="s">
        <v>612</v>
      </c>
      <c r="B206" s="30" t="s">
        <v>613</v>
      </c>
      <c r="C206" s="31" t="s">
        <v>240</v>
      </c>
      <c r="D206" s="32">
        <v>2</v>
      </c>
      <c r="E206" s="33">
        <v>1.21</v>
      </c>
      <c r="F206" s="33">
        <f t="shared" si="4"/>
        <v>2.42</v>
      </c>
      <c r="G206" s="31">
        <v>3883</v>
      </c>
      <c r="H206" s="34" t="s">
        <v>235</v>
      </c>
    </row>
    <row r="207" spans="1:8" s="35" customFormat="1" ht="11.25">
      <c r="A207" s="143" t="s">
        <v>614</v>
      </c>
      <c r="B207" s="30" t="s">
        <v>615</v>
      </c>
      <c r="C207" s="31" t="s">
        <v>82</v>
      </c>
      <c r="D207" s="32">
        <v>10</v>
      </c>
      <c r="E207" s="33">
        <v>6.39</v>
      </c>
      <c r="F207" s="33">
        <f t="shared" si="4"/>
        <v>63.9</v>
      </c>
      <c r="G207" s="31"/>
      <c r="H207" s="34" t="s">
        <v>1358</v>
      </c>
    </row>
    <row r="208" spans="1:8" s="35" customFormat="1" ht="22.5">
      <c r="A208" s="143" t="s">
        <v>616</v>
      </c>
      <c r="B208" s="30" t="s">
        <v>300</v>
      </c>
      <c r="C208" s="31" t="s">
        <v>240</v>
      </c>
      <c r="D208" s="32">
        <v>2</v>
      </c>
      <c r="E208" s="33">
        <v>3.48</v>
      </c>
      <c r="F208" s="33">
        <f t="shared" si="4"/>
        <v>6.96</v>
      </c>
      <c r="G208" s="31">
        <v>11955</v>
      </c>
      <c r="H208" s="34" t="s">
        <v>235</v>
      </c>
    </row>
    <row r="209" spans="1:8" s="35" customFormat="1" ht="11.25">
      <c r="A209" s="143" t="s">
        <v>617</v>
      </c>
      <c r="B209" s="30" t="s">
        <v>618</v>
      </c>
      <c r="C209" s="31" t="s">
        <v>240</v>
      </c>
      <c r="D209" s="32">
        <v>2</v>
      </c>
      <c r="E209" s="33">
        <v>0.43</v>
      </c>
      <c r="F209" s="33">
        <f t="shared" si="4"/>
        <v>0.86</v>
      </c>
      <c r="G209" s="31">
        <v>4895</v>
      </c>
      <c r="H209" s="34" t="s">
        <v>235</v>
      </c>
    </row>
    <row r="210" spans="1:8" s="35" customFormat="1" ht="11.25">
      <c r="A210" s="143" t="s">
        <v>619</v>
      </c>
      <c r="B210" s="30" t="s">
        <v>620</v>
      </c>
      <c r="C210" s="31" t="s">
        <v>240</v>
      </c>
      <c r="D210" s="32">
        <v>2</v>
      </c>
      <c r="E210" s="33">
        <v>25.85</v>
      </c>
      <c r="F210" s="33">
        <f t="shared" si="4"/>
        <v>51.7</v>
      </c>
      <c r="G210" s="31"/>
      <c r="H210" s="34" t="s">
        <v>1358</v>
      </c>
    </row>
    <row r="211" spans="1:8" s="35" customFormat="1" ht="11.25">
      <c r="A211" s="143" t="s">
        <v>621</v>
      </c>
      <c r="B211" s="30" t="s">
        <v>622</v>
      </c>
      <c r="C211" s="31" t="s">
        <v>240</v>
      </c>
      <c r="D211" s="32">
        <v>1</v>
      </c>
      <c r="E211" s="33">
        <v>56.15</v>
      </c>
      <c r="F211" s="33">
        <f t="shared" si="4"/>
        <v>56.15</v>
      </c>
      <c r="G211" s="31"/>
      <c r="H211" s="34" t="s">
        <v>1358</v>
      </c>
    </row>
    <row r="212" spans="1:8" s="35" customFormat="1" ht="11.25">
      <c r="A212" s="143" t="s">
        <v>623</v>
      </c>
      <c r="B212" s="30" t="s">
        <v>624</v>
      </c>
      <c r="C212" s="31" t="s">
        <v>240</v>
      </c>
      <c r="D212" s="32">
        <v>1</v>
      </c>
      <c r="E212" s="33">
        <v>39.17</v>
      </c>
      <c r="F212" s="33">
        <f t="shared" si="4"/>
        <v>39.17</v>
      </c>
      <c r="G212" s="31"/>
      <c r="H212" s="34" t="s">
        <v>1358</v>
      </c>
    </row>
    <row r="213" spans="1:8" s="35" customFormat="1" ht="11.25">
      <c r="A213" s="143" t="s">
        <v>625</v>
      </c>
      <c r="B213" s="30" t="s">
        <v>626</v>
      </c>
      <c r="C213" s="31" t="s">
        <v>240</v>
      </c>
      <c r="D213" s="32">
        <v>1</v>
      </c>
      <c r="E213" s="33">
        <v>56.526666666666664</v>
      </c>
      <c r="F213" s="33">
        <f t="shared" si="4"/>
        <v>56.526666666666664</v>
      </c>
      <c r="G213" s="31"/>
      <c r="H213" s="34" t="s">
        <v>1358</v>
      </c>
    </row>
    <row r="214" spans="1:8" s="35" customFormat="1" ht="11.25">
      <c r="A214" s="143" t="s">
        <v>627</v>
      </c>
      <c r="B214" s="30" t="s">
        <v>628</v>
      </c>
      <c r="C214" s="31" t="s">
        <v>240</v>
      </c>
      <c r="D214" s="32">
        <v>1</v>
      </c>
      <c r="E214" s="33">
        <v>32.453333333333326</v>
      </c>
      <c r="F214" s="33">
        <f t="shared" si="4"/>
        <v>32.453333333333326</v>
      </c>
      <c r="G214" s="31"/>
      <c r="H214" s="34" t="s">
        <v>1358</v>
      </c>
    </row>
    <row r="215" spans="1:8" s="35" customFormat="1" ht="11.25">
      <c r="A215" s="143" t="s">
        <v>629</v>
      </c>
      <c r="B215" s="30" t="s">
        <v>630</v>
      </c>
      <c r="C215" s="31" t="s">
        <v>240</v>
      </c>
      <c r="D215" s="32">
        <v>5</v>
      </c>
      <c r="E215" s="33">
        <v>7.8866666666666667</v>
      </c>
      <c r="F215" s="33">
        <f t="shared" si="4"/>
        <v>39.433333333333337</v>
      </c>
      <c r="G215" s="31"/>
      <c r="H215" s="34" t="s">
        <v>1358</v>
      </c>
    </row>
    <row r="216" spans="1:8" s="35" customFormat="1" ht="11.25">
      <c r="A216" s="143" t="s">
        <v>631</v>
      </c>
      <c r="B216" s="30" t="s">
        <v>632</v>
      </c>
      <c r="C216" s="31" t="s">
        <v>240</v>
      </c>
      <c r="D216" s="32">
        <v>2</v>
      </c>
      <c r="E216" s="33">
        <v>98.9</v>
      </c>
      <c r="F216" s="33">
        <f t="shared" si="4"/>
        <v>197.8</v>
      </c>
      <c r="G216" s="31">
        <v>6136</v>
      </c>
      <c r="H216" s="34" t="s">
        <v>235</v>
      </c>
    </row>
    <row r="217" spans="1:8" s="35" customFormat="1" ht="11.25">
      <c r="A217" s="143" t="s">
        <v>633</v>
      </c>
      <c r="B217" s="30" t="s">
        <v>634</v>
      </c>
      <c r="C217" s="31" t="s">
        <v>240</v>
      </c>
      <c r="D217" s="32">
        <v>2</v>
      </c>
      <c r="E217" s="33">
        <v>125.82</v>
      </c>
      <c r="F217" s="33">
        <f t="shared" si="4"/>
        <v>251.64</v>
      </c>
      <c r="G217" s="31">
        <v>6150</v>
      </c>
      <c r="H217" s="34" t="s">
        <v>235</v>
      </c>
    </row>
    <row r="218" spans="1:8" s="35" customFormat="1" ht="11.25">
      <c r="A218" s="143" t="s">
        <v>635</v>
      </c>
      <c r="B218" s="30" t="s">
        <v>636</v>
      </c>
      <c r="C218" s="31" t="s">
        <v>240</v>
      </c>
      <c r="D218" s="32">
        <v>2</v>
      </c>
      <c r="E218" s="33">
        <v>2.57</v>
      </c>
      <c r="F218" s="33">
        <f t="shared" si="4"/>
        <v>5.14</v>
      </c>
      <c r="G218" s="31">
        <v>7104</v>
      </c>
      <c r="H218" s="34" t="s">
        <v>235</v>
      </c>
    </row>
    <row r="219" spans="1:8" s="35" customFormat="1" ht="11.25">
      <c r="A219" s="143" t="s">
        <v>637</v>
      </c>
      <c r="B219" s="30" t="s">
        <v>638</v>
      </c>
      <c r="C219" s="31" t="s">
        <v>240</v>
      </c>
      <c r="D219" s="32">
        <v>2</v>
      </c>
      <c r="E219" s="33">
        <v>4.84</v>
      </c>
      <c r="F219" s="33">
        <f t="shared" si="4"/>
        <v>9.68</v>
      </c>
      <c r="G219" s="31">
        <v>7136</v>
      </c>
      <c r="H219" s="34" t="s">
        <v>235</v>
      </c>
    </row>
    <row r="220" spans="1:8" s="35" customFormat="1" ht="11.25">
      <c r="A220" s="143" t="s">
        <v>639</v>
      </c>
      <c r="B220" s="30" t="s">
        <v>640</v>
      </c>
      <c r="C220" s="31" t="s">
        <v>240</v>
      </c>
      <c r="D220" s="32">
        <v>2</v>
      </c>
      <c r="E220" s="33">
        <v>7.93</v>
      </c>
      <c r="F220" s="33">
        <f t="shared" si="4"/>
        <v>15.86</v>
      </c>
      <c r="G220" s="31">
        <v>7128</v>
      </c>
      <c r="H220" s="34" t="s">
        <v>235</v>
      </c>
    </row>
    <row r="221" spans="1:8" s="35" customFormat="1" ht="11.25">
      <c r="A221" s="143" t="s">
        <v>641</v>
      </c>
      <c r="B221" s="30" t="s">
        <v>642</v>
      </c>
      <c r="C221" s="31" t="s">
        <v>240</v>
      </c>
      <c r="D221" s="32">
        <v>2</v>
      </c>
      <c r="E221" s="33">
        <v>7.05</v>
      </c>
      <c r="F221" s="33">
        <f t="shared" si="4"/>
        <v>14.1</v>
      </c>
      <c r="G221" s="31">
        <v>7129</v>
      </c>
      <c r="H221" s="34" t="s">
        <v>235</v>
      </c>
    </row>
    <row r="222" spans="1:8" s="35" customFormat="1" ht="11.25">
      <c r="A222" s="143" t="s">
        <v>643</v>
      </c>
      <c r="B222" s="30" t="s">
        <v>644</v>
      </c>
      <c r="C222" s="31" t="s">
        <v>240</v>
      </c>
      <c r="D222" s="32">
        <v>2</v>
      </c>
      <c r="E222" s="33">
        <v>11.5</v>
      </c>
      <c r="F222" s="33">
        <f t="shared" si="4"/>
        <v>23</v>
      </c>
      <c r="G222" s="31">
        <v>7130</v>
      </c>
      <c r="H222" s="34" t="s">
        <v>235</v>
      </c>
    </row>
    <row r="223" spans="1:8" s="35" customFormat="1" ht="11.25">
      <c r="A223" s="143" t="s">
        <v>645</v>
      </c>
      <c r="B223" s="30" t="s">
        <v>646</v>
      </c>
      <c r="C223" s="31" t="s">
        <v>240</v>
      </c>
      <c r="D223" s="32">
        <v>2</v>
      </c>
      <c r="E223" s="33">
        <v>14.1</v>
      </c>
      <c r="F223" s="33">
        <f t="shared" si="4"/>
        <v>28.2</v>
      </c>
      <c r="G223" s="31">
        <v>7131</v>
      </c>
      <c r="H223" s="34" t="s">
        <v>235</v>
      </c>
    </row>
    <row r="224" spans="1:8" s="35" customFormat="1" ht="11.25">
      <c r="A224" s="143" t="s">
        <v>647</v>
      </c>
      <c r="B224" s="30" t="s">
        <v>648</v>
      </c>
      <c r="C224" s="31" t="s">
        <v>240</v>
      </c>
      <c r="D224" s="32">
        <v>2</v>
      </c>
      <c r="E224" s="33">
        <v>39.17</v>
      </c>
      <c r="F224" s="33">
        <f t="shared" si="4"/>
        <v>78.34</v>
      </c>
      <c r="G224" s="31">
        <v>7132</v>
      </c>
      <c r="H224" s="34" t="s">
        <v>235</v>
      </c>
    </row>
    <row r="225" spans="1:8" s="35" customFormat="1" ht="11.25">
      <c r="A225" s="143" t="s">
        <v>649</v>
      </c>
      <c r="B225" s="30" t="s">
        <v>1346</v>
      </c>
      <c r="C225" s="31" t="s">
        <v>240</v>
      </c>
      <c r="D225" s="32">
        <v>1</v>
      </c>
      <c r="E225" s="33">
        <v>80.63</v>
      </c>
      <c r="F225" s="33">
        <f t="shared" si="4"/>
        <v>80.63</v>
      </c>
      <c r="G225" s="31">
        <v>11772</v>
      </c>
      <c r="H225" s="34" t="s">
        <v>235</v>
      </c>
    </row>
    <row r="226" spans="1:8" s="35" customFormat="1" ht="11.25">
      <c r="A226" s="143" t="s">
        <v>650</v>
      </c>
      <c r="B226" s="30" t="s">
        <v>1347</v>
      </c>
      <c r="C226" s="31" t="s">
        <v>240</v>
      </c>
      <c r="D226" s="32">
        <v>1</v>
      </c>
      <c r="E226" s="33">
        <v>76.98</v>
      </c>
      <c r="F226" s="33">
        <f t="shared" si="4"/>
        <v>76.98</v>
      </c>
      <c r="G226" s="31">
        <v>11773</v>
      </c>
      <c r="H226" s="34" t="s">
        <v>235</v>
      </c>
    </row>
    <row r="227" spans="1:8" s="35" customFormat="1" ht="11.25">
      <c r="A227" s="143" t="s">
        <v>651</v>
      </c>
      <c r="B227" s="30" t="s">
        <v>652</v>
      </c>
      <c r="C227" s="31" t="s">
        <v>240</v>
      </c>
      <c r="D227" s="32">
        <v>1</v>
      </c>
      <c r="E227" s="33">
        <v>12.54</v>
      </c>
      <c r="F227" s="33">
        <f t="shared" si="4"/>
        <v>12.54</v>
      </c>
      <c r="G227" s="31">
        <v>7602</v>
      </c>
      <c r="H227" s="34" t="s">
        <v>235</v>
      </c>
    </row>
    <row r="228" spans="1:8" s="35" customFormat="1" ht="11.25">
      <c r="A228" s="143" t="s">
        <v>653</v>
      </c>
      <c r="B228" s="30" t="s">
        <v>654</v>
      </c>
      <c r="C228" s="31" t="s">
        <v>240</v>
      </c>
      <c r="D228" s="32">
        <v>2</v>
      </c>
      <c r="E228" s="33">
        <v>279.63333333333333</v>
      </c>
      <c r="F228" s="33">
        <f t="shared" si="4"/>
        <v>559.26666666666665</v>
      </c>
      <c r="G228" s="31"/>
      <c r="H228" s="34" t="s">
        <v>1358</v>
      </c>
    </row>
    <row r="229" spans="1:8" s="35" customFormat="1" ht="11.25">
      <c r="A229" s="143" t="s">
        <v>655</v>
      </c>
      <c r="B229" s="30" t="s">
        <v>656</v>
      </c>
      <c r="C229" s="31" t="s">
        <v>240</v>
      </c>
      <c r="D229" s="32">
        <v>1</v>
      </c>
      <c r="E229" s="33">
        <v>25.553333333333331</v>
      </c>
      <c r="F229" s="33">
        <f t="shared" si="4"/>
        <v>25.553333333333331</v>
      </c>
      <c r="G229" s="31"/>
      <c r="H229" s="34" t="s">
        <v>1358</v>
      </c>
    </row>
    <row r="230" spans="1:8" s="35" customFormat="1" ht="11.25">
      <c r="A230" s="143" t="s">
        <v>657</v>
      </c>
      <c r="B230" s="30" t="s">
        <v>658</v>
      </c>
      <c r="C230" s="31" t="s">
        <v>240</v>
      </c>
      <c r="D230" s="32">
        <v>1</v>
      </c>
      <c r="E230" s="33">
        <v>80.63</v>
      </c>
      <c r="F230" s="33">
        <f t="shared" si="4"/>
        <v>80.63</v>
      </c>
      <c r="G230" s="31">
        <v>11772</v>
      </c>
      <c r="H230" s="34" t="s">
        <v>235</v>
      </c>
    </row>
    <row r="231" spans="1:8" s="35" customFormat="1" ht="11.25">
      <c r="A231" s="143" t="s">
        <v>659</v>
      </c>
      <c r="B231" s="30" t="s">
        <v>660</v>
      </c>
      <c r="C231" s="31" t="s">
        <v>240</v>
      </c>
      <c r="D231" s="32">
        <v>4</v>
      </c>
      <c r="E231" s="33">
        <v>52.6</v>
      </c>
      <c r="F231" s="33">
        <f t="shared" si="4"/>
        <v>210.4</v>
      </c>
      <c r="G231" s="31"/>
      <c r="H231" s="34" t="s">
        <v>1358</v>
      </c>
    </row>
    <row r="232" spans="1:8" s="35" customFormat="1" ht="11.25">
      <c r="A232" s="143" t="s">
        <v>661</v>
      </c>
      <c r="B232" s="30" t="s">
        <v>662</v>
      </c>
      <c r="C232" s="31" t="s">
        <v>240</v>
      </c>
      <c r="D232" s="32">
        <v>2</v>
      </c>
      <c r="E232" s="33">
        <v>5.86</v>
      </c>
      <c r="F232" s="33">
        <f t="shared" si="4"/>
        <v>11.72</v>
      </c>
      <c r="G232" s="31">
        <v>9905</v>
      </c>
      <c r="H232" s="34" t="s">
        <v>235</v>
      </c>
    </row>
    <row r="233" spans="1:8" s="35" customFormat="1" ht="11.25">
      <c r="A233" s="143" t="s">
        <v>663</v>
      </c>
      <c r="B233" s="30" t="s">
        <v>664</v>
      </c>
      <c r="C233" s="31" t="s">
        <v>240</v>
      </c>
      <c r="D233" s="32">
        <v>2</v>
      </c>
      <c r="E233" s="33">
        <v>7.03</v>
      </c>
      <c r="F233" s="33">
        <f t="shared" si="4"/>
        <v>14.06</v>
      </c>
      <c r="G233" s="31">
        <v>9906</v>
      </c>
      <c r="H233" s="34" t="s">
        <v>235</v>
      </c>
    </row>
    <row r="234" spans="1:8" s="35" customFormat="1" ht="11.25">
      <c r="A234" s="143" t="s">
        <v>665</v>
      </c>
      <c r="B234" s="30" t="s">
        <v>1348</v>
      </c>
      <c r="C234" s="31" t="s">
        <v>240</v>
      </c>
      <c r="D234" s="32">
        <v>1</v>
      </c>
      <c r="E234" s="33">
        <v>33.146666666666668</v>
      </c>
      <c r="F234" s="33">
        <f t="shared" ref="F234:F236" si="5">D234*E234</f>
        <v>33.146666666666668</v>
      </c>
      <c r="G234" s="31"/>
      <c r="H234" s="34" t="s">
        <v>1358</v>
      </c>
    </row>
    <row r="235" spans="1:8" s="35" customFormat="1" ht="11.25">
      <c r="A235" s="143" t="s">
        <v>666</v>
      </c>
      <c r="B235" s="30" t="s">
        <v>667</v>
      </c>
      <c r="C235" s="31" t="s">
        <v>240</v>
      </c>
      <c r="D235" s="32">
        <v>1</v>
      </c>
      <c r="E235" s="33">
        <v>38.263333333333328</v>
      </c>
      <c r="F235" s="33">
        <f t="shared" si="5"/>
        <v>38.263333333333328</v>
      </c>
      <c r="G235" s="31"/>
      <c r="H235" s="34" t="s">
        <v>1358</v>
      </c>
    </row>
    <row r="236" spans="1:8" s="35" customFormat="1" ht="12" thickBot="1">
      <c r="A236" s="143" t="s">
        <v>668</v>
      </c>
      <c r="B236" s="284" t="s">
        <v>1349</v>
      </c>
      <c r="C236" s="31" t="s">
        <v>240</v>
      </c>
      <c r="D236" s="32">
        <v>10</v>
      </c>
      <c r="E236" s="33">
        <v>2.5933333333333333</v>
      </c>
      <c r="F236" s="33">
        <f t="shared" si="5"/>
        <v>25.933333333333334</v>
      </c>
      <c r="G236" s="31"/>
      <c r="H236" s="34" t="s">
        <v>1358</v>
      </c>
    </row>
    <row r="237" spans="1:8" s="35" customFormat="1" ht="15.75" customHeight="1" thickBot="1">
      <c r="A237" s="441" t="s">
        <v>669</v>
      </c>
      <c r="B237" s="442"/>
      <c r="C237" s="442"/>
      <c r="D237" s="442"/>
      <c r="E237" s="443"/>
      <c r="F237" s="40">
        <f>SUM(F170:F236)</f>
        <v>3996.3566666666661</v>
      </c>
      <c r="G237" s="162"/>
      <c r="H237" s="41"/>
    </row>
    <row r="238" spans="1:8" s="35" customFormat="1" ht="12" thickBot="1">
      <c r="A238" s="147" t="s">
        <v>87</v>
      </c>
      <c r="B238" s="49" t="s">
        <v>88</v>
      </c>
      <c r="C238" s="50"/>
      <c r="D238" s="50"/>
      <c r="E238" s="50"/>
      <c r="F238" s="50"/>
      <c r="G238" s="43"/>
      <c r="H238" s="51"/>
    </row>
    <row r="239" spans="1:8" s="35" customFormat="1" ht="11.25">
      <c r="A239" s="143" t="s">
        <v>11</v>
      </c>
      <c r="B239" s="30" t="s">
        <v>94</v>
      </c>
      <c r="C239" s="31" t="s">
        <v>234</v>
      </c>
      <c r="D239" s="32">
        <v>2</v>
      </c>
      <c r="E239" s="33">
        <v>21.67</v>
      </c>
      <c r="F239" s="33">
        <f t="shared" ref="F239:F247" si="6">D239*E239</f>
        <v>43.34</v>
      </c>
      <c r="G239" s="31">
        <v>4791</v>
      </c>
      <c r="H239" s="34" t="s">
        <v>235</v>
      </c>
    </row>
    <row r="240" spans="1:8" s="35" customFormat="1" ht="11.25">
      <c r="A240" s="143" t="s">
        <v>14</v>
      </c>
      <c r="B240" s="30" t="s">
        <v>670</v>
      </c>
      <c r="C240" s="31" t="s">
        <v>234</v>
      </c>
      <c r="D240" s="32">
        <v>2</v>
      </c>
      <c r="E240" s="33">
        <v>24.73</v>
      </c>
      <c r="F240" s="33">
        <f t="shared" si="6"/>
        <v>49.46</v>
      </c>
      <c r="G240" s="31">
        <v>1339</v>
      </c>
      <c r="H240" s="34" t="s">
        <v>235</v>
      </c>
    </row>
    <row r="241" spans="1:8" s="35" customFormat="1" ht="11.25">
      <c r="A241" s="143" t="s">
        <v>671</v>
      </c>
      <c r="B241" s="30" t="s">
        <v>672</v>
      </c>
      <c r="C241" s="31" t="s">
        <v>188</v>
      </c>
      <c r="D241" s="32">
        <v>1</v>
      </c>
      <c r="E241" s="33">
        <v>14.88</v>
      </c>
      <c r="F241" s="33">
        <f t="shared" si="6"/>
        <v>14.88</v>
      </c>
      <c r="G241" s="31">
        <v>11849</v>
      </c>
      <c r="H241" s="34" t="s">
        <v>235</v>
      </c>
    </row>
    <row r="242" spans="1:8" s="35" customFormat="1" ht="22.5">
      <c r="A242" s="143" t="s">
        <v>673</v>
      </c>
      <c r="B242" s="30" t="s">
        <v>674</v>
      </c>
      <c r="C242" s="31" t="s">
        <v>240</v>
      </c>
      <c r="D242" s="32">
        <v>4</v>
      </c>
      <c r="E242" s="33">
        <v>20.95</v>
      </c>
      <c r="F242" s="33">
        <f t="shared" si="6"/>
        <v>83.8</v>
      </c>
      <c r="G242" s="31">
        <v>11481</v>
      </c>
      <c r="H242" s="34" t="s">
        <v>235</v>
      </c>
    </row>
    <row r="243" spans="1:8" s="35" customFormat="1" ht="11.25">
      <c r="A243" s="143" t="s">
        <v>675</v>
      </c>
      <c r="B243" s="30" t="s">
        <v>1366</v>
      </c>
      <c r="C243" s="31" t="s">
        <v>240</v>
      </c>
      <c r="D243" s="32">
        <v>1</v>
      </c>
      <c r="E243" s="33">
        <v>151.9</v>
      </c>
      <c r="F243" s="33">
        <f t="shared" si="6"/>
        <v>151.9</v>
      </c>
      <c r="G243" s="31"/>
      <c r="H243" s="34" t="s">
        <v>1358</v>
      </c>
    </row>
    <row r="244" spans="1:8" s="35" customFormat="1" ht="11.25">
      <c r="A244" s="143" t="s">
        <v>676</v>
      </c>
      <c r="B244" s="30" t="s">
        <v>677</v>
      </c>
      <c r="C244" s="31" t="s">
        <v>240</v>
      </c>
      <c r="D244" s="32">
        <v>2</v>
      </c>
      <c r="E244" s="33">
        <v>63.94</v>
      </c>
      <c r="F244" s="33">
        <f t="shared" si="6"/>
        <v>127.88</v>
      </c>
      <c r="G244" s="31"/>
      <c r="H244" s="34" t="s">
        <v>1358</v>
      </c>
    </row>
    <row r="245" spans="1:8" s="35" customFormat="1" ht="11.25">
      <c r="A245" s="143" t="s">
        <v>678</v>
      </c>
      <c r="B245" s="30" t="s">
        <v>679</v>
      </c>
      <c r="C245" s="31" t="s">
        <v>255</v>
      </c>
      <c r="D245" s="32">
        <v>1</v>
      </c>
      <c r="E245" s="33">
        <v>302.38</v>
      </c>
      <c r="F245" s="33">
        <f t="shared" si="6"/>
        <v>302.38</v>
      </c>
      <c r="G245" s="31"/>
      <c r="H245" s="34" t="s">
        <v>1358</v>
      </c>
    </row>
    <row r="246" spans="1:8" s="35" customFormat="1" ht="11.25">
      <c r="A246" s="143" t="s">
        <v>680</v>
      </c>
      <c r="B246" s="30" t="s">
        <v>681</v>
      </c>
      <c r="C246" s="31" t="s">
        <v>240</v>
      </c>
      <c r="D246" s="32">
        <v>1</v>
      </c>
      <c r="E246" s="33">
        <v>14.54</v>
      </c>
      <c r="F246" s="33">
        <f t="shared" si="6"/>
        <v>14.54</v>
      </c>
      <c r="G246" s="31">
        <v>11572</v>
      </c>
      <c r="H246" s="34" t="s">
        <v>235</v>
      </c>
    </row>
    <row r="247" spans="1:8" s="35" customFormat="1" ht="12" thickBot="1">
      <c r="A247" s="143" t="s">
        <v>682</v>
      </c>
      <c r="B247" s="30" t="s">
        <v>683</v>
      </c>
      <c r="C247" s="31" t="s">
        <v>240</v>
      </c>
      <c r="D247" s="32">
        <v>1</v>
      </c>
      <c r="E247" s="33">
        <v>79.900000000000006</v>
      </c>
      <c r="F247" s="33">
        <f t="shared" si="6"/>
        <v>79.900000000000006</v>
      </c>
      <c r="G247" s="31"/>
      <c r="H247" s="34" t="s">
        <v>1358</v>
      </c>
    </row>
    <row r="248" spans="1:8" s="35" customFormat="1" ht="15.75" customHeight="1" thickBot="1">
      <c r="A248" s="441" t="s">
        <v>684</v>
      </c>
      <c r="B248" s="442"/>
      <c r="C248" s="442"/>
      <c r="D248" s="442"/>
      <c r="E248" s="443"/>
      <c r="F248" s="40">
        <f>SUM(F239:F247)</f>
        <v>868.07999999999993</v>
      </c>
      <c r="G248" s="162"/>
      <c r="H248" s="41"/>
    </row>
    <row r="249" spans="1:8" s="35" customFormat="1" ht="12" thickBot="1">
      <c r="A249" s="147" t="s">
        <v>89</v>
      </c>
      <c r="B249" s="42" t="s">
        <v>685</v>
      </c>
      <c r="C249" s="43"/>
      <c r="D249" s="43"/>
      <c r="E249" s="43"/>
      <c r="F249" s="43"/>
      <c r="G249" s="43"/>
      <c r="H249" s="44"/>
    </row>
    <row r="250" spans="1:8" s="35" customFormat="1" ht="11.25">
      <c r="A250" s="143" t="s">
        <v>686</v>
      </c>
      <c r="B250" s="30" t="s">
        <v>78</v>
      </c>
      <c r="C250" s="31" t="s">
        <v>234</v>
      </c>
      <c r="D250" s="32">
        <v>5</v>
      </c>
      <c r="E250" s="33">
        <v>0.47</v>
      </c>
      <c r="F250" s="33">
        <f>E250*D250</f>
        <v>2.3499999999999996</v>
      </c>
      <c r="G250" s="31">
        <v>1381</v>
      </c>
      <c r="H250" s="34" t="s">
        <v>235</v>
      </c>
    </row>
    <row r="251" spans="1:8" s="35" customFormat="1" ht="11.25">
      <c r="A251" s="143" t="s">
        <v>687</v>
      </c>
      <c r="B251" s="30" t="s">
        <v>90</v>
      </c>
      <c r="C251" s="31" t="s">
        <v>240</v>
      </c>
      <c r="D251" s="32">
        <v>10</v>
      </c>
      <c r="E251" s="33">
        <v>2.7</v>
      </c>
      <c r="F251" s="33">
        <f t="shared" ref="F251:F271" si="7">E251*D251</f>
        <v>27</v>
      </c>
      <c r="G251" s="31">
        <v>12815</v>
      </c>
      <c r="H251" s="34" t="s">
        <v>235</v>
      </c>
    </row>
    <row r="252" spans="1:8" s="35" customFormat="1" ht="11.25">
      <c r="A252" s="143" t="s">
        <v>688</v>
      </c>
      <c r="B252" s="30" t="s">
        <v>90</v>
      </c>
      <c r="C252" s="31" t="s">
        <v>240</v>
      </c>
      <c r="D252" s="32">
        <v>10</v>
      </c>
      <c r="E252" s="33">
        <v>8.4600000000000009</v>
      </c>
      <c r="F252" s="33">
        <f t="shared" si="7"/>
        <v>84.600000000000009</v>
      </c>
      <c r="G252" s="31">
        <v>12815</v>
      </c>
      <c r="H252" s="34" t="s">
        <v>235</v>
      </c>
    </row>
    <row r="253" spans="1:8" s="35" customFormat="1" ht="11.25">
      <c r="A253" s="143" t="s">
        <v>689</v>
      </c>
      <c r="B253" s="30" t="s">
        <v>287</v>
      </c>
      <c r="C253" s="31" t="s">
        <v>234</v>
      </c>
      <c r="D253" s="32">
        <v>5</v>
      </c>
      <c r="E253" s="33">
        <v>0.59</v>
      </c>
      <c r="F253" s="33">
        <f t="shared" si="7"/>
        <v>2.9499999999999997</v>
      </c>
      <c r="G253" s="31">
        <v>3315</v>
      </c>
      <c r="H253" s="34" t="s">
        <v>235</v>
      </c>
    </row>
    <row r="254" spans="1:8" s="35" customFormat="1" ht="11.25">
      <c r="A254" s="143" t="s">
        <v>690</v>
      </c>
      <c r="B254" s="30" t="s">
        <v>691</v>
      </c>
      <c r="C254" s="31" t="s">
        <v>82</v>
      </c>
      <c r="D254" s="32">
        <v>30</v>
      </c>
      <c r="E254" s="33">
        <v>8.16</v>
      </c>
      <c r="F254" s="33">
        <f t="shared" si="7"/>
        <v>244.8</v>
      </c>
      <c r="G254" s="31">
        <v>3779</v>
      </c>
      <c r="H254" s="34" t="s">
        <v>235</v>
      </c>
    </row>
    <row r="255" spans="1:8" s="35" customFormat="1" ht="11.25">
      <c r="A255" s="143" t="s">
        <v>692</v>
      </c>
      <c r="B255" s="30" t="s">
        <v>693</v>
      </c>
      <c r="C255" s="31" t="s">
        <v>694</v>
      </c>
      <c r="D255" s="32">
        <v>1</v>
      </c>
      <c r="E255" s="33">
        <v>108.69</v>
      </c>
      <c r="F255" s="33">
        <f t="shared" si="7"/>
        <v>108.69</v>
      </c>
      <c r="G255" s="31">
        <v>4052</v>
      </c>
      <c r="H255" s="34" t="s">
        <v>235</v>
      </c>
    </row>
    <row r="256" spans="1:8" s="35" customFormat="1" ht="11.25">
      <c r="A256" s="143" t="s">
        <v>695</v>
      </c>
      <c r="B256" s="30" t="s">
        <v>696</v>
      </c>
      <c r="C256" s="31" t="s">
        <v>188</v>
      </c>
      <c r="D256" s="32">
        <v>1</v>
      </c>
      <c r="E256" s="33">
        <v>3.88</v>
      </c>
      <c r="F256" s="33">
        <f t="shared" si="7"/>
        <v>3.88</v>
      </c>
      <c r="G256" s="31">
        <v>4048</v>
      </c>
      <c r="H256" s="34" t="s">
        <v>235</v>
      </c>
    </row>
    <row r="257" spans="1:8" s="35" customFormat="1" ht="11.25">
      <c r="A257" s="143" t="s">
        <v>697</v>
      </c>
      <c r="B257" s="30" t="s">
        <v>698</v>
      </c>
      <c r="C257" s="31" t="s">
        <v>694</v>
      </c>
      <c r="D257" s="32">
        <v>1</v>
      </c>
      <c r="E257" s="33">
        <v>69.95</v>
      </c>
      <c r="F257" s="33">
        <f t="shared" si="7"/>
        <v>69.95</v>
      </c>
      <c r="G257" s="31">
        <v>4051</v>
      </c>
      <c r="H257" s="34" t="s">
        <v>235</v>
      </c>
    </row>
    <row r="258" spans="1:8" s="35" customFormat="1" ht="11.25">
      <c r="A258" s="143" t="s">
        <v>699</v>
      </c>
      <c r="B258" s="30" t="s">
        <v>700</v>
      </c>
      <c r="C258" s="31" t="s">
        <v>701</v>
      </c>
      <c r="D258" s="32">
        <v>2</v>
      </c>
      <c r="E258" s="33">
        <v>14.91</v>
      </c>
      <c r="F258" s="33">
        <f t="shared" si="7"/>
        <v>29.82</v>
      </c>
      <c r="G258" s="31">
        <v>4047</v>
      </c>
      <c r="H258" s="34" t="s">
        <v>235</v>
      </c>
    </row>
    <row r="259" spans="1:8" s="35" customFormat="1" ht="11.25">
      <c r="A259" s="143" t="s">
        <v>702</v>
      </c>
      <c r="B259" s="30" t="s">
        <v>703</v>
      </c>
      <c r="C259" s="31" t="s">
        <v>234</v>
      </c>
      <c r="D259" s="32">
        <v>4</v>
      </c>
      <c r="E259" s="33">
        <v>5.3233333333333333</v>
      </c>
      <c r="F259" s="33">
        <f t="shared" si="7"/>
        <v>21.293333333333333</v>
      </c>
      <c r="G259" s="31"/>
      <c r="H259" s="34" t="s">
        <v>1358</v>
      </c>
    </row>
    <row r="260" spans="1:8" s="35" customFormat="1" ht="11.25">
      <c r="A260" s="143" t="s">
        <v>704</v>
      </c>
      <c r="B260" s="30" t="s">
        <v>705</v>
      </c>
      <c r="C260" s="31" t="s">
        <v>706</v>
      </c>
      <c r="D260" s="32">
        <v>1</v>
      </c>
      <c r="E260" s="33">
        <v>219.99</v>
      </c>
      <c r="F260" s="33">
        <f t="shared" si="7"/>
        <v>219.99</v>
      </c>
      <c r="G260" s="31"/>
      <c r="H260" s="34" t="s">
        <v>1358</v>
      </c>
    </row>
    <row r="261" spans="1:8" s="35" customFormat="1" ht="11.25">
      <c r="A261" s="143" t="s">
        <v>707</v>
      </c>
      <c r="B261" s="30" t="s">
        <v>708</v>
      </c>
      <c r="C261" s="31" t="s">
        <v>701</v>
      </c>
      <c r="D261" s="32">
        <v>1</v>
      </c>
      <c r="E261" s="33">
        <v>291.89333333333326</v>
      </c>
      <c r="F261" s="33">
        <f t="shared" si="7"/>
        <v>291.89333333333326</v>
      </c>
      <c r="G261" s="31"/>
      <c r="H261" s="34" t="s">
        <v>1358</v>
      </c>
    </row>
    <row r="262" spans="1:8" s="35" customFormat="1" ht="11.25">
      <c r="A262" s="143" t="s">
        <v>709</v>
      </c>
      <c r="B262" s="30" t="s">
        <v>711</v>
      </c>
      <c r="C262" s="31" t="s">
        <v>701</v>
      </c>
      <c r="D262" s="32">
        <v>1</v>
      </c>
      <c r="E262" s="33">
        <v>81.569999999999993</v>
      </c>
      <c r="F262" s="33">
        <f t="shared" si="7"/>
        <v>81.569999999999993</v>
      </c>
      <c r="G262" s="31">
        <v>7287</v>
      </c>
      <c r="H262" s="34" t="s">
        <v>235</v>
      </c>
    </row>
    <row r="263" spans="1:8" s="35" customFormat="1" ht="11.25">
      <c r="A263" s="143" t="s">
        <v>710</v>
      </c>
      <c r="B263" s="30" t="s">
        <v>91</v>
      </c>
      <c r="C263" s="31" t="s">
        <v>188</v>
      </c>
      <c r="D263" s="32">
        <v>1</v>
      </c>
      <c r="E263" s="33">
        <v>12.41</v>
      </c>
      <c r="F263" s="33">
        <f t="shared" si="7"/>
        <v>12.41</v>
      </c>
      <c r="G263" s="31">
        <v>7348</v>
      </c>
      <c r="H263" s="34" t="s">
        <v>235</v>
      </c>
    </row>
    <row r="264" spans="1:8" s="35" customFormat="1" ht="11.25">
      <c r="A264" s="143" t="s">
        <v>712</v>
      </c>
      <c r="B264" s="30" t="s">
        <v>714</v>
      </c>
      <c r="C264" s="31" t="s">
        <v>701</v>
      </c>
      <c r="D264" s="32">
        <v>1</v>
      </c>
      <c r="E264" s="33">
        <v>44.69</v>
      </c>
      <c r="F264" s="33">
        <f t="shared" si="7"/>
        <v>44.69</v>
      </c>
      <c r="G264" s="31">
        <v>7347</v>
      </c>
      <c r="H264" s="34" t="s">
        <v>235</v>
      </c>
    </row>
    <row r="265" spans="1:8" s="35" customFormat="1" ht="11.25">
      <c r="A265" s="143" t="s">
        <v>713</v>
      </c>
      <c r="B265" s="30" t="s">
        <v>716</v>
      </c>
      <c r="C265" s="31" t="s">
        <v>188</v>
      </c>
      <c r="D265" s="32">
        <v>1</v>
      </c>
      <c r="E265" s="33">
        <v>60.86</v>
      </c>
      <c r="F265" s="33">
        <f t="shared" si="7"/>
        <v>60.86</v>
      </c>
      <c r="G265" s="31">
        <v>7304</v>
      </c>
      <c r="H265" s="34" t="s">
        <v>235</v>
      </c>
    </row>
    <row r="266" spans="1:8" s="35" customFormat="1" ht="11.25">
      <c r="A266" s="143" t="s">
        <v>715</v>
      </c>
      <c r="B266" s="30" t="s">
        <v>718</v>
      </c>
      <c r="C266" s="31" t="s">
        <v>188</v>
      </c>
      <c r="D266" s="32">
        <v>1</v>
      </c>
      <c r="E266" s="33">
        <v>26.4</v>
      </c>
      <c r="F266" s="33">
        <f t="shared" si="7"/>
        <v>26.4</v>
      </c>
      <c r="G266" s="31">
        <v>7311</v>
      </c>
      <c r="H266" s="34" t="s">
        <v>235</v>
      </c>
    </row>
    <row r="267" spans="1:8" s="35" customFormat="1" ht="11.25">
      <c r="A267" s="143" t="s">
        <v>717</v>
      </c>
      <c r="B267" s="30" t="s">
        <v>720</v>
      </c>
      <c r="C267" s="31" t="s">
        <v>188</v>
      </c>
      <c r="D267" s="32">
        <v>1</v>
      </c>
      <c r="E267" s="33">
        <v>29.05</v>
      </c>
      <c r="F267" s="33">
        <f t="shared" si="7"/>
        <v>29.05</v>
      </c>
      <c r="G267" s="31">
        <v>7288</v>
      </c>
      <c r="H267" s="34" t="s">
        <v>235</v>
      </c>
    </row>
    <row r="268" spans="1:8" s="35" customFormat="1" ht="11.25">
      <c r="A268" s="143" t="s">
        <v>719</v>
      </c>
      <c r="B268" s="30" t="s">
        <v>722</v>
      </c>
      <c r="C268" s="31" t="s">
        <v>188</v>
      </c>
      <c r="D268" s="32">
        <v>1</v>
      </c>
      <c r="E268" s="33">
        <v>18.600000000000001</v>
      </c>
      <c r="F268" s="33">
        <f t="shared" si="7"/>
        <v>18.600000000000001</v>
      </c>
      <c r="G268" s="31">
        <v>7356</v>
      </c>
      <c r="H268" s="34" t="s">
        <v>235</v>
      </c>
    </row>
    <row r="269" spans="1:8" s="35" customFormat="1" ht="11.25">
      <c r="A269" s="143" t="s">
        <v>721</v>
      </c>
      <c r="B269" s="30" t="s">
        <v>724</v>
      </c>
      <c r="C269" s="31" t="s">
        <v>701</v>
      </c>
      <c r="D269" s="32">
        <v>1</v>
      </c>
      <c r="E269" s="33">
        <v>66.98</v>
      </c>
      <c r="F269" s="33">
        <f t="shared" si="7"/>
        <v>66.98</v>
      </c>
      <c r="G269" s="31">
        <v>7355</v>
      </c>
      <c r="H269" s="34" t="s">
        <v>235</v>
      </c>
    </row>
    <row r="270" spans="1:8" s="35" customFormat="1" ht="11.25">
      <c r="A270" s="143" t="s">
        <v>723</v>
      </c>
      <c r="B270" s="30" t="s">
        <v>726</v>
      </c>
      <c r="C270" s="31" t="s">
        <v>188</v>
      </c>
      <c r="D270" s="32">
        <v>1</v>
      </c>
      <c r="E270" s="33">
        <v>16.079999999999998</v>
      </c>
      <c r="F270" s="33">
        <f t="shared" si="7"/>
        <v>16.079999999999998</v>
      </c>
      <c r="G270" s="31">
        <v>7345</v>
      </c>
      <c r="H270" s="34" t="s">
        <v>235</v>
      </c>
    </row>
    <row r="271" spans="1:8" s="35" customFormat="1" ht="11.25">
      <c r="A271" s="143" t="s">
        <v>725</v>
      </c>
      <c r="B271" s="30" t="s">
        <v>728</v>
      </c>
      <c r="C271" s="31" t="s">
        <v>701</v>
      </c>
      <c r="D271" s="32">
        <v>1</v>
      </c>
      <c r="E271" s="33">
        <v>57.9</v>
      </c>
      <c r="F271" s="33">
        <f t="shared" si="7"/>
        <v>57.9</v>
      </c>
      <c r="G271" s="31">
        <v>7344</v>
      </c>
      <c r="H271" s="34" t="s">
        <v>235</v>
      </c>
    </row>
    <row r="272" spans="1:8" s="35" customFormat="1" ht="12" thickBot="1">
      <c r="A272" s="143" t="s">
        <v>727</v>
      </c>
      <c r="B272" s="30" t="s">
        <v>93</v>
      </c>
      <c r="C272" s="31" t="s">
        <v>188</v>
      </c>
      <c r="D272" s="32">
        <v>1</v>
      </c>
      <c r="E272" s="33">
        <v>13.18</v>
      </c>
      <c r="F272" s="33">
        <f>E272*D272</f>
        <v>13.18</v>
      </c>
      <c r="G272" s="31">
        <v>5318</v>
      </c>
      <c r="H272" s="34" t="s">
        <v>235</v>
      </c>
    </row>
    <row r="273" spans="1:8" s="35" customFormat="1" ht="15.75" customHeight="1" thickBot="1">
      <c r="A273" s="441" t="s">
        <v>729</v>
      </c>
      <c r="B273" s="442"/>
      <c r="C273" s="442"/>
      <c r="D273" s="442"/>
      <c r="E273" s="443"/>
      <c r="F273" s="40">
        <f>SUM(F250:F272)</f>
        <v>1534.9366666666667</v>
      </c>
      <c r="G273" s="162"/>
      <c r="H273" s="41"/>
    </row>
    <row r="274" spans="1:8" s="35" customFormat="1" ht="12" thickBot="1">
      <c r="A274" s="144" t="s">
        <v>92</v>
      </c>
      <c r="B274" s="42" t="s">
        <v>730</v>
      </c>
      <c r="C274" s="43"/>
      <c r="D274" s="43"/>
      <c r="E274" s="43"/>
      <c r="F274" s="43"/>
      <c r="G274" s="43"/>
      <c r="H274" s="44"/>
    </row>
    <row r="275" spans="1:8" s="35" customFormat="1" ht="11.25">
      <c r="A275" s="143" t="s">
        <v>731</v>
      </c>
      <c r="B275" s="30" t="s">
        <v>732</v>
      </c>
      <c r="C275" s="31" t="s">
        <v>188</v>
      </c>
      <c r="D275" s="32">
        <v>5</v>
      </c>
      <c r="E275" s="33">
        <v>21.11</v>
      </c>
      <c r="F275" s="33">
        <f>E275*D275</f>
        <v>105.55</v>
      </c>
      <c r="G275" s="31"/>
      <c r="H275" s="34" t="s">
        <v>1358</v>
      </c>
    </row>
    <row r="276" spans="1:8" s="35" customFormat="1" ht="11.25">
      <c r="A276" s="143" t="s">
        <v>733</v>
      </c>
      <c r="B276" s="30" t="s">
        <v>734</v>
      </c>
      <c r="C276" s="31" t="s">
        <v>240</v>
      </c>
      <c r="D276" s="32">
        <v>2</v>
      </c>
      <c r="E276" s="33">
        <v>23.540000000000003</v>
      </c>
      <c r="F276" s="33">
        <f t="shared" ref="F276:F309" si="8">E276*D276</f>
        <v>47.080000000000005</v>
      </c>
      <c r="G276" s="31"/>
      <c r="H276" s="34" t="s">
        <v>1358</v>
      </c>
    </row>
    <row r="277" spans="1:8" s="35" customFormat="1" ht="11.25">
      <c r="A277" s="143" t="s">
        <v>735</v>
      </c>
      <c r="B277" s="30" t="s">
        <v>736</v>
      </c>
      <c r="C277" s="31" t="s">
        <v>240</v>
      </c>
      <c r="D277" s="32">
        <v>2</v>
      </c>
      <c r="E277" s="33">
        <v>28.946666666666669</v>
      </c>
      <c r="F277" s="33">
        <f t="shared" si="8"/>
        <v>57.893333333333338</v>
      </c>
      <c r="G277" s="31"/>
      <c r="H277" s="34" t="s">
        <v>1358</v>
      </c>
    </row>
    <row r="278" spans="1:8" s="35" customFormat="1" ht="11.25">
      <c r="A278" s="143" t="s">
        <v>737</v>
      </c>
      <c r="B278" s="30" t="s">
        <v>738</v>
      </c>
      <c r="C278" s="31" t="s">
        <v>240</v>
      </c>
      <c r="D278" s="32">
        <v>2</v>
      </c>
      <c r="E278" s="33">
        <v>55.016666666666673</v>
      </c>
      <c r="F278" s="33">
        <f t="shared" si="8"/>
        <v>110.03333333333335</v>
      </c>
      <c r="G278" s="31"/>
      <c r="H278" s="34" t="s">
        <v>1358</v>
      </c>
    </row>
    <row r="279" spans="1:8" s="35" customFormat="1" ht="11.25">
      <c r="A279" s="143" t="s">
        <v>739</v>
      </c>
      <c r="B279" s="30" t="s">
        <v>740</v>
      </c>
      <c r="C279" s="31" t="s">
        <v>240</v>
      </c>
      <c r="D279" s="32">
        <v>2</v>
      </c>
      <c r="E279" s="33">
        <v>19.576666666666664</v>
      </c>
      <c r="F279" s="33">
        <f t="shared" si="8"/>
        <v>39.153333333333329</v>
      </c>
      <c r="G279" s="31"/>
      <c r="H279" s="34" t="s">
        <v>1358</v>
      </c>
    </row>
    <row r="280" spans="1:8" s="35" customFormat="1" ht="11.25">
      <c r="A280" s="143" t="s">
        <v>741</v>
      </c>
      <c r="B280" s="30" t="s">
        <v>742</v>
      </c>
      <c r="C280" s="31" t="s">
        <v>82</v>
      </c>
      <c r="D280" s="32">
        <v>2</v>
      </c>
      <c r="E280" s="33">
        <v>8.3866666666666667</v>
      </c>
      <c r="F280" s="33">
        <f t="shared" si="8"/>
        <v>16.773333333333333</v>
      </c>
      <c r="G280" s="31"/>
      <c r="H280" s="34" t="s">
        <v>1358</v>
      </c>
    </row>
    <row r="281" spans="1:8" s="35" customFormat="1" ht="11.25">
      <c r="A281" s="143" t="s">
        <v>743</v>
      </c>
      <c r="B281" s="30" t="s">
        <v>1367</v>
      </c>
      <c r="C281" s="31" t="s">
        <v>82</v>
      </c>
      <c r="D281" s="32">
        <v>5</v>
      </c>
      <c r="E281" s="33">
        <v>9.5</v>
      </c>
      <c r="F281" s="33">
        <f t="shared" si="8"/>
        <v>47.5</v>
      </c>
      <c r="G281" s="31"/>
      <c r="H281" s="34" t="s">
        <v>1358</v>
      </c>
    </row>
    <row r="282" spans="1:8" s="35" customFormat="1" ht="11.25">
      <c r="A282" s="143" t="s">
        <v>744</v>
      </c>
      <c r="B282" s="30" t="s">
        <v>1368</v>
      </c>
      <c r="C282" s="31" t="s">
        <v>82</v>
      </c>
      <c r="D282" s="32">
        <v>5</v>
      </c>
      <c r="E282" s="33">
        <v>28.47</v>
      </c>
      <c r="F282" s="33">
        <f t="shared" si="8"/>
        <v>142.35</v>
      </c>
      <c r="G282" s="31"/>
      <c r="H282" s="34" t="s">
        <v>1358</v>
      </c>
    </row>
    <row r="283" spans="1:8" s="35" customFormat="1" ht="11.25">
      <c r="A283" s="143" t="s">
        <v>746</v>
      </c>
      <c r="B283" s="30" t="s">
        <v>1369</v>
      </c>
      <c r="C283" s="31" t="s">
        <v>82</v>
      </c>
      <c r="D283" s="32">
        <v>5</v>
      </c>
      <c r="E283" s="33">
        <v>25.439999999999998</v>
      </c>
      <c r="F283" s="33">
        <f t="shared" si="8"/>
        <v>127.19999999999999</v>
      </c>
      <c r="G283" s="31"/>
      <c r="H283" s="34" t="s">
        <v>1358</v>
      </c>
    </row>
    <row r="284" spans="1:8" s="35" customFormat="1" ht="11.25">
      <c r="A284" s="143" t="s">
        <v>748</v>
      </c>
      <c r="B284" s="30" t="s">
        <v>1370</v>
      </c>
      <c r="C284" s="31" t="s">
        <v>82</v>
      </c>
      <c r="D284" s="32">
        <v>5</v>
      </c>
      <c r="E284" s="33">
        <v>13.903333333333334</v>
      </c>
      <c r="F284" s="33">
        <f t="shared" si="8"/>
        <v>69.516666666666666</v>
      </c>
      <c r="G284" s="31"/>
      <c r="H284" s="34" t="s">
        <v>1358</v>
      </c>
    </row>
    <row r="285" spans="1:8" s="35" customFormat="1" ht="11.25">
      <c r="A285" s="143" t="s">
        <v>750</v>
      </c>
      <c r="B285" s="30" t="s">
        <v>1371</v>
      </c>
      <c r="C285" s="31" t="s">
        <v>82</v>
      </c>
      <c r="D285" s="32">
        <v>5</v>
      </c>
      <c r="E285" s="33">
        <v>17.779999999999998</v>
      </c>
      <c r="F285" s="33">
        <f t="shared" si="8"/>
        <v>88.899999999999991</v>
      </c>
      <c r="G285" s="31"/>
      <c r="H285" s="34" t="s">
        <v>1358</v>
      </c>
    </row>
    <row r="286" spans="1:8" s="35" customFormat="1" ht="11.25">
      <c r="A286" s="143" t="s">
        <v>751</v>
      </c>
      <c r="B286" s="30" t="s">
        <v>745</v>
      </c>
      <c r="C286" s="31" t="s">
        <v>240</v>
      </c>
      <c r="D286" s="32">
        <v>1</v>
      </c>
      <c r="E286" s="33">
        <v>360</v>
      </c>
      <c r="F286" s="33">
        <f t="shared" si="8"/>
        <v>360</v>
      </c>
      <c r="G286" s="31"/>
      <c r="H286" s="34" t="s">
        <v>1358</v>
      </c>
    </row>
    <row r="287" spans="1:8" s="35" customFormat="1" ht="11.25">
      <c r="A287" s="143" t="s">
        <v>753</v>
      </c>
      <c r="B287" s="30" t="s">
        <v>747</v>
      </c>
      <c r="C287" s="31" t="s">
        <v>240</v>
      </c>
      <c r="D287" s="32">
        <v>1</v>
      </c>
      <c r="E287" s="33">
        <v>428.06333333333333</v>
      </c>
      <c r="F287" s="33">
        <f t="shared" si="8"/>
        <v>428.06333333333333</v>
      </c>
      <c r="G287" s="31"/>
      <c r="H287" s="34" t="s">
        <v>1358</v>
      </c>
    </row>
    <row r="288" spans="1:8" s="35" customFormat="1" ht="11.25">
      <c r="A288" s="143" t="s">
        <v>755</v>
      </c>
      <c r="B288" s="30" t="s">
        <v>749</v>
      </c>
      <c r="C288" s="31" t="s">
        <v>240</v>
      </c>
      <c r="D288" s="32">
        <v>1</v>
      </c>
      <c r="E288" s="33">
        <v>1374.67</v>
      </c>
      <c r="F288" s="33">
        <f t="shared" si="8"/>
        <v>1374.67</v>
      </c>
      <c r="G288" s="31"/>
      <c r="H288" s="34" t="s">
        <v>1358</v>
      </c>
    </row>
    <row r="289" spans="1:8" s="35" customFormat="1" ht="11.25">
      <c r="A289" s="143" t="s">
        <v>757</v>
      </c>
      <c r="B289" s="30" t="s">
        <v>752</v>
      </c>
      <c r="C289" s="31" t="s">
        <v>240</v>
      </c>
      <c r="D289" s="32">
        <v>1</v>
      </c>
      <c r="E289" s="33">
        <v>334.87</v>
      </c>
      <c r="F289" s="33">
        <f t="shared" si="8"/>
        <v>334.87</v>
      </c>
      <c r="G289" s="31"/>
      <c r="H289" s="34" t="s">
        <v>1358</v>
      </c>
    </row>
    <row r="290" spans="1:8" s="35" customFormat="1" ht="11.25">
      <c r="A290" s="143" t="s">
        <v>758</v>
      </c>
      <c r="B290" s="30" t="s">
        <v>754</v>
      </c>
      <c r="C290" s="31" t="s">
        <v>240</v>
      </c>
      <c r="D290" s="32">
        <v>1</v>
      </c>
      <c r="E290" s="33">
        <v>2249.896666666667</v>
      </c>
      <c r="F290" s="33">
        <f t="shared" si="8"/>
        <v>2249.896666666667</v>
      </c>
      <c r="G290" s="31"/>
      <c r="H290" s="34" t="s">
        <v>1358</v>
      </c>
    </row>
    <row r="291" spans="1:8" s="35" customFormat="1" ht="11.25">
      <c r="A291" s="143" t="s">
        <v>759</v>
      </c>
      <c r="B291" s="30" t="s">
        <v>756</v>
      </c>
      <c r="C291" s="31" t="s">
        <v>240</v>
      </c>
      <c r="D291" s="32">
        <v>1</v>
      </c>
      <c r="E291" s="33">
        <v>1734.7033333333331</v>
      </c>
      <c r="F291" s="33">
        <f t="shared" si="8"/>
        <v>1734.7033333333331</v>
      </c>
      <c r="G291" s="31"/>
      <c r="H291" s="34" t="s">
        <v>1358</v>
      </c>
    </row>
    <row r="292" spans="1:8" s="35" customFormat="1" ht="11.25">
      <c r="A292" s="143" t="s">
        <v>760</v>
      </c>
      <c r="B292" s="30" t="s">
        <v>761</v>
      </c>
      <c r="C292" s="31" t="s">
        <v>240</v>
      </c>
      <c r="D292" s="32">
        <v>2</v>
      </c>
      <c r="E292" s="33">
        <v>5.0633333333333335</v>
      </c>
      <c r="F292" s="33">
        <f t="shared" si="8"/>
        <v>10.126666666666667</v>
      </c>
      <c r="G292" s="31"/>
      <c r="H292" s="34" t="s">
        <v>1358</v>
      </c>
    </row>
    <row r="293" spans="1:8" s="35" customFormat="1" ht="11.25">
      <c r="A293" s="143" t="s">
        <v>762</v>
      </c>
      <c r="B293" s="282" t="s">
        <v>763</v>
      </c>
      <c r="C293" s="31" t="s">
        <v>77</v>
      </c>
      <c r="D293" s="32">
        <v>10</v>
      </c>
      <c r="E293" s="33">
        <v>62.887009803921565</v>
      </c>
      <c r="F293" s="33">
        <f t="shared" si="8"/>
        <v>628.87009803921569</v>
      </c>
      <c r="G293" s="31"/>
      <c r="H293" s="34" t="s">
        <v>1358</v>
      </c>
    </row>
    <row r="294" spans="1:8" s="35" customFormat="1" ht="11.25">
      <c r="A294" s="143" t="s">
        <v>764</v>
      </c>
      <c r="B294" s="30" t="s">
        <v>765</v>
      </c>
      <c r="C294" s="31" t="s">
        <v>766</v>
      </c>
      <c r="D294" s="32">
        <v>1</v>
      </c>
      <c r="E294" s="33">
        <v>855.26333333333332</v>
      </c>
      <c r="F294" s="33">
        <f t="shared" si="8"/>
        <v>855.26333333333332</v>
      </c>
      <c r="G294" s="31"/>
      <c r="H294" s="34" t="s">
        <v>1358</v>
      </c>
    </row>
    <row r="295" spans="1:8" s="35" customFormat="1" ht="11.25">
      <c r="A295" s="143" t="s">
        <v>767</v>
      </c>
      <c r="B295" s="30" t="s">
        <v>768</v>
      </c>
      <c r="C295" s="31" t="s">
        <v>234</v>
      </c>
      <c r="D295" s="32">
        <v>10</v>
      </c>
      <c r="E295" s="33">
        <v>38.186274509803923</v>
      </c>
      <c r="F295" s="33">
        <f t="shared" si="8"/>
        <v>381.86274509803923</v>
      </c>
      <c r="G295" s="31"/>
      <c r="H295" s="34" t="s">
        <v>1358</v>
      </c>
    </row>
    <row r="296" spans="1:8" s="35" customFormat="1" ht="11.25">
      <c r="A296" s="143" t="s">
        <v>769</v>
      </c>
      <c r="B296" s="30" t="s">
        <v>770</v>
      </c>
      <c r="C296" s="31" t="s">
        <v>766</v>
      </c>
      <c r="D296" s="32">
        <v>1</v>
      </c>
      <c r="E296" s="33">
        <v>519.33333333333337</v>
      </c>
      <c r="F296" s="33">
        <f t="shared" si="8"/>
        <v>519.33333333333337</v>
      </c>
      <c r="G296" s="31"/>
      <c r="H296" s="34" t="s">
        <v>1358</v>
      </c>
    </row>
    <row r="297" spans="1:8" s="35" customFormat="1" ht="11.25">
      <c r="A297" s="143" t="s">
        <v>771</v>
      </c>
      <c r="B297" s="30" t="s">
        <v>772</v>
      </c>
      <c r="C297" s="31" t="s">
        <v>234</v>
      </c>
      <c r="D297" s="32">
        <v>10</v>
      </c>
      <c r="E297" s="33">
        <v>38.253687315634217</v>
      </c>
      <c r="F297" s="33">
        <f t="shared" si="8"/>
        <v>382.53687315634215</v>
      </c>
      <c r="G297" s="31"/>
      <c r="H297" s="34" t="s">
        <v>1358</v>
      </c>
    </row>
    <row r="298" spans="1:8" s="35" customFormat="1" ht="11.25">
      <c r="A298" s="143" t="s">
        <v>773</v>
      </c>
      <c r="B298" s="30" t="s">
        <v>774</v>
      </c>
      <c r="C298" s="31" t="s">
        <v>775</v>
      </c>
      <c r="D298" s="32">
        <v>1</v>
      </c>
      <c r="E298" s="33">
        <v>432.26666666666665</v>
      </c>
      <c r="F298" s="33">
        <f t="shared" si="8"/>
        <v>432.26666666666665</v>
      </c>
      <c r="G298" s="31"/>
      <c r="H298" s="34" t="s">
        <v>1358</v>
      </c>
    </row>
    <row r="299" spans="1:8" s="35" customFormat="1" ht="11.25">
      <c r="A299" s="143" t="s">
        <v>776</v>
      </c>
      <c r="B299" s="30" t="s">
        <v>780</v>
      </c>
      <c r="C299" s="31" t="s">
        <v>240</v>
      </c>
      <c r="D299" s="32">
        <v>1</v>
      </c>
      <c r="E299" s="33">
        <v>65.323333333333323</v>
      </c>
      <c r="F299" s="33">
        <f t="shared" si="8"/>
        <v>65.323333333333323</v>
      </c>
      <c r="G299" s="31"/>
      <c r="H299" s="34" t="s">
        <v>1358</v>
      </c>
    </row>
    <row r="300" spans="1:8" s="35" customFormat="1" ht="11.25">
      <c r="A300" s="143" t="s">
        <v>777</v>
      </c>
      <c r="B300" s="30" t="s">
        <v>1372</v>
      </c>
      <c r="C300" s="31" t="s">
        <v>240</v>
      </c>
      <c r="D300" s="32">
        <v>2</v>
      </c>
      <c r="E300" s="33">
        <v>158.33333333333334</v>
      </c>
      <c r="F300" s="33">
        <f t="shared" si="8"/>
        <v>316.66666666666669</v>
      </c>
      <c r="G300" s="31"/>
      <c r="H300" s="34" t="s">
        <v>1358</v>
      </c>
    </row>
    <row r="301" spans="1:8" s="35" customFormat="1" ht="11.25">
      <c r="A301" s="143" t="s">
        <v>778</v>
      </c>
      <c r="B301" s="30" t="s">
        <v>784</v>
      </c>
      <c r="C301" s="31" t="s">
        <v>240</v>
      </c>
      <c r="D301" s="32">
        <v>1</v>
      </c>
      <c r="E301" s="33">
        <v>14.763333333333334</v>
      </c>
      <c r="F301" s="33">
        <f t="shared" si="8"/>
        <v>14.763333333333334</v>
      </c>
      <c r="G301" s="31"/>
      <c r="H301" s="34" t="s">
        <v>1358</v>
      </c>
    </row>
    <row r="302" spans="1:8" s="35" customFormat="1" ht="11.25">
      <c r="A302" s="143" t="s">
        <v>779</v>
      </c>
      <c r="B302" s="30" t="s">
        <v>786</v>
      </c>
      <c r="C302" s="31" t="s">
        <v>240</v>
      </c>
      <c r="D302" s="32">
        <v>2</v>
      </c>
      <c r="E302" s="33">
        <v>8.0933333333333337</v>
      </c>
      <c r="F302" s="33">
        <f t="shared" si="8"/>
        <v>16.186666666666667</v>
      </c>
      <c r="G302" s="31"/>
      <c r="H302" s="34" t="s">
        <v>1358</v>
      </c>
    </row>
    <row r="303" spans="1:8" s="35" customFormat="1" ht="11.25">
      <c r="A303" s="143" t="s">
        <v>781</v>
      </c>
      <c r="B303" s="30" t="s">
        <v>788</v>
      </c>
      <c r="C303" s="31" t="s">
        <v>240</v>
      </c>
      <c r="D303" s="32">
        <v>1</v>
      </c>
      <c r="E303" s="33">
        <v>3.2833333333333332</v>
      </c>
      <c r="F303" s="33">
        <f t="shared" si="8"/>
        <v>3.2833333333333332</v>
      </c>
      <c r="G303" s="31"/>
      <c r="H303" s="34" t="s">
        <v>1358</v>
      </c>
    </row>
    <row r="304" spans="1:8" s="35" customFormat="1" ht="11.25">
      <c r="A304" s="143" t="s">
        <v>782</v>
      </c>
      <c r="B304" s="30" t="s">
        <v>790</v>
      </c>
      <c r="C304" s="31" t="s">
        <v>240</v>
      </c>
      <c r="D304" s="32">
        <v>1</v>
      </c>
      <c r="E304" s="33">
        <v>34</v>
      </c>
      <c r="F304" s="33">
        <f t="shared" si="8"/>
        <v>34</v>
      </c>
      <c r="G304" s="31"/>
      <c r="H304" s="34" t="s">
        <v>1358</v>
      </c>
    </row>
    <row r="305" spans="1:8" s="35" customFormat="1" ht="11.25">
      <c r="A305" s="143" t="s">
        <v>783</v>
      </c>
      <c r="B305" s="30" t="s">
        <v>792</v>
      </c>
      <c r="C305" s="31" t="s">
        <v>240</v>
      </c>
      <c r="D305" s="32">
        <v>2</v>
      </c>
      <c r="E305" s="33">
        <v>94.679999999999993</v>
      </c>
      <c r="F305" s="33">
        <f t="shared" si="8"/>
        <v>189.35999999999999</v>
      </c>
      <c r="G305" s="31"/>
      <c r="H305" s="34" t="s">
        <v>1358</v>
      </c>
    </row>
    <row r="306" spans="1:8" s="35" customFormat="1" ht="11.25">
      <c r="A306" s="143" t="s">
        <v>785</v>
      </c>
      <c r="B306" s="30" t="s">
        <v>793</v>
      </c>
      <c r="C306" s="31" t="s">
        <v>240</v>
      </c>
      <c r="D306" s="32">
        <v>1</v>
      </c>
      <c r="E306" s="33">
        <v>21.156666666666666</v>
      </c>
      <c r="F306" s="33">
        <f t="shared" si="8"/>
        <v>21.156666666666666</v>
      </c>
      <c r="G306" s="31"/>
      <c r="H306" s="34" t="s">
        <v>1358</v>
      </c>
    </row>
    <row r="307" spans="1:8" s="35" customFormat="1" ht="11.25">
      <c r="A307" s="143" t="s">
        <v>787</v>
      </c>
      <c r="B307" s="30" t="s">
        <v>794</v>
      </c>
      <c r="C307" s="31" t="s">
        <v>240</v>
      </c>
      <c r="D307" s="32">
        <v>1</v>
      </c>
      <c r="E307" s="33">
        <v>323.78666666666669</v>
      </c>
      <c r="F307" s="33">
        <f t="shared" si="8"/>
        <v>323.78666666666669</v>
      </c>
      <c r="G307" s="31"/>
      <c r="H307" s="34" t="s">
        <v>1358</v>
      </c>
    </row>
    <row r="308" spans="1:8" s="35" customFormat="1" ht="11.25">
      <c r="A308" s="143" t="s">
        <v>789</v>
      </c>
      <c r="B308" s="30" t="s">
        <v>795</v>
      </c>
      <c r="C308" s="31" t="s">
        <v>240</v>
      </c>
      <c r="D308" s="32">
        <v>2</v>
      </c>
      <c r="E308" s="33">
        <v>80.66</v>
      </c>
      <c r="F308" s="33">
        <f t="shared" si="8"/>
        <v>161.32</v>
      </c>
      <c r="G308" s="31"/>
      <c r="H308" s="34" t="s">
        <v>1358</v>
      </c>
    </row>
    <row r="309" spans="1:8" s="35" customFormat="1" ht="12" thickBot="1">
      <c r="A309" s="143" t="s">
        <v>791</v>
      </c>
      <c r="B309" s="30" t="s">
        <v>1373</v>
      </c>
      <c r="C309" s="31" t="s">
        <v>234</v>
      </c>
      <c r="D309" s="32">
        <v>1</v>
      </c>
      <c r="E309" s="33">
        <v>82.63333333333334</v>
      </c>
      <c r="F309" s="33">
        <f t="shared" si="8"/>
        <v>82.63333333333334</v>
      </c>
      <c r="G309" s="31"/>
      <c r="H309" s="34" t="s">
        <v>1358</v>
      </c>
    </row>
    <row r="310" spans="1:8" s="35" customFormat="1" ht="15.75" customHeight="1" thickBot="1">
      <c r="A310" s="441" t="s">
        <v>796</v>
      </c>
      <c r="B310" s="442"/>
      <c r="C310" s="442"/>
      <c r="D310" s="442"/>
      <c r="E310" s="443"/>
      <c r="F310" s="40">
        <f>SUM(F275:F309)</f>
        <v>11772.893049626931</v>
      </c>
      <c r="G310" s="162"/>
      <c r="H310" s="41"/>
    </row>
    <row r="311" spans="1:8" s="35" customFormat="1" ht="11.25">
      <c r="A311" s="148">
        <v>7</v>
      </c>
      <c r="B311" s="53" t="s">
        <v>797</v>
      </c>
      <c r="C311" s="54"/>
      <c r="D311" s="54"/>
      <c r="E311" s="54"/>
      <c r="F311" s="54"/>
      <c r="G311" s="54"/>
      <c r="H311" s="55"/>
    </row>
    <row r="312" spans="1:8" s="35" customFormat="1" ht="22.5">
      <c r="A312" s="143" t="s">
        <v>798</v>
      </c>
      <c r="B312" s="30" t="s">
        <v>799</v>
      </c>
      <c r="C312" s="31" t="s">
        <v>240</v>
      </c>
      <c r="D312" s="32">
        <v>1</v>
      </c>
      <c r="E312" s="33">
        <v>424.93333333333334</v>
      </c>
      <c r="F312" s="33">
        <f t="shared" ref="F312:F316" si="9">E312*D312</f>
        <v>424.93333333333334</v>
      </c>
      <c r="G312" s="31"/>
      <c r="H312" s="34" t="s">
        <v>1358</v>
      </c>
    </row>
    <row r="313" spans="1:8" s="35" customFormat="1" ht="11.25">
      <c r="A313" s="143" t="s">
        <v>800</v>
      </c>
      <c r="B313" s="30" t="s">
        <v>801</v>
      </c>
      <c r="C313" s="31" t="s">
        <v>240</v>
      </c>
      <c r="D313" s="32">
        <v>1</v>
      </c>
      <c r="E313" s="33">
        <v>51.756666666666668</v>
      </c>
      <c r="F313" s="33">
        <f t="shared" si="9"/>
        <v>51.756666666666668</v>
      </c>
      <c r="G313" s="31"/>
      <c r="H313" s="34" t="s">
        <v>1358</v>
      </c>
    </row>
    <row r="314" spans="1:8" s="35" customFormat="1" ht="11.25">
      <c r="A314" s="143" t="s">
        <v>802</v>
      </c>
      <c r="B314" s="30" t="s">
        <v>96</v>
      </c>
      <c r="C314" s="31" t="s">
        <v>240</v>
      </c>
      <c r="D314" s="32">
        <v>2</v>
      </c>
      <c r="E314" s="33">
        <v>111.88</v>
      </c>
      <c r="F314" s="33">
        <f t="shared" si="9"/>
        <v>223.76</v>
      </c>
      <c r="G314" s="31">
        <v>10886</v>
      </c>
      <c r="H314" s="34" t="s">
        <v>235</v>
      </c>
    </row>
    <row r="315" spans="1:8" s="35" customFormat="1" ht="11.25">
      <c r="A315" s="143" t="s">
        <v>803</v>
      </c>
      <c r="B315" s="30" t="s">
        <v>98</v>
      </c>
      <c r="C315" s="31" t="s">
        <v>240</v>
      </c>
      <c r="D315" s="32">
        <v>2</v>
      </c>
      <c r="E315" s="33">
        <v>383.61</v>
      </c>
      <c r="F315" s="33">
        <f t="shared" si="9"/>
        <v>767.22</v>
      </c>
      <c r="G315" s="31">
        <v>10889</v>
      </c>
      <c r="H315" s="34" t="s">
        <v>235</v>
      </c>
    </row>
    <row r="316" spans="1:8" s="35" customFormat="1" ht="12" thickBot="1">
      <c r="A316" s="143" t="s">
        <v>804</v>
      </c>
      <c r="B316" s="30" t="s">
        <v>99</v>
      </c>
      <c r="C316" s="31" t="s">
        <v>240</v>
      </c>
      <c r="D316" s="32">
        <v>2</v>
      </c>
      <c r="E316" s="33">
        <v>108.19</v>
      </c>
      <c r="F316" s="33">
        <f t="shared" si="9"/>
        <v>216.38</v>
      </c>
      <c r="G316" s="31">
        <v>10891</v>
      </c>
      <c r="H316" s="34" t="s">
        <v>235</v>
      </c>
    </row>
    <row r="317" spans="1:8" s="35" customFormat="1" ht="15.75" customHeight="1" thickBot="1">
      <c r="A317" s="441" t="s">
        <v>805</v>
      </c>
      <c r="B317" s="442"/>
      <c r="C317" s="442"/>
      <c r="D317" s="442"/>
      <c r="E317" s="443"/>
      <c r="F317" s="40">
        <f>SUM(F312:F316)</f>
        <v>1684.0500000000002</v>
      </c>
      <c r="G317" s="163"/>
      <c r="H317" s="44"/>
    </row>
    <row r="318" spans="1:8" s="35" customFormat="1" ht="15.75" customHeight="1" thickBot="1">
      <c r="A318" s="449" t="s">
        <v>186</v>
      </c>
      <c r="B318" s="448"/>
      <c r="C318" s="448"/>
      <c r="D318" s="448"/>
      <c r="E318" s="450"/>
      <c r="F318" s="57">
        <f>SUM(F46+F168+F237+F248+F273+F310+F317)</f>
        <v>35415.693716293601</v>
      </c>
      <c r="G318" s="164"/>
      <c r="H318" s="58"/>
    </row>
    <row r="319" spans="1:8" s="35" customFormat="1" ht="15" customHeight="1">
      <c r="A319" s="149"/>
      <c r="B319" s="59"/>
      <c r="C319" s="59"/>
      <c r="D319" s="59"/>
      <c r="E319" s="59"/>
      <c r="F319" s="59"/>
      <c r="G319" s="165"/>
      <c r="H319" s="60"/>
    </row>
    <row r="320" spans="1:8" s="35" customFormat="1" ht="15" customHeight="1">
      <c r="A320" s="150"/>
      <c r="B320" s="61"/>
      <c r="C320" s="61"/>
      <c r="D320" s="61"/>
      <c r="E320" s="446" t="s">
        <v>1382</v>
      </c>
      <c r="F320" s="446"/>
      <c r="G320" s="446"/>
      <c r="H320" s="62">
        <f>'BDI Diferenciado Materiais'!D20</f>
        <v>0.18348853695258383</v>
      </c>
    </row>
    <row r="321" spans="1:8" s="35" customFormat="1" ht="15" customHeight="1">
      <c r="A321" s="150"/>
      <c r="B321" s="63"/>
      <c r="C321" s="63"/>
      <c r="D321" s="63"/>
      <c r="E321" s="446" t="s">
        <v>183</v>
      </c>
      <c r="F321" s="446"/>
      <c r="G321" s="446"/>
      <c r="H321" s="64">
        <f>F318*(1+H320)</f>
        <v>41914.067541457131</v>
      </c>
    </row>
    <row r="322" spans="1:8" s="35" customFormat="1" ht="15.75" customHeight="1" thickBot="1">
      <c r="A322" s="151"/>
      <c r="B322" s="65"/>
      <c r="C322" s="65"/>
      <c r="D322" s="65"/>
      <c r="E322" s="447" t="s">
        <v>102</v>
      </c>
      <c r="F322" s="447"/>
      <c r="G322" s="447"/>
      <c r="H322" s="66">
        <f>H321/12</f>
        <v>3492.8389617880944</v>
      </c>
    </row>
    <row r="323" spans="1:8" s="35" customFormat="1" ht="15.75" customHeight="1" thickBot="1">
      <c r="A323" s="151"/>
      <c r="B323" s="65"/>
      <c r="C323" s="65"/>
      <c r="D323" s="65"/>
      <c r="E323" s="448" t="s">
        <v>231</v>
      </c>
      <c r="F323" s="448"/>
      <c r="G323" s="448"/>
      <c r="H323" s="66">
        <f>H322*20</f>
        <v>69856.779235761889</v>
      </c>
    </row>
    <row r="324" spans="1:8">
      <c r="A324" s="152" t="s">
        <v>103</v>
      </c>
      <c r="B324" s="67" t="s">
        <v>104</v>
      </c>
    </row>
  </sheetData>
  <mergeCells count="14">
    <mergeCell ref="E321:G321"/>
    <mergeCell ref="E320:G320"/>
    <mergeCell ref="E322:G322"/>
    <mergeCell ref="E323:G323"/>
    <mergeCell ref="A248:E248"/>
    <mergeCell ref="A273:E273"/>
    <mergeCell ref="A310:E310"/>
    <mergeCell ref="A317:E317"/>
    <mergeCell ref="A318:E318"/>
    <mergeCell ref="A1:H1"/>
    <mergeCell ref="A46:E46"/>
    <mergeCell ref="A168:E168"/>
    <mergeCell ref="B169:H169"/>
    <mergeCell ref="A237:E237"/>
  </mergeCells>
  <pageMargins left="0.511811024" right="0.511811024" top="0.78740157499999996" bottom="0.78740157499999996" header="0.31496062000000002" footer="0.31496062000000002"/>
  <pageSetup paperSize="9" scale="7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</sheetPr>
  <dimension ref="A1:K62"/>
  <sheetViews>
    <sheetView tabSelected="1" zoomScaleNormal="100" workbookViewId="0">
      <selection activeCell="C17" sqref="C17"/>
    </sheetView>
  </sheetViews>
  <sheetFormatPr defaultRowHeight="15"/>
  <cols>
    <col min="1" max="1" width="4.7109375" style="22" customWidth="1"/>
    <col min="2" max="2" width="73.140625" style="22" customWidth="1"/>
    <col min="3" max="3" width="9" style="140" customWidth="1"/>
    <col min="4" max="4" width="7.140625" style="25" customWidth="1"/>
    <col min="5" max="5" width="14.28515625" style="160" bestFit="1" customWidth="1"/>
    <col min="6" max="6" width="8.7109375" style="160" customWidth="1"/>
    <col min="7" max="7" width="15.42578125" style="25" hidden="1" customWidth="1"/>
    <col min="8" max="8" width="18.28515625" style="25" hidden="1" customWidth="1"/>
    <col min="9" max="9" width="9" style="134" customWidth="1"/>
    <col min="10" max="10" width="15.5703125" style="24" bestFit="1" customWidth="1"/>
    <col min="11" max="11" width="9.140625" style="22"/>
    <col min="12" max="12" width="26.85546875" bestFit="1" customWidth="1"/>
    <col min="13" max="13" width="14.28515625" bestFit="1" customWidth="1"/>
  </cols>
  <sheetData>
    <row r="1" spans="1:11" ht="48" customHeight="1">
      <c r="A1" s="451" t="s">
        <v>1345</v>
      </c>
      <c r="B1" s="452"/>
      <c r="C1" s="452"/>
      <c r="D1" s="452"/>
      <c r="E1" s="452"/>
      <c r="F1" s="452"/>
      <c r="G1" s="452"/>
      <c r="H1" s="452"/>
      <c r="I1" s="452"/>
      <c r="J1" s="453"/>
      <c r="K1" s="69"/>
    </row>
    <row r="2" spans="1:11">
      <c r="A2" s="454" t="s">
        <v>25</v>
      </c>
      <c r="B2" s="455" t="s">
        <v>26</v>
      </c>
      <c r="C2" s="455" t="s">
        <v>72</v>
      </c>
      <c r="D2" s="455" t="s">
        <v>105</v>
      </c>
      <c r="E2" s="456" t="s">
        <v>106</v>
      </c>
      <c r="F2" s="456"/>
      <c r="G2" s="457" t="s">
        <v>28</v>
      </c>
      <c r="H2" s="457"/>
      <c r="I2" s="454" t="s">
        <v>74</v>
      </c>
      <c r="J2" s="454" t="s">
        <v>107</v>
      </c>
      <c r="K2" s="69"/>
    </row>
    <row r="3" spans="1:11">
      <c r="A3" s="454"/>
      <c r="B3" s="455"/>
      <c r="C3" s="455"/>
      <c r="D3" s="455"/>
      <c r="E3" s="153" t="s">
        <v>108</v>
      </c>
      <c r="F3" s="153" t="s">
        <v>109</v>
      </c>
      <c r="G3" s="70" t="s">
        <v>108</v>
      </c>
      <c r="H3" s="71" t="s">
        <v>110</v>
      </c>
      <c r="I3" s="454"/>
      <c r="J3" s="454"/>
    </row>
    <row r="4" spans="1:11">
      <c r="A4" s="72">
        <v>1</v>
      </c>
      <c r="B4" s="72" t="s">
        <v>210</v>
      </c>
      <c r="C4" s="129" t="s">
        <v>227</v>
      </c>
      <c r="D4" s="129">
        <v>300</v>
      </c>
      <c r="E4" s="154">
        <v>12.71</v>
      </c>
      <c r="F4" s="154">
        <f>E4*D4</f>
        <v>3813.0000000000005</v>
      </c>
      <c r="G4" s="129"/>
      <c r="H4" s="129"/>
      <c r="I4" s="129">
        <v>88489</v>
      </c>
      <c r="J4" s="129" t="s">
        <v>190</v>
      </c>
    </row>
    <row r="5" spans="1:11">
      <c r="A5" s="72">
        <v>2</v>
      </c>
      <c r="B5" s="72" t="s">
        <v>211</v>
      </c>
      <c r="C5" s="129" t="s">
        <v>227</v>
      </c>
      <c r="D5" s="129">
        <v>50</v>
      </c>
      <c r="E5" s="154">
        <v>14.69</v>
      </c>
      <c r="F5" s="154">
        <f t="shared" ref="F5:F44" si="0">E5*D5</f>
        <v>734.5</v>
      </c>
      <c r="G5" s="129"/>
      <c r="H5" s="129"/>
      <c r="I5" s="129">
        <v>88488</v>
      </c>
      <c r="J5" s="129" t="s">
        <v>190</v>
      </c>
    </row>
    <row r="6" spans="1:11">
      <c r="A6" s="72">
        <v>3</v>
      </c>
      <c r="B6" s="72" t="s">
        <v>221</v>
      </c>
      <c r="C6" s="129" t="s">
        <v>227</v>
      </c>
      <c r="D6" s="129">
        <v>100</v>
      </c>
      <c r="E6" s="154">
        <v>9.8699999999999992</v>
      </c>
      <c r="F6" s="154">
        <f t="shared" si="0"/>
        <v>986.99999999999989</v>
      </c>
      <c r="G6" s="129"/>
      <c r="H6" s="129"/>
      <c r="I6" s="129">
        <v>88487</v>
      </c>
      <c r="J6" s="129" t="s">
        <v>190</v>
      </c>
    </row>
    <row r="7" spans="1:11">
      <c r="A7" s="72">
        <v>4</v>
      </c>
      <c r="B7" s="72" t="s">
        <v>222</v>
      </c>
      <c r="C7" s="129" t="s">
        <v>227</v>
      </c>
      <c r="D7" s="129">
        <v>20</v>
      </c>
      <c r="E7" s="154">
        <v>11.26</v>
      </c>
      <c r="F7" s="154">
        <f t="shared" si="0"/>
        <v>225.2</v>
      </c>
      <c r="G7" s="129"/>
      <c r="H7" s="129"/>
      <c r="I7" s="129">
        <v>88486</v>
      </c>
      <c r="J7" s="129" t="s">
        <v>190</v>
      </c>
    </row>
    <row r="8" spans="1:11">
      <c r="A8" s="72">
        <v>5</v>
      </c>
      <c r="B8" s="72" t="s">
        <v>212</v>
      </c>
      <c r="C8" s="129" t="s">
        <v>227</v>
      </c>
      <c r="D8" s="129">
        <v>10</v>
      </c>
      <c r="E8" s="154">
        <v>20.04</v>
      </c>
      <c r="F8" s="154">
        <f t="shared" si="0"/>
        <v>200.39999999999998</v>
      </c>
      <c r="G8" s="129"/>
      <c r="H8" s="129"/>
      <c r="I8" s="129">
        <v>88494</v>
      </c>
      <c r="J8" s="129" t="s">
        <v>190</v>
      </c>
    </row>
    <row r="9" spans="1:11">
      <c r="A9" s="72">
        <v>6</v>
      </c>
      <c r="B9" s="72" t="s">
        <v>213</v>
      </c>
      <c r="C9" s="129" t="s">
        <v>227</v>
      </c>
      <c r="D9" s="129">
        <v>10</v>
      </c>
      <c r="E9" s="154">
        <v>27.11</v>
      </c>
      <c r="F9" s="154">
        <f t="shared" si="0"/>
        <v>271.10000000000002</v>
      </c>
      <c r="G9" s="129"/>
      <c r="H9" s="129"/>
      <c r="I9" s="129">
        <v>88496</v>
      </c>
      <c r="J9" s="129" t="s">
        <v>190</v>
      </c>
    </row>
    <row r="10" spans="1:11">
      <c r="A10" s="72">
        <v>7</v>
      </c>
      <c r="B10" s="72" t="s">
        <v>214</v>
      </c>
      <c r="C10" s="129" t="s">
        <v>227</v>
      </c>
      <c r="D10" s="129">
        <v>20</v>
      </c>
      <c r="E10" s="154">
        <v>10.54</v>
      </c>
      <c r="F10" s="154">
        <f t="shared" si="0"/>
        <v>210.79999999999998</v>
      </c>
      <c r="G10" s="129"/>
      <c r="H10" s="129"/>
      <c r="I10" s="129">
        <v>88495</v>
      </c>
      <c r="J10" s="129" t="s">
        <v>190</v>
      </c>
    </row>
    <row r="11" spans="1:11">
      <c r="A11" s="72">
        <v>8</v>
      </c>
      <c r="B11" s="72" t="s">
        <v>215</v>
      </c>
      <c r="C11" s="129" t="s">
        <v>227</v>
      </c>
      <c r="D11" s="129">
        <v>10</v>
      </c>
      <c r="E11" s="154">
        <v>14.43</v>
      </c>
      <c r="F11" s="154">
        <f t="shared" si="0"/>
        <v>144.30000000000001</v>
      </c>
      <c r="G11" s="129"/>
      <c r="H11" s="129"/>
      <c r="I11" s="129">
        <v>88497</v>
      </c>
      <c r="J11" s="129" t="s">
        <v>190</v>
      </c>
    </row>
    <row r="12" spans="1:11">
      <c r="A12" s="72">
        <v>9</v>
      </c>
      <c r="B12" s="72" t="s">
        <v>216</v>
      </c>
      <c r="C12" s="129" t="s">
        <v>227</v>
      </c>
      <c r="D12" s="129">
        <v>120</v>
      </c>
      <c r="E12" s="154">
        <v>16.829999999999998</v>
      </c>
      <c r="F12" s="154">
        <f t="shared" si="0"/>
        <v>2019.6</v>
      </c>
      <c r="G12" s="129"/>
      <c r="H12" s="129"/>
      <c r="I12" s="129" t="s">
        <v>191</v>
      </c>
      <c r="J12" s="129" t="s">
        <v>190</v>
      </c>
    </row>
    <row r="13" spans="1:11">
      <c r="A13" s="72">
        <v>10</v>
      </c>
      <c r="B13" s="72" t="s">
        <v>217</v>
      </c>
      <c r="C13" s="129" t="s">
        <v>227</v>
      </c>
      <c r="D13" s="129">
        <v>10</v>
      </c>
      <c r="E13" s="154">
        <v>24.81</v>
      </c>
      <c r="F13" s="154">
        <f t="shared" si="0"/>
        <v>248.1</v>
      </c>
      <c r="G13" s="129"/>
      <c r="H13" s="129"/>
      <c r="I13" s="129">
        <v>84665</v>
      </c>
      <c r="J13" s="129" t="s">
        <v>190</v>
      </c>
    </row>
    <row r="14" spans="1:11">
      <c r="A14" s="72">
        <v>11</v>
      </c>
      <c r="B14" s="72" t="s">
        <v>219</v>
      </c>
      <c r="C14" s="129" t="s">
        <v>227</v>
      </c>
      <c r="D14" s="129">
        <v>40</v>
      </c>
      <c r="E14" s="154">
        <v>30.64</v>
      </c>
      <c r="F14" s="154">
        <f t="shared" si="0"/>
        <v>1225.5999999999999</v>
      </c>
      <c r="G14" s="129"/>
      <c r="H14" s="129"/>
      <c r="I14" s="129" t="s">
        <v>220</v>
      </c>
      <c r="J14" s="129" t="s">
        <v>190</v>
      </c>
    </row>
    <row r="15" spans="1:11">
      <c r="A15" s="72">
        <v>12</v>
      </c>
      <c r="B15" s="72" t="s">
        <v>218</v>
      </c>
      <c r="C15" s="129" t="s">
        <v>227</v>
      </c>
      <c r="D15" s="129">
        <v>120</v>
      </c>
      <c r="E15" s="154">
        <v>31.06</v>
      </c>
      <c r="F15" s="154">
        <f t="shared" si="0"/>
        <v>3727.2</v>
      </c>
      <c r="G15" s="129"/>
      <c r="H15" s="129"/>
      <c r="I15" s="129" t="s">
        <v>192</v>
      </c>
      <c r="J15" s="129" t="s">
        <v>190</v>
      </c>
    </row>
    <row r="16" spans="1:11">
      <c r="A16" s="256">
        <v>13</v>
      </c>
      <c r="B16" s="255" t="s">
        <v>1015</v>
      </c>
      <c r="C16" s="257" t="s">
        <v>1016</v>
      </c>
      <c r="D16" s="129">
        <v>100</v>
      </c>
      <c r="E16" s="129">
        <v>30.25</v>
      </c>
      <c r="F16" s="154">
        <f t="shared" si="0"/>
        <v>3025</v>
      </c>
      <c r="G16" s="135"/>
      <c r="H16" s="135"/>
      <c r="I16" s="135"/>
      <c r="J16" s="129" t="s">
        <v>195</v>
      </c>
    </row>
    <row r="17" spans="1:10" ht="22.5">
      <c r="A17" s="72">
        <v>14</v>
      </c>
      <c r="B17" s="256" t="s">
        <v>820</v>
      </c>
      <c r="C17" s="129" t="s">
        <v>188</v>
      </c>
      <c r="D17" s="129">
        <v>300</v>
      </c>
      <c r="E17" s="129">
        <v>6.08</v>
      </c>
      <c r="F17" s="154">
        <f t="shared" si="0"/>
        <v>1824</v>
      </c>
      <c r="G17" s="129"/>
      <c r="H17" s="129" t="s">
        <v>189</v>
      </c>
      <c r="I17" s="129"/>
      <c r="J17" s="129" t="s">
        <v>195</v>
      </c>
    </row>
    <row r="18" spans="1:10" ht="22.5">
      <c r="A18" s="72">
        <v>15</v>
      </c>
      <c r="B18" s="72" t="s">
        <v>1018</v>
      </c>
      <c r="C18" s="129" t="s">
        <v>228</v>
      </c>
      <c r="D18" s="129">
        <v>40</v>
      </c>
      <c r="E18" s="154">
        <f>33.72</f>
        <v>33.72</v>
      </c>
      <c r="F18" s="154">
        <f t="shared" si="0"/>
        <v>1348.8</v>
      </c>
      <c r="G18" s="129"/>
      <c r="H18" s="129"/>
      <c r="I18" s="129" t="s">
        <v>1017</v>
      </c>
      <c r="J18" s="129" t="s">
        <v>190</v>
      </c>
    </row>
    <row r="19" spans="1:10">
      <c r="A19" s="72">
        <v>16</v>
      </c>
      <c r="B19" s="256" t="s">
        <v>197</v>
      </c>
      <c r="C19" s="129" t="s">
        <v>194</v>
      </c>
      <c r="D19" s="129">
        <v>14</v>
      </c>
      <c r="E19" s="154">
        <v>33</v>
      </c>
      <c r="F19" s="154">
        <f t="shared" si="0"/>
        <v>462</v>
      </c>
      <c r="G19" s="135"/>
      <c r="H19" s="135"/>
      <c r="I19" s="135"/>
      <c r="J19" s="129" t="s">
        <v>195</v>
      </c>
    </row>
    <row r="20" spans="1:10">
      <c r="A20" s="72">
        <v>17</v>
      </c>
      <c r="B20" s="256" t="s">
        <v>198</v>
      </c>
      <c r="C20" s="129" t="s">
        <v>194</v>
      </c>
      <c r="D20" s="129">
        <v>6</v>
      </c>
      <c r="E20" s="154">
        <v>59</v>
      </c>
      <c r="F20" s="154">
        <f t="shared" si="0"/>
        <v>354</v>
      </c>
      <c r="G20" s="135"/>
      <c r="H20" s="135"/>
      <c r="I20" s="135"/>
      <c r="J20" s="129" t="s">
        <v>195</v>
      </c>
    </row>
    <row r="21" spans="1:10">
      <c r="A21" s="72">
        <v>18</v>
      </c>
      <c r="B21" s="256" t="s">
        <v>196</v>
      </c>
      <c r="C21" s="129" t="s">
        <v>194</v>
      </c>
      <c r="D21" s="129">
        <v>17</v>
      </c>
      <c r="E21" s="154">
        <v>26</v>
      </c>
      <c r="F21" s="154">
        <f t="shared" si="0"/>
        <v>442</v>
      </c>
      <c r="G21" s="135"/>
      <c r="H21" s="135"/>
      <c r="I21" s="135"/>
      <c r="J21" s="129" t="s">
        <v>195</v>
      </c>
    </row>
    <row r="22" spans="1:10">
      <c r="A22" s="72">
        <v>19</v>
      </c>
      <c r="B22" s="256" t="s">
        <v>200</v>
      </c>
      <c r="C22" s="129" t="s">
        <v>194</v>
      </c>
      <c r="D22" s="129">
        <v>14</v>
      </c>
      <c r="E22" s="154">
        <v>12.666666666666666</v>
      </c>
      <c r="F22" s="154">
        <f t="shared" si="0"/>
        <v>177.33333333333331</v>
      </c>
      <c r="G22" s="135"/>
      <c r="H22" s="135"/>
      <c r="I22" s="135"/>
      <c r="J22" s="129" t="s">
        <v>195</v>
      </c>
    </row>
    <row r="23" spans="1:10">
      <c r="A23" s="72">
        <v>20</v>
      </c>
      <c r="B23" s="256" t="s">
        <v>201</v>
      </c>
      <c r="C23" s="129" t="s">
        <v>194</v>
      </c>
      <c r="D23" s="129">
        <v>6</v>
      </c>
      <c r="E23" s="154">
        <v>15.666666666666666</v>
      </c>
      <c r="F23" s="154">
        <f t="shared" si="0"/>
        <v>94</v>
      </c>
      <c r="G23" s="135"/>
      <c r="H23" s="135"/>
      <c r="I23" s="135"/>
      <c r="J23" s="129" t="s">
        <v>195</v>
      </c>
    </row>
    <row r="24" spans="1:10">
      <c r="A24" s="72">
        <v>21</v>
      </c>
      <c r="B24" s="256" t="s">
        <v>202</v>
      </c>
      <c r="C24" s="129" t="s">
        <v>194</v>
      </c>
      <c r="D24" s="129">
        <v>17</v>
      </c>
      <c r="E24" s="154">
        <v>12.666666666666666</v>
      </c>
      <c r="F24" s="154">
        <f t="shared" si="0"/>
        <v>215.33333333333331</v>
      </c>
      <c r="G24" s="135"/>
      <c r="H24" s="135"/>
      <c r="I24" s="135"/>
      <c r="J24" s="129" t="s">
        <v>195</v>
      </c>
    </row>
    <row r="25" spans="1:10">
      <c r="A25" s="72">
        <v>22</v>
      </c>
      <c r="B25" s="256" t="s">
        <v>199</v>
      </c>
      <c r="C25" s="129" t="s">
        <v>194</v>
      </c>
      <c r="D25" s="129">
        <v>25</v>
      </c>
      <c r="E25" s="154">
        <v>16</v>
      </c>
      <c r="F25" s="154">
        <f t="shared" si="0"/>
        <v>400</v>
      </c>
      <c r="G25" s="135"/>
      <c r="H25" s="135"/>
      <c r="I25" s="135"/>
      <c r="J25" s="129" t="s">
        <v>195</v>
      </c>
    </row>
    <row r="26" spans="1:10" ht="22.5">
      <c r="A26" s="289">
        <v>23</v>
      </c>
      <c r="B26" s="256" t="s">
        <v>203</v>
      </c>
      <c r="C26" s="129" t="s">
        <v>194</v>
      </c>
      <c r="D26" s="129">
        <v>4</v>
      </c>
      <c r="E26" s="154">
        <v>970</v>
      </c>
      <c r="F26" s="154">
        <f t="shared" si="0"/>
        <v>3880</v>
      </c>
      <c r="G26" s="135"/>
      <c r="H26" s="135"/>
      <c r="I26" s="135"/>
      <c r="J26" s="129" t="s">
        <v>195</v>
      </c>
    </row>
    <row r="27" spans="1:10" ht="22.5">
      <c r="A27" s="289">
        <v>24</v>
      </c>
      <c r="B27" s="256" t="s">
        <v>204</v>
      </c>
      <c r="C27" s="129" t="s">
        <v>194</v>
      </c>
      <c r="D27" s="129">
        <v>6</v>
      </c>
      <c r="E27" s="154">
        <v>145</v>
      </c>
      <c r="F27" s="154">
        <f t="shared" si="0"/>
        <v>870</v>
      </c>
      <c r="G27" s="135"/>
      <c r="H27" s="135"/>
      <c r="I27" s="135"/>
      <c r="J27" s="129" t="s">
        <v>195</v>
      </c>
    </row>
    <row r="28" spans="1:10" ht="22.5">
      <c r="A28" s="289">
        <v>25</v>
      </c>
      <c r="B28" s="256" t="s">
        <v>205</v>
      </c>
      <c r="C28" s="129" t="s">
        <v>194</v>
      </c>
      <c r="D28" s="129">
        <v>6</v>
      </c>
      <c r="E28" s="154">
        <v>68.33</v>
      </c>
      <c r="F28" s="154">
        <f t="shared" si="0"/>
        <v>409.98</v>
      </c>
      <c r="G28" s="135"/>
      <c r="H28" s="135"/>
      <c r="I28" s="135"/>
      <c r="J28" s="129" t="s">
        <v>195</v>
      </c>
    </row>
    <row r="29" spans="1:10">
      <c r="A29" s="72">
        <v>26</v>
      </c>
      <c r="B29" s="256" t="s">
        <v>208</v>
      </c>
      <c r="C29" s="129" t="s">
        <v>194</v>
      </c>
      <c r="D29" s="129">
        <v>3</v>
      </c>
      <c r="E29" s="154">
        <v>161.69333333333336</v>
      </c>
      <c r="F29" s="154">
        <f t="shared" si="0"/>
        <v>485.08000000000004</v>
      </c>
      <c r="G29" s="135"/>
      <c r="H29" s="135"/>
      <c r="I29" s="135"/>
      <c r="J29" s="129" t="s">
        <v>195</v>
      </c>
    </row>
    <row r="30" spans="1:10">
      <c r="A30" s="72">
        <v>27</v>
      </c>
      <c r="B30" s="256" t="s">
        <v>207</v>
      </c>
      <c r="C30" s="129" t="s">
        <v>194</v>
      </c>
      <c r="D30" s="129">
        <v>9</v>
      </c>
      <c r="E30" s="154">
        <v>58.563333333333333</v>
      </c>
      <c r="F30" s="154">
        <f t="shared" si="0"/>
        <v>527.06999999999994</v>
      </c>
      <c r="G30" s="135"/>
      <c r="H30" s="135"/>
      <c r="I30" s="135"/>
      <c r="J30" s="129" t="s">
        <v>195</v>
      </c>
    </row>
    <row r="31" spans="1:10">
      <c r="A31" s="72">
        <v>28</v>
      </c>
      <c r="B31" s="256" t="s">
        <v>206</v>
      </c>
      <c r="C31" s="129" t="s">
        <v>194</v>
      </c>
      <c r="D31" s="129">
        <v>10</v>
      </c>
      <c r="E31" s="154">
        <v>44.083333333333336</v>
      </c>
      <c r="F31" s="154">
        <f t="shared" si="0"/>
        <v>440.83333333333337</v>
      </c>
      <c r="G31" s="135"/>
      <c r="H31" s="135"/>
      <c r="I31" s="135"/>
      <c r="J31" s="129" t="s">
        <v>195</v>
      </c>
    </row>
    <row r="32" spans="1:10" ht="22.5">
      <c r="A32" s="72">
        <v>29</v>
      </c>
      <c r="B32" s="256" t="s">
        <v>223</v>
      </c>
      <c r="C32" s="129" t="s">
        <v>194</v>
      </c>
      <c r="D32" s="129">
        <v>1</v>
      </c>
      <c r="E32" s="154">
        <v>2847.1133333333332</v>
      </c>
      <c r="F32" s="154">
        <f t="shared" si="0"/>
        <v>2847.1133333333332</v>
      </c>
      <c r="G32" s="135"/>
      <c r="H32" s="135"/>
      <c r="I32" s="135"/>
      <c r="J32" s="129" t="s">
        <v>195</v>
      </c>
    </row>
    <row r="33" spans="1:10">
      <c r="A33" s="72">
        <v>30</v>
      </c>
      <c r="B33" s="256" t="s">
        <v>224</v>
      </c>
      <c r="C33" s="129" t="s">
        <v>194</v>
      </c>
      <c r="D33" s="129">
        <v>12</v>
      </c>
      <c r="E33" s="154">
        <v>410</v>
      </c>
      <c r="F33" s="154">
        <f t="shared" si="0"/>
        <v>4920</v>
      </c>
      <c r="G33" s="135"/>
      <c r="H33" s="135"/>
      <c r="I33" s="135"/>
      <c r="J33" s="129" t="s">
        <v>195</v>
      </c>
    </row>
    <row r="34" spans="1:10">
      <c r="A34" s="72">
        <v>31</v>
      </c>
      <c r="B34" s="256" t="s">
        <v>225</v>
      </c>
      <c r="C34" s="129" t="s">
        <v>194</v>
      </c>
      <c r="D34" s="129">
        <v>3</v>
      </c>
      <c r="E34" s="154">
        <v>463.33333333333331</v>
      </c>
      <c r="F34" s="154">
        <f t="shared" si="0"/>
        <v>1390</v>
      </c>
      <c r="G34" s="135"/>
      <c r="H34" s="135"/>
      <c r="I34" s="135"/>
      <c r="J34" s="129" t="s">
        <v>195</v>
      </c>
    </row>
    <row r="35" spans="1:10">
      <c r="A35" s="72">
        <v>32</v>
      </c>
      <c r="B35" s="256" t="s">
        <v>226</v>
      </c>
      <c r="C35" s="129" t="s">
        <v>194</v>
      </c>
      <c r="D35" s="129">
        <v>1</v>
      </c>
      <c r="E35" s="154">
        <v>850</v>
      </c>
      <c r="F35" s="154">
        <f t="shared" si="0"/>
        <v>850</v>
      </c>
      <c r="G35" s="135"/>
      <c r="H35" s="135"/>
      <c r="I35" s="135"/>
      <c r="J35" s="129" t="s">
        <v>195</v>
      </c>
    </row>
    <row r="36" spans="1:10" ht="22.5">
      <c r="A36" s="72">
        <v>33</v>
      </c>
      <c r="B36" s="256" t="s">
        <v>821</v>
      </c>
      <c r="C36" s="129" t="s">
        <v>194</v>
      </c>
      <c r="D36" s="129">
        <v>6</v>
      </c>
      <c r="E36" s="154">
        <v>1327.5333333333333</v>
      </c>
      <c r="F36" s="154">
        <f t="shared" si="0"/>
        <v>7965.2</v>
      </c>
      <c r="G36" s="135"/>
      <c r="H36" s="135"/>
      <c r="I36" s="135"/>
      <c r="J36" s="129" t="s">
        <v>195</v>
      </c>
    </row>
    <row r="37" spans="1:10" ht="22.5">
      <c r="A37" s="72">
        <v>34</v>
      </c>
      <c r="B37" s="256" t="s">
        <v>822</v>
      </c>
      <c r="C37" s="129" t="s">
        <v>194</v>
      </c>
      <c r="D37" s="129">
        <v>1</v>
      </c>
      <c r="E37" s="154">
        <v>2030.8</v>
      </c>
      <c r="F37" s="154">
        <f t="shared" si="0"/>
        <v>2030.8</v>
      </c>
      <c r="G37" s="135"/>
      <c r="H37" s="135"/>
      <c r="I37" s="135"/>
      <c r="J37" s="129" t="s">
        <v>195</v>
      </c>
    </row>
    <row r="38" spans="1:10" ht="22.5">
      <c r="A38" s="72">
        <v>35</v>
      </c>
      <c r="B38" s="256" t="s">
        <v>823</v>
      </c>
      <c r="C38" s="129" t="s">
        <v>194</v>
      </c>
      <c r="D38" s="129">
        <v>1</v>
      </c>
      <c r="E38" s="154">
        <v>8908.6666666666661</v>
      </c>
      <c r="F38" s="154">
        <f t="shared" si="0"/>
        <v>8908.6666666666661</v>
      </c>
      <c r="G38" s="135"/>
      <c r="H38" s="135"/>
      <c r="I38" s="135"/>
      <c r="J38" s="129" t="s">
        <v>195</v>
      </c>
    </row>
    <row r="39" spans="1:10" ht="22.5">
      <c r="A39" s="72">
        <v>36</v>
      </c>
      <c r="B39" s="255" t="s">
        <v>819</v>
      </c>
      <c r="C39" s="129" t="s">
        <v>194</v>
      </c>
      <c r="D39" s="129">
        <v>1</v>
      </c>
      <c r="E39" s="154">
        <v>3107.0399999999995</v>
      </c>
      <c r="F39" s="154">
        <f t="shared" si="0"/>
        <v>3107.0399999999995</v>
      </c>
      <c r="G39" s="135"/>
      <c r="H39" s="135"/>
      <c r="I39" s="135"/>
      <c r="J39" s="129" t="s">
        <v>195</v>
      </c>
    </row>
    <row r="40" spans="1:10">
      <c r="A40" s="256">
        <v>37</v>
      </c>
      <c r="B40" s="255" t="s">
        <v>209</v>
      </c>
      <c r="C40" s="129" t="s">
        <v>194</v>
      </c>
      <c r="D40" s="129">
        <v>1</v>
      </c>
      <c r="E40" s="154">
        <v>2289</v>
      </c>
      <c r="F40" s="154">
        <f t="shared" si="0"/>
        <v>2289</v>
      </c>
      <c r="G40" s="135"/>
      <c r="H40" s="135"/>
      <c r="I40" s="135"/>
      <c r="J40" s="129" t="s">
        <v>195</v>
      </c>
    </row>
    <row r="41" spans="1:10">
      <c r="A41" s="72">
        <v>38</v>
      </c>
      <c r="B41" s="72" t="s">
        <v>806</v>
      </c>
      <c r="C41" s="129" t="s">
        <v>84</v>
      </c>
      <c r="D41" s="129">
        <v>200</v>
      </c>
      <c r="E41" s="129">
        <v>1.94</v>
      </c>
      <c r="F41" s="154">
        <f t="shared" si="0"/>
        <v>388</v>
      </c>
      <c r="G41" s="129"/>
      <c r="H41" s="129"/>
      <c r="I41" s="129">
        <v>91924</v>
      </c>
      <c r="J41" s="72" t="s">
        <v>190</v>
      </c>
    </row>
    <row r="42" spans="1:10">
      <c r="A42" s="72">
        <v>39</v>
      </c>
      <c r="B42" s="72" t="s">
        <v>807</v>
      </c>
      <c r="C42" s="129" t="s">
        <v>84</v>
      </c>
      <c r="D42" s="129">
        <v>200</v>
      </c>
      <c r="E42" s="129">
        <v>2.71</v>
      </c>
      <c r="F42" s="154">
        <f t="shared" si="0"/>
        <v>542</v>
      </c>
      <c r="G42" s="129"/>
      <c r="H42" s="129"/>
      <c r="I42" s="129">
        <v>91926</v>
      </c>
      <c r="J42" s="72" t="s">
        <v>190</v>
      </c>
    </row>
    <row r="43" spans="1:10">
      <c r="A43" s="72">
        <v>40</v>
      </c>
      <c r="B43" s="72" t="s">
        <v>808</v>
      </c>
      <c r="C43" s="129" t="s">
        <v>84</v>
      </c>
      <c r="D43" s="129">
        <v>20</v>
      </c>
      <c r="E43" s="129">
        <v>4.2</v>
      </c>
      <c r="F43" s="154">
        <f t="shared" si="0"/>
        <v>84</v>
      </c>
      <c r="G43" s="129"/>
      <c r="H43" s="129"/>
      <c r="I43" s="129">
        <v>91928</v>
      </c>
      <c r="J43" s="72" t="s">
        <v>190</v>
      </c>
    </row>
    <row r="44" spans="1:10">
      <c r="A44" s="72">
        <v>41</v>
      </c>
      <c r="B44" s="72" t="s">
        <v>809</v>
      </c>
      <c r="C44" s="129" t="s">
        <v>84</v>
      </c>
      <c r="D44" s="129">
        <v>20</v>
      </c>
      <c r="E44" s="129">
        <v>5.7</v>
      </c>
      <c r="F44" s="154">
        <f t="shared" si="0"/>
        <v>114</v>
      </c>
      <c r="G44" s="129"/>
      <c r="H44" s="129"/>
      <c r="I44" s="129">
        <v>91930</v>
      </c>
      <c r="J44" s="72" t="s">
        <v>190</v>
      </c>
    </row>
    <row r="45" spans="1:10">
      <c r="A45" s="256">
        <v>42</v>
      </c>
      <c r="B45" s="255" t="s">
        <v>810</v>
      </c>
      <c r="C45" s="129" t="s">
        <v>97</v>
      </c>
      <c r="D45" s="129">
        <v>1</v>
      </c>
      <c r="E45" s="154">
        <v>140</v>
      </c>
      <c r="F45" s="154">
        <f t="shared" ref="F45:F56" si="1">E45*D45</f>
        <v>140</v>
      </c>
      <c r="G45" s="135"/>
      <c r="H45" s="135"/>
      <c r="I45" s="135"/>
      <c r="J45" s="129" t="s">
        <v>195</v>
      </c>
    </row>
    <row r="46" spans="1:10">
      <c r="A46" s="256">
        <v>43</v>
      </c>
      <c r="B46" s="255" t="s">
        <v>811</v>
      </c>
      <c r="C46" s="129" t="s">
        <v>97</v>
      </c>
      <c r="D46" s="129">
        <v>10</v>
      </c>
      <c r="E46" s="154">
        <v>8.6666666666666661</v>
      </c>
      <c r="F46" s="154">
        <f t="shared" si="1"/>
        <v>86.666666666666657</v>
      </c>
      <c r="G46" s="135"/>
      <c r="H46" s="135"/>
      <c r="I46" s="135"/>
      <c r="J46" s="129" t="s">
        <v>195</v>
      </c>
    </row>
    <row r="47" spans="1:10">
      <c r="A47" s="256">
        <v>44</v>
      </c>
      <c r="B47" s="255" t="s">
        <v>812</v>
      </c>
      <c r="C47" s="129" t="s">
        <v>97</v>
      </c>
      <c r="D47" s="129">
        <v>1</v>
      </c>
      <c r="E47" s="154">
        <v>203.33333333333334</v>
      </c>
      <c r="F47" s="154">
        <f t="shared" si="1"/>
        <v>203.33333333333334</v>
      </c>
      <c r="G47" s="135"/>
      <c r="H47" s="135"/>
      <c r="I47" s="135"/>
      <c r="J47" s="129" t="s">
        <v>195</v>
      </c>
    </row>
    <row r="48" spans="1:10">
      <c r="A48" s="256">
        <v>45</v>
      </c>
      <c r="B48" s="255" t="s">
        <v>813</v>
      </c>
      <c r="C48" s="129" t="s">
        <v>97</v>
      </c>
      <c r="D48" s="129">
        <v>10</v>
      </c>
      <c r="E48" s="154">
        <v>25</v>
      </c>
      <c r="F48" s="154">
        <f t="shared" si="1"/>
        <v>250</v>
      </c>
      <c r="G48" s="135"/>
      <c r="H48" s="135"/>
      <c r="I48" s="135"/>
      <c r="J48" s="129" t="s">
        <v>195</v>
      </c>
    </row>
    <row r="49" spans="1:11">
      <c r="A49" s="72">
        <v>46</v>
      </c>
      <c r="B49" s="72" t="s">
        <v>814</v>
      </c>
      <c r="C49" s="129" t="s">
        <v>227</v>
      </c>
      <c r="D49" s="129">
        <v>30</v>
      </c>
      <c r="E49" s="154">
        <v>80.459999999999994</v>
      </c>
      <c r="F49" s="154">
        <f t="shared" si="1"/>
        <v>2413.7999999999997</v>
      </c>
      <c r="G49" s="129"/>
      <c r="H49" s="129"/>
      <c r="I49" s="129">
        <v>96358</v>
      </c>
      <c r="J49" s="72" t="s">
        <v>190</v>
      </c>
    </row>
    <row r="50" spans="1:11">
      <c r="A50" s="72">
        <v>47</v>
      </c>
      <c r="B50" s="72" t="s">
        <v>815</v>
      </c>
      <c r="C50" s="129" t="s">
        <v>227</v>
      </c>
      <c r="D50" s="129">
        <v>30</v>
      </c>
      <c r="E50" s="154">
        <v>87.85</v>
      </c>
      <c r="F50" s="154">
        <f t="shared" si="1"/>
        <v>2635.5</v>
      </c>
      <c r="G50" s="129"/>
      <c r="H50" s="129"/>
      <c r="I50" s="129">
        <v>96359</v>
      </c>
      <c r="J50" s="72" t="s">
        <v>190</v>
      </c>
    </row>
    <row r="51" spans="1:11">
      <c r="A51" s="72">
        <v>48</v>
      </c>
      <c r="B51" s="72" t="s">
        <v>816</v>
      </c>
      <c r="C51" s="129" t="s">
        <v>227</v>
      </c>
      <c r="D51" s="129">
        <v>60</v>
      </c>
      <c r="E51" s="154">
        <v>7.45</v>
      </c>
      <c r="F51" s="154">
        <f t="shared" si="1"/>
        <v>447</v>
      </c>
      <c r="G51" s="129"/>
      <c r="H51" s="129"/>
      <c r="I51" s="129">
        <v>97638</v>
      </c>
      <c r="J51" s="72" t="s">
        <v>190</v>
      </c>
    </row>
    <row r="52" spans="1:11">
      <c r="A52" s="256">
        <v>49</v>
      </c>
      <c r="B52" s="255" t="s">
        <v>1019</v>
      </c>
      <c r="C52" s="257" t="s">
        <v>97</v>
      </c>
      <c r="D52" s="129">
        <v>2</v>
      </c>
      <c r="E52" s="154">
        <v>330</v>
      </c>
      <c r="F52" s="154">
        <f t="shared" si="1"/>
        <v>660</v>
      </c>
      <c r="G52" s="129"/>
      <c r="H52" s="129"/>
      <c r="I52" s="129"/>
      <c r="J52" s="129" t="s">
        <v>195</v>
      </c>
    </row>
    <row r="53" spans="1:11" ht="22.5">
      <c r="A53" s="256">
        <v>50</v>
      </c>
      <c r="B53" s="255" t="s">
        <v>1011</v>
      </c>
      <c r="C53" s="257" t="s">
        <v>97</v>
      </c>
      <c r="D53" s="129">
        <v>2</v>
      </c>
      <c r="E53" s="154">
        <v>4951.1099999999997</v>
      </c>
      <c r="F53" s="154">
        <f t="shared" si="1"/>
        <v>9902.2199999999993</v>
      </c>
      <c r="G53" s="129"/>
      <c r="H53" s="129"/>
      <c r="I53" s="129"/>
      <c r="J53" s="129" t="s">
        <v>195</v>
      </c>
    </row>
    <row r="54" spans="1:11" ht="22.5">
      <c r="A54" s="256">
        <v>51</v>
      </c>
      <c r="B54" s="255" t="s">
        <v>1012</v>
      </c>
      <c r="C54" s="257" t="s">
        <v>97</v>
      </c>
      <c r="D54" s="129">
        <v>1</v>
      </c>
      <c r="E54" s="154">
        <v>2118.5666666666671</v>
      </c>
      <c r="F54" s="154">
        <f t="shared" si="1"/>
        <v>2118.5666666666671</v>
      </c>
      <c r="G54" s="135"/>
      <c r="H54" s="135"/>
      <c r="I54" s="135"/>
      <c r="J54" s="129" t="s">
        <v>195</v>
      </c>
    </row>
    <row r="55" spans="1:11" ht="22.5">
      <c r="A55" s="256">
        <v>52</v>
      </c>
      <c r="B55" s="255" t="s">
        <v>1013</v>
      </c>
      <c r="C55" s="257" t="s">
        <v>97</v>
      </c>
      <c r="D55" s="129">
        <v>1</v>
      </c>
      <c r="E55" s="154">
        <v>970.23333333333323</v>
      </c>
      <c r="F55" s="154">
        <f t="shared" si="1"/>
        <v>970.23333333333323</v>
      </c>
      <c r="G55" s="135"/>
      <c r="H55" s="135"/>
      <c r="I55" s="135"/>
      <c r="J55" s="129" t="s">
        <v>195</v>
      </c>
    </row>
    <row r="56" spans="1:11" ht="22.5">
      <c r="A56" s="256">
        <v>53</v>
      </c>
      <c r="B56" s="255" t="s">
        <v>1014</v>
      </c>
      <c r="C56" s="257" t="s">
        <v>97</v>
      </c>
      <c r="D56" s="129">
        <v>1</v>
      </c>
      <c r="E56" s="154">
        <v>906.1</v>
      </c>
      <c r="F56" s="154">
        <f t="shared" si="1"/>
        <v>906.1</v>
      </c>
      <c r="G56" s="135"/>
      <c r="H56" s="135"/>
      <c r="I56" s="135"/>
      <c r="J56" s="129" t="s">
        <v>195</v>
      </c>
    </row>
    <row r="57" spans="1:11">
      <c r="A57" s="72"/>
      <c r="B57" s="72"/>
      <c r="C57" s="129"/>
      <c r="D57" s="135"/>
      <c r="E57" s="155"/>
      <c r="F57" s="155"/>
      <c r="G57" s="135"/>
      <c r="H57" s="135"/>
      <c r="I57" s="135"/>
      <c r="J57" s="156"/>
    </row>
    <row r="58" spans="1:11">
      <c r="A58" s="1"/>
      <c r="B58" s="73" t="s">
        <v>230</v>
      </c>
      <c r="C58" s="137"/>
      <c r="D58" s="137"/>
      <c r="E58" s="285">
        <f>SUM(F4:F57)</f>
        <v>84931.47</v>
      </c>
      <c r="F58" s="157"/>
      <c r="G58" s="126" t="e">
        <f>SUM(#REF!)</f>
        <v>#REF!</v>
      </c>
      <c r="H58" s="126"/>
      <c r="I58" s="130"/>
      <c r="J58" s="136"/>
    </row>
    <row r="59" spans="1:11">
      <c r="A59" s="1"/>
      <c r="B59" s="74"/>
      <c r="C59" s="75" t="s">
        <v>100</v>
      </c>
      <c r="D59" s="76">
        <f>'BDI '!D22</f>
        <v>0.26240159730706081</v>
      </c>
      <c r="E59" s="286">
        <f>$D$59*E58</f>
        <v>22286.153389636715</v>
      </c>
      <c r="F59" s="158"/>
      <c r="G59" s="127" t="e">
        <f>$D$59*G58</f>
        <v>#REF!</v>
      </c>
      <c r="H59" s="127"/>
      <c r="I59" s="131"/>
      <c r="J59" s="10"/>
      <c r="K59" s="1"/>
    </row>
    <row r="60" spans="1:11">
      <c r="A60" s="1"/>
      <c r="B60" s="77" t="s">
        <v>183</v>
      </c>
      <c r="C60" s="138"/>
      <c r="D60" s="138"/>
      <c r="E60" s="287">
        <f>SUM(E58:F59)</f>
        <v>107217.62338963672</v>
      </c>
      <c r="F60" s="159"/>
      <c r="G60" s="128" t="e">
        <f>SUM(G58:H59)</f>
        <v>#REF!</v>
      </c>
      <c r="H60" s="128"/>
      <c r="I60" s="132"/>
      <c r="J60" s="10"/>
      <c r="K60" s="1"/>
    </row>
    <row r="61" spans="1:11">
      <c r="A61" s="1"/>
      <c r="B61" s="78" t="s">
        <v>101</v>
      </c>
      <c r="C61" s="139"/>
      <c r="D61" s="139"/>
      <c r="E61" s="287">
        <f>E60/12</f>
        <v>8934.8019491363939</v>
      </c>
      <c r="F61" s="159"/>
      <c r="G61" s="128" t="e">
        <f>G60/12</f>
        <v>#REF!</v>
      </c>
      <c r="H61" s="128"/>
      <c r="I61" s="133"/>
      <c r="J61" s="10"/>
      <c r="K61" s="1"/>
    </row>
    <row r="62" spans="1:11">
      <c r="B62" s="77" t="s">
        <v>231</v>
      </c>
      <c r="C62" s="138"/>
      <c r="D62" s="138"/>
      <c r="E62" s="287">
        <f>E61*20</f>
        <v>178696.03898272789</v>
      </c>
      <c r="F62" s="159"/>
      <c r="G62" s="128" t="e">
        <f>SUM(G60:H61)</f>
        <v>#REF!</v>
      </c>
      <c r="H62" s="128"/>
      <c r="I62" s="132"/>
      <c r="J62" s="10"/>
      <c r="K62" s="1"/>
    </row>
  </sheetData>
  <mergeCells count="9">
    <mergeCell ref="A1:J1"/>
    <mergeCell ref="A2:A3"/>
    <mergeCell ref="B2:B3"/>
    <mergeCell ref="C2:C3"/>
    <mergeCell ref="D2:D3"/>
    <mergeCell ref="E2:F2"/>
    <mergeCell ref="G2:H2"/>
    <mergeCell ref="I2:I3"/>
    <mergeCell ref="J2:J3"/>
  </mergeCells>
  <pageMargins left="0.511811024" right="0.511811024" top="0.78740157499999996" bottom="0.78740157499999996" header="0.31496062000000002" footer="0.31496062000000002"/>
  <pageSetup paperSize="9" scale="70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C2BE9-C862-4FCA-9381-F8E47EEF9C9C}">
  <dimension ref="A1:L6"/>
  <sheetViews>
    <sheetView tabSelected="1" workbookViewId="0">
      <selection activeCell="C17" sqref="C17"/>
    </sheetView>
  </sheetViews>
  <sheetFormatPr defaultRowHeight="15"/>
  <cols>
    <col min="1" max="1" width="46.7109375" customWidth="1"/>
    <col min="6" max="6" width="10.5703125" customWidth="1"/>
    <col min="9" max="9" width="9.5703125" bestFit="1" customWidth="1"/>
    <col min="11" max="11" width="10.7109375" bestFit="1" customWidth="1"/>
  </cols>
  <sheetData>
    <row r="1" spans="1:12" s="253" customFormat="1"/>
    <row r="2" spans="1:12" s="253" customFormat="1"/>
    <row r="4" spans="1:12" ht="21">
      <c r="A4" s="414" t="s">
        <v>1386</v>
      </c>
      <c r="B4" s="414"/>
      <c r="C4" s="414"/>
      <c r="D4" s="414"/>
      <c r="E4" s="10"/>
      <c r="F4" s="80"/>
      <c r="G4" s="81"/>
      <c r="H4" s="82"/>
      <c r="I4" s="1"/>
      <c r="J4" s="82"/>
      <c r="K4" s="1"/>
      <c r="L4" s="27"/>
    </row>
    <row r="5" spans="1:12" ht="25.5">
      <c r="A5" s="84" t="s">
        <v>26</v>
      </c>
      <c r="B5" s="85" t="s">
        <v>73</v>
      </c>
      <c r="C5" s="83" t="s">
        <v>113</v>
      </c>
      <c r="D5" s="83" t="s">
        <v>109</v>
      </c>
      <c r="E5" s="86" t="s">
        <v>115</v>
      </c>
      <c r="F5" s="87" t="s">
        <v>1065</v>
      </c>
      <c r="G5" s="86" t="s">
        <v>116</v>
      </c>
      <c r="H5" s="87" t="s">
        <v>1157</v>
      </c>
      <c r="I5" s="86" t="s">
        <v>117</v>
      </c>
      <c r="J5" s="87" t="s">
        <v>1249</v>
      </c>
      <c r="K5" s="88" t="s">
        <v>118</v>
      </c>
    </row>
    <row r="6" spans="1:12">
      <c r="A6" s="258" t="s">
        <v>1387</v>
      </c>
      <c r="B6" s="90">
        <v>3</v>
      </c>
      <c r="C6" s="91">
        <f>AVERAGE(E6,G6,I6)</f>
        <v>9.586666666666666</v>
      </c>
      <c r="D6" s="92">
        <f t="shared" ref="D6" si="0">C6*B6</f>
        <v>28.759999999999998</v>
      </c>
      <c r="E6" s="262">
        <v>9.74</v>
      </c>
      <c r="F6" s="274" t="s">
        <v>1388</v>
      </c>
      <c r="G6" s="262">
        <v>8.33</v>
      </c>
      <c r="H6" s="274" t="s">
        <v>1389</v>
      </c>
      <c r="I6" s="262">
        <v>10.69</v>
      </c>
      <c r="J6" s="278" t="s">
        <v>1390</v>
      </c>
      <c r="K6" s="268">
        <v>43899</v>
      </c>
    </row>
  </sheetData>
  <mergeCells count="1">
    <mergeCell ref="A4:D4"/>
  </mergeCells>
  <hyperlinks>
    <hyperlink ref="F6" r:id="rId1" xr:uid="{DA14168E-928A-4F8E-95B6-B8327E8BCCA2}"/>
    <hyperlink ref="H6" r:id="rId2" xr:uid="{92399B21-EEE1-4D9E-998C-C9C20E57C7B6}"/>
    <hyperlink ref="J6" r:id="rId3" xr:uid="{C77453EC-D351-4D8F-8E60-BF745E66F664}"/>
  </hyperlinks>
  <pageMargins left="0.511811024" right="0.511811024" top="0.78740157499999996" bottom="0.78740157499999996" header="0.31496062000000002" footer="0.31496062000000002"/>
  <pageSetup paperSize="9" scale="70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G12"/>
  <sheetViews>
    <sheetView showGridLines="0" tabSelected="1" view="pageLayout" topLeftCell="A19" zoomScaleNormal="100" workbookViewId="0">
      <selection activeCell="C17" sqref="C17"/>
    </sheetView>
  </sheetViews>
  <sheetFormatPr defaultRowHeight="15"/>
  <cols>
    <col min="1" max="1" width="6.42578125" style="10" customWidth="1"/>
    <col min="2" max="2" width="43.42578125" style="10" customWidth="1"/>
    <col min="3" max="3" width="26" style="10" customWidth="1"/>
    <col min="4" max="4" width="30.85546875" style="10" customWidth="1"/>
    <col min="5" max="6" width="12.28515625" style="1" bestFit="1" customWidth="1"/>
    <col min="7" max="7" width="12.7109375" style="1" bestFit="1" customWidth="1"/>
    <col min="8" max="254" width="9.140625" style="1"/>
    <col min="255" max="255" width="6.42578125" style="1" customWidth="1"/>
    <col min="256" max="256" width="41.85546875" style="1" customWidth="1"/>
    <col min="257" max="257" width="17.28515625" style="1" customWidth="1"/>
    <col min="258" max="258" width="19.140625" style="1" customWidth="1"/>
    <col min="259" max="510" width="9.140625" style="1"/>
    <col min="511" max="511" width="6.42578125" style="1" customWidth="1"/>
    <col min="512" max="512" width="41.85546875" style="1" customWidth="1"/>
    <col min="513" max="513" width="17.28515625" style="1" customWidth="1"/>
    <col min="514" max="514" width="19.140625" style="1" customWidth="1"/>
    <col min="515" max="766" width="9.140625" style="1"/>
    <col min="767" max="767" width="6.42578125" style="1" customWidth="1"/>
    <col min="768" max="768" width="41.85546875" style="1" customWidth="1"/>
    <col min="769" max="769" width="17.28515625" style="1" customWidth="1"/>
    <col min="770" max="770" width="19.140625" style="1" customWidth="1"/>
    <col min="771" max="1022" width="9.140625" style="1"/>
    <col min="1023" max="1023" width="6.42578125" style="1" customWidth="1"/>
    <col min="1024" max="1024" width="41.85546875" style="1" customWidth="1"/>
    <col min="1025" max="1025" width="17.28515625" style="1" customWidth="1"/>
    <col min="1026" max="1026" width="19.140625" style="1" customWidth="1"/>
    <col min="1027" max="1278" width="9.140625" style="1"/>
    <col min="1279" max="1279" width="6.42578125" style="1" customWidth="1"/>
    <col min="1280" max="1280" width="41.85546875" style="1" customWidth="1"/>
    <col min="1281" max="1281" width="17.28515625" style="1" customWidth="1"/>
    <col min="1282" max="1282" width="19.140625" style="1" customWidth="1"/>
    <col min="1283" max="1534" width="9.140625" style="1"/>
    <col min="1535" max="1535" width="6.42578125" style="1" customWidth="1"/>
    <col min="1536" max="1536" width="41.85546875" style="1" customWidth="1"/>
    <col min="1537" max="1537" width="17.28515625" style="1" customWidth="1"/>
    <col min="1538" max="1538" width="19.140625" style="1" customWidth="1"/>
    <col min="1539" max="1790" width="9.140625" style="1"/>
    <col min="1791" max="1791" width="6.42578125" style="1" customWidth="1"/>
    <col min="1792" max="1792" width="41.85546875" style="1" customWidth="1"/>
    <col min="1793" max="1793" width="17.28515625" style="1" customWidth="1"/>
    <col min="1794" max="1794" width="19.140625" style="1" customWidth="1"/>
    <col min="1795" max="2046" width="9.140625" style="1"/>
    <col min="2047" max="2047" width="6.42578125" style="1" customWidth="1"/>
    <col min="2048" max="2048" width="41.85546875" style="1" customWidth="1"/>
    <col min="2049" max="2049" width="17.28515625" style="1" customWidth="1"/>
    <col min="2050" max="2050" width="19.140625" style="1" customWidth="1"/>
    <col min="2051" max="2302" width="9.140625" style="1"/>
    <col min="2303" max="2303" width="6.42578125" style="1" customWidth="1"/>
    <col min="2304" max="2304" width="41.85546875" style="1" customWidth="1"/>
    <col min="2305" max="2305" width="17.28515625" style="1" customWidth="1"/>
    <col min="2306" max="2306" width="19.140625" style="1" customWidth="1"/>
    <col min="2307" max="2558" width="9.140625" style="1"/>
    <col min="2559" max="2559" width="6.42578125" style="1" customWidth="1"/>
    <col min="2560" max="2560" width="41.85546875" style="1" customWidth="1"/>
    <col min="2561" max="2561" width="17.28515625" style="1" customWidth="1"/>
    <col min="2562" max="2562" width="19.140625" style="1" customWidth="1"/>
    <col min="2563" max="2814" width="9.140625" style="1"/>
    <col min="2815" max="2815" width="6.42578125" style="1" customWidth="1"/>
    <col min="2816" max="2816" width="41.85546875" style="1" customWidth="1"/>
    <col min="2817" max="2817" width="17.28515625" style="1" customWidth="1"/>
    <col min="2818" max="2818" width="19.140625" style="1" customWidth="1"/>
    <col min="2819" max="3070" width="9.140625" style="1"/>
    <col min="3071" max="3071" width="6.42578125" style="1" customWidth="1"/>
    <col min="3072" max="3072" width="41.85546875" style="1" customWidth="1"/>
    <col min="3073" max="3073" width="17.28515625" style="1" customWidth="1"/>
    <col min="3074" max="3074" width="19.140625" style="1" customWidth="1"/>
    <col min="3075" max="3326" width="9.140625" style="1"/>
    <col min="3327" max="3327" width="6.42578125" style="1" customWidth="1"/>
    <col min="3328" max="3328" width="41.85546875" style="1" customWidth="1"/>
    <col min="3329" max="3329" width="17.28515625" style="1" customWidth="1"/>
    <col min="3330" max="3330" width="19.140625" style="1" customWidth="1"/>
    <col min="3331" max="3582" width="9.140625" style="1"/>
    <col min="3583" max="3583" width="6.42578125" style="1" customWidth="1"/>
    <col min="3584" max="3584" width="41.85546875" style="1" customWidth="1"/>
    <col min="3585" max="3585" width="17.28515625" style="1" customWidth="1"/>
    <col min="3586" max="3586" width="19.140625" style="1" customWidth="1"/>
    <col min="3587" max="3838" width="9.140625" style="1"/>
    <col min="3839" max="3839" width="6.42578125" style="1" customWidth="1"/>
    <col min="3840" max="3840" width="41.85546875" style="1" customWidth="1"/>
    <col min="3841" max="3841" width="17.28515625" style="1" customWidth="1"/>
    <col min="3842" max="3842" width="19.140625" style="1" customWidth="1"/>
    <col min="3843" max="4094" width="9.140625" style="1"/>
    <col min="4095" max="4095" width="6.42578125" style="1" customWidth="1"/>
    <col min="4096" max="4096" width="41.85546875" style="1" customWidth="1"/>
    <col min="4097" max="4097" width="17.28515625" style="1" customWidth="1"/>
    <col min="4098" max="4098" width="19.140625" style="1" customWidth="1"/>
    <col min="4099" max="4350" width="9.140625" style="1"/>
    <col min="4351" max="4351" width="6.42578125" style="1" customWidth="1"/>
    <col min="4352" max="4352" width="41.85546875" style="1" customWidth="1"/>
    <col min="4353" max="4353" width="17.28515625" style="1" customWidth="1"/>
    <col min="4354" max="4354" width="19.140625" style="1" customWidth="1"/>
    <col min="4355" max="4606" width="9.140625" style="1"/>
    <col min="4607" max="4607" width="6.42578125" style="1" customWidth="1"/>
    <col min="4608" max="4608" width="41.85546875" style="1" customWidth="1"/>
    <col min="4609" max="4609" width="17.28515625" style="1" customWidth="1"/>
    <col min="4610" max="4610" width="19.140625" style="1" customWidth="1"/>
    <col min="4611" max="4862" width="9.140625" style="1"/>
    <col min="4863" max="4863" width="6.42578125" style="1" customWidth="1"/>
    <col min="4864" max="4864" width="41.85546875" style="1" customWidth="1"/>
    <col min="4865" max="4865" width="17.28515625" style="1" customWidth="1"/>
    <col min="4866" max="4866" width="19.140625" style="1" customWidth="1"/>
    <col min="4867" max="5118" width="9.140625" style="1"/>
    <col min="5119" max="5119" width="6.42578125" style="1" customWidth="1"/>
    <col min="5120" max="5120" width="41.85546875" style="1" customWidth="1"/>
    <col min="5121" max="5121" width="17.28515625" style="1" customWidth="1"/>
    <col min="5122" max="5122" width="19.140625" style="1" customWidth="1"/>
    <col min="5123" max="5374" width="9.140625" style="1"/>
    <col min="5375" max="5375" width="6.42578125" style="1" customWidth="1"/>
    <col min="5376" max="5376" width="41.85546875" style="1" customWidth="1"/>
    <col min="5377" max="5377" width="17.28515625" style="1" customWidth="1"/>
    <col min="5378" max="5378" width="19.140625" style="1" customWidth="1"/>
    <col min="5379" max="5630" width="9.140625" style="1"/>
    <col min="5631" max="5631" width="6.42578125" style="1" customWidth="1"/>
    <col min="5632" max="5632" width="41.85546875" style="1" customWidth="1"/>
    <col min="5633" max="5633" width="17.28515625" style="1" customWidth="1"/>
    <col min="5634" max="5634" width="19.140625" style="1" customWidth="1"/>
    <col min="5635" max="5886" width="9.140625" style="1"/>
    <col min="5887" max="5887" width="6.42578125" style="1" customWidth="1"/>
    <col min="5888" max="5888" width="41.85546875" style="1" customWidth="1"/>
    <col min="5889" max="5889" width="17.28515625" style="1" customWidth="1"/>
    <col min="5890" max="5890" width="19.140625" style="1" customWidth="1"/>
    <col min="5891" max="6142" width="9.140625" style="1"/>
    <col min="6143" max="6143" width="6.42578125" style="1" customWidth="1"/>
    <col min="6144" max="6144" width="41.85546875" style="1" customWidth="1"/>
    <col min="6145" max="6145" width="17.28515625" style="1" customWidth="1"/>
    <col min="6146" max="6146" width="19.140625" style="1" customWidth="1"/>
    <col min="6147" max="6398" width="9.140625" style="1"/>
    <col min="6399" max="6399" width="6.42578125" style="1" customWidth="1"/>
    <col min="6400" max="6400" width="41.85546875" style="1" customWidth="1"/>
    <col min="6401" max="6401" width="17.28515625" style="1" customWidth="1"/>
    <col min="6402" max="6402" width="19.140625" style="1" customWidth="1"/>
    <col min="6403" max="6654" width="9.140625" style="1"/>
    <col min="6655" max="6655" width="6.42578125" style="1" customWidth="1"/>
    <col min="6656" max="6656" width="41.85546875" style="1" customWidth="1"/>
    <col min="6657" max="6657" width="17.28515625" style="1" customWidth="1"/>
    <col min="6658" max="6658" width="19.140625" style="1" customWidth="1"/>
    <col min="6659" max="6910" width="9.140625" style="1"/>
    <col min="6911" max="6911" width="6.42578125" style="1" customWidth="1"/>
    <col min="6912" max="6912" width="41.85546875" style="1" customWidth="1"/>
    <col min="6913" max="6913" width="17.28515625" style="1" customWidth="1"/>
    <col min="6914" max="6914" width="19.140625" style="1" customWidth="1"/>
    <col min="6915" max="7166" width="9.140625" style="1"/>
    <col min="7167" max="7167" width="6.42578125" style="1" customWidth="1"/>
    <col min="7168" max="7168" width="41.85546875" style="1" customWidth="1"/>
    <col min="7169" max="7169" width="17.28515625" style="1" customWidth="1"/>
    <col min="7170" max="7170" width="19.140625" style="1" customWidth="1"/>
    <col min="7171" max="7422" width="9.140625" style="1"/>
    <col min="7423" max="7423" width="6.42578125" style="1" customWidth="1"/>
    <col min="7424" max="7424" width="41.85546875" style="1" customWidth="1"/>
    <col min="7425" max="7425" width="17.28515625" style="1" customWidth="1"/>
    <col min="7426" max="7426" width="19.140625" style="1" customWidth="1"/>
    <col min="7427" max="7678" width="9.140625" style="1"/>
    <col min="7679" max="7679" width="6.42578125" style="1" customWidth="1"/>
    <col min="7680" max="7680" width="41.85546875" style="1" customWidth="1"/>
    <col min="7681" max="7681" width="17.28515625" style="1" customWidth="1"/>
    <col min="7682" max="7682" width="19.140625" style="1" customWidth="1"/>
    <col min="7683" max="7934" width="9.140625" style="1"/>
    <col min="7935" max="7935" width="6.42578125" style="1" customWidth="1"/>
    <col min="7936" max="7936" width="41.85546875" style="1" customWidth="1"/>
    <col min="7937" max="7937" width="17.28515625" style="1" customWidth="1"/>
    <col min="7938" max="7938" width="19.140625" style="1" customWidth="1"/>
    <col min="7939" max="8190" width="9.140625" style="1"/>
    <col min="8191" max="8191" width="6.42578125" style="1" customWidth="1"/>
    <col min="8192" max="8192" width="41.85546875" style="1" customWidth="1"/>
    <col min="8193" max="8193" width="17.28515625" style="1" customWidth="1"/>
    <col min="8194" max="8194" width="19.140625" style="1" customWidth="1"/>
    <col min="8195" max="8446" width="9.140625" style="1"/>
    <col min="8447" max="8447" width="6.42578125" style="1" customWidth="1"/>
    <col min="8448" max="8448" width="41.85546875" style="1" customWidth="1"/>
    <col min="8449" max="8449" width="17.28515625" style="1" customWidth="1"/>
    <col min="8450" max="8450" width="19.140625" style="1" customWidth="1"/>
    <col min="8451" max="8702" width="9.140625" style="1"/>
    <col min="8703" max="8703" width="6.42578125" style="1" customWidth="1"/>
    <col min="8704" max="8704" width="41.85546875" style="1" customWidth="1"/>
    <col min="8705" max="8705" width="17.28515625" style="1" customWidth="1"/>
    <col min="8706" max="8706" width="19.140625" style="1" customWidth="1"/>
    <col min="8707" max="8958" width="9.140625" style="1"/>
    <col min="8959" max="8959" width="6.42578125" style="1" customWidth="1"/>
    <col min="8960" max="8960" width="41.85546875" style="1" customWidth="1"/>
    <col min="8961" max="8961" width="17.28515625" style="1" customWidth="1"/>
    <col min="8962" max="8962" width="19.140625" style="1" customWidth="1"/>
    <col min="8963" max="9214" width="9.140625" style="1"/>
    <col min="9215" max="9215" width="6.42578125" style="1" customWidth="1"/>
    <col min="9216" max="9216" width="41.85546875" style="1" customWidth="1"/>
    <col min="9217" max="9217" width="17.28515625" style="1" customWidth="1"/>
    <col min="9218" max="9218" width="19.140625" style="1" customWidth="1"/>
    <col min="9219" max="9470" width="9.140625" style="1"/>
    <col min="9471" max="9471" width="6.42578125" style="1" customWidth="1"/>
    <col min="9472" max="9472" width="41.85546875" style="1" customWidth="1"/>
    <col min="9473" max="9473" width="17.28515625" style="1" customWidth="1"/>
    <col min="9474" max="9474" width="19.140625" style="1" customWidth="1"/>
    <col min="9475" max="9726" width="9.140625" style="1"/>
    <col min="9727" max="9727" width="6.42578125" style="1" customWidth="1"/>
    <col min="9728" max="9728" width="41.85546875" style="1" customWidth="1"/>
    <col min="9729" max="9729" width="17.28515625" style="1" customWidth="1"/>
    <col min="9730" max="9730" width="19.140625" style="1" customWidth="1"/>
    <col min="9731" max="9982" width="9.140625" style="1"/>
    <col min="9983" max="9983" width="6.42578125" style="1" customWidth="1"/>
    <col min="9984" max="9984" width="41.85546875" style="1" customWidth="1"/>
    <col min="9985" max="9985" width="17.28515625" style="1" customWidth="1"/>
    <col min="9986" max="9986" width="19.140625" style="1" customWidth="1"/>
    <col min="9987" max="10238" width="9.140625" style="1"/>
    <col min="10239" max="10239" width="6.42578125" style="1" customWidth="1"/>
    <col min="10240" max="10240" width="41.85546875" style="1" customWidth="1"/>
    <col min="10241" max="10241" width="17.28515625" style="1" customWidth="1"/>
    <col min="10242" max="10242" width="19.140625" style="1" customWidth="1"/>
    <col min="10243" max="10494" width="9.140625" style="1"/>
    <col min="10495" max="10495" width="6.42578125" style="1" customWidth="1"/>
    <col min="10496" max="10496" width="41.85546875" style="1" customWidth="1"/>
    <col min="10497" max="10497" width="17.28515625" style="1" customWidth="1"/>
    <col min="10498" max="10498" width="19.140625" style="1" customWidth="1"/>
    <col min="10499" max="10750" width="9.140625" style="1"/>
    <col min="10751" max="10751" width="6.42578125" style="1" customWidth="1"/>
    <col min="10752" max="10752" width="41.85546875" style="1" customWidth="1"/>
    <col min="10753" max="10753" width="17.28515625" style="1" customWidth="1"/>
    <col min="10754" max="10754" width="19.140625" style="1" customWidth="1"/>
    <col min="10755" max="11006" width="9.140625" style="1"/>
    <col min="11007" max="11007" width="6.42578125" style="1" customWidth="1"/>
    <col min="11008" max="11008" width="41.85546875" style="1" customWidth="1"/>
    <col min="11009" max="11009" width="17.28515625" style="1" customWidth="1"/>
    <col min="11010" max="11010" width="19.140625" style="1" customWidth="1"/>
    <col min="11011" max="11262" width="9.140625" style="1"/>
    <col min="11263" max="11263" width="6.42578125" style="1" customWidth="1"/>
    <col min="11264" max="11264" width="41.85546875" style="1" customWidth="1"/>
    <col min="11265" max="11265" width="17.28515625" style="1" customWidth="1"/>
    <col min="11266" max="11266" width="19.140625" style="1" customWidth="1"/>
    <col min="11267" max="11518" width="9.140625" style="1"/>
    <col min="11519" max="11519" width="6.42578125" style="1" customWidth="1"/>
    <col min="11520" max="11520" width="41.85546875" style="1" customWidth="1"/>
    <col min="11521" max="11521" width="17.28515625" style="1" customWidth="1"/>
    <col min="11522" max="11522" width="19.140625" style="1" customWidth="1"/>
    <col min="11523" max="11774" width="9.140625" style="1"/>
    <col min="11775" max="11775" width="6.42578125" style="1" customWidth="1"/>
    <col min="11776" max="11776" width="41.85546875" style="1" customWidth="1"/>
    <col min="11777" max="11777" width="17.28515625" style="1" customWidth="1"/>
    <col min="11778" max="11778" width="19.140625" style="1" customWidth="1"/>
    <col min="11779" max="12030" width="9.140625" style="1"/>
    <col min="12031" max="12031" width="6.42578125" style="1" customWidth="1"/>
    <col min="12032" max="12032" width="41.85546875" style="1" customWidth="1"/>
    <col min="12033" max="12033" width="17.28515625" style="1" customWidth="1"/>
    <col min="12034" max="12034" width="19.140625" style="1" customWidth="1"/>
    <col min="12035" max="12286" width="9.140625" style="1"/>
    <col min="12287" max="12287" width="6.42578125" style="1" customWidth="1"/>
    <col min="12288" max="12288" width="41.85546875" style="1" customWidth="1"/>
    <col min="12289" max="12289" width="17.28515625" style="1" customWidth="1"/>
    <col min="12290" max="12290" width="19.140625" style="1" customWidth="1"/>
    <col min="12291" max="12542" width="9.140625" style="1"/>
    <col min="12543" max="12543" width="6.42578125" style="1" customWidth="1"/>
    <col min="12544" max="12544" width="41.85546875" style="1" customWidth="1"/>
    <col min="12545" max="12545" width="17.28515625" style="1" customWidth="1"/>
    <col min="12546" max="12546" width="19.140625" style="1" customWidth="1"/>
    <col min="12547" max="12798" width="9.140625" style="1"/>
    <col min="12799" max="12799" width="6.42578125" style="1" customWidth="1"/>
    <col min="12800" max="12800" width="41.85546875" style="1" customWidth="1"/>
    <col min="12801" max="12801" width="17.28515625" style="1" customWidth="1"/>
    <col min="12802" max="12802" width="19.140625" style="1" customWidth="1"/>
    <col min="12803" max="13054" width="9.140625" style="1"/>
    <col min="13055" max="13055" width="6.42578125" style="1" customWidth="1"/>
    <col min="13056" max="13056" width="41.85546875" style="1" customWidth="1"/>
    <col min="13057" max="13057" width="17.28515625" style="1" customWidth="1"/>
    <col min="13058" max="13058" width="19.140625" style="1" customWidth="1"/>
    <col min="13059" max="13310" width="9.140625" style="1"/>
    <col min="13311" max="13311" width="6.42578125" style="1" customWidth="1"/>
    <col min="13312" max="13312" width="41.85546875" style="1" customWidth="1"/>
    <col min="13313" max="13313" width="17.28515625" style="1" customWidth="1"/>
    <col min="13314" max="13314" width="19.140625" style="1" customWidth="1"/>
    <col min="13315" max="13566" width="9.140625" style="1"/>
    <col min="13567" max="13567" width="6.42578125" style="1" customWidth="1"/>
    <col min="13568" max="13568" width="41.85546875" style="1" customWidth="1"/>
    <col min="13569" max="13569" width="17.28515625" style="1" customWidth="1"/>
    <col min="13570" max="13570" width="19.140625" style="1" customWidth="1"/>
    <col min="13571" max="13822" width="9.140625" style="1"/>
    <col min="13823" max="13823" width="6.42578125" style="1" customWidth="1"/>
    <col min="13824" max="13824" width="41.85546875" style="1" customWidth="1"/>
    <col min="13825" max="13825" width="17.28515625" style="1" customWidth="1"/>
    <col min="13826" max="13826" width="19.140625" style="1" customWidth="1"/>
    <col min="13827" max="14078" width="9.140625" style="1"/>
    <col min="14079" max="14079" width="6.42578125" style="1" customWidth="1"/>
    <col min="14080" max="14080" width="41.85546875" style="1" customWidth="1"/>
    <col min="14081" max="14081" width="17.28515625" style="1" customWidth="1"/>
    <col min="14082" max="14082" width="19.140625" style="1" customWidth="1"/>
    <col min="14083" max="14334" width="9.140625" style="1"/>
    <col min="14335" max="14335" width="6.42578125" style="1" customWidth="1"/>
    <col min="14336" max="14336" width="41.85546875" style="1" customWidth="1"/>
    <col min="14337" max="14337" width="17.28515625" style="1" customWidth="1"/>
    <col min="14338" max="14338" width="19.140625" style="1" customWidth="1"/>
    <col min="14339" max="14590" width="9.140625" style="1"/>
    <col min="14591" max="14591" width="6.42578125" style="1" customWidth="1"/>
    <col min="14592" max="14592" width="41.85546875" style="1" customWidth="1"/>
    <col min="14593" max="14593" width="17.28515625" style="1" customWidth="1"/>
    <col min="14594" max="14594" width="19.140625" style="1" customWidth="1"/>
    <col min="14595" max="14846" width="9.140625" style="1"/>
    <col min="14847" max="14847" width="6.42578125" style="1" customWidth="1"/>
    <col min="14848" max="14848" width="41.85546875" style="1" customWidth="1"/>
    <col min="14849" max="14849" width="17.28515625" style="1" customWidth="1"/>
    <col min="14850" max="14850" width="19.140625" style="1" customWidth="1"/>
    <col min="14851" max="15102" width="9.140625" style="1"/>
    <col min="15103" max="15103" width="6.42578125" style="1" customWidth="1"/>
    <col min="15104" max="15104" width="41.85546875" style="1" customWidth="1"/>
    <col min="15105" max="15105" width="17.28515625" style="1" customWidth="1"/>
    <col min="15106" max="15106" width="19.140625" style="1" customWidth="1"/>
    <col min="15107" max="15358" width="9.140625" style="1"/>
    <col min="15359" max="15359" width="6.42578125" style="1" customWidth="1"/>
    <col min="15360" max="15360" width="41.85546875" style="1" customWidth="1"/>
    <col min="15361" max="15361" width="17.28515625" style="1" customWidth="1"/>
    <col min="15362" max="15362" width="19.140625" style="1" customWidth="1"/>
    <col min="15363" max="15614" width="9.140625" style="1"/>
    <col min="15615" max="15615" width="6.42578125" style="1" customWidth="1"/>
    <col min="15616" max="15616" width="41.85546875" style="1" customWidth="1"/>
    <col min="15617" max="15617" width="17.28515625" style="1" customWidth="1"/>
    <col min="15618" max="15618" width="19.140625" style="1" customWidth="1"/>
    <col min="15619" max="15870" width="9.140625" style="1"/>
    <col min="15871" max="15871" width="6.42578125" style="1" customWidth="1"/>
    <col min="15872" max="15872" width="41.85546875" style="1" customWidth="1"/>
    <col min="15873" max="15873" width="17.28515625" style="1" customWidth="1"/>
    <col min="15874" max="15874" width="19.140625" style="1" customWidth="1"/>
    <col min="15875" max="16126" width="9.140625" style="1"/>
    <col min="16127" max="16127" width="6.42578125" style="1" customWidth="1"/>
    <col min="16128" max="16128" width="41.85546875" style="1" customWidth="1"/>
    <col min="16129" max="16129" width="17.28515625" style="1" customWidth="1"/>
    <col min="16130" max="16130" width="19.140625" style="1" customWidth="1"/>
    <col min="16131" max="16384" width="9.140625" style="1"/>
  </cols>
  <sheetData>
    <row r="1" spans="1:7" ht="28.5" customHeight="1">
      <c r="A1" s="301"/>
      <c r="B1" s="301"/>
      <c r="C1" s="301"/>
      <c r="D1" s="301"/>
    </row>
    <row r="2" spans="1:7" ht="28.5" customHeight="1">
      <c r="A2" s="1"/>
      <c r="B2" s="1"/>
      <c r="C2" s="1"/>
      <c r="D2" s="1"/>
    </row>
    <row r="3" spans="1:7" ht="37.5" customHeight="1">
      <c r="A3" s="1"/>
      <c r="B3" s="1"/>
      <c r="C3" s="1"/>
      <c r="D3" s="1"/>
    </row>
    <row r="4" spans="1:7" ht="43.5" customHeight="1">
      <c r="A4" s="302" t="s">
        <v>24</v>
      </c>
      <c r="B4" s="302"/>
      <c r="C4" s="302"/>
      <c r="D4" s="302"/>
    </row>
    <row r="5" spans="1:7" ht="15.75">
      <c r="A5" s="2" t="s">
        <v>25</v>
      </c>
      <c r="B5" s="2" t="s">
        <v>26</v>
      </c>
      <c r="C5" s="168" t="s">
        <v>27</v>
      </c>
      <c r="D5" s="168" t="s">
        <v>229</v>
      </c>
    </row>
    <row r="6" spans="1:7" ht="15.75">
      <c r="A6" s="3" t="s">
        <v>2</v>
      </c>
      <c r="B6" s="303" t="s">
        <v>29</v>
      </c>
      <c r="C6" s="303"/>
      <c r="D6" s="303"/>
    </row>
    <row r="7" spans="1:7" ht="15.75">
      <c r="A7" s="4" t="s">
        <v>30</v>
      </c>
      <c r="B7" s="5" t="s">
        <v>31</v>
      </c>
      <c r="C7" s="6">
        <f>Eletricista!I126+'Mecânico de Refrigeração'!I126+'Oficial de Manutenção Predial'!I126+'Engenheiro Eletricista'!I45+'Engenheiro Mecânico'!I45</f>
        <v>19113.940000000002</v>
      </c>
      <c r="D7" s="6">
        <f>ROUND(C7*20,2)</f>
        <v>382278.8</v>
      </c>
      <c r="E7" s="121"/>
      <c r="F7" s="7"/>
      <c r="G7" s="7"/>
    </row>
    <row r="8" spans="1:7" ht="15.75">
      <c r="A8" s="4" t="s">
        <v>32</v>
      </c>
      <c r="B8" s="5" t="s">
        <v>33</v>
      </c>
      <c r="C8" s="6">
        <f>'Materiais reposição'!H322</f>
        <v>3492.8389617880944</v>
      </c>
      <c r="D8" s="6">
        <f>ROUND(C8*20,2)</f>
        <v>69856.78</v>
      </c>
      <c r="E8" s="288"/>
      <c r="F8" s="7"/>
      <c r="G8" s="7"/>
    </row>
    <row r="9" spans="1:7" ht="15.75">
      <c r="A9" s="3" t="s">
        <v>4</v>
      </c>
      <c r="B9" s="303" t="s">
        <v>34</v>
      </c>
      <c r="C9" s="303"/>
      <c r="D9" s="303"/>
      <c r="E9" s="121"/>
    </row>
    <row r="10" spans="1:7" ht="15.75">
      <c r="A10" s="4" t="s">
        <v>35</v>
      </c>
      <c r="B10" s="5" t="s">
        <v>36</v>
      </c>
      <c r="C10" s="8">
        <f>' Serviços Eventuais'!E61</f>
        <v>8934.8019491363939</v>
      </c>
      <c r="D10" s="6">
        <f>ROUND(C10*20,2)</f>
        <v>178696.04</v>
      </c>
      <c r="E10" s="288"/>
      <c r="F10" s="7"/>
      <c r="G10" s="7"/>
    </row>
    <row r="11" spans="1:7" ht="19.5" customHeight="1">
      <c r="A11" s="304" t="s">
        <v>1374</v>
      </c>
      <c r="B11" s="305"/>
      <c r="C11" s="306"/>
      <c r="D11" s="9">
        <f>SUM(D7,D8,D10)</f>
        <v>630831.62</v>
      </c>
      <c r="E11" s="121"/>
      <c r="F11" s="121"/>
    </row>
    <row r="12" spans="1:7" ht="19.5" customHeight="1">
      <c r="B12" s="11"/>
    </row>
  </sheetData>
  <mergeCells count="5">
    <mergeCell ref="A1:D1"/>
    <mergeCell ref="A4:D4"/>
    <mergeCell ref="B6:D6"/>
    <mergeCell ref="B9:D9"/>
    <mergeCell ref="A11:C11"/>
  </mergeCells>
  <pageMargins left="0.25" right="0.25" top="0.75" bottom="0.75" header="0.3" footer="0.3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6EAB-FE69-459A-BAA1-679A91F72C2A}">
  <dimension ref="A1:L153"/>
  <sheetViews>
    <sheetView tabSelected="1" workbookViewId="0">
      <selection activeCell="C17" sqref="C17"/>
    </sheetView>
  </sheetViews>
  <sheetFormatPr defaultRowHeight="12.75"/>
  <cols>
    <col min="1" max="1" width="12.140625" style="23" customWidth="1"/>
    <col min="2" max="2" width="18.28515625" style="23" customWidth="1"/>
    <col min="3" max="3" width="15" style="23" bestFit="1" customWidth="1"/>
    <col min="4" max="4" width="7" style="23" customWidth="1"/>
    <col min="5" max="5" width="10.85546875" style="23" bestFit="1" customWidth="1"/>
    <col min="6" max="6" width="9.140625" style="23"/>
    <col min="7" max="7" width="19.140625" style="23" customWidth="1"/>
    <col min="8" max="8" width="9.140625" style="23"/>
    <col min="9" max="9" width="15.5703125" style="23" customWidth="1"/>
    <col min="10" max="10" width="7.85546875" style="23" customWidth="1"/>
    <col min="11" max="11" width="25.85546875" style="23" customWidth="1"/>
    <col min="12" max="12" width="50.7109375" style="23" customWidth="1"/>
    <col min="13" max="16384" width="9.140625" style="23"/>
  </cols>
  <sheetData>
    <row r="1" spans="1:9" ht="51.75" customHeight="1">
      <c r="B1" s="314" t="s">
        <v>1010</v>
      </c>
      <c r="C1" s="314"/>
      <c r="D1" s="314"/>
      <c r="E1" s="314"/>
      <c r="F1" s="314"/>
      <c r="G1" s="314"/>
      <c r="H1" s="314"/>
      <c r="I1" s="314"/>
    </row>
    <row r="2" spans="1:9">
      <c r="A2" s="307"/>
      <c r="B2" s="307"/>
      <c r="C2" s="307"/>
      <c r="D2" s="307"/>
      <c r="E2" s="307"/>
      <c r="F2" s="307"/>
      <c r="G2" s="307"/>
      <c r="H2" s="307"/>
      <c r="I2" s="307"/>
    </row>
    <row r="3" spans="1:9">
      <c r="A3" s="315" t="s">
        <v>824</v>
      </c>
      <c r="B3" s="315"/>
      <c r="C3" s="315"/>
      <c r="D3" s="315"/>
      <c r="E3" s="315"/>
      <c r="F3" s="315"/>
      <c r="G3" s="315"/>
      <c r="H3" s="315"/>
      <c r="I3" s="315"/>
    </row>
    <row r="4" spans="1:9" ht="15">
      <c r="A4" s="316" t="s">
        <v>825</v>
      </c>
      <c r="B4" s="317"/>
      <c r="C4" s="317"/>
      <c r="D4" s="317"/>
      <c r="E4" s="317"/>
      <c r="F4" s="317"/>
      <c r="G4" s="317"/>
      <c r="H4" s="317"/>
      <c r="I4" s="317"/>
    </row>
    <row r="5" spans="1:9" ht="15">
      <c r="A5" s="316" t="s">
        <v>826</v>
      </c>
      <c r="B5" s="317"/>
      <c r="C5" s="317"/>
      <c r="D5" s="317"/>
      <c r="E5" s="317"/>
      <c r="F5" s="317"/>
      <c r="G5" s="317"/>
      <c r="H5" s="317"/>
      <c r="I5" s="317"/>
    </row>
    <row r="6" spans="1:9">
      <c r="A6" s="318" t="s">
        <v>827</v>
      </c>
      <c r="B6" s="318"/>
      <c r="C6" s="318"/>
      <c r="D6" s="318"/>
      <c r="E6" s="318"/>
      <c r="F6" s="318"/>
      <c r="G6" s="318"/>
      <c r="H6" s="318"/>
      <c r="I6" s="318"/>
    </row>
    <row r="7" spans="1:9">
      <c r="A7" s="307"/>
      <c r="B7" s="307"/>
      <c r="C7" s="307"/>
      <c r="D7" s="307"/>
      <c r="E7" s="307"/>
      <c r="F7" s="307"/>
      <c r="G7" s="307"/>
      <c r="H7" s="307"/>
      <c r="I7" s="307"/>
    </row>
    <row r="8" spans="1:9">
      <c r="A8" s="308" t="s">
        <v>1391</v>
      </c>
      <c r="B8" s="308"/>
      <c r="C8" s="308"/>
      <c r="D8" s="308"/>
      <c r="E8" s="308"/>
      <c r="F8" s="308"/>
      <c r="G8" s="308"/>
      <c r="H8" s="308"/>
      <c r="I8" s="308"/>
    </row>
    <row r="9" spans="1:9">
      <c r="A9" s="309"/>
      <c r="B9" s="309"/>
      <c r="C9" s="309"/>
      <c r="D9" s="309"/>
      <c r="E9" s="309"/>
      <c r="F9" s="309"/>
      <c r="G9" s="309"/>
      <c r="H9" s="309"/>
      <c r="I9" s="309"/>
    </row>
    <row r="10" spans="1:9">
      <c r="A10" s="310" t="s">
        <v>828</v>
      </c>
      <c r="B10" s="310"/>
      <c r="C10" s="310"/>
      <c r="D10" s="310"/>
      <c r="E10" s="310"/>
      <c r="F10" s="310"/>
      <c r="G10" s="310"/>
      <c r="H10" s="310"/>
      <c r="I10" s="310"/>
    </row>
    <row r="11" spans="1:9">
      <c r="A11" s="170" t="s">
        <v>2</v>
      </c>
      <c r="B11" s="311" t="s">
        <v>829</v>
      </c>
      <c r="C11" s="311"/>
      <c r="D11" s="311"/>
      <c r="E11" s="311"/>
      <c r="F11" s="311"/>
      <c r="G11" s="311"/>
      <c r="H11" s="312"/>
      <c r="I11" s="313"/>
    </row>
    <row r="12" spans="1:9" ht="15">
      <c r="A12" s="170" t="s">
        <v>4</v>
      </c>
      <c r="B12" s="311" t="s">
        <v>830</v>
      </c>
      <c r="C12" s="311"/>
      <c r="D12" s="311"/>
      <c r="E12" s="311"/>
      <c r="F12" s="311"/>
      <c r="G12" s="311"/>
      <c r="H12" s="319" t="s">
        <v>831</v>
      </c>
      <c r="I12" s="313"/>
    </row>
    <row r="13" spans="1:9" ht="41.25" customHeight="1">
      <c r="A13" s="170" t="s">
        <v>5</v>
      </c>
      <c r="B13" s="311" t="s">
        <v>832</v>
      </c>
      <c r="C13" s="311"/>
      <c r="D13" s="311"/>
      <c r="E13" s="311"/>
      <c r="F13" s="311"/>
      <c r="G13" s="311"/>
      <c r="H13" s="320" t="s">
        <v>1381</v>
      </c>
      <c r="I13" s="313"/>
    </row>
    <row r="14" spans="1:9">
      <c r="A14" s="170" t="s">
        <v>8</v>
      </c>
      <c r="B14" s="311" t="s">
        <v>833</v>
      </c>
      <c r="C14" s="311"/>
      <c r="D14" s="311"/>
      <c r="E14" s="311"/>
      <c r="F14" s="311"/>
      <c r="G14" s="311"/>
      <c r="H14" s="321">
        <v>20</v>
      </c>
      <c r="I14" s="321"/>
    </row>
    <row r="15" spans="1:9">
      <c r="A15" s="171"/>
      <c r="B15" s="172"/>
      <c r="C15" s="172"/>
      <c r="D15" s="172"/>
      <c r="E15" s="172"/>
      <c r="F15" s="172"/>
      <c r="G15" s="172"/>
      <c r="H15" s="171"/>
      <c r="I15" s="171"/>
    </row>
    <row r="16" spans="1:9">
      <c r="A16" s="310" t="s">
        <v>834</v>
      </c>
      <c r="B16" s="310"/>
      <c r="C16" s="310"/>
      <c r="D16" s="310"/>
      <c r="E16" s="310"/>
      <c r="F16" s="310"/>
      <c r="G16" s="310"/>
      <c r="H16" s="310"/>
      <c r="I16" s="310"/>
    </row>
    <row r="17" spans="1:12">
      <c r="A17" s="313" t="s">
        <v>835</v>
      </c>
      <c r="B17" s="313"/>
      <c r="C17" s="313" t="s">
        <v>836</v>
      </c>
      <c r="D17" s="313"/>
      <c r="E17" s="313" t="s">
        <v>837</v>
      </c>
      <c r="F17" s="313"/>
      <c r="G17" s="313"/>
      <c r="H17" s="313"/>
      <c r="I17" s="313"/>
    </row>
    <row r="18" spans="1:12" ht="15">
      <c r="A18" s="319" t="s">
        <v>23</v>
      </c>
      <c r="B18" s="313"/>
      <c r="C18" s="319" t="s">
        <v>838</v>
      </c>
      <c r="D18" s="313"/>
      <c r="E18" s="313">
        <v>1</v>
      </c>
      <c r="F18" s="313"/>
      <c r="G18" s="313"/>
      <c r="H18" s="313"/>
      <c r="I18" s="313"/>
    </row>
    <row r="19" spans="1:12">
      <c r="A19" s="171"/>
      <c r="B19" s="172"/>
      <c r="C19" s="172"/>
      <c r="D19" s="172"/>
      <c r="E19" s="172"/>
      <c r="F19" s="172"/>
      <c r="G19" s="172"/>
      <c r="H19" s="171"/>
      <c r="I19" s="171"/>
    </row>
    <row r="20" spans="1:12">
      <c r="A20" s="310" t="s">
        <v>839</v>
      </c>
      <c r="B20" s="310"/>
      <c r="C20" s="310"/>
      <c r="D20" s="310"/>
      <c r="E20" s="310"/>
      <c r="F20" s="310"/>
      <c r="G20" s="310"/>
      <c r="H20" s="310"/>
      <c r="I20" s="310"/>
    </row>
    <row r="21" spans="1:12" ht="15">
      <c r="A21" s="170">
        <v>1</v>
      </c>
      <c r="B21" s="311" t="s">
        <v>840</v>
      </c>
      <c r="C21" s="311"/>
      <c r="D21" s="311"/>
      <c r="E21" s="311"/>
      <c r="F21" s="311"/>
      <c r="G21" s="311"/>
      <c r="H21" s="319" t="s">
        <v>841</v>
      </c>
      <c r="I21" s="313"/>
    </row>
    <row r="22" spans="1:12" ht="15">
      <c r="A22" s="170">
        <v>2</v>
      </c>
      <c r="B22" s="311" t="s">
        <v>842</v>
      </c>
      <c r="C22" s="311"/>
      <c r="D22" s="311"/>
      <c r="E22" s="311"/>
      <c r="F22" s="311"/>
      <c r="G22" s="311"/>
      <c r="H22" s="319" t="s">
        <v>843</v>
      </c>
      <c r="I22" s="313"/>
    </row>
    <row r="23" spans="1:12">
      <c r="A23" s="170">
        <v>3</v>
      </c>
      <c r="B23" s="311" t="s">
        <v>844</v>
      </c>
      <c r="C23" s="311"/>
      <c r="D23" s="311"/>
      <c r="E23" s="311"/>
      <c r="F23" s="311"/>
      <c r="G23" s="311"/>
      <c r="H23" s="325">
        <v>1841.67</v>
      </c>
      <c r="I23" s="313"/>
    </row>
    <row r="24" spans="1:12">
      <c r="A24" s="170">
        <v>4</v>
      </c>
      <c r="B24" s="311" t="s">
        <v>845</v>
      </c>
      <c r="C24" s="311"/>
      <c r="D24" s="311"/>
      <c r="E24" s="311"/>
      <c r="F24" s="311"/>
      <c r="G24" s="311"/>
      <c r="H24" s="322" t="s">
        <v>1392</v>
      </c>
      <c r="I24" s="322"/>
    </row>
    <row r="25" spans="1:12">
      <c r="A25" s="170">
        <v>5</v>
      </c>
      <c r="B25" s="311" t="s">
        <v>846</v>
      </c>
      <c r="C25" s="311"/>
      <c r="D25" s="311"/>
      <c r="E25" s="311"/>
      <c r="F25" s="311"/>
      <c r="G25" s="311"/>
      <c r="H25" s="312">
        <v>43586</v>
      </c>
      <c r="I25" s="313"/>
    </row>
    <row r="26" spans="1:12">
      <c r="A26" s="323"/>
      <c r="B26" s="323"/>
      <c r="C26" s="323"/>
      <c r="D26" s="323"/>
      <c r="E26" s="323"/>
      <c r="F26" s="323"/>
      <c r="G26" s="323"/>
      <c r="H26" s="323"/>
      <c r="I26" s="323"/>
    </row>
    <row r="27" spans="1:12">
      <c r="A27" s="324" t="s">
        <v>847</v>
      </c>
      <c r="B27" s="324"/>
      <c r="C27" s="324"/>
      <c r="D27" s="324"/>
      <c r="E27" s="324"/>
      <c r="F27" s="324"/>
      <c r="G27" s="324"/>
      <c r="H27" s="324"/>
      <c r="I27" s="324"/>
      <c r="K27" s="173" t="s">
        <v>848</v>
      </c>
      <c r="L27" s="173" t="s">
        <v>849</v>
      </c>
    </row>
    <row r="28" spans="1:12">
      <c r="A28" s="174">
        <v>1</v>
      </c>
      <c r="B28" s="322" t="s">
        <v>850</v>
      </c>
      <c r="C28" s="322"/>
      <c r="D28" s="322"/>
      <c r="E28" s="322"/>
      <c r="F28" s="322"/>
      <c r="G28" s="322"/>
      <c r="H28" s="174" t="s">
        <v>1</v>
      </c>
      <c r="I28" s="174" t="s">
        <v>851</v>
      </c>
      <c r="K28" s="175"/>
      <c r="L28" s="176" t="s">
        <v>852</v>
      </c>
    </row>
    <row r="29" spans="1:12">
      <c r="A29" s="174" t="s">
        <v>2</v>
      </c>
      <c r="B29" s="311" t="s">
        <v>3</v>
      </c>
      <c r="C29" s="311"/>
      <c r="D29" s="311"/>
      <c r="E29" s="311"/>
      <c r="F29" s="311"/>
      <c r="G29" s="311"/>
      <c r="H29" s="175"/>
      <c r="I29" s="177">
        <v>1841.67</v>
      </c>
      <c r="K29" s="175"/>
      <c r="L29" s="175"/>
    </row>
    <row r="30" spans="1:12">
      <c r="A30" s="174" t="s">
        <v>4</v>
      </c>
      <c r="B30" s="311" t="s">
        <v>853</v>
      </c>
      <c r="C30" s="311"/>
      <c r="D30" s="311"/>
      <c r="E30" s="311"/>
      <c r="F30" s="311"/>
      <c r="G30" s="311"/>
      <c r="H30" s="178">
        <v>0.3</v>
      </c>
      <c r="I30" s="177">
        <f>I29*H30</f>
        <v>552.50099999999998</v>
      </c>
      <c r="K30" s="175"/>
      <c r="L30" s="175"/>
    </row>
    <row r="31" spans="1:12">
      <c r="A31" s="174" t="s">
        <v>5</v>
      </c>
      <c r="B31" s="311" t="s">
        <v>854</v>
      </c>
      <c r="C31" s="311"/>
      <c r="D31" s="311"/>
      <c r="E31" s="311"/>
      <c r="F31" s="311"/>
      <c r="G31" s="311"/>
      <c r="H31" s="178"/>
      <c r="I31" s="177">
        <f>H31*I29</f>
        <v>0</v>
      </c>
      <c r="K31" s="175"/>
      <c r="L31" s="175"/>
    </row>
    <row r="32" spans="1:12">
      <c r="A32" s="174" t="s">
        <v>8</v>
      </c>
      <c r="B32" s="311" t="s">
        <v>855</v>
      </c>
      <c r="C32" s="311"/>
      <c r="D32" s="311"/>
      <c r="E32" s="311"/>
      <c r="F32" s="311"/>
      <c r="G32" s="311"/>
      <c r="H32" s="178"/>
      <c r="I32" s="177">
        <v>0</v>
      </c>
      <c r="K32" s="175"/>
      <c r="L32" s="175"/>
    </row>
    <row r="33" spans="1:12">
      <c r="A33" s="179" t="s">
        <v>9</v>
      </c>
      <c r="B33" s="311" t="s">
        <v>856</v>
      </c>
      <c r="C33" s="311"/>
      <c r="D33" s="311"/>
      <c r="E33" s="311"/>
      <c r="F33" s="311"/>
      <c r="G33" s="311"/>
      <c r="H33" s="180"/>
      <c r="I33" s="177">
        <v>0</v>
      </c>
      <c r="K33" s="175"/>
      <c r="L33" s="175"/>
    </row>
    <row r="34" spans="1:12">
      <c r="A34" s="179" t="s">
        <v>10</v>
      </c>
      <c r="B34" s="311" t="s">
        <v>6</v>
      </c>
      <c r="C34" s="311"/>
      <c r="D34" s="311"/>
      <c r="E34" s="311"/>
      <c r="F34" s="311"/>
      <c r="G34" s="311"/>
      <c r="H34" s="178"/>
      <c r="I34" s="177">
        <v>0</v>
      </c>
      <c r="K34" s="175"/>
      <c r="L34" s="175"/>
    </row>
    <row r="35" spans="1:12">
      <c r="A35" s="322" t="s">
        <v>857</v>
      </c>
      <c r="B35" s="322"/>
      <c r="C35" s="322"/>
      <c r="D35" s="322"/>
      <c r="E35" s="322"/>
      <c r="F35" s="322"/>
      <c r="G35" s="322"/>
      <c r="H35" s="322"/>
      <c r="I35" s="181">
        <f>TRUNC(SUM(I29:I34),2)</f>
        <v>2394.17</v>
      </c>
      <c r="K35" s="175"/>
      <c r="L35" s="175"/>
    </row>
    <row r="36" spans="1:12">
      <c r="A36" s="182"/>
      <c r="B36" s="182"/>
      <c r="C36" s="182"/>
      <c r="D36" s="182"/>
      <c r="E36" s="182"/>
      <c r="F36" s="182"/>
      <c r="G36" s="182"/>
      <c r="H36" s="182"/>
      <c r="I36" s="183"/>
      <c r="J36" s="184"/>
    </row>
    <row r="37" spans="1:12">
      <c r="A37" s="324" t="s">
        <v>858</v>
      </c>
      <c r="B37" s="324"/>
      <c r="C37" s="324"/>
      <c r="D37" s="324"/>
      <c r="E37" s="324"/>
      <c r="F37" s="324"/>
      <c r="G37" s="324"/>
      <c r="H37" s="324"/>
      <c r="I37" s="324"/>
      <c r="J37" s="184"/>
    </row>
    <row r="38" spans="1:12">
      <c r="A38" s="322" t="s">
        <v>859</v>
      </c>
      <c r="B38" s="322"/>
      <c r="C38" s="322"/>
      <c r="D38" s="322"/>
      <c r="E38" s="322"/>
      <c r="F38" s="322"/>
      <c r="G38" s="322"/>
      <c r="H38" s="174" t="s">
        <v>1</v>
      </c>
      <c r="I38" s="174" t="s">
        <v>851</v>
      </c>
      <c r="J38" s="184"/>
    </row>
    <row r="39" spans="1:12" ht="38.25">
      <c r="A39" s="174" t="s">
        <v>2</v>
      </c>
      <c r="B39" s="326" t="s">
        <v>860</v>
      </c>
      <c r="C39" s="311"/>
      <c r="D39" s="311"/>
      <c r="E39" s="311"/>
      <c r="F39" s="311"/>
      <c r="G39" s="311"/>
      <c r="H39" s="185">
        <v>8.3299999999999999E-2</v>
      </c>
      <c r="I39" s="177">
        <f>$I$35*H39</f>
        <v>199.434361</v>
      </c>
      <c r="J39" s="184"/>
      <c r="K39" s="175"/>
      <c r="L39" s="186" t="s">
        <v>861</v>
      </c>
    </row>
    <row r="40" spans="1:12" ht="38.25">
      <c r="A40" s="174" t="s">
        <v>4</v>
      </c>
      <c r="B40" s="326" t="s">
        <v>862</v>
      </c>
      <c r="C40" s="326"/>
      <c r="D40" s="326"/>
      <c r="E40" s="326"/>
      <c r="F40" s="326"/>
      <c r="G40" s="326"/>
      <c r="H40" s="187">
        <v>0.121</v>
      </c>
      <c r="I40" s="177">
        <f>H40*I35</f>
        <v>289.69457</v>
      </c>
      <c r="J40" s="184"/>
      <c r="K40" s="188" t="s">
        <v>863</v>
      </c>
      <c r="L40" s="186" t="s">
        <v>864</v>
      </c>
    </row>
    <row r="41" spans="1:12">
      <c r="A41" s="322" t="s">
        <v>865</v>
      </c>
      <c r="B41" s="322"/>
      <c r="C41" s="322"/>
      <c r="D41" s="322"/>
      <c r="E41" s="322"/>
      <c r="F41" s="322"/>
      <c r="G41" s="322"/>
      <c r="H41" s="189">
        <f>TRUNC(SUM(H39:H40),4)</f>
        <v>0.20430000000000001</v>
      </c>
      <c r="I41" s="181">
        <f>TRUNC(SUM(I39:I40),2)</f>
        <v>489.12</v>
      </c>
      <c r="J41" s="184"/>
    </row>
    <row r="42" spans="1:12">
      <c r="A42" s="327"/>
      <c r="B42" s="328"/>
      <c r="C42" s="328"/>
      <c r="D42" s="328"/>
      <c r="E42" s="328"/>
      <c r="F42" s="328"/>
      <c r="G42" s="328"/>
      <c r="H42" s="328"/>
      <c r="I42" s="328"/>
    </row>
    <row r="43" spans="1:12">
      <c r="A43" s="190"/>
      <c r="B43" s="190"/>
      <c r="C43" s="190"/>
      <c r="D43" s="190"/>
      <c r="E43" s="190"/>
      <c r="F43" s="190"/>
      <c r="G43" s="190"/>
      <c r="H43" s="191" t="s">
        <v>866</v>
      </c>
      <c r="I43" s="192">
        <f>I35+I41</f>
        <v>2883.29</v>
      </c>
      <c r="J43" s="193"/>
    </row>
    <row r="44" spans="1:12">
      <c r="A44" s="190"/>
      <c r="B44" s="190"/>
      <c r="C44" s="190"/>
      <c r="D44" s="190"/>
      <c r="E44" s="190"/>
      <c r="F44" s="190"/>
      <c r="G44" s="190"/>
      <c r="H44" s="190"/>
      <c r="I44" s="190"/>
      <c r="J44" s="193"/>
    </row>
    <row r="45" spans="1:12">
      <c r="A45" s="322" t="s">
        <v>867</v>
      </c>
      <c r="B45" s="322"/>
      <c r="C45" s="322"/>
      <c r="D45" s="322"/>
      <c r="E45" s="322"/>
      <c r="F45" s="322"/>
      <c r="G45" s="322"/>
      <c r="H45" s="174" t="s">
        <v>1</v>
      </c>
      <c r="I45" s="174" t="s">
        <v>851</v>
      </c>
      <c r="J45" s="184"/>
    </row>
    <row r="46" spans="1:12">
      <c r="A46" s="174" t="s">
        <v>2</v>
      </c>
      <c r="B46" s="311" t="s">
        <v>868</v>
      </c>
      <c r="C46" s="311"/>
      <c r="D46" s="311"/>
      <c r="E46" s="311"/>
      <c r="F46" s="311"/>
      <c r="G46" s="311"/>
      <c r="H46" s="185">
        <v>0.2</v>
      </c>
      <c r="I46" s="177">
        <f t="shared" ref="I46:I53" si="0">H46*$I$43</f>
        <v>576.65800000000002</v>
      </c>
      <c r="J46" s="184"/>
      <c r="K46" s="175"/>
      <c r="L46" s="194" t="s">
        <v>869</v>
      </c>
    </row>
    <row r="47" spans="1:12">
      <c r="A47" s="174" t="s">
        <v>4</v>
      </c>
      <c r="B47" s="311" t="s">
        <v>870</v>
      </c>
      <c r="C47" s="311"/>
      <c r="D47" s="311"/>
      <c r="E47" s="311"/>
      <c r="F47" s="311"/>
      <c r="G47" s="311"/>
      <c r="H47" s="185">
        <v>2.5000000000000001E-2</v>
      </c>
      <c r="I47" s="177">
        <f t="shared" si="0"/>
        <v>72.082250000000002</v>
      </c>
      <c r="J47" s="184"/>
      <c r="K47" s="175"/>
      <c r="L47" s="194" t="s">
        <v>871</v>
      </c>
    </row>
    <row r="48" spans="1:12">
      <c r="A48" s="174" t="s">
        <v>5</v>
      </c>
      <c r="B48" s="311" t="s">
        <v>872</v>
      </c>
      <c r="C48" s="311"/>
      <c r="D48" s="311"/>
      <c r="E48" s="311"/>
      <c r="F48" s="311"/>
      <c r="G48" s="311"/>
      <c r="H48" s="185">
        <v>0.03</v>
      </c>
      <c r="I48" s="177">
        <f t="shared" si="0"/>
        <v>86.498699999999999</v>
      </c>
      <c r="J48" s="184"/>
      <c r="K48" s="188" t="s">
        <v>873</v>
      </c>
      <c r="L48" s="194" t="s">
        <v>874</v>
      </c>
    </row>
    <row r="49" spans="1:12">
      <c r="A49" s="174" t="s">
        <v>8</v>
      </c>
      <c r="B49" s="311" t="s">
        <v>875</v>
      </c>
      <c r="C49" s="311"/>
      <c r="D49" s="311"/>
      <c r="E49" s="311"/>
      <c r="F49" s="311"/>
      <c r="G49" s="311"/>
      <c r="H49" s="185">
        <v>1.4999999999999999E-2</v>
      </c>
      <c r="I49" s="177">
        <f t="shared" si="0"/>
        <v>43.24935</v>
      </c>
      <c r="J49" s="184"/>
      <c r="K49" s="175"/>
      <c r="L49" s="194" t="s">
        <v>876</v>
      </c>
    </row>
    <row r="50" spans="1:12">
      <c r="A50" s="174" t="s">
        <v>9</v>
      </c>
      <c r="B50" s="311" t="s">
        <v>877</v>
      </c>
      <c r="C50" s="311"/>
      <c r="D50" s="311"/>
      <c r="E50" s="311"/>
      <c r="F50" s="311"/>
      <c r="G50" s="311"/>
      <c r="H50" s="185">
        <v>0.01</v>
      </c>
      <c r="I50" s="177">
        <f t="shared" si="0"/>
        <v>28.832899999999999</v>
      </c>
      <c r="J50" s="184"/>
      <c r="K50" s="175"/>
      <c r="L50" s="194" t="s">
        <v>878</v>
      </c>
    </row>
    <row r="51" spans="1:12">
      <c r="A51" s="174" t="s">
        <v>10</v>
      </c>
      <c r="B51" s="311" t="s">
        <v>879</v>
      </c>
      <c r="C51" s="311"/>
      <c r="D51" s="311"/>
      <c r="E51" s="311"/>
      <c r="F51" s="311"/>
      <c r="G51" s="311"/>
      <c r="H51" s="185">
        <v>6.0000000000000001E-3</v>
      </c>
      <c r="I51" s="177">
        <f t="shared" si="0"/>
        <v>17.29974</v>
      </c>
      <c r="J51" s="184"/>
      <c r="K51" s="175"/>
      <c r="L51" s="195" t="s">
        <v>880</v>
      </c>
    </row>
    <row r="52" spans="1:12">
      <c r="A52" s="174" t="s">
        <v>12</v>
      </c>
      <c r="B52" s="311" t="s">
        <v>881</v>
      </c>
      <c r="C52" s="311"/>
      <c r="D52" s="311"/>
      <c r="E52" s="311"/>
      <c r="F52" s="311"/>
      <c r="G52" s="311"/>
      <c r="H52" s="185">
        <v>2E-3</v>
      </c>
      <c r="I52" s="177">
        <f t="shared" si="0"/>
        <v>5.7665800000000003</v>
      </c>
      <c r="J52" s="184"/>
      <c r="K52" s="175"/>
      <c r="L52" s="194" t="s">
        <v>878</v>
      </c>
    </row>
    <row r="53" spans="1:12">
      <c r="A53" s="174" t="s">
        <v>13</v>
      </c>
      <c r="B53" s="311" t="s">
        <v>882</v>
      </c>
      <c r="C53" s="311"/>
      <c r="D53" s="311"/>
      <c r="E53" s="311"/>
      <c r="F53" s="311"/>
      <c r="G53" s="311"/>
      <c r="H53" s="185">
        <v>0.08</v>
      </c>
      <c r="I53" s="177">
        <f t="shared" si="0"/>
        <v>230.66319999999999</v>
      </c>
      <c r="J53" s="184"/>
      <c r="K53" s="175"/>
      <c r="L53" s="194" t="s">
        <v>883</v>
      </c>
    </row>
    <row r="54" spans="1:12">
      <c r="A54" s="322" t="s">
        <v>884</v>
      </c>
      <c r="B54" s="322"/>
      <c r="C54" s="322"/>
      <c r="D54" s="322"/>
      <c r="E54" s="322"/>
      <c r="F54" s="322"/>
      <c r="G54" s="322"/>
      <c r="H54" s="189">
        <f>SUM(H46:H53)</f>
        <v>0.36800000000000005</v>
      </c>
      <c r="I54" s="181">
        <f>TRUNC(SUM(I46:I53),2)</f>
        <v>1061.05</v>
      </c>
      <c r="J54" s="184"/>
    </row>
    <row r="55" spans="1:12">
      <c r="A55" s="331"/>
      <c r="B55" s="331"/>
      <c r="C55" s="331"/>
      <c r="D55" s="331"/>
      <c r="E55" s="331"/>
      <c r="F55" s="331"/>
      <c r="G55" s="331"/>
      <c r="H55" s="331"/>
      <c r="I55" s="332"/>
      <c r="J55" s="184"/>
    </row>
    <row r="56" spans="1:12">
      <c r="A56" s="322" t="s">
        <v>17</v>
      </c>
      <c r="B56" s="322"/>
      <c r="C56" s="322"/>
      <c r="D56" s="322"/>
      <c r="E56" s="322"/>
      <c r="F56" s="322"/>
      <c r="G56" s="322"/>
      <c r="H56" s="189"/>
      <c r="I56" s="174" t="s">
        <v>851</v>
      </c>
      <c r="J56" s="184"/>
    </row>
    <row r="57" spans="1:12" ht="15">
      <c r="A57" s="174" t="s">
        <v>2</v>
      </c>
      <c r="B57" s="329" t="s">
        <v>885</v>
      </c>
      <c r="C57" s="330"/>
      <c r="D57" s="330"/>
      <c r="E57" s="330"/>
      <c r="F57" s="330"/>
      <c r="G57" s="330"/>
      <c r="H57" s="170" t="s">
        <v>886</v>
      </c>
      <c r="I57" s="196">
        <f>(4.57*2*22)-(I29*0.06)</f>
        <v>90.579800000000006</v>
      </c>
      <c r="J57" s="184"/>
      <c r="K57" s="197" t="s">
        <v>887</v>
      </c>
      <c r="L57" s="197" t="s">
        <v>888</v>
      </c>
    </row>
    <row r="58" spans="1:12" ht="15">
      <c r="A58" s="174" t="s">
        <v>4</v>
      </c>
      <c r="B58" s="329" t="s">
        <v>889</v>
      </c>
      <c r="C58" s="330"/>
      <c r="D58" s="330"/>
      <c r="E58" s="330"/>
      <c r="F58" s="330"/>
      <c r="G58" s="330"/>
      <c r="H58" s="170" t="s">
        <v>886</v>
      </c>
      <c r="I58" s="196">
        <f>(22.22*22)*95%</f>
        <v>464.39799999999997</v>
      </c>
      <c r="J58" s="184"/>
      <c r="K58" s="176" t="s">
        <v>890</v>
      </c>
      <c r="L58" s="176" t="s">
        <v>891</v>
      </c>
    </row>
    <row r="59" spans="1:12" ht="15">
      <c r="A59" s="174" t="s">
        <v>5</v>
      </c>
      <c r="B59" s="329" t="s">
        <v>892</v>
      </c>
      <c r="C59" s="330"/>
      <c r="D59" s="330"/>
      <c r="E59" s="330"/>
      <c r="F59" s="330"/>
      <c r="G59" s="330"/>
      <c r="H59" s="170" t="s">
        <v>886</v>
      </c>
      <c r="I59" s="198">
        <f>10%*I29</f>
        <v>184.16700000000003</v>
      </c>
      <c r="J59" s="184"/>
      <c r="K59" s="169" t="s">
        <v>893</v>
      </c>
      <c r="L59" s="176" t="s">
        <v>894</v>
      </c>
    </row>
    <row r="60" spans="1:12" ht="15">
      <c r="A60" s="174" t="s">
        <v>9</v>
      </c>
      <c r="B60" s="334" t="s">
        <v>895</v>
      </c>
      <c r="C60" s="335"/>
      <c r="D60" s="335"/>
      <c r="E60" s="335"/>
      <c r="F60" s="335"/>
      <c r="G60" s="336"/>
      <c r="H60" s="199" t="s">
        <v>886</v>
      </c>
      <c r="I60" s="196">
        <f>'Seguro de Vida'!C6</f>
        <v>9.586666666666666</v>
      </c>
      <c r="J60" s="184"/>
      <c r="K60" s="175"/>
      <c r="L60" s="176" t="s">
        <v>896</v>
      </c>
    </row>
    <row r="61" spans="1:12" ht="15">
      <c r="A61" s="174" t="s">
        <v>12</v>
      </c>
      <c r="B61" s="329" t="s">
        <v>897</v>
      </c>
      <c r="C61" s="330"/>
      <c r="D61" s="330"/>
      <c r="E61" s="330"/>
      <c r="F61" s="330"/>
      <c r="G61" s="330"/>
      <c r="H61" s="170" t="s">
        <v>886</v>
      </c>
      <c r="I61" s="196">
        <v>0</v>
      </c>
      <c r="J61" s="184"/>
      <c r="K61" s="175"/>
      <c r="L61" s="176" t="s">
        <v>898</v>
      </c>
    </row>
    <row r="62" spans="1:12">
      <c r="A62" s="322" t="s">
        <v>899</v>
      </c>
      <c r="B62" s="322"/>
      <c r="C62" s="322"/>
      <c r="D62" s="322"/>
      <c r="E62" s="322"/>
      <c r="F62" s="322"/>
      <c r="G62" s="322"/>
      <c r="H62" s="322"/>
      <c r="I62" s="181">
        <f>SUM(I57:I61)</f>
        <v>748.73146666666673</v>
      </c>
      <c r="J62" s="184"/>
    </row>
    <row r="63" spans="1:12">
      <c r="A63" s="331"/>
      <c r="B63" s="331"/>
      <c r="C63" s="331"/>
      <c r="D63" s="331"/>
      <c r="E63" s="331"/>
      <c r="F63" s="331"/>
      <c r="G63" s="331"/>
      <c r="H63" s="331"/>
      <c r="I63" s="332"/>
      <c r="J63" s="184"/>
    </row>
    <row r="64" spans="1:12">
      <c r="A64" s="333" t="s">
        <v>900</v>
      </c>
      <c r="B64" s="333"/>
      <c r="C64" s="333"/>
      <c r="D64" s="333"/>
      <c r="E64" s="333"/>
      <c r="F64" s="333"/>
      <c r="G64" s="333"/>
      <c r="H64" s="333"/>
      <c r="I64" s="333"/>
      <c r="J64" s="184"/>
    </row>
    <row r="65" spans="1:12">
      <c r="A65" s="322" t="s">
        <v>901</v>
      </c>
      <c r="B65" s="322"/>
      <c r="C65" s="322"/>
      <c r="D65" s="322"/>
      <c r="E65" s="322"/>
      <c r="F65" s="322"/>
      <c r="G65" s="322"/>
      <c r="H65" s="322"/>
      <c r="I65" s="174" t="s">
        <v>851</v>
      </c>
      <c r="J65" s="184"/>
    </row>
    <row r="66" spans="1:12">
      <c r="A66" s="174" t="s">
        <v>15</v>
      </c>
      <c r="B66" s="313" t="s">
        <v>902</v>
      </c>
      <c r="C66" s="313"/>
      <c r="D66" s="313"/>
      <c r="E66" s="313"/>
      <c r="F66" s="313"/>
      <c r="G66" s="313"/>
      <c r="H66" s="313"/>
      <c r="I66" s="177">
        <f>I41</f>
        <v>489.12</v>
      </c>
      <c r="J66" s="184"/>
    </row>
    <row r="67" spans="1:12">
      <c r="A67" s="179" t="s">
        <v>16</v>
      </c>
      <c r="B67" s="313" t="s">
        <v>903</v>
      </c>
      <c r="C67" s="313"/>
      <c r="D67" s="313"/>
      <c r="E67" s="313"/>
      <c r="F67" s="313"/>
      <c r="G67" s="313"/>
      <c r="H67" s="313"/>
      <c r="I67" s="200">
        <f>I54</f>
        <v>1061.05</v>
      </c>
      <c r="J67" s="184"/>
    </row>
    <row r="68" spans="1:12">
      <c r="A68" s="179" t="s">
        <v>18</v>
      </c>
      <c r="B68" s="313" t="s">
        <v>19</v>
      </c>
      <c r="C68" s="313"/>
      <c r="D68" s="313"/>
      <c r="E68" s="313"/>
      <c r="F68" s="313"/>
      <c r="G68" s="313"/>
      <c r="H68" s="313"/>
      <c r="I68" s="200">
        <f>I62</f>
        <v>748.73146666666673</v>
      </c>
      <c r="J68" s="184"/>
    </row>
    <row r="69" spans="1:12">
      <c r="A69" s="322" t="s">
        <v>904</v>
      </c>
      <c r="B69" s="322"/>
      <c r="C69" s="322"/>
      <c r="D69" s="322"/>
      <c r="E69" s="322"/>
      <c r="F69" s="322"/>
      <c r="G69" s="322"/>
      <c r="H69" s="322"/>
      <c r="I69" s="201">
        <f>TRUNC(SUM(I66:I68),2)</f>
        <v>2298.9</v>
      </c>
      <c r="J69" s="184"/>
    </row>
    <row r="70" spans="1:12">
      <c r="A70" s="340"/>
      <c r="B70" s="341"/>
      <c r="C70" s="341"/>
      <c r="D70" s="341"/>
      <c r="E70" s="341"/>
      <c r="F70" s="341"/>
      <c r="G70" s="341"/>
      <c r="H70" s="341"/>
      <c r="I70" s="341"/>
      <c r="J70" s="184"/>
    </row>
    <row r="71" spans="1:12">
      <c r="A71" s="324" t="s">
        <v>905</v>
      </c>
      <c r="B71" s="324"/>
      <c r="C71" s="324"/>
      <c r="D71" s="324"/>
      <c r="E71" s="324"/>
      <c r="F71" s="324"/>
      <c r="G71" s="324"/>
      <c r="H71" s="324"/>
      <c r="I71" s="324"/>
      <c r="J71" s="184"/>
    </row>
    <row r="72" spans="1:12">
      <c r="A72" s="174">
        <v>3</v>
      </c>
      <c r="B72" s="322" t="s">
        <v>906</v>
      </c>
      <c r="C72" s="322"/>
      <c r="D72" s="322"/>
      <c r="E72" s="322"/>
      <c r="F72" s="322"/>
      <c r="G72" s="322"/>
      <c r="H72" s="174" t="s">
        <v>1</v>
      </c>
      <c r="I72" s="174" t="s">
        <v>851</v>
      </c>
      <c r="J72" s="184"/>
    </row>
    <row r="73" spans="1:12" ht="26.25" customHeight="1">
      <c r="A73" s="174" t="s">
        <v>2</v>
      </c>
      <c r="B73" s="337" t="s">
        <v>22</v>
      </c>
      <c r="C73" s="337"/>
      <c r="D73" s="337"/>
      <c r="E73" s="337"/>
      <c r="F73" s="337"/>
      <c r="G73" s="337"/>
      <c r="H73" s="202">
        <v>4.1999999999999997E-3</v>
      </c>
      <c r="I73" s="200">
        <f>$I$35*H73</f>
        <v>10.055514000000001</v>
      </c>
      <c r="J73" s="184"/>
      <c r="K73" s="203" t="s">
        <v>907</v>
      </c>
      <c r="L73" s="203" t="s">
        <v>908</v>
      </c>
    </row>
    <row r="74" spans="1:12">
      <c r="A74" s="174" t="s">
        <v>4</v>
      </c>
      <c r="B74" s="311" t="s">
        <v>909</v>
      </c>
      <c r="C74" s="311"/>
      <c r="D74" s="311"/>
      <c r="E74" s="311"/>
      <c r="F74" s="311"/>
      <c r="G74" s="311"/>
      <c r="H74" s="204">
        <f>0.08*H73</f>
        <v>3.3599999999999998E-4</v>
      </c>
      <c r="I74" s="177">
        <f>H74*I35</f>
        <v>0.80444112000000001</v>
      </c>
      <c r="J74" s="184"/>
      <c r="K74" s="203" t="s">
        <v>910</v>
      </c>
      <c r="L74" s="203" t="s">
        <v>911</v>
      </c>
    </row>
    <row r="75" spans="1:12" ht="25.5">
      <c r="A75" s="174" t="s">
        <v>5</v>
      </c>
      <c r="B75" s="326" t="s">
        <v>912</v>
      </c>
      <c r="C75" s="311"/>
      <c r="D75" s="311"/>
      <c r="E75" s="311"/>
      <c r="F75" s="311"/>
      <c r="G75" s="311"/>
      <c r="H75" s="185">
        <v>1.9400000000000001E-2</v>
      </c>
      <c r="I75" s="177">
        <f>$I$35*H75</f>
        <v>46.446898000000004</v>
      </c>
      <c r="J75" s="184"/>
      <c r="K75" s="203" t="s">
        <v>913</v>
      </c>
      <c r="L75" s="203" t="s">
        <v>914</v>
      </c>
    </row>
    <row r="76" spans="1:12" ht="25.5">
      <c r="A76" s="174" t="s">
        <v>8</v>
      </c>
      <c r="B76" s="326" t="s">
        <v>915</v>
      </c>
      <c r="C76" s="311"/>
      <c r="D76" s="311"/>
      <c r="E76" s="311"/>
      <c r="F76" s="311"/>
      <c r="G76" s="311"/>
      <c r="H76" s="187">
        <f>H54*H75</f>
        <v>7.1392000000000009E-3</v>
      </c>
      <c r="I76" s="177">
        <f>$I$35*H76</f>
        <v>17.092458464000003</v>
      </c>
      <c r="J76" s="184"/>
      <c r="K76" s="203" t="s">
        <v>916</v>
      </c>
    </row>
    <row r="77" spans="1:12" ht="38.25" customHeight="1">
      <c r="A77" s="295" t="s">
        <v>9</v>
      </c>
      <c r="B77" s="338" t="s">
        <v>917</v>
      </c>
      <c r="C77" s="339"/>
      <c r="D77" s="339"/>
      <c r="E77" s="339"/>
      <c r="F77" s="339"/>
      <c r="G77" s="339"/>
      <c r="H77" s="291">
        <v>0.04</v>
      </c>
      <c r="I77" s="177">
        <f>$I$35*H77</f>
        <v>95.766800000000003</v>
      </c>
      <c r="J77" s="184"/>
      <c r="K77" s="292" t="s">
        <v>1376</v>
      </c>
      <c r="L77" s="293" t="s">
        <v>1377</v>
      </c>
    </row>
    <row r="78" spans="1:12">
      <c r="A78" s="322" t="s">
        <v>918</v>
      </c>
      <c r="B78" s="322"/>
      <c r="C78" s="322"/>
      <c r="D78" s="322"/>
      <c r="E78" s="322"/>
      <c r="F78" s="322"/>
      <c r="G78" s="322"/>
      <c r="H78" s="189">
        <f>TRUNC(SUM(H73:H77),4)</f>
        <v>7.0999999999999994E-2</v>
      </c>
      <c r="I78" s="181">
        <f>TRUNC(SUM(I73:I77),2)</f>
        <v>170.16</v>
      </c>
      <c r="J78" s="184"/>
    </row>
    <row r="79" spans="1:12">
      <c r="A79" s="345"/>
      <c r="B79" s="346"/>
      <c r="C79" s="346"/>
      <c r="D79" s="346"/>
      <c r="E79" s="346"/>
      <c r="F79" s="346"/>
      <c r="G79" s="346"/>
      <c r="H79" s="346"/>
      <c r="I79" s="346"/>
      <c r="J79" s="184"/>
    </row>
    <row r="80" spans="1:12">
      <c r="A80" s="324" t="s">
        <v>919</v>
      </c>
      <c r="B80" s="324"/>
      <c r="C80" s="324"/>
      <c r="D80" s="324"/>
      <c r="E80" s="324"/>
      <c r="F80" s="324"/>
      <c r="G80" s="324"/>
      <c r="H80" s="324"/>
      <c r="I80" s="324"/>
      <c r="J80" s="184"/>
    </row>
    <row r="81" spans="1:12">
      <c r="A81" s="322" t="s">
        <v>920</v>
      </c>
      <c r="B81" s="322"/>
      <c r="C81" s="322"/>
      <c r="D81" s="322"/>
      <c r="E81" s="322"/>
      <c r="F81" s="322"/>
      <c r="G81" s="322"/>
      <c r="H81" s="174" t="s">
        <v>1</v>
      </c>
      <c r="I81" s="174" t="s">
        <v>851</v>
      </c>
      <c r="J81" s="184"/>
    </row>
    <row r="82" spans="1:12" ht="33" customHeight="1">
      <c r="A82" s="174" t="s">
        <v>2</v>
      </c>
      <c r="B82" s="342" t="s">
        <v>921</v>
      </c>
      <c r="C82" s="337"/>
      <c r="D82" s="337"/>
      <c r="E82" s="337"/>
      <c r="F82" s="337"/>
      <c r="G82" s="337"/>
      <c r="H82" s="185">
        <f>1/12/12+1/12/12+1/12/12/3</f>
        <v>1.6203703703703703E-2</v>
      </c>
      <c r="I82" s="177">
        <f t="shared" ref="I82:I87" si="1">$I$35*H82</f>
        <v>38.794421296296292</v>
      </c>
      <c r="J82" s="184"/>
      <c r="K82" s="203" t="s">
        <v>922</v>
      </c>
      <c r="L82" s="203" t="s">
        <v>923</v>
      </c>
    </row>
    <row r="83" spans="1:12" ht="15">
      <c r="A83" s="179" t="s">
        <v>4</v>
      </c>
      <c r="B83" s="342" t="s">
        <v>924</v>
      </c>
      <c r="C83" s="337"/>
      <c r="D83" s="337"/>
      <c r="E83" s="337"/>
      <c r="F83" s="337"/>
      <c r="G83" s="337"/>
      <c r="H83" s="202">
        <f>1/30/12</f>
        <v>2.7777777777777779E-3</v>
      </c>
      <c r="I83" s="200">
        <f t="shared" si="1"/>
        <v>6.6504722222222226</v>
      </c>
      <c r="J83" s="184"/>
      <c r="K83" s="203" t="s">
        <v>925</v>
      </c>
      <c r="L83" s="203" t="s">
        <v>926</v>
      </c>
    </row>
    <row r="84" spans="1:12" ht="38.25">
      <c r="A84" s="179" t="s">
        <v>5</v>
      </c>
      <c r="B84" s="342" t="s">
        <v>927</v>
      </c>
      <c r="C84" s="337"/>
      <c r="D84" s="337"/>
      <c r="E84" s="337"/>
      <c r="F84" s="337"/>
      <c r="G84" s="337"/>
      <c r="H84" s="205">
        <f>5/30/12*0.015</f>
        <v>2.0833333333333332E-4</v>
      </c>
      <c r="I84" s="200">
        <f t="shared" si="1"/>
        <v>0.49878541666666665</v>
      </c>
      <c r="J84" s="184"/>
      <c r="K84" s="203" t="s">
        <v>928</v>
      </c>
      <c r="L84" s="186" t="s">
        <v>929</v>
      </c>
    </row>
    <row r="85" spans="1:12" ht="38.25">
      <c r="A85" s="179" t="s">
        <v>8</v>
      </c>
      <c r="B85" s="342" t="s">
        <v>930</v>
      </c>
      <c r="C85" s="337"/>
      <c r="D85" s="337"/>
      <c r="E85" s="337"/>
      <c r="F85" s="337"/>
      <c r="G85" s="337"/>
      <c r="H85" s="202">
        <f>15/30/12*0.08</f>
        <v>3.3333333333333331E-3</v>
      </c>
      <c r="I85" s="200">
        <f t="shared" si="1"/>
        <v>7.9805666666666664</v>
      </c>
      <c r="J85" s="184"/>
      <c r="K85" s="203" t="s">
        <v>931</v>
      </c>
      <c r="L85" s="186" t="s">
        <v>932</v>
      </c>
    </row>
    <row r="86" spans="1:12" ht="39.75" customHeight="1">
      <c r="A86" s="179" t="s">
        <v>9</v>
      </c>
      <c r="B86" s="342" t="s">
        <v>933</v>
      </c>
      <c r="C86" s="337"/>
      <c r="D86" s="337"/>
      <c r="E86" s="337"/>
      <c r="F86" s="337"/>
      <c r="G86" s="337"/>
      <c r="H86" s="202">
        <f>((4*8.33%)+(4*2.78%))/12*2%</f>
        <v>7.4066666666666671E-4</v>
      </c>
      <c r="I86" s="200">
        <f t="shared" si="1"/>
        <v>1.7732819133333335</v>
      </c>
      <c r="J86" s="206"/>
      <c r="K86" s="203" t="s">
        <v>934</v>
      </c>
      <c r="L86" s="186" t="s">
        <v>935</v>
      </c>
    </row>
    <row r="87" spans="1:12" ht="15">
      <c r="A87" s="174" t="s">
        <v>10</v>
      </c>
      <c r="B87" s="342" t="s">
        <v>936</v>
      </c>
      <c r="C87" s="337"/>
      <c r="D87" s="337"/>
      <c r="E87" s="337"/>
      <c r="F87" s="337"/>
      <c r="G87" s="337"/>
      <c r="H87" s="202">
        <v>0</v>
      </c>
      <c r="I87" s="200">
        <f t="shared" si="1"/>
        <v>0</v>
      </c>
      <c r="J87" s="184"/>
      <c r="K87" s="175"/>
      <c r="L87" s="175"/>
    </row>
    <row r="88" spans="1:12">
      <c r="A88" s="322" t="s">
        <v>937</v>
      </c>
      <c r="B88" s="322"/>
      <c r="C88" s="322"/>
      <c r="D88" s="322"/>
      <c r="E88" s="322"/>
      <c r="F88" s="322"/>
      <c r="G88" s="322"/>
      <c r="H88" s="189">
        <f>TRUNC(SUM(H82:H87),4)</f>
        <v>2.3199999999999998E-2</v>
      </c>
      <c r="I88" s="181">
        <f>TRUNC(SUM(I82:I87),2)</f>
        <v>55.69</v>
      </c>
      <c r="J88" s="184"/>
    </row>
    <row r="89" spans="1:12">
      <c r="A89" s="343"/>
      <c r="B89" s="344"/>
      <c r="C89" s="344"/>
      <c r="D89" s="344"/>
      <c r="E89" s="344"/>
      <c r="F89" s="344"/>
      <c r="G89" s="344"/>
      <c r="H89" s="344"/>
      <c r="I89" s="344"/>
      <c r="J89" s="184"/>
    </row>
    <row r="90" spans="1:12">
      <c r="A90" s="322" t="s">
        <v>20</v>
      </c>
      <c r="B90" s="322"/>
      <c r="C90" s="322"/>
      <c r="D90" s="322"/>
      <c r="E90" s="322"/>
      <c r="F90" s="322"/>
      <c r="G90" s="322"/>
      <c r="H90" s="174" t="s">
        <v>1</v>
      </c>
      <c r="I90" s="174" t="s">
        <v>851</v>
      </c>
      <c r="J90" s="184"/>
    </row>
    <row r="91" spans="1:12">
      <c r="A91" s="174" t="s">
        <v>2</v>
      </c>
      <c r="B91" s="347" t="s">
        <v>938</v>
      </c>
      <c r="C91" s="311"/>
      <c r="D91" s="311"/>
      <c r="E91" s="311"/>
      <c r="F91" s="311"/>
      <c r="G91" s="311"/>
      <c r="H91" s="185">
        <v>0</v>
      </c>
      <c r="I91" s="177">
        <f>$I$35*H91</f>
        <v>0</v>
      </c>
      <c r="J91" s="184"/>
    </row>
    <row r="92" spans="1:12">
      <c r="A92" s="322" t="s">
        <v>939</v>
      </c>
      <c r="B92" s="322"/>
      <c r="C92" s="322"/>
      <c r="D92" s="322"/>
      <c r="E92" s="322"/>
      <c r="F92" s="322"/>
      <c r="G92" s="322"/>
      <c r="H92" s="189">
        <f>TRUNC(SUM(H91),4)</f>
        <v>0</v>
      </c>
      <c r="I92" s="181">
        <f>TRUNC(SUM(I91),2)</f>
        <v>0</v>
      </c>
      <c r="J92" s="184"/>
    </row>
    <row r="93" spans="1:12">
      <c r="A93" s="348"/>
      <c r="B93" s="349"/>
      <c r="C93" s="349"/>
      <c r="D93" s="349"/>
      <c r="E93" s="349"/>
      <c r="F93" s="349"/>
      <c r="G93" s="349"/>
      <c r="H93" s="349"/>
      <c r="I93" s="349"/>
      <c r="J93" s="184"/>
    </row>
    <row r="94" spans="1:12">
      <c r="A94" s="333" t="s">
        <v>940</v>
      </c>
      <c r="B94" s="333"/>
      <c r="C94" s="333"/>
      <c r="D94" s="333"/>
      <c r="E94" s="333"/>
      <c r="F94" s="333"/>
      <c r="G94" s="333"/>
      <c r="H94" s="333"/>
      <c r="I94" s="333"/>
      <c r="J94" s="184"/>
    </row>
    <row r="95" spans="1:12">
      <c r="A95" s="322" t="s">
        <v>941</v>
      </c>
      <c r="B95" s="322"/>
      <c r="C95" s="322"/>
      <c r="D95" s="322"/>
      <c r="E95" s="322"/>
      <c r="F95" s="322"/>
      <c r="G95" s="322"/>
      <c r="H95" s="322"/>
      <c r="I95" s="174" t="s">
        <v>851</v>
      </c>
      <c r="J95" s="184"/>
    </row>
    <row r="96" spans="1:12" ht="15">
      <c r="A96" s="174" t="s">
        <v>11</v>
      </c>
      <c r="B96" s="319" t="s">
        <v>942</v>
      </c>
      <c r="C96" s="313"/>
      <c r="D96" s="313"/>
      <c r="E96" s="313"/>
      <c r="F96" s="313"/>
      <c r="G96" s="313"/>
      <c r="H96" s="313"/>
      <c r="I96" s="177">
        <f>I88</f>
        <v>55.69</v>
      </c>
      <c r="J96" s="184"/>
    </row>
    <row r="97" spans="1:12" ht="15">
      <c r="A97" s="179" t="s">
        <v>14</v>
      </c>
      <c r="B97" s="319" t="s">
        <v>943</v>
      </c>
      <c r="C97" s="313"/>
      <c r="D97" s="313"/>
      <c r="E97" s="313"/>
      <c r="F97" s="313"/>
      <c r="G97" s="313"/>
      <c r="H97" s="313"/>
      <c r="I97" s="200">
        <f>I92</f>
        <v>0</v>
      </c>
      <c r="J97" s="184"/>
    </row>
    <row r="98" spans="1:12">
      <c r="A98" s="322" t="s">
        <v>944</v>
      </c>
      <c r="B98" s="322"/>
      <c r="C98" s="322"/>
      <c r="D98" s="322"/>
      <c r="E98" s="322"/>
      <c r="F98" s="322"/>
      <c r="G98" s="322"/>
      <c r="H98" s="322"/>
      <c r="I98" s="201">
        <f>TRUNC(SUM(I96:I97),2)</f>
        <v>55.69</v>
      </c>
      <c r="J98" s="184"/>
    </row>
    <row r="99" spans="1:12">
      <c r="A99" s="340"/>
      <c r="B99" s="341"/>
      <c r="C99" s="341"/>
      <c r="D99" s="341"/>
      <c r="E99" s="341"/>
      <c r="F99" s="341"/>
      <c r="G99" s="341"/>
      <c r="H99" s="341"/>
      <c r="I99" s="341"/>
      <c r="J99" s="184"/>
    </row>
    <row r="100" spans="1:12">
      <c r="A100" s="324" t="s">
        <v>945</v>
      </c>
      <c r="B100" s="324"/>
      <c r="C100" s="324"/>
      <c r="D100" s="324"/>
      <c r="E100" s="324"/>
      <c r="F100" s="324"/>
      <c r="G100" s="324"/>
      <c r="H100" s="324"/>
      <c r="I100" s="324"/>
      <c r="J100" s="184"/>
    </row>
    <row r="101" spans="1:12">
      <c r="A101" s="174">
        <v>5</v>
      </c>
      <c r="B101" s="322" t="s">
        <v>946</v>
      </c>
      <c r="C101" s="322"/>
      <c r="D101" s="322"/>
      <c r="E101" s="322"/>
      <c r="F101" s="322"/>
      <c r="G101" s="322"/>
      <c r="H101" s="174"/>
      <c r="I101" s="174" t="s">
        <v>851</v>
      </c>
      <c r="J101" s="184"/>
    </row>
    <row r="102" spans="1:12" ht="15">
      <c r="A102" s="174" t="s">
        <v>2</v>
      </c>
      <c r="B102" s="329" t="s">
        <v>947</v>
      </c>
      <c r="C102" s="330"/>
      <c r="D102" s="330"/>
      <c r="E102" s="330"/>
      <c r="F102" s="330"/>
      <c r="G102" s="330"/>
      <c r="H102" s="170" t="s">
        <v>886</v>
      </c>
      <c r="I102" s="177">
        <f>Uniformes!B12</f>
        <v>106.86574074074075</v>
      </c>
      <c r="J102" s="184"/>
      <c r="K102" s="169" t="s">
        <v>948</v>
      </c>
      <c r="L102" s="175"/>
    </row>
    <row r="103" spans="1:12" ht="15">
      <c r="A103" s="207" t="s">
        <v>4</v>
      </c>
      <c r="B103" s="351" t="s">
        <v>1020</v>
      </c>
      <c r="C103" s="352"/>
      <c r="D103" s="352"/>
      <c r="E103" s="352"/>
      <c r="F103" s="352"/>
      <c r="G103" s="353"/>
      <c r="H103" s="170" t="s">
        <v>886</v>
      </c>
      <c r="I103" s="177">
        <f>'Equip. e Ferramenta'!E104</f>
        <v>60.096059259259256</v>
      </c>
      <c r="J103" s="184"/>
      <c r="K103" s="169" t="s">
        <v>948</v>
      </c>
      <c r="L103" s="175"/>
    </row>
    <row r="104" spans="1:12">
      <c r="A104" s="322" t="s">
        <v>949</v>
      </c>
      <c r="B104" s="322"/>
      <c r="C104" s="322"/>
      <c r="D104" s="322"/>
      <c r="E104" s="322"/>
      <c r="F104" s="322"/>
      <c r="G104" s="322"/>
      <c r="H104" s="189" t="s">
        <v>886</v>
      </c>
      <c r="I104" s="181">
        <f>TRUNC(SUM(I102:I103),2)</f>
        <v>166.96</v>
      </c>
      <c r="J104" s="184"/>
    </row>
    <row r="105" spans="1:12">
      <c r="A105" s="340"/>
      <c r="B105" s="341"/>
      <c r="C105" s="341"/>
      <c r="D105" s="341"/>
      <c r="E105" s="341"/>
      <c r="F105" s="341"/>
      <c r="G105" s="341"/>
      <c r="H105" s="341"/>
      <c r="I105" s="341"/>
      <c r="J105" s="184"/>
    </row>
    <row r="106" spans="1:12">
      <c r="A106" s="324" t="s">
        <v>950</v>
      </c>
      <c r="B106" s="324"/>
      <c r="C106" s="324"/>
      <c r="D106" s="324"/>
      <c r="E106" s="324"/>
      <c r="F106" s="324"/>
      <c r="G106" s="324"/>
      <c r="H106" s="324"/>
      <c r="I106" s="324"/>
      <c r="J106" s="184"/>
    </row>
    <row r="107" spans="1:12">
      <c r="A107" s="174">
        <v>6</v>
      </c>
      <c r="B107" s="322" t="s">
        <v>951</v>
      </c>
      <c r="C107" s="322"/>
      <c r="D107" s="322"/>
      <c r="E107" s="322"/>
      <c r="F107" s="322"/>
      <c r="G107" s="322"/>
      <c r="H107" s="174" t="s">
        <v>1</v>
      </c>
      <c r="I107" s="174" t="s">
        <v>851</v>
      </c>
      <c r="J107" s="184"/>
    </row>
    <row r="108" spans="1:12" ht="15">
      <c r="A108" s="174" t="s">
        <v>2</v>
      </c>
      <c r="B108" s="311" t="s">
        <v>952</v>
      </c>
      <c r="C108" s="311"/>
      <c r="D108" s="311"/>
      <c r="E108" s="311"/>
      <c r="F108" s="311"/>
      <c r="G108" s="311"/>
      <c r="H108" s="208">
        <v>6.0699999999999997E-2</v>
      </c>
      <c r="I108" s="177">
        <f>TRUNC(H108*I124,2)</f>
        <v>308.70999999999998</v>
      </c>
      <c r="J108" s="184"/>
      <c r="K108" s="169" t="s">
        <v>953</v>
      </c>
      <c r="L108" s="169"/>
    </row>
    <row r="109" spans="1:12" ht="15">
      <c r="A109" s="179" t="s">
        <v>4</v>
      </c>
      <c r="B109" s="311" t="s">
        <v>46</v>
      </c>
      <c r="C109" s="311"/>
      <c r="D109" s="311"/>
      <c r="E109" s="311"/>
      <c r="F109" s="311"/>
      <c r="G109" s="311"/>
      <c r="H109" s="208">
        <v>7.3999999999999996E-2</v>
      </c>
      <c r="I109" s="177">
        <f>TRUNC(H109*(I108+I124),2)</f>
        <v>399.19</v>
      </c>
      <c r="J109" s="184"/>
      <c r="K109" s="169" t="s">
        <v>954</v>
      </c>
      <c r="L109" s="169"/>
    </row>
    <row r="110" spans="1:12" ht="15">
      <c r="A110" s="174" t="s">
        <v>5</v>
      </c>
      <c r="B110" s="350" t="s">
        <v>955</v>
      </c>
      <c r="C110" s="350"/>
      <c r="D110" s="350"/>
      <c r="E110" s="350"/>
      <c r="F110" s="350"/>
      <c r="G110" s="350"/>
      <c r="H110" s="178"/>
      <c r="I110" s="209"/>
      <c r="J110" s="184"/>
      <c r="K110" s="206"/>
      <c r="L110" s="206"/>
    </row>
    <row r="111" spans="1:12" ht="15">
      <c r="A111" s="179" t="s">
        <v>49</v>
      </c>
      <c r="B111" s="326" t="s">
        <v>1378</v>
      </c>
      <c r="C111" s="311"/>
      <c r="D111" s="311"/>
      <c r="E111" s="311"/>
      <c r="F111" s="311"/>
      <c r="G111" s="311"/>
      <c r="H111" s="210">
        <v>6.4999999999999997E-3</v>
      </c>
      <c r="I111" s="200">
        <f>TRUNC((I124+I108+I109)/(1-H114)*H111,4)</f>
        <v>41.225499999999997</v>
      </c>
      <c r="J111" s="300"/>
      <c r="K111" s="169" t="s">
        <v>957</v>
      </c>
      <c r="L111" s="169"/>
    </row>
    <row r="112" spans="1:12" ht="15">
      <c r="A112" s="179" t="s">
        <v>51</v>
      </c>
      <c r="B112" s="326" t="s">
        <v>1379</v>
      </c>
      <c r="C112" s="311"/>
      <c r="D112" s="311"/>
      <c r="E112" s="311"/>
      <c r="F112" s="311"/>
      <c r="G112" s="311"/>
      <c r="H112" s="211">
        <v>0.03</v>
      </c>
      <c r="I112" s="200">
        <f>TRUNC((I124+I108+I109)/(1-H114)*H112,4)</f>
        <v>190.27189999999999</v>
      </c>
      <c r="J112" s="184"/>
      <c r="K112" s="169" t="s">
        <v>959</v>
      </c>
      <c r="L112" s="169"/>
    </row>
    <row r="113" spans="1:12" ht="15">
      <c r="A113" s="179" t="s">
        <v>53</v>
      </c>
      <c r="B113" s="311" t="s">
        <v>960</v>
      </c>
      <c r="C113" s="311"/>
      <c r="D113" s="311"/>
      <c r="E113" s="311"/>
      <c r="F113" s="311"/>
      <c r="G113" s="311"/>
      <c r="H113" s="212">
        <v>0.05</v>
      </c>
      <c r="I113" s="200">
        <f>TRUNC((I124+I108+I109)/(1-H114)*H113,4)</f>
        <v>317.1198</v>
      </c>
      <c r="J113" s="184"/>
      <c r="K113" s="213" t="s">
        <v>961</v>
      </c>
      <c r="L113" s="213"/>
    </row>
    <row r="114" spans="1:12" ht="15">
      <c r="A114" s="179"/>
      <c r="B114" s="311"/>
      <c r="C114" s="311"/>
      <c r="D114" s="311"/>
      <c r="E114" s="311"/>
      <c r="F114" s="311"/>
      <c r="G114" s="311"/>
      <c r="H114" s="214">
        <f>TRUNC(SUM(H111:H113),4)</f>
        <v>8.6499999999999994E-2</v>
      </c>
      <c r="I114" s="200"/>
      <c r="J114" s="184"/>
      <c r="K114" s="206"/>
      <c r="L114" s="206"/>
    </row>
    <row r="115" spans="1:12">
      <c r="A115" s="322" t="s">
        <v>962</v>
      </c>
      <c r="B115" s="322"/>
      <c r="C115" s="322"/>
      <c r="D115" s="322"/>
      <c r="E115" s="322"/>
      <c r="F115" s="322"/>
      <c r="G115" s="322"/>
      <c r="H115" s="210"/>
      <c r="I115" s="201">
        <f>TRUNC(SUM(I108:I113),2)</f>
        <v>1256.51</v>
      </c>
      <c r="J115" s="184"/>
    </row>
    <row r="116" spans="1:12">
      <c r="A116" s="171"/>
      <c r="B116" s="354"/>
      <c r="C116" s="354"/>
      <c r="D116" s="354"/>
      <c r="E116" s="354"/>
      <c r="F116" s="354"/>
      <c r="G116" s="354"/>
      <c r="H116" s="354"/>
      <c r="I116" s="354"/>
    </row>
    <row r="117" spans="1:12">
      <c r="A117" s="333" t="s">
        <v>963</v>
      </c>
      <c r="B117" s="333"/>
      <c r="C117" s="333"/>
      <c r="D117" s="333"/>
      <c r="E117" s="333"/>
      <c r="F117" s="333"/>
      <c r="G117" s="333"/>
      <c r="H117" s="333"/>
      <c r="I117" s="333"/>
    </row>
    <row r="118" spans="1:12">
      <c r="A118" s="322" t="s">
        <v>964</v>
      </c>
      <c r="B118" s="322"/>
      <c r="C118" s="322"/>
      <c r="D118" s="322"/>
      <c r="E118" s="322"/>
      <c r="F118" s="322"/>
      <c r="G118" s="322"/>
      <c r="H118" s="322"/>
      <c r="I118" s="174" t="s">
        <v>851</v>
      </c>
    </row>
    <row r="119" spans="1:12">
      <c r="A119" s="170" t="s">
        <v>2</v>
      </c>
      <c r="B119" s="311" t="str">
        <f>A27</f>
        <v>MÓDULO 1 - COMPOSIÇÃO DA REMUNERAÇÃO</v>
      </c>
      <c r="C119" s="311"/>
      <c r="D119" s="311"/>
      <c r="E119" s="311"/>
      <c r="F119" s="311"/>
      <c r="G119" s="311"/>
      <c r="H119" s="311"/>
      <c r="I119" s="177">
        <f>I35</f>
        <v>2394.17</v>
      </c>
    </row>
    <row r="120" spans="1:12">
      <c r="A120" s="215" t="s">
        <v>4</v>
      </c>
      <c r="B120" s="311" t="str">
        <f>A37</f>
        <v>MÓDULO 2 – ENCARGOS E BENEFÍCIOS ANUAIS, MENSAIS E DIÁRIOS</v>
      </c>
      <c r="C120" s="311"/>
      <c r="D120" s="311"/>
      <c r="E120" s="311"/>
      <c r="F120" s="311"/>
      <c r="G120" s="311"/>
      <c r="H120" s="311"/>
      <c r="I120" s="200">
        <f>I69</f>
        <v>2298.9</v>
      </c>
    </row>
    <row r="121" spans="1:12">
      <c r="A121" s="215" t="s">
        <v>5</v>
      </c>
      <c r="B121" s="311" t="str">
        <f>A71</f>
        <v>MÓDULO 3 – PROVISÃO PARA RESCISÃO</v>
      </c>
      <c r="C121" s="311"/>
      <c r="D121" s="311"/>
      <c r="E121" s="311"/>
      <c r="F121" s="311"/>
      <c r="G121" s="311"/>
      <c r="H121" s="311"/>
      <c r="I121" s="200">
        <f>I78</f>
        <v>170.16</v>
      </c>
    </row>
    <row r="122" spans="1:12">
      <c r="A122" s="170" t="s">
        <v>8</v>
      </c>
      <c r="B122" s="311" t="str">
        <f>A80</f>
        <v>MÓDULO 4 – CUSTO DE REPOSIÇÃO DO PROFISSIONAL AUSENTE</v>
      </c>
      <c r="C122" s="311"/>
      <c r="D122" s="311"/>
      <c r="E122" s="311"/>
      <c r="F122" s="311"/>
      <c r="G122" s="311"/>
      <c r="H122" s="311"/>
      <c r="I122" s="200">
        <f>I98</f>
        <v>55.69</v>
      </c>
    </row>
    <row r="123" spans="1:12">
      <c r="A123" s="215" t="s">
        <v>9</v>
      </c>
      <c r="B123" s="311" t="str">
        <f>A100</f>
        <v>MÓDULO 5 – INSUMOS DIVERSOS</v>
      </c>
      <c r="C123" s="311"/>
      <c r="D123" s="311"/>
      <c r="E123" s="311"/>
      <c r="F123" s="311"/>
      <c r="G123" s="311"/>
      <c r="H123" s="311"/>
      <c r="I123" s="200">
        <f>I104</f>
        <v>166.96</v>
      </c>
    </row>
    <row r="124" spans="1:12">
      <c r="A124" s="179"/>
      <c r="B124" s="322" t="s">
        <v>965</v>
      </c>
      <c r="C124" s="322"/>
      <c r="D124" s="322"/>
      <c r="E124" s="322"/>
      <c r="F124" s="322"/>
      <c r="G124" s="322"/>
      <c r="H124" s="322"/>
      <c r="I124" s="201">
        <f>TRUNC(SUM(I119:I123),2)</f>
        <v>5085.88</v>
      </c>
    </row>
    <row r="125" spans="1:12">
      <c r="A125" s="170" t="s">
        <v>10</v>
      </c>
      <c r="B125" s="311" t="str">
        <f>A106</f>
        <v>MÓDULO 6 – CUSTOS INDIRETOS, TRIBUTOS E LUCRO</v>
      </c>
      <c r="C125" s="311"/>
      <c r="D125" s="311"/>
      <c r="E125" s="311"/>
      <c r="F125" s="311"/>
      <c r="G125" s="311"/>
      <c r="H125" s="311"/>
      <c r="I125" s="177">
        <f>I115</f>
        <v>1256.51</v>
      </c>
    </row>
    <row r="126" spans="1:12">
      <c r="A126" s="322" t="s">
        <v>966</v>
      </c>
      <c r="B126" s="322"/>
      <c r="C126" s="322"/>
      <c r="D126" s="322"/>
      <c r="E126" s="322"/>
      <c r="F126" s="322"/>
      <c r="G126" s="322"/>
      <c r="H126" s="322"/>
      <c r="I126" s="201">
        <f>TRUNC(SUM(I124:I125),2)</f>
        <v>6342.39</v>
      </c>
    </row>
    <row r="127" spans="1:12">
      <c r="I127" s="216"/>
    </row>
    <row r="128" spans="1:12" hidden="1">
      <c r="A128" s="171"/>
      <c r="B128" s="323" t="s">
        <v>967</v>
      </c>
      <c r="C128" s="323"/>
      <c r="D128" s="323"/>
      <c r="E128" s="323"/>
      <c r="F128" s="323"/>
      <c r="G128" s="323"/>
      <c r="H128" s="182"/>
      <c r="I128" s="182"/>
    </row>
    <row r="129" spans="1:9" ht="40.5" hidden="1" customHeight="1">
      <c r="A129" s="355" t="s">
        <v>968</v>
      </c>
      <c r="B129" s="356"/>
      <c r="C129" s="355" t="s">
        <v>969</v>
      </c>
      <c r="D129" s="356"/>
      <c r="E129" s="355" t="s">
        <v>970</v>
      </c>
      <c r="F129" s="356"/>
      <c r="G129" s="217" t="s">
        <v>971</v>
      </c>
      <c r="H129" s="218" t="s">
        <v>972</v>
      </c>
      <c r="I129" s="219" t="s">
        <v>851</v>
      </c>
    </row>
    <row r="130" spans="1:9" hidden="1">
      <c r="A130" s="357" t="s">
        <v>973</v>
      </c>
      <c r="B130" s="358"/>
      <c r="C130" s="359" t="s">
        <v>974</v>
      </c>
      <c r="D130" s="360"/>
      <c r="E130" s="361"/>
      <c r="F130" s="362"/>
      <c r="G130" s="220" t="s">
        <v>974</v>
      </c>
      <c r="H130" s="221"/>
      <c r="I130" s="222">
        <v>0</v>
      </c>
    </row>
    <row r="131" spans="1:9" hidden="1">
      <c r="A131" s="313" t="s">
        <v>975</v>
      </c>
      <c r="B131" s="363"/>
      <c r="C131" s="364" t="s">
        <v>974</v>
      </c>
      <c r="D131" s="365"/>
      <c r="E131" s="366"/>
      <c r="F131" s="367"/>
      <c r="G131" s="223" t="s">
        <v>974</v>
      </c>
      <c r="H131" s="224"/>
      <c r="I131" s="225">
        <v>0</v>
      </c>
    </row>
    <row r="132" spans="1:9" hidden="1">
      <c r="A132" s="313" t="s">
        <v>976</v>
      </c>
      <c r="B132" s="363"/>
      <c r="C132" s="364" t="s">
        <v>974</v>
      </c>
      <c r="D132" s="365"/>
      <c r="E132" s="366"/>
      <c r="F132" s="367"/>
      <c r="G132" s="223" t="s">
        <v>974</v>
      </c>
      <c r="H132" s="224"/>
      <c r="I132" s="225">
        <v>0</v>
      </c>
    </row>
    <row r="133" spans="1:9" hidden="1">
      <c r="A133" s="313" t="s">
        <v>977</v>
      </c>
      <c r="B133" s="363"/>
      <c r="C133" s="364" t="s">
        <v>974</v>
      </c>
      <c r="D133" s="365"/>
      <c r="E133" s="366"/>
      <c r="F133" s="367"/>
      <c r="G133" s="223" t="s">
        <v>974</v>
      </c>
      <c r="H133" s="224"/>
      <c r="I133" s="225">
        <v>0</v>
      </c>
    </row>
    <row r="134" spans="1:9" hidden="1">
      <c r="A134" s="368"/>
      <c r="B134" s="345"/>
      <c r="C134" s="366"/>
      <c r="D134" s="367"/>
      <c r="E134" s="366"/>
      <c r="F134" s="367"/>
      <c r="G134" s="226"/>
      <c r="H134" s="227"/>
      <c r="I134" s="225"/>
    </row>
    <row r="135" spans="1:9" ht="13.5" hidden="1" thickBot="1">
      <c r="A135" s="384"/>
      <c r="B135" s="385"/>
      <c r="C135" s="386"/>
      <c r="D135" s="387"/>
      <c r="E135" s="386"/>
      <c r="F135" s="387"/>
      <c r="G135" s="228"/>
      <c r="H135" s="229"/>
      <c r="I135" s="230"/>
    </row>
    <row r="136" spans="1:9" ht="13.5" hidden="1" thickBot="1">
      <c r="A136" s="388" t="s">
        <v>978</v>
      </c>
      <c r="B136" s="389"/>
      <c r="C136" s="389"/>
      <c r="D136" s="389"/>
      <c r="E136" s="389"/>
      <c r="F136" s="389"/>
      <c r="G136" s="389"/>
      <c r="H136" s="390"/>
      <c r="I136" s="231">
        <f>SUM(I134:I135)</f>
        <v>0</v>
      </c>
    </row>
    <row r="137" spans="1:9" hidden="1"/>
    <row r="138" spans="1:9" hidden="1">
      <c r="A138" s="171" t="s">
        <v>979</v>
      </c>
      <c r="B138" s="323" t="s">
        <v>980</v>
      </c>
      <c r="C138" s="323"/>
      <c r="D138" s="323"/>
      <c r="E138" s="323"/>
      <c r="F138" s="323"/>
      <c r="G138" s="323"/>
      <c r="H138" s="182"/>
      <c r="I138" s="182"/>
    </row>
    <row r="139" spans="1:9" ht="13.5" hidden="1" thickBot="1">
      <c r="A139" s="391" t="s">
        <v>981</v>
      </c>
      <c r="B139" s="392"/>
      <c r="C139" s="392"/>
      <c r="D139" s="392"/>
      <c r="E139" s="392"/>
      <c r="F139" s="392"/>
      <c r="G139" s="392"/>
      <c r="H139" s="392"/>
      <c r="I139" s="393"/>
    </row>
    <row r="140" spans="1:9" ht="13.5" hidden="1" thickBot="1">
      <c r="A140" s="232"/>
      <c r="B140" s="369" t="s">
        <v>64</v>
      </c>
      <c r="C140" s="370"/>
      <c r="D140" s="370"/>
      <c r="E140" s="370"/>
      <c r="F140" s="370"/>
      <c r="G140" s="370"/>
      <c r="H140" s="371"/>
      <c r="I140" s="219" t="s">
        <v>851</v>
      </c>
    </row>
    <row r="141" spans="1:9" hidden="1">
      <c r="A141" s="233" t="s">
        <v>2</v>
      </c>
      <c r="B141" s="372" t="s">
        <v>982</v>
      </c>
      <c r="C141" s="373"/>
      <c r="D141" s="373"/>
      <c r="E141" s="373"/>
      <c r="F141" s="373"/>
      <c r="G141" s="373"/>
      <c r="H141" s="374"/>
      <c r="I141" s="234">
        <f>I111</f>
        <v>41.225499999999997</v>
      </c>
    </row>
    <row r="142" spans="1:9" hidden="1">
      <c r="A142" s="235" t="s">
        <v>4</v>
      </c>
      <c r="B142" s="375" t="s">
        <v>983</v>
      </c>
      <c r="C142" s="376"/>
      <c r="D142" s="376"/>
      <c r="E142" s="376"/>
      <c r="F142" s="376"/>
      <c r="G142" s="376"/>
      <c r="H142" s="377"/>
      <c r="I142" s="236" t="e">
        <f>#REF!</f>
        <v>#REF!</v>
      </c>
    </row>
    <row r="143" spans="1:9" ht="13.5" hidden="1" thickBot="1">
      <c r="A143" s="235" t="s">
        <v>5</v>
      </c>
      <c r="B143" s="378" t="s">
        <v>984</v>
      </c>
      <c r="C143" s="379"/>
      <c r="D143" s="379"/>
      <c r="E143" s="379"/>
      <c r="F143" s="379"/>
      <c r="G143" s="379"/>
      <c r="H143" s="380"/>
      <c r="I143" s="236">
        <f>I115</f>
        <v>1256.51</v>
      </c>
    </row>
    <row r="144" spans="1:9" ht="13.5" hidden="1" thickBot="1">
      <c r="A144" s="381" t="s">
        <v>0</v>
      </c>
      <c r="B144" s="382"/>
      <c r="C144" s="382"/>
      <c r="D144" s="382"/>
      <c r="E144" s="382"/>
      <c r="F144" s="382"/>
      <c r="G144" s="382"/>
      <c r="H144" s="383"/>
      <c r="I144" s="231" t="e">
        <f>SUM(I141:I143)</f>
        <v>#REF!</v>
      </c>
    </row>
    <row r="145" spans="1:5" hidden="1">
      <c r="A145" s="237" t="s">
        <v>985</v>
      </c>
      <c r="B145" s="23" t="s">
        <v>986</v>
      </c>
    </row>
    <row r="146" spans="1:5" hidden="1"/>
    <row r="147" spans="1:5" hidden="1"/>
    <row r="148" spans="1:5">
      <c r="A148" s="238" t="s">
        <v>987</v>
      </c>
      <c r="B148" s="238">
        <f>I126/I29</f>
        <v>3.4438254410399258</v>
      </c>
    </row>
    <row r="149" spans="1:5">
      <c r="A149" s="239"/>
      <c r="B149" s="238"/>
      <c r="E149" s="240"/>
    </row>
    <row r="150" spans="1:5">
      <c r="A150" s="238"/>
      <c r="B150" s="238"/>
      <c r="C150" s="239"/>
    </row>
    <row r="151" spans="1:5">
      <c r="A151" s="238"/>
      <c r="B151" s="238"/>
      <c r="C151" s="239"/>
    </row>
    <row r="152" spans="1:5">
      <c r="A152" s="240"/>
    </row>
    <row r="153" spans="1:5">
      <c r="A153" s="240"/>
    </row>
  </sheetData>
  <mergeCells count="164">
    <mergeCell ref="B140:H140"/>
    <mergeCell ref="B141:H141"/>
    <mergeCell ref="B142:H142"/>
    <mergeCell ref="B143:H143"/>
    <mergeCell ref="A144:H144"/>
    <mergeCell ref="A135:B135"/>
    <mergeCell ref="C135:D135"/>
    <mergeCell ref="E135:F135"/>
    <mergeCell ref="A136:H136"/>
    <mergeCell ref="B138:G138"/>
    <mergeCell ref="A139:I139"/>
    <mergeCell ref="A133:B133"/>
    <mergeCell ref="C133:D133"/>
    <mergeCell ref="E133:F133"/>
    <mergeCell ref="A134:B134"/>
    <mergeCell ref="C134:D134"/>
    <mergeCell ref="E134:F134"/>
    <mergeCell ref="A131:B131"/>
    <mergeCell ref="C131:D131"/>
    <mergeCell ref="E131:F131"/>
    <mergeCell ref="A132:B132"/>
    <mergeCell ref="C132:D132"/>
    <mergeCell ref="E132:F132"/>
    <mergeCell ref="A129:B129"/>
    <mergeCell ref="C129:D129"/>
    <mergeCell ref="E129:F129"/>
    <mergeCell ref="A130:B130"/>
    <mergeCell ref="C130:D130"/>
    <mergeCell ref="E130:F130"/>
    <mergeCell ref="B121:H121"/>
    <mergeCell ref="B122:H122"/>
    <mergeCell ref="B123:H123"/>
    <mergeCell ref="B124:H124"/>
    <mergeCell ref="B125:H125"/>
    <mergeCell ref="A126:H126"/>
    <mergeCell ref="A117:I117"/>
    <mergeCell ref="A118:H118"/>
    <mergeCell ref="B119:H119"/>
    <mergeCell ref="B120:H120"/>
    <mergeCell ref="B113:G113"/>
    <mergeCell ref="A115:G115"/>
    <mergeCell ref="B116:I116"/>
    <mergeCell ref="B114:G114"/>
    <mergeCell ref="B128:G128"/>
    <mergeCell ref="B107:G107"/>
    <mergeCell ref="B108:G108"/>
    <mergeCell ref="B109:G109"/>
    <mergeCell ref="B110:G110"/>
    <mergeCell ref="B111:G111"/>
    <mergeCell ref="B112:G112"/>
    <mergeCell ref="B103:G103"/>
    <mergeCell ref="A104:G104"/>
    <mergeCell ref="A105:I105"/>
    <mergeCell ref="A106:I106"/>
    <mergeCell ref="B97:H97"/>
    <mergeCell ref="A98:H98"/>
    <mergeCell ref="A99:I99"/>
    <mergeCell ref="A100:I100"/>
    <mergeCell ref="B101:G101"/>
    <mergeCell ref="B102:G102"/>
    <mergeCell ref="B91:G91"/>
    <mergeCell ref="A92:G92"/>
    <mergeCell ref="A93:I93"/>
    <mergeCell ref="A94:I94"/>
    <mergeCell ref="A95:H95"/>
    <mergeCell ref="B96:H96"/>
    <mergeCell ref="B85:G85"/>
    <mergeCell ref="B86:G86"/>
    <mergeCell ref="B87:G87"/>
    <mergeCell ref="A88:G88"/>
    <mergeCell ref="A89:I89"/>
    <mergeCell ref="A90:G90"/>
    <mergeCell ref="A79:I79"/>
    <mergeCell ref="A80:I80"/>
    <mergeCell ref="A81:G81"/>
    <mergeCell ref="B82:G82"/>
    <mergeCell ref="B83:G83"/>
    <mergeCell ref="B84:G84"/>
    <mergeCell ref="B73:G73"/>
    <mergeCell ref="B74:G74"/>
    <mergeCell ref="B75:G75"/>
    <mergeCell ref="B76:G76"/>
    <mergeCell ref="B77:G77"/>
    <mergeCell ref="A78:G78"/>
    <mergeCell ref="B67:H67"/>
    <mergeCell ref="B68:H68"/>
    <mergeCell ref="A69:H69"/>
    <mergeCell ref="A70:I70"/>
    <mergeCell ref="A71:I71"/>
    <mergeCell ref="B72:G72"/>
    <mergeCell ref="B61:G61"/>
    <mergeCell ref="A62:H62"/>
    <mergeCell ref="A63:I63"/>
    <mergeCell ref="A64:I64"/>
    <mergeCell ref="A65:H65"/>
    <mergeCell ref="B66:H66"/>
    <mergeCell ref="A55:I55"/>
    <mergeCell ref="A56:G56"/>
    <mergeCell ref="B57:G57"/>
    <mergeCell ref="B58:G58"/>
    <mergeCell ref="B59:G59"/>
    <mergeCell ref="B60:G60"/>
    <mergeCell ref="B49:G49"/>
    <mergeCell ref="B50:G50"/>
    <mergeCell ref="B51:G51"/>
    <mergeCell ref="B52:G52"/>
    <mergeCell ref="B53:G53"/>
    <mergeCell ref="A54:G54"/>
    <mergeCell ref="A41:G41"/>
    <mergeCell ref="A42:I42"/>
    <mergeCell ref="A45:G45"/>
    <mergeCell ref="B46:G46"/>
    <mergeCell ref="B47:G47"/>
    <mergeCell ref="B48:G48"/>
    <mergeCell ref="B34:G34"/>
    <mergeCell ref="A35:H35"/>
    <mergeCell ref="A37:I37"/>
    <mergeCell ref="A38:G38"/>
    <mergeCell ref="B39:G39"/>
    <mergeCell ref="B40:G40"/>
    <mergeCell ref="B28:G28"/>
    <mergeCell ref="B29:G29"/>
    <mergeCell ref="B30:G30"/>
    <mergeCell ref="B31:G31"/>
    <mergeCell ref="B32:G32"/>
    <mergeCell ref="B33:G33"/>
    <mergeCell ref="B24:G24"/>
    <mergeCell ref="H24:I24"/>
    <mergeCell ref="B25:G25"/>
    <mergeCell ref="H25:I25"/>
    <mergeCell ref="A26:I26"/>
    <mergeCell ref="A27:I27"/>
    <mergeCell ref="A20:I20"/>
    <mergeCell ref="B21:G21"/>
    <mergeCell ref="H21:I21"/>
    <mergeCell ref="B22:G22"/>
    <mergeCell ref="H22:I22"/>
    <mergeCell ref="B23:G23"/>
    <mergeCell ref="H23:I23"/>
    <mergeCell ref="A16:I16"/>
    <mergeCell ref="A17:B17"/>
    <mergeCell ref="C17:D17"/>
    <mergeCell ref="E17:I17"/>
    <mergeCell ref="A18:B18"/>
    <mergeCell ref="C18:D18"/>
    <mergeCell ref="E18:I18"/>
    <mergeCell ref="B12:G12"/>
    <mergeCell ref="H12:I12"/>
    <mergeCell ref="B13:G13"/>
    <mergeCell ref="H13:I13"/>
    <mergeCell ref="B14:G14"/>
    <mergeCell ref="H14:I14"/>
    <mergeCell ref="A7:I7"/>
    <mergeCell ref="A8:I8"/>
    <mergeCell ref="A9:I9"/>
    <mergeCell ref="A10:I10"/>
    <mergeCell ref="B11:G11"/>
    <mergeCell ref="H11:I11"/>
    <mergeCell ref="B1:I1"/>
    <mergeCell ref="A2:I2"/>
    <mergeCell ref="A3:I3"/>
    <mergeCell ref="A4:I4"/>
    <mergeCell ref="A5:I5"/>
    <mergeCell ref="A6:I6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F2A3-4E63-4BC4-8D72-964B5653012F}">
  <dimension ref="A1:L153"/>
  <sheetViews>
    <sheetView tabSelected="1" workbookViewId="0">
      <selection activeCell="C17" sqref="C17"/>
    </sheetView>
  </sheetViews>
  <sheetFormatPr defaultRowHeight="12.75"/>
  <cols>
    <col min="1" max="1" width="12.140625" style="23" customWidth="1"/>
    <col min="2" max="2" width="18.28515625" style="23" customWidth="1"/>
    <col min="3" max="3" width="15" style="23" bestFit="1" customWidth="1"/>
    <col min="4" max="4" width="7" style="23" customWidth="1"/>
    <col min="5" max="5" width="10.85546875" style="23" bestFit="1" customWidth="1"/>
    <col min="6" max="6" width="9.140625" style="23"/>
    <col min="7" max="7" width="19.140625" style="23" customWidth="1"/>
    <col min="8" max="8" width="9.140625" style="23"/>
    <col min="9" max="9" width="18.42578125" style="23" customWidth="1"/>
    <col min="10" max="10" width="7.85546875" style="23" customWidth="1"/>
    <col min="11" max="11" width="25.85546875" style="23" customWidth="1"/>
    <col min="12" max="12" width="50.7109375" style="23" customWidth="1"/>
    <col min="13" max="16384" width="9.140625" style="23"/>
  </cols>
  <sheetData>
    <row r="1" spans="1:9" ht="51.75" customHeight="1">
      <c r="B1" s="314" t="s">
        <v>1010</v>
      </c>
      <c r="C1" s="314"/>
      <c r="D1" s="314"/>
      <c r="E1" s="314"/>
      <c r="F1" s="314"/>
      <c r="G1" s="314"/>
      <c r="H1" s="314"/>
      <c r="I1" s="314"/>
    </row>
    <row r="2" spans="1:9">
      <c r="A2" s="307"/>
      <c r="B2" s="307"/>
      <c r="C2" s="307"/>
      <c r="D2" s="307"/>
      <c r="E2" s="307"/>
      <c r="F2" s="307"/>
      <c r="G2" s="307"/>
      <c r="H2" s="307"/>
      <c r="I2" s="307"/>
    </row>
    <row r="3" spans="1:9">
      <c r="A3" s="315" t="s">
        <v>824</v>
      </c>
      <c r="B3" s="315"/>
      <c r="C3" s="315"/>
      <c r="D3" s="315"/>
      <c r="E3" s="315"/>
      <c r="F3" s="315"/>
      <c r="G3" s="315"/>
      <c r="H3" s="315"/>
      <c r="I3" s="315"/>
    </row>
    <row r="4" spans="1:9" ht="15">
      <c r="A4" s="316" t="s">
        <v>825</v>
      </c>
      <c r="B4" s="317"/>
      <c r="C4" s="317"/>
      <c r="D4" s="317"/>
      <c r="E4" s="317"/>
      <c r="F4" s="317"/>
      <c r="G4" s="317"/>
      <c r="H4" s="317"/>
      <c r="I4" s="317"/>
    </row>
    <row r="5" spans="1:9" ht="15">
      <c r="A5" s="316" t="s">
        <v>826</v>
      </c>
      <c r="B5" s="317"/>
      <c r="C5" s="317"/>
      <c r="D5" s="317"/>
      <c r="E5" s="317"/>
      <c r="F5" s="317"/>
      <c r="G5" s="317"/>
      <c r="H5" s="317"/>
      <c r="I5" s="317"/>
    </row>
    <row r="6" spans="1:9">
      <c r="A6" s="318" t="s">
        <v>827</v>
      </c>
      <c r="B6" s="318"/>
      <c r="C6" s="318"/>
      <c r="D6" s="318"/>
      <c r="E6" s="318"/>
      <c r="F6" s="318"/>
      <c r="G6" s="318"/>
      <c r="H6" s="318"/>
      <c r="I6" s="318"/>
    </row>
    <row r="7" spans="1:9">
      <c r="A7" s="307"/>
      <c r="B7" s="307"/>
      <c r="C7" s="307"/>
      <c r="D7" s="307"/>
      <c r="E7" s="307"/>
      <c r="F7" s="307"/>
      <c r="G7" s="307"/>
      <c r="H7" s="307"/>
      <c r="I7" s="307"/>
    </row>
    <row r="8" spans="1:9">
      <c r="A8" s="308" t="s">
        <v>989</v>
      </c>
      <c r="B8" s="308"/>
      <c r="C8" s="308"/>
      <c r="D8" s="308"/>
      <c r="E8" s="308"/>
      <c r="F8" s="308"/>
      <c r="G8" s="308"/>
      <c r="H8" s="308"/>
      <c r="I8" s="308"/>
    </row>
    <row r="9" spans="1:9">
      <c r="A9" s="309"/>
      <c r="B9" s="309"/>
      <c r="C9" s="309"/>
      <c r="D9" s="309"/>
      <c r="E9" s="309"/>
      <c r="F9" s="309"/>
      <c r="G9" s="309"/>
      <c r="H9" s="309"/>
      <c r="I9" s="309"/>
    </row>
    <row r="10" spans="1:9">
      <c r="A10" s="310" t="s">
        <v>828</v>
      </c>
      <c r="B10" s="310"/>
      <c r="C10" s="310"/>
      <c r="D10" s="310"/>
      <c r="E10" s="310"/>
      <c r="F10" s="310"/>
      <c r="G10" s="310"/>
      <c r="H10" s="310"/>
      <c r="I10" s="310"/>
    </row>
    <row r="11" spans="1:9">
      <c r="A11" s="170" t="s">
        <v>2</v>
      </c>
      <c r="B11" s="311" t="s">
        <v>829</v>
      </c>
      <c r="C11" s="311"/>
      <c r="D11" s="311"/>
      <c r="E11" s="311"/>
      <c r="F11" s="311"/>
      <c r="G11" s="311"/>
      <c r="H11" s="312"/>
      <c r="I11" s="313"/>
    </row>
    <row r="12" spans="1:9" ht="15">
      <c r="A12" s="170" t="s">
        <v>4</v>
      </c>
      <c r="B12" s="311" t="s">
        <v>830</v>
      </c>
      <c r="C12" s="311"/>
      <c r="D12" s="311"/>
      <c r="E12" s="311"/>
      <c r="F12" s="311"/>
      <c r="G12" s="311"/>
      <c r="H12" s="319" t="s">
        <v>831</v>
      </c>
      <c r="I12" s="313"/>
    </row>
    <row r="13" spans="1:9" ht="41.25" customHeight="1">
      <c r="A13" s="170" t="s">
        <v>5</v>
      </c>
      <c r="B13" s="311" t="s">
        <v>832</v>
      </c>
      <c r="C13" s="311"/>
      <c r="D13" s="311"/>
      <c r="E13" s="311"/>
      <c r="F13" s="311"/>
      <c r="G13" s="311"/>
      <c r="H13" s="320" t="s">
        <v>1381</v>
      </c>
      <c r="I13" s="313"/>
    </row>
    <row r="14" spans="1:9">
      <c r="A14" s="170" t="s">
        <v>8</v>
      </c>
      <c r="B14" s="311" t="s">
        <v>833</v>
      </c>
      <c r="C14" s="311"/>
      <c r="D14" s="311"/>
      <c r="E14" s="311"/>
      <c r="F14" s="311"/>
      <c r="G14" s="311"/>
      <c r="H14" s="313">
        <v>20</v>
      </c>
      <c r="I14" s="313"/>
    </row>
    <row r="15" spans="1:9">
      <c r="A15" s="171"/>
      <c r="B15" s="172"/>
      <c r="C15" s="172"/>
      <c r="D15" s="172"/>
      <c r="E15" s="172"/>
      <c r="F15" s="172"/>
      <c r="G15" s="172"/>
      <c r="H15" s="171"/>
      <c r="I15" s="171"/>
    </row>
    <row r="16" spans="1:9">
      <c r="A16" s="310" t="s">
        <v>834</v>
      </c>
      <c r="B16" s="310"/>
      <c r="C16" s="310"/>
      <c r="D16" s="310"/>
      <c r="E16" s="310"/>
      <c r="F16" s="310"/>
      <c r="G16" s="310"/>
      <c r="H16" s="310"/>
      <c r="I16" s="310"/>
    </row>
    <row r="17" spans="1:12">
      <c r="A17" s="313" t="s">
        <v>835</v>
      </c>
      <c r="B17" s="313"/>
      <c r="C17" s="313" t="s">
        <v>836</v>
      </c>
      <c r="D17" s="313"/>
      <c r="E17" s="313" t="s">
        <v>837</v>
      </c>
      <c r="F17" s="313"/>
      <c r="G17" s="313"/>
      <c r="H17" s="313"/>
      <c r="I17" s="313"/>
    </row>
    <row r="18" spans="1:12" ht="15">
      <c r="A18" s="319" t="s">
        <v>23</v>
      </c>
      <c r="B18" s="313"/>
      <c r="C18" s="319" t="s">
        <v>838</v>
      </c>
      <c r="D18" s="313"/>
      <c r="E18" s="313">
        <v>1</v>
      </c>
      <c r="F18" s="313"/>
      <c r="G18" s="313"/>
      <c r="H18" s="313"/>
      <c r="I18" s="313"/>
    </row>
    <row r="19" spans="1:12">
      <c r="A19" s="171"/>
      <c r="B19" s="172"/>
      <c r="C19" s="172"/>
      <c r="D19" s="172"/>
      <c r="E19" s="172"/>
      <c r="F19" s="172"/>
      <c r="G19" s="172"/>
      <c r="H19" s="171"/>
      <c r="I19" s="171"/>
    </row>
    <row r="20" spans="1:12">
      <c r="A20" s="310" t="s">
        <v>839</v>
      </c>
      <c r="B20" s="310"/>
      <c r="C20" s="310"/>
      <c r="D20" s="310"/>
      <c r="E20" s="310"/>
      <c r="F20" s="310"/>
      <c r="G20" s="310"/>
      <c r="H20" s="310"/>
      <c r="I20" s="310"/>
    </row>
    <row r="21" spans="1:12" ht="15">
      <c r="A21" s="170">
        <v>1</v>
      </c>
      <c r="B21" s="311" t="s">
        <v>840</v>
      </c>
      <c r="C21" s="311"/>
      <c r="D21" s="311"/>
      <c r="E21" s="311"/>
      <c r="F21" s="311"/>
      <c r="G21" s="311"/>
      <c r="H21" s="319" t="s">
        <v>841</v>
      </c>
      <c r="I21" s="313"/>
    </row>
    <row r="22" spans="1:12" ht="15">
      <c r="A22" s="170">
        <v>2</v>
      </c>
      <c r="B22" s="311" t="s">
        <v>842</v>
      </c>
      <c r="C22" s="311"/>
      <c r="D22" s="311"/>
      <c r="E22" s="311"/>
      <c r="F22" s="311"/>
      <c r="G22" s="311"/>
      <c r="H22" s="319" t="s">
        <v>184</v>
      </c>
      <c r="I22" s="313"/>
    </row>
    <row r="23" spans="1:12">
      <c r="A23" s="170">
        <v>3</v>
      </c>
      <c r="B23" s="311" t="s">
        <v>844</v>
      </c>
      <c r="C23" s="311"/>
      <c r="D23" s="311"/>
      <c r="E23" s="311"/>
      <c r="F23" s="311"/>
      <c r="G23" s="311"/>
      <c r="H23" s="325">
        <v>1841.67</v>
      </c>
      <c r="I23" s="313"/>
    </row>
    <row r="24" spans="1:12">
      <c r="A24" s="170">
        <v>4</v>
      </c>
      <c r="B24" s="311" t="s">
        <v>845</v>
      </c>
      <c r="C24" s="311"/>
      <c r="D24" s="311"/>
      <c r="E24" s="311"/>
      <c r="F24" s="311"/>
      <c r="G24" s="311"/>
      <c r="H24" s="322" t="s">
        <v>988</v>
      </c>
      <c r="I24" s="322"/>
    </row>
    <row r="25" spans="1:12">
      <c r="A25" s="170">
        <v>5</v>
      </c>
      <c r="B25" s="311" t="s">
        <v>846</v>
      </c>
      <c r="C25" s="311"/>
      <c r="D25" s="311"/>
      <c r="E25" s="311"/>
      <c r="F25" s="311"/>
      <c r="G25" s="311"/>
      <c r="H25" s="312">
        <v>43586</v>
      </c>
      <c r="I25" s="313"/>
    </row>
    <row r="26" spans="1:12">
      <c r="A26" s="323"/>
      <c r="B26" s="323"/>
      <c r="C26" s="323"/>
      <c r="D26" s="323"/>
      <c r="E26" s="323"/>
      <c r="F26" s="323"/>
      <c r="G26" s="323"/>
      <c r="H26" s="323"/>
      <c r="I26" s="323"/>
    </row>
    <row r="27" spans="1:12">
      <c r="A27" s="324" t="s">
        <v>847</v>
      </c>
      <c r="B27" s="324"/>
      <c r="C27" s="324"/>
      <c r="D27" s="324"/>
      <c r="E27" s="324"/>
      <c r="F27" s="324"/>
      <c r="G27" s="324"/>
      <c r="H27" s="324"/>
      <c r="I27" s="324"/>
      <c r="K27" s="173" t="s">
        <v>848</v>
      </c>
      <c r="L27" s="173" t="s">
        <v>849</v>
      </c>
    </row>
    <row r="28" spans="1:12">
      <c r="A28" s="174">
        <v>1</v>
      </c>
      <c r="B28" s="322" t="s">
        <v>850</v>
      </c>
      <c r="C28" s="322"/>
      <c r="D28" s="322"/>
      <c r="E28" s="322"/>
      <c r="F28" s="322"/>
      <c r="G28" s="322"/>
      <c r="H28" s="174" t="s">
        <v>1</v>
      </c>
      <c r="I28" s="174" t="s">
        <v>851</v>
      </c>
      <c r="K28" s="175"/>
      <c r="L28" s="176" t="s">
        <v>852</v>
      </c>
    </row>
    <row r="29" spans="1:12">
      <c r="A29" s="174" t="s">
        <v>2</v>
      </c>
      <c r="B29" s="311" t="s">
        <v>3</v>
      </c>
      <c r="C29" s="311"/>
      <c r="D29" s="311"/>
      <c r="E29" s="311"/>
      <c r="F29" s="311"/>
      <c r="G29" s="311"/>
      <c r="H29" s="175"/>
      <c r="I29" s="177">
        <v>1841.67</v>
      </c>
      <c r="K29" s="175"/>
      <c r="L29" s="175"/>
    </row>
    <row r="30" spans="1:12">
      <c r="A30" s="174" t="s">
        <v>4</v>
      </c>
      <c r="B30" s="311" t="s">
        <v>853</v>
      </c>
      <c r="C30" s="311"/>
      <c r="D30" s="311"/>
      <c r="E30" s="311"/>
      <c r="F30" s="311"/>
      <c r="G30" s="311"/>
      <c r="H30" s="178"/>
      <c r="I30" s="177">
        <f>I29*H30</f>
        <v>0</v>
      </c>
      <c r="K30" s="175"/>
      <c r="L30" s="175"/>
    </row>
    <row r="31" spans="1:12">
      <c r="A31" s="174" t="s">
        <v>5</v>
      </c>
      <c r="B31" s="311" t="s">
        <v>854</v>
      </c>
      <c r="C31" s="311"/>
      <c r="D31" s="311"/>
      <c r="E31" s="311"/>
      <c r="F31" s="311"/>
      <c r="G31" s="311"/>
      <c r="H31" s="178"/>
      <c r="I31" s="177">
        <f>H31*I29</f>
        <v>0</v>
      </c>
      <c r="K31" s="175"/>
      <c r="L31" s="175"/>
    </row>
    <row r="32" spans="1:12">
      <c r="A32" s="174" t="s">
        <v>8</v>
      </c>
      <c r="B32" s="311" t="s">
        <v>855</v>
      </c>
      <c r="C32" s="311"/>
      <c r="D32" s="311"/>
      <c r="E32" s="311"/>
      <c r="F32" s="311"/>
      <c r="G32" s="311"/>
      <c r="H32" s="178"/>
      <c r="I32" s="177">
        <v>0</v>
      </c>
      <c r="K32" s="175"/>
      <c r="L32" s="175"/>
    </row>
    <row r="33" spans="1:12">
      <c r="A33" s="179" t="s">
        <v>9</v>
      </c>
      <c r="B33" s="311" t="s">
        <v>856</v>
      </c>
      <c r="C33" s="311"/>
      <c r="D33" s="311"/>
      <c r="E33" s="311"/>
      <c r="F33" s="311"/>
      <c r="G33" s="311"/>
      <c r="H33" s="180"/>
      <c r="I33" s="177">
        <v>0</v>
      </c>
      <c r="K33" s="175"/>
      <c r="L33" s="175"/>
    </row>
    <row r="34" spans="1:12">
      <c r="A34" s="179" t="s">
        <v>10</v>
      </c>
      <c r="B34" s="311" t="s">
        <v>6</v>
      </c>
      <c r="C34" s="311"/>
      <c r="D34" s="311"/>
      <c r="E34" s="311"/>
      <c r="F34" s="311"/>
      <c r="G34" s="311"/>
      <c r="H34" s="178"/>
      <c r="I34" s="177">
        <v>0</v>
      </c>
      <c r="K34" s="175"/>
      <c r="L34" s="175"/>
    </row>
    <row r="35" spans="1:12">
      <c r="A35" s="322" t="s">
        <v>857</v>
      </c>
      <c r="B35" s="322"/>
      <c r="C35" s="322"/>
      <c r="D35" s="322"/>
      <c r="E35" s="322"/>
      <c r="F35" s="322"/>
      <c r="G35" s="322"/>
      <c r="H35" s="322"/>
      <c r="I35" s="181">
        <f>TRUNC(SUM(I29:I34),2)</f>
        <v>1841.67</v>
      </c>
      <c r="K35" s="175"/>
      <c r="L35" s="175"/>
    </row>
    <row r="36" spans="1:12">
      <c r="A36" s="182"/>
      <c r="B36" s="182"/>
      <c r="C36" s="182"/>
      <c r="D36" s="182"/>
      <c r="E36" s="182"/>
      <c r="F36" s="182"/>
      <c r="G36" s="182"/>
      <c r="H36" s="182"/>
      <c r="I36" s="183"/>
      <c r="J36" s="184"/>
    </row>
    <row r="37" spans="1:12">
      <c r="A37" s="324" t="s">
        <v>858</v>
      </c>
      <c r="B37" s="324"/>
      <c r="C37" s="324"/>
      <c r="D37" s="324"/>
      <c r="E37" s="324"/>
      <c r="F37" s="324"/>
      <c r="G37" s="324"/>
      <c r="H37" s="324"/>
      <c r="I37" s="324"/>
      <c r="J37" s="184"/>
    </row>
    <row r="38" spans="1:12">
      <c r="A38" s="322" t="s">
        <v>859</v>
      </c>
      <c r="B38" s="322"/>
      <c r="C38" s="322"/>
      <c r="D38" s="322"/>
      <c r="E38" s="322"/>
      <c r="F38" s="322"/>
      <c r="G38" s="322"/>
      <c r="H38" s="174" t="s">
        <v>1</v>
      </c>
      <c r="I38" s="174" t="s">
        <v>851</v>
      </c>
      <c r="J38" s="184"/>
    </row>
    <row r="39" spans="1:12" ht="38.25">
      <c r="A39" s="174" t="s">
        <v>2</v>
      </c>
      <c r="B39" s="326" t="s">
        <v>860</v>
      </c>
      <c r="C39" s="311"/>
      <c r="D39" s="311"/>
      <c r="E39" s="311"/>
      <c r="F39" s="311"/>
      <c r="G39" s="311"/>
      <c r="H39" s="185">
        <v>8.3299999999999999E-2</v>
      </c>
      <c r="I39" s="177">
        <f>$I$35*H39</f>
        <v>153.41111100000001</v>
      </c>
      <c r="J39" s="184"/>
      <c r="K39" s="175"/>
      <c r="L39" s="186" t="s">
        <v>861</v>
      </c>
    </row>
    <row r="40" spans="1:12" ht="38.25">
      <c r="A40" s="174" t="s">
        <v>4</v>
      </c>
      <c r="B40" s="326" t="s">
        <v>862</v>
      </c>
      <c r="C40" s="326"/>
      <c r="D40" s="326"/>
      <c r="E40" s="326"/>
      <c r="F40" s="326"/>
      <c r="G40" s="326"/>
      <c r="H40" s="187">
        <v>0.121</v>
      </c>
      <c r="I40" s="177">
        <f>H40*I35</f>
        <v>222.84207000000001</v>
      </c>
      <c r="J40" s="184"/>
      <c r="K40" s="188" t="s">
        <v>863</v>
      </c>
      <c r="L40" s="186" t="s">
        <v>864</v>
      </c>
    </row>
    <row r="41" spans="1:12">
      <c r="A41" s="322" t="s">
        <v>865</v>
      </c>
      <c r="B41" s="322"/>
      <c r="C41" s="322"/>
      <c r="D41" s="322"/>
      <c r="E41" s="322"/>
      <c r="F41" s="322"/>
      <c r="G41" s="322"/>
      <c r="H41" s="189">
        <f>TRUNC(SUM(H39:H40),4)</f>
        <v>0.20430000000000001</v>
      </c>
      <c r="I41" s="181">
        <f>TRUNC(SUM(I39:I40),2)</f>
        <v>376.25</v>
      </c>
      <c r="J41" s="184"/>
    </row>
    <row r="42" spans="1:12">
      <c r="A42" s="327"/>
      <c r="B42" s="328"/>
      <c r="C42" s="328"/>
      <c r="D42" s="328"/>
      <c r="E42" s="328"/>
      <c r="F42" s="328"/>
      <c r="G42" s="328"/>
      <c r="H42" s="328"/>
      <c r="I42" s="328"/>
    </row>
    <row r="43" spans="1:12">
      <c r="A43" s="190"/>
      <c r="B43" s="190"/>
      <c r="C43" s="190"/>
      <c r="D43" s="190"/>
      <c r="E43" s="190"/>
      <c r="F43" s="190"/>
      <c r="G43" s="190"/>
      <c r="H43" s="191" t="s">
        <v>866</v>
      </c>
      <c r="I43" s="192">
        <f>I35+I41</f>
        <v>2217.92</v>
      </c>
      <c r="J43" s="193"/>
    </row>
    <row r="44" spans="1:12">
      <c r="A44" s="190"/>
      <c r="B44" s="190"/>
      <c r="C44" s="190"/>
      <c r="D44" s="190"/>
      <c r="E44" s="190"/>
      <c r="F44" s="190"/>
      <c r="G44" s="190"/>
      <c r="H44" s="190"/>
      <c r="I44" s="190"/>
      <c r="J44" s="193"/>
    </row>
    <row r="45" spans="1:12">
      <c r="A45" s="322" t="s">
        <v>867</v>
      </c>
      <c r="B45" s="322"/>
      <c r="C45" s="322"/>
      <c r="D45" s="322"/>
      <c r="E45" s="322"/>
      <c r="F45" s="322"/>
      <c r="G45" s="322"/>
      <c r="H45" s="174" t="s">
        <v>1</v>
      </c>
      <c r="I45" s="174" t="s">
        <v>851</v>
      </c>
      <c r="J45" s="184"/>
    </row>
    <row r="46" spans="1:12">
      <c r="A46" s="174" t="s">
        <v>2</v>
      </c>
      <c r="B46" s="311" t="s">
        <v>868</v>
      </c>
      <c r="C46" s="311"/>
      <c r="D46" s="311"/>
      <c r="E46" s="311"/>
      <c r="F46" s="311"/>
      <c r="G46" s="311"/>
      <c r="H46" s="185">
        <v>0.2</v>
      </c>
      <c r="I46" s="177">
        <f t="shared" ref="I46:I53" si="0">H46*$I$43</f>
        <v>443.58400000000006</v>
      </c>
      <c r="J46" s="184"/>
      <c r="K46" s="175"/>
      <c r="L46" s="194" t="s">
        <v>869</v>
      </c>
    </row>
    <row r="47" spans="1:12">
      <c r="A47" s="174" t="s">
        <v>4</v>
      </c>
      <c r="B47" s="311" t="s">
        <v>870</v>
      </c>
      <c r="C47" s="311"/>
      <c r="D47" s="311"/>
      <c r="E47" s="311"/>
      <c r="F47" s="311"/>
      <c r="G47" s="311"/>
      <c r="H47" s="185">
        <v>2.5000000000000001E-2</v>
      </c>
      <c r="I47" s="177">
        <f t="shared" si="0"/>
        <v>55.448000000000008</v>
      </c>
      <c r="J47" s="184"/>
      <c r="K47" s="175"/>
      <c r="L47" s="194" t="s">
        <v>871</v>
      </c>
    </row>
    <row r="48" spans="1:12">
      <c r="A48" s="174" t="s">
        <v>5</v>
      </c>
      <c r="B48" s="311" t="s">
        <v>872</v>
      </c>
      <c r="C48" s="311"/>
      <c r="D48" s="311"/>
      <c r="E48" s="311"/>
      <c r="F48" s="311"/>
      <c r="G48" s="311"/>
      <c r="H48" s="185">
        <v>0.03</v>
      </c>
      <c r="I48" s="177">
        <f t="shared" si="0"/>
        <v>66.537599999999998</v>
      </c>
      <c r="J48" s="184"/>
      <c r="K48" s="188" t="s">
        <v>873</v>
      </c>
      <c r="L48" s="194" t="s">
        <v>874</v>
      </c>
    </row>
    <row r="49" spans="1:12">
      <c r="A49" s="174" t="s">
        <v>8</v>
      </c>
      <c r="B49" s="311" t="s">
        <v>875</v>
      </c>
      <c r="C49" s="311"/>
      <c r="D49" s="311"/>
      <c r="E49" s="311"/>
      <c r="F49" s="311"/>
      <c r="G49" s="311"/>
      <c r="H49" s="185">
        <v>1.4999999999999999E-2</v>
      </c>
      <c r="I49" s="177">
        <f t="shared" si="0"/>
        <v>33.268799999999999</v>
      </c>
      <c r="J49" s="184"/>
      <c r="K49" s="175"/>
      <c r="L49" s="194" t="s">
        <v>876</v>
      </c>
    </row>
    <row r="50" spans="1:12">
      <c r="A50" s="174" t="s">
        <v>9</v>
      </c>
      <c r="B50" s="311" t="s">
        <v>877</v>
      </c>
      <c r="C50" s="311"/>
      <c r="D50" s="311"/>
      <c r="E50" s="311"/>
      <c r="F50" s="311"/>
      <c r="G50" s="311"/>
      <c r="H50" s="185">
        <v>0.01</v>
      </c>
      <c r="I50" s="177">
        <f t="shared" si="0"/>
        <v>22.179200000000002</v>
      </c>
      <c r="J50" s="184"/>
      <c r="K50" s="175"/>
      <c r="L50" s="194" t="s">
        <v>878</v>
      </c>
    </row>
    <row r="51" spans="1:12">
      <c r="A51" s="174" t="s">
        <v>10</v>
      </c>
      <c r="B51" s="311" t="s">
        <v>879</v>
      </c>
      <c r="C51" s="311"/>
      <c r="D51" s="311"/>
      <c r="E51" s="311"/>
      <c r="F51" s="311"/>
      <c r="G51" s="311"/>
      <c r="H51" s="185">
        <v>6.0000000000000001E-3</v>
      </c>
      <c r="I51" s="177">
        <f t="shared" si="0"/>
        <v>13.30752</v>
      </c>
      <c r="J51" s="184"/>
      <c r="K51" s="175"/>
      <c r="L51" s="195" t="s">
        <v>880</v>
      </c>
    </row>
    <row r="52" spans="1:12">
      <c r="A52" s="174" t="s">
        <v>12</v>
      </c>
      <c r="B52" s="311" t="s">
        <v>881</v>
      </c>
      <c r="C52" s="311"/>
      <c r="D52" s="311"/>
      <c r="E52" s="311"/>
      <c r="F52" s="311"/>
      <c r="G52" s="311"/>
      <c r="H52" s="185">
        <v>2E-3</v>
      </c>
      <c r="I52" s="177">
        <f t="shared" si="0"/>
        <v>4.4358400000000007</v>
      </c>
      <c r="J52" s="184"/>
      <c r="K52" s="175"/>
      <c r="L52" s="194" t="s">
        <v>878</v>
      </c>
    </row>
    <row r="53" spans="1:12">
      <c r="A53" s="174" t="s">
        <v>13</v>
      </c>
      <c r="B53" s="311" t="s">
        <v>882</v>
      </c>
      <c r="C53" s="311"/>
      <c r="D53" s="311"/>
      <c r="E53" s="311"/>
      <c r="F53" s="311"/>
      <c r="G53" s="311"/>
      <c r="H53" s="185">
        <v>0.08</v>
      </c>
      <c r="I53" s="177">
        <f t="shared" si="0"/>
        <v>177.43360000000001</v>
      </c>
      <c r="J53" s="184"/>
      <c r="K53" s="175"/>
      <c r="L53" s="194" t="s">
        <v>883</v>
      </c>
    </row>
    <row r="54" spans="1:12">
      <c r="A54" s="322" t="s">
        <v>884</v>
      </c>
      <c r="B54" s="322"/>
      <c r="C54" s="322"/>
      <c r="D54" s="322"/>
      <c r="E54" s="322"/>
      <c r="F54" s="322"/>
      <c r="G54" s="322"/>
      <c r="H54" s="189">
        <f>SUM(H46:H53)</f>
        <v>0.36800000000000005</v>
      </c>
      <c r="I54" s="181">
        <f>TRUNC(SUM(I46:I53),2)</f>
        <v>816.19</v>
      </c>
      <c r="J54" s="184"/>
    </row>
    <row r="55" spans="1:12">
      <c r="A55" s="331"/>
      <c r="B55" s="331"/>
      <c r="C55" s="331"/>
      <c r="D55" s="331"/>
      <c r="E55" s="331"/>
      <c r="F55" s="331"/>
      <c r="G55" s="331"/>
      <c r="H55" s="331"/>
      <c r="I55" s="332"/>
      <c r="J55" s="184"/>
    </row>
    <row r="56" spans="1:12">
      <c r="A56" s="322" t="s">
        <v>17</v>
      </c>
      <c r="B56" s="322"/>
      <c r="C56" s="322"/>
      <c r="D56" s="322"/>
      <c r="E56" s="322"/>
      <c r="F56" s="322"/>
      <c r="G56" s="322"/>
      <c r="H56" s="189"/>
      <c r="I56" s="174" t="s">
        <v>851</v>
      </c>
      <c r="J56" s="184"/>
    </row>
    <row r="57" spans="1:12" ht="15">
      <c r="A57" s="174" t="s">
        <v>2</v>
      </c>
      <c r="B57" s="329" t="s">
        <v>885</v>
      </c>
      <c r="C57" s="330"/>
      <c r="D57" s="330"/>
      <c r="E57" s="330"/>
      <c r="F57" s="330"/>
      <c r="G57" s="330"/>
      <c r="H57" s="170" t="s">
        <v>886</v>
      </c>
      <c r="I57" s="196">
        <f>(4.57*2*22)-(I29*0.06)</f>
        <v>90.579800000000006</v>
      </c>
      <c r="J57" s="184"/>
      <c r="K57" s="197" t="s">
        <v>887</v>
      </c>
      <c r="L57" s="197" t="s">
        <v>888</v>
      </c>
    </row>
    <row r="58" spans="1:12" ht="15">
      <c r="A58" s="174" t="s">
        <v>4</v>
      </c>
      <c r="B58" s="329" t="s">
        <v>889</v>
      </c>
      <c r="C58" s="330"/>
      <c r="D58" s="330"/>
      <c r="E58" s="330"/>
      <c r="F58" s="330"/>
      <c r="G58" s="330"/>
      <c r="H58" s="170" t="s">
        <v>886</v>
      </c>
      <c r="I58" s="196">
        <f>(22.22*22)*95%</f>
        <v>464.39799999999997</v>
      </c>
      <c r="J58" s="184"/>
      <c r="K58" s="176" t="s">
        <v>890</v>
      </c>
      <c r="L58" s="176" t="s">
        <v>891</v>
      </c>
    </row>
    <row r="59" spans="1:12" ht="15">
      <c r="A59" s="174" t="s">
        <v>5</v>
      </c>
      <c r="B59" s="329" t="s">
        <v>892</v>
      </c>
      <c r="C59" s="330"/>
      <c r="D59" s="330"/>
      <c r="E59" s="330"/>
      <c r="F59" s="330"/>
      <c r="G59" s="330"/>
      <c r="H59" s="170" t="s">
        <v>886</v>
      </c>
      <c r="I59" s="198">
        <f>10%*I29</f>
        <v>184.16700000000003</v>
      </c>
      <c r="J59" s="184"/>
      <c r="K59" s="169" t="s">
        <v>893</v>
      </c>
      <c r="L59" s="176" t="s">
        <v>894</v>
      </c>
    </row>
    <row r="60" spans="1:12" ht="15">
      <c r="A60" s="174" t="s">
        <v>9</v>
      </c>
      <c r="B60" s="334" t="s">
        <v>895</v>
      </c>
      <c r="C60" s="335"/>
      <c r="D60" s="335"/>
      <c r="E60" s="335"/>
      <c r="F60" s="335"/>
      <c r="G60" s="336"/>
      <c r="H60" s="199" t="s">
        <v>886</v>
      </c>
      <c r="I60" s="196">
        <f>'Seguro de Vida'!C6</f>
        <v>9.586666666666666</v>
      </c>
      <c r="J60" s="184"/>
      <c r="K60" s="175"/>
      <c r="L60" s="176" t="s">
        <v>896</v>
      </c>
    </row>
    <row r="61" spans="1:12" ht="15">
      <c r="A61" s="174" t="s">
        <v>12</v>
      </c>
      <c r="B61" s="329" t="s">
        <v>897</v>
      </c>
      <c r="C61" s="330"/>
      <c r="D61" s="330"/>
      <c r="E61" s="330"/>
      <c r="F61" s="330"/>
      <c r="G61" s="330"/>
      <c r="H61" s="170" t="s">
        <v>886</v>
      </c>
      <c r="I61" s="196">
        <v>0</v>
      </c>
      <c r="J61" s="184"/>
      <c r="K61" s="175"/>
      <c r="L61" s="176" t="s">
        <v>898</v>
      </c>
    </row>
    <row r="62" spans="1:12">
      <c r="A62" s="322" t="s">
        <v>899</v>
      </c>
      <c r="B62" s="322"/>
      <c r="C62" s="322"/>
      <c r="D62" s="322"/>
      <c r="E62" s="322"/>
      <c r="F62" s="322"/>
      <c r="G62" s="322"/>
      <c r="H62" s="322"/>
      <c r="I62" s="181">
        <f>SUM(I57:I61)</f>
        <v>748.73146666666673</v>
      </c>
      <c r="J62" s="184"/>
    </row>
    <row r="63" spans="1:12">
      <c r="A63" s="331"/>
      <c r="B63" s="331"/>
      <c r="C63" s="331"/>
      <c r="D63" s="331"/>
      <c r="E63" s="331"/>
      <c r="F63" s="331"/>
      <c r="G63" s="331"/>
      <c r="H63" s="331"/>
      <c r="I63" s="332"/>
      <c r="J63" s="184"/>
    </row>
    <row r="64" spans="1:12">
      <c r="A64" s="333" t="s">
        <v>900</v>
      </c>
      <c r="B64" s="333"/>
      <c r="C64" s="333"/>
      <c r="D64" s="333"/>
      <c r="E64" s="333"/>
      <c r="F64" s="333"/>
      <c r="G64" s="333"/>
      <c r="H64" s="333"/>
      <c r="I64" s="333"/>
      <c r="J64" s="184"/>
    </row>
    <row r="65" spans="1:12">
      <c r="A65" s="322" t="s">
        <v>901</v>
      </c>
      <c r="B65" s="322"/>
      <c r="C65" s="322"/>
      <c r="D65" s="322"/>
      <c r="E65" s="322"/>
      <c r="F65" s="322"/>
      <c r="G65" s="322"/>
      <c r="H65" s="322"/>
      <c r="I65" s="174" t="s">
        <v>851</v>
      </c>
      <c r="J65" s="184"/>
    </row>
    <row r="66" spans="1:12">
      <c r="A66" s="174" t="s">
        <v>15</v>
      </c>
      <c r="B66" s="313" t="s">
        <v>902</v>
      </c>
      <c r="C66" s="313"/>
      <c r="D66" s="313"/>
      <c r="E66" s="313"/>
      <c r="F66" s="313"/>
      <c r="G66" s="313"/>
      <c r="H66" s="313"/>
      <c r="I66" s="177">
        <f>I41</f>
        <v>376.25</v>
      </c>
      <c r="J66" s="184"/>
    </row>
    <row r="67" spans="1:12">
      <c r="A67" s="179" t="s">
        <v>16</v>
      </c>
      <c r="B67" s="313" t="s">
        <v>903</v>
      </c>
      <c r="C67" s="313"/>
      <c r="D67" s="313"/>
      <c r="E67" s="313"/>
      <c r="F67" s="313"/>
      <c r="G67" s="313"/>
      <c r="H67" s="313"/>
      <c r="I67" s="200">
        <f>I54</f>
        <v>816.19</v>
      </c>
      <c r="J67" s="184"/>
    </row>
    <row r="68" spans="1:12">
      <c r="A68" s="179" t="s">
        <v>18</v>
      </c>
      <c r="B68" s="313" t="s">
        <v>19</v>
      </c>
      <c r="C68" s="313"/>
      <c r="D68" s="313"/>
      <c r="E68" s="313"/>
      <c r="F68" s="313"/>
      <c r="G68" s="313"/>
      <c r="H68" s="313"/>
      <c r="I68" s="200">
        <f>I62</f>
        <v>748.73146666666673</v>
      </c>
      <c r="J68" s="184"/>
    </row>
    <row r="69" spans="1:12">
      <c r="A69" s="322" t="s">
        <v>904</v>
      </c>
      <c r="B69" s="322"/>
      <c r="C69" s="322"/>
      <c r="D69" s="322"/>
      <c r="E69" s="322"/>
      <c r="F69" s="322"/>
      <c r="G69" s="322"/>
      <c r="H69" s="322"/>
      <c r="I69" s="201">
        <f>TRUNC(SUM(I66:I68),2)</f>
        <v>1941.17</v>
      </c>
      <c r="J69" s="184"/>
    </row>
    <row r="70" spans="1:12">
      <c r="A70" s="340"/>
      <c r="B70" s="341"/>
      <c r="C70" s="341"/>
      <c r="D70" s="341"/>
      <c r="E70" s="341"/>
      <c r="F70" s="341"/>
      <c r="G70" s="341"/>
      <c r="H70" s="341"/>
      <c r="I70" s="341"/>
      <c r="J70" s="184"/>
    </row>
    <row r="71" spans="1:12">
      <c r="A71" s="324" t="s">
        <v>905</v>
      </c>
      <c r="B71" s="324"/>
      <c r="C71" s="324"/>
      <c r="D71" s="324"/>
      <c r="E71" s="324"/>
      <c r="F71" s="324"/>
      <c r="G71" s="324"/>
      <c r="H71" s="324"/>
      <c r="I71" s="324"/>
      <c r="J71" s="184"/>
    </row>
    <row r="72" spans="1:12">
      <c r="A72" s="174">
        <v>3</v>
      </c>
      <c r="B72" s="322" t="s">
        <v>906</v>
      </c>
      <c r="C72" s="322"/>
      <c r="D72" s="322"/>
      <c r="E72" s="322"/>
      <c r="F72" s="322"/>
      <c r="G72" s="322"/>
      <c r="H72" s="174" t="s">
        <v>1</v>
      </c>
      <c r="I72" s="174" t="s">
        <v>851</v>
      </c>
      <c r="J72" s="184"/>
    </row>
    <row r="73" spans="1:12" ht="26.25" customHeight="1">
      <c r="A73" s="174" t="s">
        <v>2</v>
      </c>
      <c r="B73" s="337" t="s">
        <v>22</v>
      </c>
      <c r="C73" s="337"/>
      <c r="D73" s="337"/>
      <c r="E73" s="337"/>
      <c r="F73" s="337"/>
      <c r="G73" s="337"/>
      <c r="H73" s="202">
        <v>4.1999999999999997E-3</v>
      </c>
      <c r="I73" s="200">
        <f>$I$35*H73</f>
        <v>7.7350139999999996</v>
      </c>
      <c r="J73" s="184"/>
      <c r="K73" s="203" t="s">
        <v>907</v>
      </c>
      <c r="L73" s="203" t="s">
        <v>908</v>
      </c>
    </row>
    <row r="74" spans="1:12">
      <c r="A74" s="174" t="s">
        <v>4</v>
      </c>
      <c r="B74" s="311" t="s">
        <v>909</v>
      </c>
      <c r="C74" s="311"/>
      <c r="D74" s="311"/>
      <c r="E74" s="311"/>
      <c r="F74" s="311"/>
      <c r="G74" s="311"/>
      <c r="H74" s="204">
        <f>0.08*H73</f>
        <v>3.3599999999999998E-4</v>
      </c>
      <c r="I74" s="177">
        <f>H74*I35</f>
        <v>0.61880111999999998</v>
      </c>
      <c r="J74" s="184"/>
      <c r="K74" s="203" t="s">
        <v>910</v>
      </c>
      <c r="L74" s="203" t="s">
        <v>911</v>
      </c>
    </row>
    <row r="75" spans="1:12" ht="25.5">
      <c r="A75" s="174" t="s">
        <v>5</v>
      </c>
      <c r="B75" s="326" t="s">
        <v>912</v>
      </c>
      <c r="C75" s="311"/>
      <c r="D75" s="311"/>
      <c r="E75" s="311"/>
      <c r="F75" s="311"/>
      <c r="G75" s="311"/>
      <c r="H75" s="185">
        <v>1.9400000000000001E-2</v>
      </c>
      <c r="I75" s="177">
        <f>$I$35*H75</f>
        <v>35.728398000000006</v>
      </c>
      <c r="J75" s="184"/>
      <c r="K75" s="203" t="s">
        <v>913</v>
      </c>
      <c r="L75" s="203" t="s">
        <v>914</v>
      </c>
    </row>
    <row r="76" spans="1:12" ht="25.5">
      <c r="A76" s="174" t="s">
        <v>8</v>
      </c>
      <c r="B76" s="326" t="s">
        <v>915</v>
      </c>
      <c r="C76" s="311"/>
      <c r="D76" s="311"/>
      <c r="E76" s="311"/>
      <c r="F76" s="311"/>
      <c r="G76" s="311"/>
      <c r="H76" s="187">
        <f>H54*H75</f>
        <v>7.1392000000000009E-3</v>
      </c>
      <c r="I76" s="177">
        <f>$I$35*H76</f>
        <v>13.148050464000002</v>
      </c>
      <c r="J76" s="184"/>
      <c r="K76" s="203" t="s">
        <v>916</v>
      </c>
    </row>
    <row r="77" spans="1:12" ht="38.25" customHeight="1">
      <c r="A77" s="295" t="s">
        <v>9</v>
      </c>
      <c r="B77" s="338" t="s">
        <v>917</v>
      </c>
      <c r="C77" s="339"/>
      <c r="D77" s="339"/>
      <c r="E77" s="339"/>
      <c r="F77" s="339"/>
      <c r="G77" s="339"/>
      <c r="H77" s="291">
        <v>0.04</v>
      </c>
      <c r="I77" s="294">
        <f>$I$35*H77</f>
        <v>73.666800000000009</v>
      </c>
      <c r="J77" s="184"/>
      <c r="K77" s="292" t="s">
        <v>1376</v>
      </c>
      <c r="L77" s="293" t="s">
        <v>1377</v>
      </c>
    </row>
    <row r="78" spans="1:12">
      <c r="A78" s="322" t="s">
        <v>918</v>
      </c>
      <c r="B78" s="322"/>
      <c r="C78" s="322"/>
      <c r="D78" s="322"/>
      <c r="E78" s="322"/>
      <c r="F78" s="322"/>
      <c r="G78" s="322"/>
      <c r="H78" s="189">
        <f>TRUNC(SUM(H73:H77),4)</f>
        <v>7.0999999999999994E-2</v>
      </c>
      <c r="I78" s="181">
        <f>TRUNC(SUM(I73:I77),2)</f>
        <v>130.88999999999999</v>
      </c>
      <c r="J78" s="184"/>
    </row>
    <row r="79" spans="1:12">
      <c r="A79" s="345"/>
      <c r="B79" s="346"/>
      <c r="C79" s="346"/>
      <c r="D79" s="346"/>
      <c r="E79" s="346"/>
      <c r="F79" s="346"/>
      <c r="G79" s="346"/>
      <c r="H79" s="346"/>
      <c r="I79" s="346"/>
      <c r="J79" s="184"/>
    </row>
    <row r="80" spans="1:12">
      <c r="A80" s="324" t="s">
        <v>919</v>
      </c>
      <c r="B80" s="324"/>
      <c r="C80" s="324"/>
      <c r="D80" s="324"/>
      <c r="E80" s="324"/>
      <c r="F80" s="324"/>
      <c r="G80" s="324"/>
      <c r="H80" s="324"/>
      <c r="I80" s="324"/>
      <c r="J80" s="184"/>
    </row>
    <row r="81" spans="1:12">
      <c r="A81" s="322" t="s">
        <v>920</v>
      </c>
      <c r="B81" s="322"/>
      <c r="C81" s="322"/>
      <c r="D81" s="322"/>
      <c r="E81" s="322"/>
      <c r="F81" s="322"/>
      <c r="G81" s="322"/>
      <c r="H81" s="174" t="s">
        <v>1</v>
      </c>
      <c r="I81" s="174" t="s">
        <v>851</v>
      </c>
      <c r="J81" s="184"/>
    </row>
    <row r="82" spans="1:12" ht="33" customHeight="1">
      <c r="A82" s="174" t="s">
        <v>2</v>
      </c>
      <c r="B82" s="342" t="s">
        <v>921</v>
      </c>
      <c r="C82" s="337"/>
      <c r="D82" s="337"/>
      <c r="E82" s="337"/>
      <c r="F82" s="337"/>
      <c r="G82" s="337"/>
      <c r="H82" s="185">
        <f>1/12/12+1/12/12+1/12/12/3</f>
        <v>1.6203703703703703E-2</v>
      </c>
      <c r="I82" s="177">
        <f t="shared" ref="I82:I87" si="1">$I$35*H82</f>
        <v>29.841874999999998</v>
      </c>
      <c r="J82" s="184"/>
      <c r="K82" s="203" t="s">
        <v>922</v>
      </c>
      <c r="L82" s="203" t="s">
        <v>923</v>
      </c>
    </row>
    <row r="83" spans="1:12" ht="15">
      <c r="A83" s="179" t="s">
        <v>4</v>
      </c>
      <c r="B83" s="342" t="s">
        <v>924</v>
      </c>
      <c r="C83" s="337"/>
      <c r="D83" s="337"/>
      <c r="E83" s="337"/>
      <c r="F83" s="337"/>
      <c r="G83" s="337"/>
      <c r="H83" s="202">
        <f>1/30/12</f>
        <v>2.7777777777777779E-3</v>
      </c>
      <c r="I83" s="200">
        <f t="shared" si="1"/>
        <v>5.1157500000000002</v>
      </c>
      <c r="J83" s="184"/>
      <c r="K83" s="203" t="s">
        <v>925</v>
      </c>
      <c r="L83" s="203" t="s">
        <v>926</v>
      </c>
    </row>
    <row r="84" spans="1:12" ht="38.25">
      <c r="A84" s="179" t="s">
        <v>5</v>
      </c>
      <c r="B84" s="342" t="s">
        <v>927</v>
      </c>
      <c r="C84" s="337"/>
      <c r="D84" s="337"/>
      <c r="E84" s="337"/>
      <c r="F84" s="337"/>
      <c r="G84" s="337"/>
      <c r="H84" s="205">
        <f>5/30/12*0.015</f>
        <v>2.0833333333333332E-4</v>
      </c>
      <c r="I84" s="200">
        <f t="shared" si="1"/>
        <v>0.38368124999999997</v>
      </c>
      <c r="J84" s="184"/>
      <c r="K84" s="203" t="s">
        <v>928</v>
      </c>
      <c r="L84" s="186" t="s">
        <v>929</v>
      </c>
    </row>
    <row r="85" spans="1:12" ht="38.25">
      <c r="A85" s="179" t="s">
        <v>8</v>
      </c>
      <c r="B85" s="342" t="s">
        <v>930</v>
      </c>
      <c r="C85" s="337"/>
      <c r="D85" s="337"/>
      <c r="E85" s="337"/>
      <c r="F85" s="337"/>
      <c r="G85" s="337"/>
      <c r="H85" s="202">
        <f>15/30/12*0.08</f>
        <v>3.3333333333333331E-3</v>
      </c>
      <c r="I85" s="200">
        <f t="shared" si="1"/>
        <v>6.1388999999999996</v>
      </c>
      <c r="J85" s="184"/>
      <c r="K85" s="203" t="s">
        <v>931</v>
      </c>
      <c r="L85" s="186" t="s">
        <v>932</v>
      </c>
    </row>
    <row r="86" spans="1:12" ht="39.75" customHeight="1">
      <c r="A86" s="179" t="s">
        <v>9</v>
      </c>
      <c r="B86" s="342" t="s">
        <v>933</v>
      </c>
      <c r="C86" s="337"/>
      <c r="D86" s="337"/>
      <c r="E86" s="337"/>
      <c r="F86" s="337"/>
      <c r="G86" s="337"/>
      <c r="H86" s="202">
        <f>((4*8.33%)+(4*2.78%))/12*2%</f>
        <v>7.4066666666666671E-4</v>
      </c>
      <c r="I86" s="200">
        <f t="shared" si="1"/>
        <v>1.3640635800000001</v>
      </c>
      <c r="J86" s="206"/>
      <c r="K86" s="203" t="s">
        <v>934</v>
      </c>
      <c r="L86" s="186" t="s">
        <v>935</v>
      </c>
    </row>
    <row r="87" spans="1:12" ht="15">
      <c r="A87" s="174" t="s">
        <v>10</v>
      </c>
      <c r="B87" s="342" t="s">
        <v>936</v>
      </c>
      <c r="C87" s="337"/>
      <c r="D87" s="337"/>
      <c r="E87" s="337"/>
      <c r="F87" s="337"/>
      <c r="G87" s="337"/>
      <c r="H87" s="202">
        <v>0</v>
      </c>
      <c r="I87" s="200">
        <f t="shared" si="1"/>
        <v>0</v>
      </c>
      <c r="J87" s="184"/>
      <c r="K87" s="175"/>
      <c r="L87" s="175"/>
    </row>
    <row r="88" spans="1:12">
      <c r="A88" s="322" t="s">
        <v>937</v>
      </c>
      <c r="B88" s="322"/>
      <c r="C88" s="322"/>
      <c r="D88" s="322"/>
      <c r="E88" s="322"/>
      <c r="F88" s="322"/>
      <c r="G88" s="322"/>
      <c r="H88" s="189">
        <f>TRUNC(SUM(H82:H87),4)</f>
        <v>2.3199999999999998E-2</v>
      </c>
      <c r="I88" s="181">
        <f>TRUNC(SUM(I82:I87),2)</f>
        <v>42.84</v>
      </c>
      <c r="J88" s="184"/>
    </row>
    <row r="89" spans="1:12">
      <c r="A89" s="343"/>
      <c r="B89" s="344"/>
      <c r="C89" s="344"/>
      <c r="D89" s="344"/>
      <c r="E89" s="344"/>
      <c r="F89" s="344"/>
      <c r="G89" s="344"/>
      <c r="H89" s="344"/>
      <c r="I89" s="344"/>
      <c r="J89" s="184"/>
    </row>
    <row r="90" spans="1:12">
      <c r="A90" s="322" t="s">
        <v>20</v>
      </c>
      <c r="B90" s="322"/>
      <c r="C90" s="322"/>
      <c r="D90" s="322"/>
      <c r="E90" s="322"/>
      <c r="F90" s="322"/>
      <c r="G90" s="322"/>
      <c r="H90" s="174" t="s">
        <v>1</v>
      </c>
      <c r="I90" s="174" t="s">
        <v>851</v>
      </c>
      <c r="J90" s="184"/>
    </row>
    <row r="91" spans="1:12">
      <c r="A91" s="174" t="s">
        <v>2</v>
      </c>
      <c r="B91" s="347" t="s">
        <v>938</v>
      </c>
      <c r="C91" s="311"/>
      <c r="D91" s="311"/>
      <c r="E91" s="311"/>
      <c r="F91" s="311"/>
      <c r="G91" s="311"/>
      <c r="H91" s="185">
        <v>0</v>
      </c>
      <c r="I91" s="177">
        <f>$I$35*H91</f>
        <v>0</v>
      </c>
      <c r="J91" s="184"/>
    </row>
    <row r="92" spans="1:12">
      <c r="A92" s="322" t="s">
        <v>939</v>
      </c>
      <c r="B92" s="322"/>
      <c r="C92" s="322"/>
      <c r="D92" s="322"/>
      <c r="E92" s="322"/>
      <c r="F92" s="322"/>
      <c r="G92" s="322"/>
      <c r="H92" s="189">
        <f>TRUNC(SUM(H91),4)</f>
        <v>0</v>
      </c>
      <c r="I92" s="181">
        <f>TRUNC(SUM(I91),2)</f>
        <v>0</v>
      </c>
      <c r="J92" s="184"/>
    </row>
    <row r="93" spans="1:12">
      <c r="A93" s="348"/>
      <c r="B93" s="349"/>
      <c r="C93" s="349"/>
      <c r="D93" s="349"/>
      <c r="E93" s="349"/>
      <c r="F93" s="349"/>
      <c r="G93" s="349"/>
      <c r="H93" s="349"/>
      <c r="I93" s="349"/>
      <c r="J93" s="184"/>
    </row>
    <row r="94" spans="1:12">
      <c r="A94" s="333" t="s">
        <v>940</v>
      </c>
      <c r="B94" s="333"/>
      <c r="C94" s="333"/>
      <c r="D94" s="333"/>
      <c r="E94" s="333"/>
      <c r="F94" s="333"/>
      <c r="G94" s="333"/>
      <c r="H94" s="333"/>
      <c r="I94" s="333"/>
      <c r="J94" s="184"/>
    </row>
    <row r="95" spans="1:12">
      <c r="A95" s="322" t="s">
        <v>941</v>
      </c>
      <c r="B95" s="322"/>
      <c r="C95" s="322"/>
      <c r="D95" s="322"/>
      <c r="E95" s="322"/>
      <c r="F95" s="322"/>
      <c r="G95" s="322"/>
      <c r="H95" s="322"/>
      <c r="I95" s="174" t="s">
        <v>851</v>
      </c>
      <c r="J95" s="184"/>
    </row>
    <row r="96" spans="1:12" ht="15">
      <c r="A96" s="174" t="s">
        <v>11</v>
      </c>
      <c r="B96" s="319" t="s">
        <v>942</v>
      </c>
      <c r="C96" s="313"/>
      <c r="D96" s="313"/>
      <c r="E96" s="313"/>
      <c r="F96" s="313"/>
      <c r="G96" s="313"/>
      <c r="H96" s="313"/>
      <c r="I96" s="177">
        <f>I88</f>
        <v>42.84</v>
      </c>
      <c r="J96" s="184"/>
    </row>
    <row r="97" spans="1:12" ht="15">
      <c r="A97" s="179" t="s">
        <v>14</v>
      </c>
      <c r="B97" s="319" t="s">
        <v>943</v>
      </c>
      <c r="C97" s="313"/>
      <c r="D97" s="313"/>
      <c r="E97" s="313"/>
      <c r="F97" s="313"/>
      <c r="G97" s="313"/>
      <c r="H97" s="313"/>
      <c r="I97" s="200">
        <f>I92</f>
        <v>0</v>
      </c>
      <c r="J97" s="184"/>
    </row>
    <row r="98" spans="1:12">
      <c r="A98" s="322" t="s">
        <v>944</v>
      </c>
      <c r="B98" s="322"/>
      <c r="C98" s="322"/>
      <c r="D98" s="322"/>
      <c r="E98" s="322"/>
      <c r="F98" s="322"/>
      <c r="G98" s="322"/>
      <c r="H98" s="322"/>
      <c r="I98" s="201">
        <f>TRUNC(SUM(I96:I97),2)</f>
        <v>42.84</v>
      </c>
      <c r="J98" s="184"/>
    </row>
    <row r="99" spans="1:12">
      <c r="A99" s="340"/>
      <c r="B99" s="341"/>
      <c r="C99" s="341"/>
      <c r="D99" s="341"/>
      <c r="E99" s="341"/>
      <c r="F99" s="341"/>
      <c r="G99" s="341"/>
      <c r="H99" s="341"/>
      <c r="I99" s="341"/>
      <c r="J99" s="184"/>
    </row>
    <row r="100" spans="1:12">
      <c r="A100" s="324" t="s">
        <v>945</v>
      </c>
      <c r="B100" s="324"/>
      <c r="C100" s="324"/>
      <c r="D100" s="324"/>
      <c r="E100" s="324"/>
      <c r="F100" s="324"/>
      <c r="G100" s="324"/>
      <c r="H100" s="324"/>
      <c r="I100" s="324"/>
      <c r="J100" s="184"/>
    </row>
    <row r="101" spans="1:12">
      <c r="A101" s="174">
        <v>5</v>
      </c>
      <c r="B101" s="322" t="s">
        <v>946</v>
      </c>
      <c r="C101" s="322"/>
      <c r="D101" s="322"/>
      <c r="E101" s="322"/>
      <c r="F101" s="322"/>
      <c r="G101" s="322"/>
      <c r="H101" s="174"/>
      <c r="I101" s="174" t="s">
        <v>851</v>
      </c>
      <c r="J101" s="184"/>
    </row>
    <row r="102" spans="1:12" ht="15">
      <c r="A102" s="174" t="s">
        <v>2</v>
      </c>
      <c r="B102" s="330" t="s">
        <v>947</v>
      </c>
      <c r="C102" s="330"/>
      <c r="D102" s="330"/>
      <c r="E102" s="330"/>
      <c r="F102" s="330"/>
      <c r="G102" s="330"/>
      <c r="H102" s="170" t="s">
        <v>886</v>
      </c>
      <c r="I102" s="177">
        <f>Uniformes!B12</f>
        <v>106.86574074074075</v>
      </c>
      <c r="J102" s="184"/>
      <c r="K102" s="169" t="s">
        <v>948</v>
      </c>
      <c r="L102" s="175"/>
    </row>
    <row r="103" spans="1:12" ht="15">
      <c r="A103" s="207" t="s">
        <v>4</v>
      </c>
      <c r="B103" s="351" t="s">
        <v>1020</v>
      </c>
      <c r="C103" s="352"/>
      <c r="D103" s="352"/>
      <c r="E103" s="352"/>
      <c r="F103" s="352"/>
      <c r="G103" s="353"/>
      <c r="H103" s="170" t="s">
        <v>886</v>
      </c>
      <c r="I103" s="177">
        <f>'Equip. e Ferramenta'!E104</f>
        <v>60.096059259259256</v>
      </c>
      <c r="J103" s="184"/>
      <c r="K103" s="169" t="s">
        <v>948</v>
      </c>
      <c r="L103" s="175"/>
    </row>
    <row r="104" spans="1:12">
      <c r="A104" s="322" t="s">
        <v>949</v>
      </c>
      <c r="B104" s="322"/>
      <c r="C104" s="322"/>
      <c r="D104" s="322"/>
      <c r="E104" s="322"/>
      <c r="F104" s="322"/>
      <c r="G104" s="322"/>
      <c r="H104" s="189" t="s">
        <v>886</v>
      </c>
      <c r="I104" s="181">
        <f>TRUNC(SUM(I102:I103),2)</f>
        <v>166.96</v>
      </c>
      <c r="J104" s="184"/>
    </row>
    <row r="105" spans="1:12">
      <c r="A105" s="340"/>
      <c r="B105" s="341"/>
      <c r="C105" s="341"/>
      <c r="D105" s="341"/>
      <c r="E105" s="341"/>
      <c r="F105" s="341"/>
      <c r="G105" s="341"/>
      <c r="H105" s="341"/>
      <c r="I105" s="341"/>
      <c r="J105" s="184"/>
    </row>
    <row r="106" spans="1:12">
      <c r="A106" s="324" t="s">
        <v>950</v>
      </c>
      <c r="B106" s="324"/>
      <c r="C106" s="324"/>
      <c r="D106" s="324"/>
      <c r="E106" s="324"/>
      <c r="F106" s="324"/>
      <c r="G106" s="324"/>
      <c r="H106" s="324"/>
      <c r="I106" s="324"/>
      <c r="J106" s="184"/>
    </row>
    <row r="107" spans="1:12">
      <c r="A107" s="174">
        <v>6</v>
      </c>
      <c r="B107" s="322" t="s">
        <v>951</v>
      </c>
      <c r="C107" s="322"/>
      <c r="D107" s="322"/>
      <c r="E107" s="322"/>
      <c r="F107" s="322"/>
      <c r="G107" s="322"/>
      <c r="H107" s="174" t="s">
        <v>1</v>
      </c>
      <c r="I107" s="174" t="s">
        <v>851</v>
      </c>
      <c r="J107" s="184"/>
    </row>
    <row r="108" spans="1:12" ht="15">
      <c r="A108" s="174" t="s">
        <v>2</v>
      </c>
      <c r="B108" s="311" t="s">
        <v>952</v>
      </c>
      <c r="C108" s="311"/>
      <c r="D108" s="311"/>
      <c r="E108" s="311"/>
      <c r="F108" s="311"/>
      <c r="G108" s="311"/>
      <c r="H108" s="208">
        <v>6.0699999999999997E-2</v>
      </c>
      <c r="I108" s="177">
        <f>TRUNC(H108*I124,2)</f>
        <v>250.29</v>
      </c>
      <c r="J108" s="184"/>
      <c r="K108" s="169" t="s">
        <v>953</v>
      </c>
      <c r="L108" s="169"/>
    </row>
    <row r="109" spans="1:12" ht="15">
      <c r="A109" s="179" t="s">
        <v>4</v>
      </c>
      <c r="B109" s="311" t="s">
        <v>46</v>
      </c>
      <c r="C109" s="311"/>
      <c r="D109" s="311"/>
      <c r="E109" s="311"/>
      <c r="F109" s="311"/>
      <c r="G109" s="311"/>
      <c r="H109" s="208">
        <v>7.3999999999999996E-2</v>
      </c>
      <c r="I109" s="177">
        <f>TRUNC(H109*(I108+I124),2)</f>
        <v>323.66000000000003</v>
      </c>
      <c r="J109" s="184"/>
      <c r="K109" s="169" t="s">
        <v>954</v>
      </c>
      <c r="L109" s="169"/>
    </row>
    <row r="110" spans="1:12" ht="15">
      <c r="A110" s="174" t="s">
        <v>5</v>
      </c>
      <c r="B110" s="350" t="s">
        <v>955</v>
      </c>
      <c r="C110" s="350"/>
      <c r="D110" s="350"/>
      <c r="E110" s="350"/>
      <c r="F110" s="350"/>
      <c r="G110" s="350"/>
      <c r="H110" s="178"/>
      <c r="I110" s="209"/>
      <c r="J110" s="184"/>
      <c r="K110" s="206"/>
      <c r="L110" s="206"/>
    </row>
    <row r="111" spans="1:12" ht="15">
      <c r="A111" s="179" t="s">
        <v>49</v>
      </c>
      <c r="B111" s="326" t="s">
        <v>956</v>
      </c>
      <c r="C111" s="311"/>
      <c r="D111" s="311"/>
      <c r="E111" s="311"/>
      <c r="F111" s="311"/>
      <c r="G111" s="311"/>
      <c r="H111" s="210">
        <v>6.4999999999999997E-3</v>
      </c>
      <c r="I111" s="200">
        <f>TRUNC((I124+I108+I109)/(1-H114)*H111,4)</f>
        <v>33.424799999999998</v>
      </c>
      <c r="J111" s="184"/>
      <c r="K111" s="169" t="s">
        <v>957</v>
      </c>
      <c r="L111" s="169"/>
    </row>
    <row r="112" spans="1:12" ht="15">
      <c r="A112" s="179" t="s">
        <v>51</v>
      </c>
      <c r="B112" s="326" t="s">
        <v>958</v>
      </c>
      <c r="C112" s="311"/>
      <c r="D112" s="311"/>
      <c r="E112" s="311"/>
      <c r="F112" s="311"/>
      <c r="G112" s="311"/>
      <c r="H112" s="211">
        <v>0.03</v>
      </c>
      <c r="I112" s="200">
        <f>TRUNC((I124+I108+I109)/(1-H114)*H112,4)</f>
        <v>154.26859999999999</v>
      </c>
      <c r="J112" s="184"/>
      <c r="K112" s="169" t="s">
        <v>959</v>
      </c>
      <c r="L112" s="169"/>
    </row>
    <row r="113" spans="1:12" ht="15">
      <c r="A113" s="179" t="s">
        <v>53</v>
      </c>
      <c r="B113" s="311" t="s">
        <v>960</v>
      </c>
      <c r="C113" s="311"/>
      <c r="D113" s="311"/>
      <c r="E113" s="311"/>
      <c r="F113" s="311"/>
      <c r="G113" s="311"/>
      <c r="H113" s="212">
        <v>0.05</v>
      </c>
      <c r="I113" s="200">
        <f>TRUNC((I124+I108+I109)/(1-H114)*H113,4)</f>
        <v>257.11430000000001</v>
      </c>
      <c r="J113" s="184"/>
      <c r="K113" s="213" t="s">
        <v>961</v>
      </c>
      <c r="L113" s="213"/>
    </row>
    <row r="114" spans="1:12" ht="15">
      <c r="A114" s="179"/>
      <c r="B114" s="311"/>
      <c r="C114" s="311"/>
      <c r="D114" s="311"/>
      <c r="E114" s="311"/>
      <c r="F114" s="311"/>
      <c r="G114" s="311"/>
      <c r="H114" s="214">
        <f>TRUNC(SUM(H111:H113),4)</f>
        <v>8.6499999999999994E-2</v>
      </c>
      <c r="I114" s="200"/>
      <c r="J114" s="184"/>
      <c r="K114" s="206"/>
      <c r="L114" s="206"/>
    </row>
    <row r="115" spans="1:12">
      <c r="A115" s="322" t="s">
        <v>962</v>
      </c>
      <c r="B115" s="322"/>
      <c r="C115" s="322"/>
      <c r="D115" s="322"/>
      <c r="E115" s="322"/>
      <c r="F115" s="322"/>
      <c r="G115" s="322"/>
      <c r="H115" s="210"/>
      <c r="I115" s="201">
        <f>TRUNC(SUM(I108:I113),2)</f>
        <v>1018.75</v>
      </c>
      <c r="J115" s="184"/>
    </row>
    <row r="116" spans="1:12">
      <c r="A116" s="171"/>
      <c r="B116" s="354"/>
      <c r="C116" s="354"/>
      <c r="D116" s="354"/>
      <c r="E116" s="354"/>
      <c r="F116" s="354"/>
      <c r="G116" s="354"/>
      <c r="H116" s="354"/>
      <c r="I116" s="354"/>
    </row>
    <row r="117" spans="1:12">
      <c r="A117" s="333" t="s">
        <v>963</v>
      </c>
      <c r="B117" s="333"/>
      <c r="C117" s="333"/>
      <c r="D117" s="333"/>
      <c r="E117" s="333"/>
      <c r="F117" s="333"/>
      <c r="G117" s="333"/>
      <c r="H117" s="333"/>
      <c r="I117" s="333"/>
    </row>
    <row r="118" spans="1:12">
      <c r="A118" s="322" t="s">
        <v>964</v>
      </c>
      <c r="B118" s="322"/>
      <c r="C118" s="322"/>
      <c r="D118" s="322"/>
      <c r="E118" s="322"/>
      <c r="F118" s="322"/>
      <c r="G118" s="322"/>
      <c r="H118" s="322"/>
      <c r="I118" s="174" t="s">
        <v>851</v>
      </c>
    </row>
    <row r="119" spans="1:12">
      <c r="A119" s="170" t="s">
        <v>2</v>
      </c>
      <c r="B119" s="311" t="str">
        <f>A27</f>
        <v>MÓDULO 1 - COMPOSIÇÃO DA REMUNERAÇÃO</v>
      </c>
      <c r="C119" s="311"/>
      <c r="D119" s="311"/>
      <c r="E119" s="311"/>
      <c r="F119" s="311"/>
      <c r="G119" s="311"/>
      <c r="H119" s="311"/>
      <c r="I119" s="177">
        <f>I35</f>
        <v>1841.67</v>
      </c>
    </row>
    <row r="120" spans="1:12">
      <c r="A120" s="215" t="s">
        <v>4</v>
      </c>
      <c r="B120" s="311" t="str">
        <f>A37</f>
        <v>MÓDULO 2 – ENCARGOS E BENEFÍCIOS ANUAIS, MENSAIS E DIÁRIOS</v>
      </c>
      <c r="C120" s="311"/>
      <c r="D120" s="311"/>
      <c r="E120" s="311"/>
      <c r="F120" s="311"/>
      <c r="G120" s="311"/>
      <c r="H120" s="311"/>
      <c r="I120" s="200">
        <f>I69</f>
        <v>1941.17</v>
      </c>
    </row>
    <row r="121" spans="1:12">
      <c r="A121" s="215" t="s">
        <v>5</v>
      </c>
      <c r="B121" s="311" t="str">
        <f>A71</f>
        <v>MÓDULO 3 – PROVISÃO PARA RESCISÃO</v>
      </c>
      <c r="C121" s="311"/>
      <c r="D121" s="311"/>
      <c r="E121" s="311"/>
      <c r="F121" s="311"/>
      <c r="G121" s="311"/>
      <c r="H121" s="311"/>
      <c r="I121" s="200">
        <f>I78</f>
        <v>130.88999999999999</v>
      </c>
    </row>
    <row r="122" spans="1:12">
      <c r="A122" s="170" t="s">
        <v>8</v>
      </c>
      <c r="B122" s="311" t="str">
        <f>A80</f>
        <v>MÓDULO 4 – CUSTO DE REPOSIÇÃO DO PROFISSIONAL AUSENTE</v>
      </c>
      <c r="C122" s="311"/>
      <c r="D122" s="311"/>
      <c r="E122" s="311"/>
      <c r="F122" s="311"/>
      <c r="G122" s="311"/>
      <c r="H122" s="311"/>
      <c r="I122" s="200">
        <f>I98</f>
        <v>42.84</v>
      </c>
    </row>
    <row r="123" spans="1:12">
      <c r="A123" s="215" t="s">
        <v>9</v>
      </c>
      <c r="B123" s="311" t="str">
        <f>A100</f>
        <v>MÓDULO 5 – INSUMOS DIVERSOS</v>
      </c>
      <c r="C123" s="311"/>
      <c r="D123" s="311"/>
      <c r="E123" s="311"/>
      <c r="F123" s="311"/>
      <c r="G123" s="311"/>
      <c r="H123" s="311"/>
      <c r="I123" s="200">
        <f>I104</f>
        <v>166.96</v>
      </c>
    </row>
    <row r="124" spans="1:12">
      <c r="A124" s="179"/>
      <c r="B124" s="322" t="s">
        <v>965</v>
      </c>
      <c r="C124" s="322"/>
      <c r="D124" s="322"/>
      <c r="E124" s="322"/>
      <c r="F124" s="322"/>
      <c r="G124" s="322"/>
      <c r="H124" s="322"/>
      <c r="I124" s="201">
        <f>TRUNC(SUM(I119:I123),2)</f>
        <v>4123.53</v>
      </c>
    </row>
    <row r="125" spans="1:12">
      <c r="A125" s="170" t="s">
        <v>10</v>
      </c>
      <c r="B125" s="311" t="str">
        <f>A106</f>
        <v>MÓDULO 6 – CUSTOS INDIRETOS, TRIBUTOS E LUCRO</v>
      </c>
      <c r="C125" s="311"/>
      <c r="D125" s="311"/>
      <c r="E125" s="311"/>
      <c r="F125" s="311"/>
      <c r="G125" s="311"/>
      <c r="H125" s="311"/>
      <c r="I125" s="177">
        <f>I115</f>
        <v>1018.75</v>
      </c>
    </row>
    <row r="126" spans="1:12">
      <c r="A126" s="322" t="s">
        <v>966</v>
      </c>
      <c r="B126" s="322"/>
      <c r="C126" s="322"/>
      <c r="D126" s="322"/>
      <c r="E126" s="322"/>
      <c r="F126" s="322"/>
      <c r="G126" s="322"/>
      <c r="H126" s="322"/>
      <c r="I126" s="201">
        <f>TRUNC(SUM(I124:I125),2)</f>
        <v>5142.28</v>
      </c>
    </row>
    <row r="127" spans="1:12">
      <c r="I127" s="216"/>
    </row>
    <row r="128" spans="1:12" hidden="1">
      <c r="A128" s="171"/>
      <c r="B128" s="323" t="s">
        <v>967</v>
      </c>
      <c r="C128" s="323"/>
      <c r="D128" s="323"/>
      <c r="E128" s="323"/>
      <c r="F128" s="323"/>
      <c r="G128" s="323"/>
      <c r="H128" s="182"/>
      <c r="I128" s="182"/>
    </row>
    <row r="129" spans="1:9" ht="40.5" hidden="1" customHeight="1">
      <c r="A129" s="355" t="s">
        <v>968</v>
      </c>
      <c r="B129" s="356"/>
      <c r="C129" s="355" t="s">
        <v>969</v>
      </c>
      <c r="D129" s="356"/>
      <c r="E129" s="355" t="s">
        <v>970</v>
      </c>
      <c r="F129" s="356"/>
      <c r="G129" s="217" t="s">
        <v>971</v>
      </c>
      <c r="H129" s="218" t="s">
        <v>972</v>
      </c>
      <c r="I129" s="219" t="s">
        <v>851</v>
      </c>
    </row>
    <row r="130" spans="1:9" hidden="1">
      <c r="A130" s="357" t="s">
        <v>973</v>
      </c>
      <c r="B130" s="358"/>
      <c r="C130" s="359" t="s">
        <v>974</v>
      </c>
      <c r="D130" s="360"/>
      <c r="E130" s="361"/>
      <c r="F130" s="362"/>
      <c r="G130" s="220" t="s">
        <v>974</v>
      </c>
      <c r="H130" s="221"/>
      <c r="I130" s="222">
        <v>0</v>
      </c>
    </row>
    <row r="131" spans="1:9" hidden="1">
      <c r="A131" s="313" t="s">
        <v>975</v>
      </c>
      <c r="B131" s="363"/>
      <c r="C131" s="364" t="s">
        <v>974</v>
      </c>
      <c r="D131" s="365"/>
      <c r="E131" s="366"/>
      <c r="F131" s="367"/>
      <c r="G131" s="223" t="s">
        <v>974</v>
      </c>
      <c r="H131" s="224"/>
      <c r="I131" s="225">
        <v>0</v>
      </c>
    </row>
    <row r="132" spans="1:9" hidden="1">
      <c r="A132" s="313" t="s">
        <v>976</v>
      </c>
      <c r="B132" s="363"/>
      <c r="C132" s="364" t="s">
        <v>974</v>
      </c>
      <c r="D132" s="365"/>
      <c r="E132" s="366"/>
      <c r="F132" s="367"/>
      <c r="G132" s="223" t="s">
        <v>974</v>
      </c>
      <c r="H132" s="224"/>
      <c r="I132" s="225">
        <v>0</v>
      </c>
    </row>
    <row r="133" spans="1:9" hidden="1">
      <c r="A133" s="313" t="s">
        <v>977</v>
      </c>
      <c r="B133" s="363"/>
      <c r="C133" s="364" t="s">
        <v>974</v>
      </c>
      <c r="D133" s="365"/>
      <c r="E133" s="366"/>
      <c r="F133" s="367"/>
      <c r="G133" s="223" t="s">
        <v>974</v>
      </c>
      <c r="H133" s="224"/>
      <c r="I133" s="225">
        <v>0</v>
      </c>
    </row>
    <row r="134" spans="1:9" hidden="1">
      <c r="A134" s="368"/>
      <c r="B134" s="345"/>
      <c r="C134" s="366"/>
      <c r="D134" s="367"/>
      <c r="E134" s="366"/>
      <c r="F134" s="367"/>
      <c r="G134" s="226"/>
      <c r="H134" s="227"/>
      <c r="I134" s="225"/>
    </row>
    <row r="135" spans="1:9" ht="13.5" hidden="1" thickBot="1">
      <c r="A135" s="384"/>
      <c r="B135" s="385"/>
      <c r="C135" s="386"/>
      <c r="D135" s="387"/>
      <c r="E135" s="386"/>
      <c r="F135" s="387"/>
      <c r="G135" s="228"/>
      <c r="H135" s="229"/>
      <c r="I135" s="230"/>
    </row>
    <row r="136" spans="1:9" ht="13.5" hidden="1" thickBot="1">
      <c r="A136" s="388" t="s">
        <v>978</v>
      </c>
      <c r="B136" s="389"/>
      <c r="C136" s="389"/>
      <c r="D136" s="389"/>
      <c r="E136" s="389"/>
      <c r="F136" s="389"/>
      <c r="G136" s="389"/>
      <c r="H136" s="390"/>
      <c r="I136" s="231">
        <f>SUM(I134:I135)</f>
        <v>0</v>
      </c>
    </row>
    <row r="137" spans="1:9" hidden="1"/>
    <row r="138" spans="1:9" hidden="1">
      <c r="A138" s="171" t="s">
        <v>979</v>
      </c>
      <c r="B138" s="323" t="s">
        <v>980</v>
      </c>
      <c r="C138" s="323"/>
      <c r="D138" s="323"/>
      <c r="E138" s="323"/>
      <c r="F138" s="323"/>
      <c r="G138" s="323"/>
      <c r="H138" s="182"/>
      <c r="I138" s="182"/>
    </row>
    <row r="139" spans="1:9" ht="13.5" hidden="1" thickBot="1">
      <c r="A139" s="391" t="s">
        <v>981</v>
      </c>
      <c r="B139" s="392"/>
      <c r="C139" s="392"/>
      <c r="D139" s="392"/>
      <c r="E139" s="392"/>
      <c r="F139" s="392"/>
      <c r="G139" s="392"/>
      <c r="H139" s="392"/>
      <c r="I139" s="393"/>
    </row>
    <row r="140" spans="1:9" ht="13.5" hidden="1" thickBot="1">
      <c r="A140" s="232"/>
      <c r="B140" s="369" t="s">
        <v>64</v>
      </c>
      <c r="C140" s="370"/>
      <c r="D140" s="370"/>
      <c r="E140" s="370"/>
      <c r="F140" s="370"/>
      <c r="G140" s="370"/>
      <c r="H140" s="371"/>
      <c r="I140" s="219" t="s">
        <v>851</v>
      </c>
    </row>
    <row r="141" spans="1:9" hidden="1">
      <c r="A141" s="233" t="s">
        <v>2</v>
      </c>
      <c r="B141" s="372" t="s">
        <v>982</v>
      </c>
      <c r="C141" s="373"/>
      <c r="D141" s="373"/>
      <c r="E141" s="373"/>
      <c r="F141" s="373"/>
      <c r="G141" s="373"/>
      <c r="H141" s="374"/>
      <c r="I141" s="234">
        <f>I111</f>
        <v>33.424799999999998</v>
      </c>
    </row>
    <row r="142" spans="1:9" hidden="1">
      <c r="A142" s="235" t="s">
        <v>4</v>
      </c>
      <c r="B142" s="375" t="s">
        <v>983</v>
      </c>
      <c r="C142" s="376"/>
      <c r="D142" s="376"/>
      <c r="E142" s="376"/>
      <c r="F142" s="376"/>
      <c r="G142" s="376"/>
      <c r="H142" s="377"/>
      <c r="I142" s="236" t="e">
        <f>#REF!</f>
        <v>#REF!</v>
      </c>
    </row>
    <row r="143" spans="1:9" ht="13.5" hidden="1" thickBot="1">
      <c r="A143" s="235" t="s">
        <v>5</v>
      </c>
      <c r="B143" s="378" t="s">
        <v>984</v>
      </c>
      <c r="C143" s="379"/>
      <c r="D143" s="379"/>
      <c r="E143" s="379"/>
      <c r="F143" s="379"/>
      <c r="G143" s="379"/>
      <c r="H143" s="380"/>
      <c r="I143" s="236">
        <f>I115</f>
        <v>1018.75</v>
      </c>
    </row>
    <row r="144" spans="1:9" ht="13.5" hidden="1" thickBot="1">
      <c r="A144" s="381" t="s">
        <v>0</v>
      </c>
      <c r="B144" s="382"/>
      <c r="C144" s="382"/>
      <c r="D144" s="382"/>
      <c r="E144" s="382"/>
      <c r="F144" s="382"/>
      <c r="G144" s="382"/>
      <c r="H144" s="383"/>
      <c r="I144" s="231" t="e">
        <f>SUM(I141:I143)</f>
        <v>#REF!</v>
      </c>
    </row>
    <row r="145" spans="1:5" hidden="1">
      <c r="A145" s="237" t="s">
        <v>985</v>
      </c>
      <c r="B145" s="23" t="s">
        <v>986</v>
      </c>
    </row>
    <row r="146" spans="1:5" hidden="1"/>
    <row r="147" spans="1:5" hidden="1"/>
    <row r="148" spans="1:5">
      <c r="A148" s="238" t="s">
        <v>987</v>
      </c>
      <c r="B148" s="238">
        <f>I126/I29</f>
        <v>2.7921831815689018</v>
      </c>
    </row>
    <row r="149" spans="1:5">
      <c r="A149" s="239"/>
      <c r="B149" s="238"/>
      <c r="E149" s="240"/>
    </row>
    <row r="150" spans="1:5">
      <c r="A150" s="238"/>
      <c r="B150" s="238"/>
      <c r="C150" s="239"/>
    </row>
    <row r="151" spans="1:5">
      <c r="A151" s="238"/>
      <c r="B151" s="238"/>
      <c r="C151" s="239"/>
    </row>
    <row r="152" spans="1:5">
      <c r="A152" s="240"/>
    </row>
    <row r="153" spans="1:5">
      <c r="A153" s="240"/>
    </row>
  </sheetData>
  <mergeCells count="164">
    <mergeCell ref="B140:H140"/>
    <mergeCell ref="B141:H141"/>
    <mergeCell ref="B142:H142"/>
    <mergeCell ref="B143:H143"/>
    <mergeCell ref="A144:H144"/>
    <mergeCell ref="A135:B135"/>
    <mergeCell ref="C135:D135"/>
    <mergeCell ref="E135:F135"/>
    <mergeCell ref="A136:H136"/>
    <mergeCell ref="B138:G138"/>
    <mergeCell ref="A139:I139"/>
    <mergeCell ref="A133:B133"/>
    <mergeCell ref="C133:D133"/>
    <mergeCell ref="E133:F133"/>
    <mergeCell ref="A134:B134"/>
    <mergeCell ref="C134:D134"/>
    <mergeCell ref="E134:F134"/>
    <mergeCell ref="A131:B131"/>
    <mergeCell ref="C131:D131"/>
    <mergeCell ref="E131:F131"/>
    <mergeCell ref="A132:B132"/>
    <mergeCell ref="C132:D132"/>
    <mergeCell ref="E132:F132"/>
    <mergeCell ref="A129:B129"/>
    <mergeCell ref="C129:D129"/>
    <mergeCell ref="E129:F129"/>
    <mergeCell ref="A130:B130"/>
    <mergeCell ref="C130:D130"/>
    <mergeCell ref="E130:F130"/>
    <mergeCell ref="B121:H121"/>
    <mergeCell ref="B122:H122"/>
    <mergeCell ref="B123:H123"/>
    <mergeCell ref="B124:H124"/>
    <mergeCell ref="B125:H125"/>
    <mergeCell ref="A126:H126"/>
    <mergeCell ref="A117:I117"/>
    <mergeCell ref="A118:H118"/>
    <mergeCell ref="B119:H119"/>
    <mergeCell ref="B120:H120"/>
    <mergeCell ref="B113:G113"/>
    <mergeCell ref="A115:G115"/>
    <mergeCell ref="B116:I116"/>
    <mergeCell ref="B114:G114"/>
    <mergeCell ref="B128:G128"/>
    <mergeCell ref="B107:G107"/>
    <mergeCell ref="B108:G108"/>
    <mergeCell ref="B109:G109"/>
    <mergeCell ref="B110:G110"/>
    <mergeCell ref="B111:G111"/>
    <mergeCell ref="B112:G112"/>
    <mergeCell ref="B103:G103"/>
    <mergeCell ref="A104:G104"/>
    <mergeCell ref="A105:I105"/>
    <mergeCell ref="A106:I106"/>
    <mergeCell ref="B97:H97"/>
    <mergeCell ref="A98:H98"/>
    <mergeCell ref="A99:I99"/>
    <mergeCell ref="A100:I100"/>
    <mergeCell ref="B101:G101"/>
    <mergeCell ref="B102:G102"/>
    <mergeCell ref="B91:G91"/>
    <mergeCell ref="A92:G92"/>
    <mergeCell ref="A93:I93"/>
    <mergeCell ref="A94:I94"/>
    <mergeCell ref="A95:H95"/>
    <mergeCell ref="B96:H96"/>
    <mergeCell ref="B85:G85"/>
    <mergeCell ref="B86:G86"/>
    <mergeCell ref="B87:G87"/>
    <mergeCell ref="A88:G88"/>
    <mergeCell ref="A89:I89"/>
    <mergeCell ref="A90:G90"/>
    <mergeCell ref="A79:I79"/>
    <mergeCell ref="A80:I80"/>
    <mergeCell ref="A81:G81"/>
    <mergeCell ref="B82:G82"/>
    <mergeCell ref="B83:G83"/>
    <mergeCell ref="B84:G84"/>
    <mergeCell ref="B73:G73"/>
    <mergeCell ref="B74:G74"/>
    <mergeCell ref="B75:G75"/>
    <mergeCell ref="B76:G76"/>
    <mergeCell ref="B77:G77"/>
    <mergeCell ref="A78:G78"/>
    <mergeCell ref="B67:H67"/>
    <mergeCell ref="B68:H68"/>
    <mergeCell ref="A69:H69"/>
    <mergeCell ref="A70:I70"/>
    <mergeCell ref="A71:I71"/>
    <mergeCell ref="B72:G72"/>
    <mergeCell ref="B61:G61"/>
    <mergeCell ref="A62:H62"/>
    <mergeCell ref="A63:I63"/>
    <mergeCell ref="A64:I64"/>
    <mergeCell ref="A65:H65"/>
    <mergeCell ref="B66:H66"/>
    <mergeCell ref="A55:I55"/>
    <mergeCell ref="A56:G56"/>
    <mergeCell ref="B57:G57"/>
    <mergeCell ref="B58:G58"/>
    <mergeCell ref="B59:G59"/>
    <mergeCell ref="B60:G60"/>
    <mergeCell ref="B49:G49"/>
    <mergeCell ref="B50:G50"/>
    <mergeCell ref="B51:G51"/>
    <mergeCell ref="B52:G52"/>
    <mergeCell ref="B53:G53"/>
    <mergeCell ref="A54:G54"/>
    <mergeCell ref="A41:G41"/>
    <mergeCell ref="A42:I42"/>
    <mergeCell ref="A45:G45"/>
    <mergeCell ref="B46:G46"/>
    <mergeCell ref="B47:G47"/>
    <mergeCell ref="B48:G48"/>
    <mergeCell ref="B34:G34"/>
    <mergeCell ref="A35:H35"/>
    <mergeCell ref="A37:I37"/>
    <mergeCell ref="A38:G38"/>
    <mergeCell ref="B39:G39"/>
    <mergeCell ref="B40:G40"/>
    <mergeCell ref="B28:G28"/>
    <mergeCell ref="B29:G29"/>
    <mergeCell ref="B30:G30"/>
    <mergeCell ref="B31:G31"/>
    <mergeCell ref="B32:G32"/>
    <mergeCell ref="B33:G33"/>
    <mergeCell ref="B24:G24"/>
    <mergeCell ref="H24:I24"/>
    <mergeCell ref="B25:G25"/>
    <mergeCell ref="H25:I25"/>
    <mergeCell ref="A26:I26"/>
    <mergeCell ref="A27:I27"/>
    <mergeCell ref="A20:I20"/>
    <mergeCell ref="B21:G21"/>
    <mergeCell ref="H21:I21"/>
    <mergeCell ref="B22:G22"/>
    <mergeCell ref="H22:I22"/>
    <mergeCell ref="B23:G23"/>
    <mergeCell ref="H23:I23"/>
    <mergeCell ref="A16:I16"/>
    <mergeCell ref="A17:B17"/>
    <mergeCell ref="C17:D17"/>
    <mergeCell ref="E17:I17"/>
    <mergeCell ref="A18:B18"/>
    <mergeCell ref="C18:D18"/>
    <mergeCell ref="E18:I18"/>
    <mergeCell ref="B12:G12"/>
    <mergeCell ref="H12:I12"/>
    <mergeCell ref="B13:G13"/>
    <mergeCell ref="H13:I13"/>
    <mergeCell ref="B14:G14"/>
    <mergeCell ref="H14:I14"/>
    <mergeCell ref="A7:I7"/>
    <mergeCell ref="A8:I8"/>
    <mergeCell ref="A9:I9"/>
    <mergeCell ref="A10:I10"/>
    <mergeCell ref="B11:G11"/>
    <mergeCell ref="H11:I11"/>
    <mergeCell ref="B1:I1"/>
    <mergeCell ref="A2:I2"/>
    <mergeCell ref="A3:I3"/>
    <mergeCell ref="A4:I4"/>
    <mergeCell ref="A5:I5"/>
    <mergeCell ref="A6:I6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29E4E-936A-419A-B027-B817FDD26C80}">
  <dimension ref="A1:L153"/>
  <sheetViews>
    <sheetView tabSelected="1" topLeftCell="A105" workbookViewId="0">
      <selection activeCell="C17" sqref="C17"/>
    </sheetView>
  </sheetViews>
  <sheetFormatPr defaultRowHeight="12.75"/>
  <cols>
    <col min="1" max="1" width="12.140625" style="23" customWidth="1"/>
    <col min="2" max="2" width="18.28515625" style="23" customWidth="1"/>
    <col min="3" max="3" width="15" style="23" bestFit="1" customWidth="1"/>
    <col min="4" max="4" width="7" style="23" customWidth="1"/>
    <col min="5" max="5" width="10.85546875" style="23" bestFit="1" customWidth="1"/>
    <col min="6" max="6" width="9.140625" style="23"/>
    <col min="7" max="7" width="19.140625" style="23" customWidth="1"/>
    <col min="8" max="8" width="9.140625" style="23"/>
    <col min="9" max="9" width="20.28515625" style="23" customWidth="1"/>
    <col min="10" max="10" width="7.85546875" style="23" customWidth="1"/>
    <col min="11" max="11" width="25.85546875" style="23" customWidth="1"/>
    <col min="12" max="12" width="50.7109375" style="23" customWidth="1"/>
    <col min="13" max="16384" width="9.140625" style="23"/>
  </cols>
  <sheetData>
    <row r="1" spans="1:9" ht="51.75" customHeight="1">
      <c r="B1" s="314" t="s">
        <v>1010</v>
      </c>
      <c r="C1" s="314"/>
      <c r="D1" s="314"/>
      <c r="E1" s="314"/>
      <c r="F1" s="314"/>
      <c r="G1" s="314"/>
      <c r="H1" s="314"/>
      <c r="I1" s="314"/>
    </row>
    <row r="2" spans="1:9">
      <c r="A2" s="307"/>
      <c r="B2" s="307"/>
      <c r="C2" s="307"/>
      <c r="D2" s="307"/>
      <c r="E2" s="307"/>
      <c r="F2" s="307"/>
      <c r="G2" s="307"/>
      <c r="H2" s="307"/>
      <c r="I2" s="307"/>
    </row>
    <row r="3" spans="1:9">
      <c r="A3" s="315" t="s">
        <v>824</v>
      </c>
      <c r="B3" s="315"/>
      <c r="C3" s="315"/>
      <c r="D3" s="315"/>
      <c r="E3" s="315"/>
      <c r="F3" s="315"/>
      <c r="G3" s="315"/>
      <c r="H3" s="315"/>
      <c r="I3" s="315"/>
    </row>
    <row r="4" spans="1:9" ht="15">
      <c r="A4" s="316" t="s">
        <v>825</v>
      </c>
      <c r="B4" s="317"/>
      <c r="C4" s="317"/>
      <c r="D4" s="317"/>
      <c r="E4" s="317"/>
      <c r="F4" s="317"/>
      <c r="G4" s="317"/>
      <c r="H4" s="317"/>
      <c r="I4" s="317"/>
    </row>
    <row r="5" spans="1:9" ht="15">
      <c r="A5" s="316" t="s">
        <v>826</v>
      </c>
      <c r="B5" s="317"/>
      <c r="C5" s="317"/>
      <c r="D5" s="317"/>
      <c r="E5" s="317"/>
      <c r="F5" s="317"/>
      <c r="G5" s="317"/>
      <c r="H5" s="317"/>
      <c r="I5" s="317"/>
    </row>
    <row r="6" spans="1:9">
      <c r="A6" s="318" t="s">
        <v>827</v>
      </c>
      <c r="B6" s="318"/>
      <c r="C6" s="318"/>
      <c r="D6" s="318"/>
      <c r="E6" s="318"/>
      <c r="F6" s="318"/>
      <c r="G6" s="318"/>
      <c r="H6" s="318"/>
      <c r="I6" s="318"/>
    </row>
    <row r="7" spans="1:9">
      <c r="A7" s="307"/>
      <c r="B7" s="307"/>
      <c r="C7" s="307"/>
      <c r="D7" s="307"/>
      <c r="E7" s="307"/>
      <c r="F7" s="307"/>
      <c r="G7" s="307"/>
      <c r="H7" s="307"/>
      <c r="I7" s="307"/>
    </row>
    <row r="8" spans="1:9">
      <c r="A8" s="308" t="s">
        <v>990</v>
      </c>
      <c r="B8" s="308"/>
      <c r="C8" s="308"/>
      <c r="D8" s="308"/>
      <c r="E8" s="308"/>
      <c r="F8" s="308"/>
      <c r="G8" s="308"/>
      <c r="H8" s="308"/>
      <c r="I8" s="308"/>
    </row>
    <row r="9" spans="1:9">
      <c r="A9" s="309"/>
      <c r="B9" s="309"/>
      <c r="C9" s="309"/>
      <c r="D9" s="309"/>
      <c r="E9" s="309"/>
      <c r="F9" s="309"/>
      <c r="G9" s="309"/>
      <c r="H9" s="309"/>
      <c r="I9" s="309"/>
    </row>
    <row r="10" spans="1:9">
      <c r="A10" s="310" t="s">
        <v>828</v>
      </c>
      <c r="B10" s="310"/>
      <c r="C10" s="310"/>
      <c r="D10" s="310"/>
      <c r="E10" s="310"/>
      <c r="F10" s="310"/>
      <c r="G10" s="310"/>
      <c r="H10" s="310"/>
      <c r="I10" s="310"/>
    </row>
    <row r="11" spans="1:9">
      <c r="A11" s="170" t="s">
        <v>2</v>
      </c>
      <c r="B11" s="311" t="s">
        <v>829</v>
      </c>
      <c r="C11" s="311"/>
      <c r="D11" s="311"/>
      <c r="E11" s="311"/>
      <c r="F11" s="311"/>
      <c r="G11" s="311"/>
      <c r="H11" s="312"/>
      <c r="I11" s="313"/>
    </row>
    <row r="12" spans="1:9" ht="15">
      <c r="A12" s="170" t="s">
        <v>4</v>
      </c>
      <c r="B12" s="311" t="s">
        <v>830</v>
      </c>
      <c r="C12" s="311"/>
      <c r="D12" s="311"/>
      <c r="E12" s="311"/>
      <c r="F12" s="311"/>
      <c r="G12" s="311"/>
      <c r="H12" s="319" t="s">
        <v>831</v>
      </c>
      <c r="I12" s="313"/>
    </row>
    <row r="13" spans="1:9" ht="41.25" customHeight="1">
      <c r="A13" s="170" t="s">
        <v>5</v>
      </c>
      <c r="B13" s="311" t="s">
        <v>832</v>
      </c>
      <c r="C13" s="311"/>
      <c r="D13" s="311"/>
      <c r="E13" s="311"/>
      <c r="F13" s="311"/>
      <c r="G13" s="311"/>
      <c r="H13" s="320" t="s">
        <v>1381</v>
      </c>
      <c r="I13" s="313"/>
    </row>
    <row r="14" spans="1:9">
      <c r="A14" s="170" t="s">
        <v>8</v>
      </c>
      <c r="B14" s="311" t="s">
        <v>833</v>
      </c>
      <c r="C14" s="311"/>
      <c r="D14" s="311"/>
      <c r="E14" s="311"/>
      <c r="F14" s="311"/>
      <c r="G14" s="311"/>
      <c r="H14" s="313">
        <v>20</v>
      </c>
      <c r="I14" s="313"/>
    </row>
    <row r="15" spans="1:9">
      <c r="A15" s="171"/>
      <c r="B15" s="172"/>
      <c r="C15" s="172"/>
      <c r="D15" s="172"/>
      <c r="E15" s="172"/>
      <c r="F15" s="172"/>
      <c r="G15" s="172"/>
      <c r="H15" s="171"/>
      <c r="I15" s="171"/>
    </row>
    <row r="16" spans="1:9">
      <c r="A16" s="310" t="s">
        <v>834</v>
      </c>
      <c r="B16" s="310"/>
      <c r="C16" s="310"/>
      <c r="D16" s="310"/>
      <c r="E16" s="310"/>
      <c r="F16" s="310"/>
      <c r="G16" s="310"/>
      <c r="H16" s="310"/>
      <c r="I16" s="310"/>
    </row>
    <row r="17" spans="1:12">
      <c r="A17" s="313" t="s">
        <v>835</v>
      </c>
      <c r="B17" s="313"/>
      <c r="C17" s="313" t="s">
        <v>836</v>
      </c>
      <c r="D17" s="313"/>
      <c r="E17" s="313" t="s">
        <v>837</v>
      </c>
      <c r="F17" s="313"/>
      <c r="G17" s="313"/>
      <c r="H17" s="313"/>
      <c r="I17" s="313"/>
    </row>
    <row r="18" spans="1:12" ht="15">
      <c r="A18" s="319" t="s">
        <v>23</v>
      </c>
      <c r="B18" s="313"/>
      <c r="C18" s="319" t="s">
        <v>838</v>
      </c>
      <c r="D18" s="313"/>
      <c r="E18" s="313">
        <v>1</v>
      </c>
      <c r="F18" s="313"/>
      <c r="G18" s="313"/>
      <c r="H18" s="313"/>
      <c r="I18" s="313"/>
    </row>
    <row r="19" spans="1:12">
      <c r="A19" s="171"/>
      <c r="B19" s="172"/>
      <c r="C19" s="172"/>
      <c r="D19" s="172"/>
      <c r="E19" s="172"/>
      <c r="F19" s="172"/>
      <c r="G19" s="172"/>
      <c r="H19" s="171"/>
      <c r="I19" s="171"/>
    </row>
    <row r="20" spans="1:12">
      <c r="A20" s="310" t="s">
        <v>839</v>
      </c>
      <c r="B20" s="310"/>
      <c r="C20" s="310"/>
      <c r="D20" s="310"/>
      <c r="E20" s="310"/>
      <c r="F20" s="310"/>
      <c r="G20" s="310"/>
      <c r="H20" s="310"/>
      <c r="I20" s="310"/>
    </row>
    <row r="21" spans="1:12" ht="15">
      <c r="A21" s="170">
        <v>1</v>
      </c>
      <c r="B21" s="311" t="s">
        <v>840</v>
      </c>
      <c r="C21" s="311"/>
      <c r="D21" s="311"/>
      <c r="E21" s="311"/>
      <c r="F21" s="311"/>
      <c r="G21" s="311"/>
      <c r="H21" s="319" t="s">
        <v>841</v>
      </c>
      <c r="I21" s="313"/>
    </row>
    <row r="22" spans="1:12" ht="15">
      <c r="A22" s="170">
        <v>2</v>
      </c>
      <c r="B22" s="311" t="s">
        <v>842</v>
      </c>
      <c r="C22" s="311"/>
      <c r="D22" s="311"/>
      <c r="E22" s="311"/>
      <c r="F22" s="311"/>
      <c r="G22" s="311"/>
      <c r="H22" s="319" t="s">
        <v>185</v>
      </c>
      <c r="I22" s="313"/>
    </row>
    <row r="23" spans="1:12">
      <c r="A23" s="170">
        <v>3</v>
      </c>
      <c r="B23" s="311" t="s">
        <v>844</v>
      </c>
      <c r="C23" s="311"/>
      <c r="D23" s="311"/>
      <c r="E23" s="311"/>
      <c r="F23" s="311"/>
      <c r="G23" s="311"/>
      <c r="H23" s="325">
        <v>1841.67</v>
      </c>
      <c r="I23" s="313"/>
    </row>
    <row r="24" spans="1:12">
      <c r="A24" s="170">
        <v>4</v>
      </c>
      <c r="B24" s="311" t="s">
        <v>845</v>
      </c>
      <c r="C24" s="311"/>
      <c r="D24" s="311"/>
      <c r="E24" s="311"/>
      <c r="F24" s="311"/>
      <c r="G24" s="311"/>
      <c r="H24" s="322" t="s">
        <v>991</v>
      </c>
      <c r="I24" s="322"/>
    </row>
    <row r="25" spans="1:12">
      <c r="A25" s="170">
        <v>5</v>
      </c>
      <c r="B25" s="311" t="s">
        <v>846</v>
      </c>
      <c r="C25" s="311"/>
      <c r="D25" s="311"/>
      <c r="E25" s="311"/>
      <c r="F25" s="311"/>
      <c r="G25" s="311"/>
      <c r="H25" s="312">
        <v>43586</v>
      </c>
      <c r="I25" s="313"/>
    </row>
    <row r="26" spans="1:12">
      <c r="A26" s="323"/>
      <c r="B26" s="323"/>
      <c r="C26" s="323"/>
      <c r="D26" s="323"/>
      <c r="E26" s="323"/>
      <c r="F26" s="323"/>
      <c r="G26" s="323"/>
      <c r="H26" s="323"/>
      <c r="I26" s="323"/>
    </row>
    <row r="27" spans="1:12">
      <c r="A27" s="324" t="s">
        <v>847</v>
      </c>
      <c r="B27" s="324"/>
      <c r="C27" s="324"/>
      <c r="D27" s="324"/>
      <c r="E27" s="324"/>
      <c r="F27" s="324"/>
      <c r="G27" s="324"/>
      <c r="H27" s="324"/>
      <c r="I27" s="324"/>
      <c r="K27" s="173" t="s">
        <v>848</v>
      </c>
      <c r="L27" s="173" t="s">
        <v>849</v>
      </c>
    </row>
    <row r="28" spans="1:12">
      <c r="A28" s="174">
        <v>1</v>
      </c>
      <c r="B28" s="322" t="s">
        <v>850</v>
      </c>
      <c r="C28" s="322"/>
      <c r="D28" s="322"/>
      <c r="E28" s="322"/>
      <c r="F28" s="322"/>
      <c r="G28" s="322"/>
      <c r="H28" s="174" t="s">
        <v>1</v>
      </c>
      <c r="I28" s="174" t="s">
        <v>851</v>
      </c>
      <c r="K28" s="175"/>
      <c r="L28" s="176" t="s">
        <v>852</v>
      </c>
    </row>
    <row r="29" spans="1:12">
      <c r="A29" s="174" t="s">
        <v>2</v>
      </c>
      <c r="B29" s="311" t="s">
        <v>3</v>
      </c>
      <c r="C29" s="311"/>
      <c r="D29" s="311"/>
      <c r="E29" s="311"/>
      <c r="F29" s="311"/>
      <c r="G29" s="311"/>
      <c r="H29" s="175"/>
      <c r="I29" s="177">
        <f>H23</f>
        <v>1841.67</v>
      </c>
      <c r="K29" s="175"/>
      <c r="L29" s="175"/>
    </row>
    <row r="30" spans="1:12">
      <c r="A30" s="174" t="s">
        <v>4</v>
      </c>
      <c r="B30" s="311" t="s">
        <v>853</v>
      </c>
      <c r="C30" s="311"/>
      <c r="D30" s="311"/>
      <c r="E30" s="311"/>
      <c r="F30" s="311"/>
      <c r="G30" s="311"/>
      <c r="H30" s="178"/>
      <c r="I30" s="177">
        <f>I29*H30</f>
        <v>0</v>
      </c>
      <c r="K30" s="175"/>
      <c r="L30" s="175"/>
    </row>
    <row r="31" spans="1:12">
      <c r="A31" s="174" t="s">
        <v>5</v>
      </c>
      <c r="B31" s="311" t="s">
        <v>854</v>
      </c>
      <c r="C31" s="311"/>
      <c r="D31" s="311"/>
      <c r="E31" s="311"/>
      <c r="F31" s="311"/>
      <c r="G31" s="311"/>
      <c r="H31" s="178"/>
      <c r="I31" s="177">
        <f>H31*I29</f>
        <v>0</v>
      </c>
      <c r="K31" s="175"/>
      <c r="L31" s="175"/>
    </row>
    <row r="32" spans="1:12">
      <c r="A32" s="174" t="s">
        <v>8</v>
      </c>
      <c r="B32" s="311" t="s">
        <v>855</v>
      </c>
      <c r="C32" s="311"/>
      <c r="D32" s="311"/>
      <c r="E32" s="311"/>
      <c r="F32" s="311"/>
      <c r="G32" s="311"/>
      <c r="H32" s="178"/>
      <c r="I32" s="177">
        <v>0</v>
      </c>
      <c r="K32" s="175"/>
      <c r="L32" s="175"/>
    </row>
    <row r="33" spans="1:12">
      <c r="A33" s="179" t="s">
        <v>9</v>
      </c>
      <c r="B33" s="311" t="s">
        <v>856</v>
      </c>
      <c r="C33" s="311"/>
      <c r="D33" s="311"/>
      <c r="E33" s="311"/>
      <c r="F33" s="311"/>
      <c r="G33" s="311"/>
      <c r="H33" s="180"/>
      <c r="I33" s="177">
        <v>0</v>
      </c>
      <c r="K33" s="175"/>
      <c r="L33" s="175"/>
    </row>
    <row r="34" spans="1:12">
      <c r="A34" s="179" t="s">
        <v>10</v>
      </c>
      <c r="B34" s="311" t="s">
        <v>6</v>
      </c>
      <c r="C34" s="311"/>
      <c r="D34" s="311"/>
      <c r="E34" s="311"/>
      <c r="F34" s="311"/>
      <c r="G34" s="311"/>
      <c r="H34" s="178"/>
      <c r="I34" s="177">
        <v>0</v>
      </c>
      <c r="K34" s="175"/>
      <c r="L34" s="175"/>
    </row>
    <row r="35" spans="1:12">
      <c r="A35" s="322" t="s">
        <v>857</v>
      </c>
      <c r="B35" s="322"/>
      <c r="C35" s="322"/>
      <c r="D35" s="322"/>
      <c r="E35" s="322"/>
      <c r="F35" s="322"/>
      <c r="G35" s="322"/>
      <c r="H35" s="322"/>
      <c r="I35" s="181">
        <f>TRUNC(SUM(I29:I34),2)</f>
        <v>1841.67</v>
      </c>
      <c r="K35" s="175"/>
      <c r="L35" s="175"/>
    </row>
    <row r="36" spans="1:12">
      <c r="A36" s="182"/>
      <c r="B36" s="182"/>
      <c r="C36" s="182"/>
      <c r="D36" s="182"/>
      <c r="E36" s="182"/>
      <c r="F36" s="182"/>
      <c r="G36" s="182"/>
      <c r="H36" s="182"/>
      <c r="I36" s="183"/>
      <c r="J36" s="184"/>
    </row>
    <row r="37" spans="1:12">
      <c r="A37" s="324" t="s">
        <v>858</v>
      </c>
      <c r="B37" s="324"/>
      <c r="C37" s="324"/>
      <c r="D37" s="324"/>
      <c r="E37" s="324"/>
      <c r="F37" s="324"/>
      <c r="G37" s="324"/>
      <c r="H37" s="324"/>
      <c r="I37" s="324"/>
      <c r="J37" s="184"/>
    </row>
    <row r="38" spans="1:12">
      <c r="A38" s="322" t="s">
        <v>859</v>
      </c>
      <c r="B38" s="322"/>
      <c r="C38" s="322"/>
      <c r="D38" s="322"/>
      <c r="E38" s="322"/>
      <c r="F38" s="322"/>
      <c r="G38" s="322"/>
      <c r="H38" s="174" t="s">
        <v>1</v>
      </c>
      <c r="I38" s="174" t="s">
        <v>851</v>
      </c>
      <c r="J38" s="184"/>
    </row>
    <row r="39" spans="1:12" ht="38.25">
      <c r="A39" s="174" t="s">
        <v>2</v>
      </c>
      <c r="B39" s="326" t="s">
        <v>860</v>
      </c>
      <c r="C39" s="311"/>
      <c r="D39" s="311"/>
      <c r="E39" s="311"/>
      <c r="F39" s="311"/>
      <c r="G39" s="311"/>
      <c r="H39" s="185">
        <v>8.3299999999999999E-2</v>
      </c>
      <c r="I39" s="177">
        <f>$I$35*H39</f>
        <v>153.41111100000001</v>
      </c>
      <c r="J39" s="184"/>
      <c r="K39" s="175"/>
      <c r="L39" s="186" t="s">
        <v>861</v>
      </c>
    </row>
    <row r="40" spans="1:12" ht="38.25">
      <c r="A40" s="174" t="s">
        <v>4</v>
      </c>
      <c r="B40" s="326" t="s">
        <v>862</v>
      </c>
      <c r="C40" s="326"/>
      <c r="D40" s="326"/>
      <c r="E40" s="326"/>
      <c r="F40" s="326"/>
      <c r="G40" s="326"/>
      <c r="H40" s="187">
        <v>0.121</v>
      </c>
      <c r="I40" s="177">
        <f>H40*I35</f>
        <v>222.84207000000001</v>
      </c>
      <c r="J40" s="184"/>
      <c r="K40" s="188" t="s">
        <v>863</v>
      </c>
      <c r="L40" s="186" t="s">
        <v>864</v>
      </c>
    </row>
    <row r="41" spans="1:12">
      <c r="A41" s="322" t="s">
        <v>865</v>
      </c>
      <c r="B41" s="322"/>
      <c r="C41" s="322"/>
      <c r="D41" s="322"/>
      <c r="E41" s="322"/>
      <c r="F41" s="322"/>
      <c r="G41" s="322"/>
      <c r="H41" s="189">
        <f>TRUNC(SUM(H39:H40),4)</f>
        <v>0.20430000000000001</v>
      </c>
      <c r="I41" s="181">
        <f>TRUNC(SUM(I39:I40),2)</f>
        <v>376.25</v>
      </c>
      <c r="J41" s="184"/>
    </row>
    <row r="42" spans="1:12">
      <c r="A42" s="327"/>
      <c r="B42" s="328"/>
      <c r="C42" s="328"/>
      <c r="D42" s="328"/>
      <c r="E42" s="328"/>
      <c r="F42" s="328"/>
      <c r="G42" s="328"/>
      <c r="H42" s="328"/>
      <c r="I42" s="328"/>
    </row>
    <row r="43" spans="1:12">
      <c r="A43" s="190"/>
      <c r="B43" s="190"/>
      <c r="C43" s="190"/>
      <c r="D43" s="190"/>
      <c r="E43" s="190"/>
      <c r="F43" s="190"/>
      <c r="G43" s="190"/>
      <c r="H43" s="191" t="s">
        <v>866</v>
      </c>
      <c r="I43" s="192">
        <f>I35+I41</f>
        <v>2217.92</v>
      </c>
      <c r="J43" s="193"/>
    </row>
    <row r="44" spans="1:12">
      <c r="A44" s="190"/>
      <c r="B44" s="190"/>
      <c r="C44" s="190"/>
      <c r="D44" s="190"/>
      <c r="E44" s="190"/>
      <c r="F44" s="190"/>
      <c r="G44" s="190"/>
      <c r="H44" s="190"/>
      <c r="I44" s="190"/>
      <c r="J44" s="193"/>
    </row>
    <row r="45" spans="1:12">
      <c r="A45" s="322" t="s">
        <v>867</v>
      </c>
      <c r="B45" s="322"/>
      <c r="C45" s="322"/>
      <c r="D45" s="322"/>
      <c r="E45" s="322"/>
      <c r="F45" s="322"/>
      <c r="G45" s="322"/>
      <c r="H45" s="174" t="s">
        <v>1</v>
      </c>
      <c r="I45" s="174" t="s">
        <v>851</v>
      </c>
      <c r="J45" s="184"/>
    </row>
    <row r="46" spans="1:12">
      <c r="A46" s="174" t="s">
        <v>2</v>
      </c>
      <c r="B46" s="311" t="s">
        <v>868</v>
      </c>
      <c r="C46" s="311"/>
      <c r="D46" s="311"/>
      <c r="E46" s="311"/>
      <c r="F46" s="311"/>
      <c r="G46" s="311"/>
      <c r="H46" s="185">
        <v>0.2</v>
      </c>
      <c r="I46" s="177">
        <f t="shared" ref="I46:I53" si="0">H46*$I$43</f>
        <v>443.58400000000006</v>
      </c>
      <c r="J46" s="184"/>
      <c r="K46" s="175"/>
      <c r="L46" s="194" t="s">
        <v>869</v>
      </c>
    </row>
    <row r="47" spans="1:12">
      <c r="A47" s="174" t="s">
        <v>4</v>
      </c>
      <c r="B47" s="311" t="s">
        <v>870</v>
      </c>
      <c r="C47" s="311"/>
      <c r="D47" s="311"/>
      <c r="E47" s="311"/>
      <c r="F47" s="311"/>
      <c r="G47" s="311"/>
      <c r="H47" s="185">
        <v>2.5000000000000001E-2</v>
      </c>
      <c r="I47" s="177">
        <f t="shared" si="0"/>
        <v>55.448000000000008</v>
      </c>
      <c r="J47" s="184"/>
      <c r="K47" s="175"/>
      <c r="L47" s="194" t="s">
        <v>871</v>
      </c>
    </row>
    <row r="48" spans="1:12">
      <c r="A48" s="174" t="s">
        <v>5</v>
      </c>
      <c r="B48" s="311" t="s">
        <v>872</v>
      </c>
      <c r="C48" s="311"/>
      <c r="D48" s="311"/>
      <c r="E48" s="311"/>
      <c r="F48" s="311"/>
      <c r="G48" s="311"/>
      <c r="H48" s="185">
        <v>0.03</v>
      </c>
      <c r="I48" s="177">
        <f t="shared" si="0"/>
        <v>66.537599999999998</v>
      </c>
      <c r="J48" s="184"/>
      <c r="K48" s="188" t="s">
        <v>873</v>
      </c>
      <c r="L48" s="194" t="s">
        <v>874</v>
      </c>
    </row>
    <row r="49" spans="1:12">
      <c r="A49" s="174" t="s">
        <v>8</v>
      </c>
      <c r="B49" s="311" t="s">
        <v>875</v>
      </c>
      <c r="C49" s="311"/>
      <c r="D49" s="311"/>
      <c r="E49" s="311"/>
      <c r="F49" s="311"/>
      <c r="G49" s="311"/>
      <c r="H49" s="185">
        <v>1.4999999999999999E-2</v>
      </c>
      <c r="I49" s="177">
        <f t="shared" si="0"/>
        <v>33.268799999999999</v>
      </c>
      <c r="J49" s="184"/>
      <c r="K49" s="175"/>
      <c r="L49" s="194" t="s">
        <v>876</v>
      </c>
    </row>
    <row r="50" spans="1:12">
      <c r="A50" s="174" t="s">
        <v>9</v>
      </c>
      <c r="B50" s="311" t="s">
        <v>877</v>
      </c>
      <c r="C50" s="311"/>
      <c r="D50" s="311"/>
      <c r="E50" s="311"/>
      <c r="F50" s="311"/>
      <c r="G50" s="311"/>
      <c r="H50" s="185">
        <v>0.01</v>
      </c>
      <c r="I50" s="177">
        <f t="shared" si="0"/>
        <v>22.179200000000002</v>
      </c>
      <c r="J50" s="184"/>
      <c r="K50" s="175"/>
      <c r="L50" s="194" t="s">
        <v>878</v>
      </c>
    </row>
    <row r="51" spans="1:12">
      <c r="A51" s="174" t="s">
        <v>10</v>
      </c>
      <c r="B51" s="311" t="s">
        <v>879</v>
      </c>
      <c r="C51" s="311"/>
      <c r="D51" s="311"/>
      <c r="E51" s="311"/>
      <c r="F51" s="311"/>
      <c r="G51" s="311"/>
      <c r="H51" s="185">
        <v>6.0000000000000001E-3</v>
      </c>
      <c r="I51" s="177">
        <f t="shared" si="0"/>
        <v>13.30752</v>
      </c>
      <c r="J51" s="184"/>
      <c r="K51" s="175"/>
      <c r="L51" s="195" t="s">
        <v>880</v>
      </c>
    </row>
    <row r="52" spans="1:12">
      <c r="A52" s="174" t="s">
        <v>12</v>
      </c>
      <c r="B52" s="311" t="s">
        <v>881</v>
      </c>
      <c r="C52" s="311"/>
      <c r="D52" s="311"/>
      <c r="E52" s="311"/>
      <c r="F52" s="311"/>
      <c r="G52" s="311"/>
      <c r="H52" s="185">
        <v>2E-3</v>
      </c>
      <c r="I52" s="177">
        <f t="shared" si="0"/>
        <v>4.4358400000000007</v>
      </c>
      <c r="J52" s="184"/>
      <c r="K52" s="175"/>
      <c r="L52" s="194" t="s">
        <v>878</v>
      </c>
    </row>
    <row r="53" spans="1:12">
      <c r="A53" s="174" t="s">
        <v>13</v>
      </c>
      <c r="B53" s="311" t="s">
        <v>882</v>
      </c>
      <c r="C53" s="311"/>
      <c r="D53" s="311"/>
      <c r="E53" s="311"/>
      <c r="F53" s="311"/>
      <c r="G53" s="311"/>
      <c r="H53" s="185">
        <v>0.08</v>
      </c>
      <c r="I53" s="177">
        <f t="shared" si="0"/>
        <v>177.43360000000001</v>
      </c>
      <c r="J53" s="184"/>
      <c r="K53" s="175"/>
      <c r="L53" s="194" t="s">
        <v>883</v>
      </c>
    </row>
    <row r="54" spans="1:12">
      <c r="A54" s="322" t="s">
        <v>884</v>
      </c>
      <c r="B54" s="322"/>
      <c r="C54" s="322"/>
      <c r="D54" s="322"/>
      <c r="E54" s="322"/>
      <c r="F54" s="322"/>
      <c r="G54" s="322"/>
      <c r="H54" s="189">
        <f>SUM(H46:H53)</f>
        <v>0.36800000000000005</v>
      </c>
      <c r="I54" s="181">
        <f>TRUNC(SUM(I46:I53),2)</f>
        <v>816.19</v>
      </c>
      <c r="J54" s="184"/>
    </row>
    <row r="55" spans="1:12">
      <c r="A55" s="331"/>
      <c r="B55" s="331"/>
      <c r="C55" s="331"/>
      <c r="D55" s="331"/>
      <c r="E55" s="331"/>
      <c r="F55" s="331"/>
      <c r="G55" s="331"/>
      <c r="H55" s="331"/>
      <c r="I55" s="332"/>
      <c r="J55" s="184"/>
    </row>
    <row r="56" spans="1:12">
      <c r="A56" s="322" t="s">
        <v>17</v>
      </c>
      <c r="B56" s="322"/>
      <c r="C56" s="322"/>
      <c r="D56" s="322"/>
      <c r="E56" s="322"/>
      <c r="F56" s="322"/>
      <c r="G56" s="322"/>
      <c r="H56" s="189"/>
      <c r="I56" s="174" t="s">
        <v>851</v>
      </c>
      <c r="J56" s="184"/>
    </row>
    <row r="57" spans="1:12" ht="15">
      <c r="A57" s="174" t="s">
        <v>2</v>
      </c>
      <c r="B57" s="329" t="s">
        <v>885</v>
      </c>
      <c r="C57" s="330"/>
      <c r="D57" s="330"/>
      <c r="E57" s="330"/>
      <c r="F57" s="330"/>
      <c r="G57" s="330"/>
      <c r="H57" s="170" t="s">
        <v>886</v>
      </c>
      <c r="I57" s="196">
        <f>(4.57*2*22)-(I29*0.06)</f>
        <v>90.579800000000006</v>
      </c>
      <c r="J57" s="184"/>
      <c r="K57" s="197" t="s">
        <v>887</v>
      </c>
      <c r="L57" s="197" t="s">
        <v>888</v>
      </c>
    </row>
    <row r="58" spans="1:12" ht="15">
      <c r="A58" s="174" t="s">
        <v>4</v>
      </c>
      <c r="B58" s="329" t="s">
        <v>889</v>
      </c>
      <c r="C58" s="330"/>
      <c r="D58" s="330"/>
      <c r="E58" s="330"/>
      <c r="F58" s="330"/>
      <c r="G58" s="330"/>
      <c r="H58" s="170" t="s">
        <v>886</v>
      </c>
      <c r="I58" s="196">
        <f>(22.22*22)*95%</f>
        <v>464.39799999999997</v>
      </c>
      <c r="J58" s="184"/>
      <c r="K58" s="176" t="s">
        <v>890</v>
      </c>
      <c r="L58" s="176" t="s">
        <v>891</v>
      </c>
    </row>
    <row r="59" spans="1:12" ht="15">
      <c r="A59" s="174" t="s">
        <v>5</v>
      </c>
      <c r="B59" s="329" t="s">
        <v>892</v>
      </c>
      <c r="C59" s="330"/>
      <c r="D59" s="330"/>
      <c r="E59" s="330"/>
      <c r="F59" s="330"/>
      <c r="G59" s="330"/>
      <c r="H59" s="170" t="s">
        <v>886</v>
      </c>
      <c r="I59" s="198">
        <f>10%*I29</f>
        <v>184.16700000000003</v>
      </c>
      <c r="J59" s="184"/>
      <c r="K59" s="169" t="s">
        <v>893</v>
      </c>
      <c r="L59" s="176" t="s">
        <v>894</v>
      </c>
    </row>
    <row r="60" spans="1:12" ht="15">
      <c r="A60" s="174" t="s">
        <v>9</v>
      </c>
      <c r="B60" s="334" t="s">
        <v>895</v>
      </c>
      <c r="C60" s="335"/>
      <c r="D60" s="335"/>
      <c r="E60" s="335"/>
      <c r="F60" s="335"/>
      <c r="G60" s="336"/>
      <c r="H60" s="199" t="s">
        <v>886</v>
      </c>
      <c r="I60" s="196">
        <f>'Seguro de Vida'!C6</f>
        <v>9.586666666666666</v>
      </c>
      <c r="J60" s="184"/>
      <c r="K60" s="175"/>
      <c r="L60" s="176" t="s">
        <v>896</v>
      </c>
    </row>
    <row r="61" spans="1:12" ht="15">
      <c r="A61" s="174" t="s">
        <v>12</v>
      </c>
      <c r="B61" s="329" t="s">
        <v>897</v>
      </c>
      <c r="C61" s="330"/>
      <c r="D61" s="330"/>
      <c r="E61" s="330"/>
      <c r="F61" s="330"/>
      <c r="G61" s="330"/>
      <c r="H61" s="170" t="s">
        <v>886</v>
      </c>
      <c r="I61" s="196">
        <v>0</v>
      </c>
      <c r="J61" s="184"/>
      <c r="K61" s="175"/>
      <c r="L61" s="176" t="s">
        <v>898</v>
      </c>
    </row>
    <row r="62" spans="1:12">
      <c r="A62" s="322" t="s">
        <v>899</v>
      </c>
      <c r="B62" s="322"/>
      <c r="C62" s="322"/>
      <c r="D62" s="322"/>
      <c r="E62" s="322"/>
      <c r="F62" s="322"/>
      <c r="G62" s="322"/>
      <c r="H62" s="322"/>
      <c r="I62" s="181">
        <f>SUM(I57:I61)</f>
        <v>748.73146666666673</v>
      </c>
      <c r="J62" s="184"/>
    </row>
    <row r="63" spans="1:12">
      <c r="A63" s="331"/>
      <c r="B63" s="331"/>
      <c r="C63" s="331"/>
      <c r="D63" s="331"/>
      <c r="E63" s="331"/>
      <c r="F63" s="331"/>
      <c r="G63" s="331"/>
      <c r="H63" s="331"/>
      <c r="I63" s="332"/>
      <c r="J63" s="184"/>
    </row>
    <row r="64" spans="1:12">
      <c r="A64" s="333" t="s">
        <v>900</v>
      </c>
      <c r="B64" s="333"/>
      <c r="C64" s="333"/>
      <c r="D64" s="333"/>
      <c r="E64" s="333"/>
      <c r="F64" s="333"/>
      <c r="G64" s="333"/>
      <c r="H64" s="333"/>
      <c r="I64" s="333"/>
      <c r="J64" s="184"/>
    </row>
    <row r="65" spans="1:12">
      <c r="A65" s="322" t="s">
        <v>901</v>
      </c>
      <c r="B65" s="322"/>
      <c r="C65" s="322"/>
      <c r="D65" s="322"/>
      <c r="E65" s="322"/>
      <c r="F65" s="322"/>
      <c r="G65" s="322"/>
      <c r="H65" s="322"/>
      <c r="I65" s="174" t="s">
        <v>851</v>
      </c>
      <c r="J65" s="184"/>
    </row>
    <row r="66" spans="1:12">
      <c r="A66" s="174" t="s">
        <v>15</v>
      </c>
      <c r="B66" s="313" t="s">
        <v>902</v>
      </c>
      <c r="C66" s="313"/>
      <c r="D66" s="313"/>
      <c r="E66" s="313"/>
      <c r="F66" s="313"/>
      <c r="G66" s="313"/>
      <c r="H66" s="313"/>
      <c r="I66" s="177">
        <f>I41</f>
        <v>376.25</v>
      </c>
      <c r="J66" s="184"/>
    </row>
    <row r="67" spans="1:12">
      <c r="A67" s="179" t="s">
        <v>16</v>
      </c>
      <c r="B67" s="313" t="s">
        <v>903</v>
      </c>
      <c r="C67" s="313"/>
      <c r="D67" s="313"/>
      <c r="E67" s="313"/>
      <c r="F67" s="313"/>
      <c r="G67" s="313"/>
      <c r="H67" s="313"/>
      <c r="I67" s="200">
        <f>I54</f>
        <v>816.19</v>
      </c>
      <c r="J67" s="184"/>
    </row>
    <row r="68" spans="1:12">
      <c r="A68" s="179" t="s">
        <v>18</v>
      </c>
      <c r="B68" s="313" t="s">
        <v>19</v>
      </c>
      <c r="C68" s="313"/>
      <c r="D68" s="313"/>
      <c r="E68" s="313"/>
      <c r="F68" s="313"/>
      <c r="G68" s="313"/>
      <c r="H68" s="313"/>
      <c r="I68" s="200">
        <f>I62</f>
        <v>748.73146666666673</v>
      </c>
      <c r="J68" s="184"/>
    </row>
    <row r="69" spans="1:12">
      <c r="A69" s="322" t="s">
        <v>904</v>
      </c>
      <c r="B69" s="322"/>
      <c r="C69" s="322"/>
      <c r="D69" s="322"/>
      <c r="E69" s="322"/>
      <c r="F69" s="322"/>
      <c r="G69" s="322"/>
      <c r="H69" s="322"/>
      <c r="I69" s="201">
        <f>TRUNC(SUM(I66:I68),2)</f>
        <v>1941.17</v>
      </c>
      <c r="J69" s="184"/>
    </row>
    <row r="70" spans="1:12">
      <c r="A70" s="340"/>
      <c r="B70" s="341"/>
      <c r="C70" s="341"/>
      <c r="D70" s="341"/>
      <c r="E70" s="341"/>
      <c r="F70" s="341"/>
      <c r="G70" s="341"/>
      <c r="H70" s="341"/>
      <c r="I70" s="341"/>
      <c r="J70" s="184"/>
    </row>
    <row r="71" spans="1:12">
      <c r="A71" s="324" t="s">
        <v>905</v>
      </c>
      <c r="B71" s="324"/>
      <c r="C71" s="324"/>
      <c r="D71" s="324"/>
      <c r="E71" s="324"/>
      <c r="F71" s="324"/>
      <c r="G71" s="324"/>
      <c r="H71" s="324"/>
      <c r="I71" s="324"/>
      <c r="J71" s="184"/>
    </row>
    <row r="72" spans="1:12">
      <c r="A72" s="174">
        <v>3</v>
      </c>
      <c r="B72" s="322" t="s">
        <v>906</v>
      </c>
      <c r="C72" s="322"/>
      <c r="D72" s="322"/>
      <c r="E72" s="322"/>
      <c r="F72" s="322"/>
      <c r="G72" s="322"/>
      <c r="H72" s="174" t="s">
        <v>1</v>
      </c>
      <c r="I72" s="174" t="s">
        <v>851</v>
      </c>
      <c r="J72" s="184"/>
    </row>
    <row r="73" spans="1:12" ht="26.25" customHeight="1">
      <c r="A73" s="174" t="s">
        <v>2</v>
      </c>
      <c r="B73" s="337" t="s">
        <v>22</v>
      </c>
      <c r="C73" s="337"/>
      <c r="D73" s="337"/>
      <c r="E73" s="337"/>
      <c r="F73" s="337"/>
      <c r="G73" s="337"/>
      <c r="H73" s="202">
        <v>4.1999999999999997E-3</v>
      </c>
      <c r="I73" s="200">
        <f>$I$35*H73</f>
        <v>7.7350139999999996</v>
      </c>
      <c r="J73" s="184"/>
      <c r="K73" s="203" t="s">
        <v>907</v>
      </c>
      <c r="L73" s="203" t="s">
        <v>908</v>
      </c>
    </row>
    <row r="74" spans="1:12">
      <c r="A74" s="174" t="s">
        <v>4</v>
      </c>
      <c r="B74" s="311" t="s">
        <v>909</v>
      </c>
      <c r="C74" s="311"/>
      <c r="D74" s="311"/>
      <c r="E74" s="311"/>
      <c r="F74" s="311"/>
      <c r="G74" s="311"/>
      <c r="H74" s="204">
        <f>0.08*H73</f>
        <v>3.3599999999999998E-4</v>
      </c>
      <c r="I74" s="177">
        <f>H74*I35</f>
        <v>0.61880111999999998</v>
      </c>
      <c r="J74" s="184"/>
      <c r="K74" s="203" t="s">
        <v>910</v>
      </c>
      <c r="L74" s="203" t="s">
        <v>911</v>
      </c>
    </row>
    <row r="75" spans="1:12" ht="25.5">
      <c r="A75" s="174" t="s">
        <v>5</v>
      </c>
      <c r="B75" s="326" t="s">
        <v>912</v>
      </c>
      <c r="C75" s="311"/>
      <c r="D75" s="311"/>
      <c r="E75" s="311"/>
      <c r="F75" s="311"/>
      <c r="G75" s="311"/>
      <c r="H75" s="185">
        <v>1.9400000000000001E-2</v>
      </c>
      <c r="I75" s="177">
        <f>$I$35*H75</f>
        <v>35.728398000000006</v>
      </c>
      <c r="J75" s="184"/>
      <c r="K75" s="203" t="s">
        <v>913</v>
      </c>
      <c r="L75" s="203" t="s">
        <v>914</v>
      </c>
    </row>
    <row r="76" spans="1:12" ht="25.5">
      <c r="A76" s="174" t="s">
        <v>8</v>
      </c>
      <c r="B76" s="326" t="s">
        <v>915</v>
      </c>
      <c r="C76" s="311"/>
      <c r="D76" s="311"/>
      <c r="E76" s="311"/>
      <c r="F76" s="311"/>
      <c r="G76" s="311"/>
      <c r="H76" s="187">
        <f>H54*H75</f>
        <v>7.1392000000000009E-3</v>
      </c>
      <c r="I76" s="177">
        <f>$I$35*H76</f>
        <v>13.148050464000002</v>
      </c>
      <c r="J76" s="184"/>
      <c r="K76" s="203" t="s">
        <v>916</v>
      </c>
    </row>
    <row r="77" spans="1:12" ht="38.25" customHeight="1">
      <c r="A77" s="295" t="s">
        <v>9</v>
      </c>
      <c r="B77" s="338" t="s">
        <v>917</v>
      </c>
      <c r="C77" s="339"/>
      <c r="D77" s="339"/>
      <c r="E77" s="339"/>
      <c r="F77" s="339"/>
      <c r="G77" s="339"/>
      <c r="H77" s="291">
        <v>0.04</v>
      </c>
      <c r="I77" s="294">
        <f>$I$35*H77</f>
        <v>73.666800000000009</v>
      </c>
      <c r="J77" s="184"/>
      <c r="K77" s="292" t="s">
        <v>1376</v>
      </c>
      <c r="L77" s="293" t="s">
        <v>1377</v>
      </c>
    </row>
    <row r="78" spans="1:12">
      <c r="A78" s="322" t="s">
        <v>918</v>
      </c>
      <c r="B78" s="322"/>
      <c r="C78" s="322"/>
      <c r="D78" s="322"/>
      <c r="E78" s="322"/>
      <c r="F78" s="322"/>
      <c r="G78" s="322"/>
      <c r="H78" s="189">
        <f>TRUNC(SUM(H73:H77),4)</f>
        <v>7.0999999999999994E-2</v>
      </c>
      <c r="I78" s="181">
        <f>TRUNC(SUM(I73:I77),2)</f>
        <v>130.88999999999999</v>
      </c>
      <c r="J78" s="184"/>
    </row>
    <row r="79" spans="1:12">
      <c r="A79" s="345"/>
      <c r="B79" s="346"/>
      <c r="C79" s="346"/>
      <c r="D79" s="346"/>
      <c r="E79" s="346"/>
      <c r="F79" s="346"/>
      <c r="G79" s="346"/>
      <c r="H79" s="346"/>
      <c r="I79" s="346"/>
      <c r="J79" s="184"/>
    </row>
    <row r="80" spans="1:12">
      <c r="A80" s="324" t="s">
        <v>919</v>
      </c>
      <c r="B80" s="324"/>
      <c r="C80" s="324"/>
      <c r="D80" s="324"/>
      <c r="E80" s="324"/>
      <c r="F80" s="324"/>
      <c r="G80" s="324"/>
      <c r="H80" s="324"/>
      <c r="I80" s="324"/>
      <c r="J80" s="184"/>
    </row>
    <row r="81" spans="1:12">
      <c r="A81" s="322" t="s">
        <v>920</v>
      </c>
      <c r="B81" s="322"/>
      <c r="C81" s="322"/>
      <c r="D81" s="322"/>
      <c r="E81" s="322"/>
      <c r="F81" s="322"/>
      <c r="G81" s="322"/>
      <c r="H81" s="174" t="s">
        <v>1</v>
      </c>
      <c r="I81" s="174" t="s">
        <v>851</v>
      </c>
      <c r="J81" s="184"/>
    </row>
    <row r="82" spans="1:12" ht="33" customHeight="1">
      <c r="A82" s="174" t="s">
        <v>2</v>
      </c>
      <c r="B82" s="342" t="s">
        <v>921</v>
      </c>
      <c r="C82" s="337"/>
      <c r="D82" s="337"/>
      <c r="E82" s="337"/>
      <c r="F82" s="337"/>
      <c r="G82" s="337"/>
      <c r="H82" s="185">
        <f>1/12/12+1/12/12+1/12/12/3</f>
        <v>1.6203703703703703E-2</v>
      </c>
      <c r="I82" s="177">
        <f t="shared" ref="I82:I87" si="1">$I$35*H82</f>
        <v>29.841874999999998</v>
      </c>
      <c r="J82" s="184"/>
      <c r="K82" s="203" t="s">
        <v>922</v>
      </c>
      <c r="L82" s="203" t="s">
        <v>923</v>
      </c>
    </row>
    <row r="83" spans="1:12" ht="15">
      <c r="A83" s="179" t="s">
        <v>4</v>
      </c>
      <c r="B83" s="342" t="s">
        <v>924</v>
      </c>
      <c r="C83" s="337"/>
      <c r="D83" s="337"/>
      <c r="E83" s="337"/>
      <c r="F83" s="337"/>
      <c r="G83" s="337"/>
      <c r="H83" s="202">
        <f>1/30/12</f>
        <v>2.7777777777777779E-3</v>
      </c>
      <c r="I83" s="200">
        <f t="shared" si="1"/>
        <v>5.1157500000000002</v>
      </c>
      <c r="J83" s="184"/>
      <c r="K83" s="203" t="s">
        <v>925</v>
      </c>
      <c r="L83" s="203" t="s">
        <v>926</v>
      </c>
    </row>
    <row r="84" spans="1:12" ht="38.25">
      <c r="A84" s="179" t="s">
        <v>5</v>
      </c>
      <c r="B84" s="342" t="s">
        <v>927</v>
      </c>
      <c r="C84" s="337"/>
      <c r="D84" s="337"/>
      <c r="E84" s="337"/>
      <c r="F84" s="337"/>
      <c r="G84" s="337"/>
      <c r="H84" s="205">
        <f>5/30/12*0.015</f>
        <v>2.0833333333333332E-4</v>
      </c>
      <c r="I84" s="200">
        <f t="shared" si="1"/>
        <v>0.38368124999999997</v>
      </c>
      <c r="J84" s="184"/>
      <c r="K84" s="203" t="s">
        <v>928</v>
      </c>
      <c r="L84" s="186" t="s">
        <v>929</v>
      </c>
    </row>
    <row r="85" spans="1:12" ht="38.25">
      <c r="A85" s="179" t="s">
        <v>8</v>
      </c>
      <c r="B85" s="342" t="s">
        <v>930</v>
      </c>
      <c r="C85" s="337"/>
      <c r="D85" s="337"/>
      <c r="E85" s="337"/>
      <c r="F85" s="337"/>
      <c r="G85" s="337"/>
      <c r="H85" s="202">
        <f>15/30/12*0.08</f>
        <v>3.3333333333333331E-3</v>
      </c>
      <c r="I85" s="200">
        <f t="shared" si="1"/>
        <v>6.1388999999999996</v>
      </c>
      <c r="J85" s="184"/>
      <c r="K85" s="203" t="s">
        <v>931</v>
      </c>
      <c r="L85" s="186" t="s">
        <v>932</v>
      </c>
    </row>
    <row r="86" spans="1:12" ht="39.75" customHeight="1">
      <c r="A86" s="179" t="s">
        <v>9</v>
      </c>
      <c r="B86" s="342" t="s">
        <v>933</v>
      </c>
      <c r="C86" s="337"/>
      <c r="D86" s="337"/>
      <c r="E86" s="337"/>
      <c r="F86" s="337"/>
      <c r="G86" s="337"/>
      <c r="H86" s="202">
        <f>((4*8.33%)+(4*2.78%))/12*2%</f>
        <v>7.4066666666666671E-4</v>
      </c>
      <c r="I86" s="200">
        <f t="shared" si="1"/>
        <v>1.3640635800000001</v>
      </c>
      <c r="J86" s="206"/>
      <c r="K86" s="203" t="s">
        <v>934</v>
      </c>
      <c r="L86" s="186" t="s">
        <v>935</v>
      </c>
    </row>
    <row r="87" spans="1:12" ht="15">
      <c r="A87" s="174" t="s">
        <v>10</v>
      </c>
      <c r="B87" s="342" t="s">
        <v>936</v>
      </c>
      <c r="C87" s="337"/>
      <c r="D87" s="337"/>
      <c r="E87" s="337"/>
      <c r="F87" s="337"/>
      <c r="G87" s="337"/>
      <c r="H87" s="202">
        <v>0</v>
      </c>
      <c r="I87" s="200">
        <f t="shared" si="1"/>
        <v>0</v>
      </c>
      <c r="J87" s="184"/>
      <c r="K87" s="175"/>
      <c r="L87" s="175"/>
    </row>
    <row r="88" spans="1:12">
      <c r="A88" s="322" t="s">
        <v>937</v>
      </c>
      <c r="B88" s="322"/>
      <c r="C88" s="322"/>
      <c r="D88" s="322"/>
      <c r="E88" s="322"/>
      <c r="F88" s="322"/>
      <c r="G88" s="322"/>
      <c r="H88" s="189">
        <f>TRUNC(SUM(H82:H87),4)</f>
        <v>2.3199999999999998E-2</v>
      </c>
      <c r="I88" s="181">
        <f>TRUNC(SUM(I82:I87),2)</f>
        <v>42.84</v>
      </c>
      <c r="J88" s="184"/>
    </row>
    <row r="89" spans="1:12">
      <c r="A89" s="343"/>
      <c r="B89" s="344"/>
      <c r="C89" s="344"/>
      <c r="D89" s="344"/>
      <c r="E89" s="344"/>
      <c r="F89" s="344"/>
      <c r="G89" s="344"/>
      <c r="H89" s="344"/>
      <c r="I89" s="344"/>
      <c r="J89" s="184"/>
    </row>
    <row r="90" spans="1:12">
      <c r="A90" s="322" t="s">
        <v>20</v>
      </c>
      <c r="B90" s="322"/>
      <c r="C90" s="322"/>
      <c r="D90" s="322"/>
      <c r="E90" s="322"/>
      <c r="F90" s="322"/>
      <c r="G90" s="322"/>
      <c r="H90" s="174" t="s">
        <v>1</v>
      </c>
      <c r="I90" s="174" t="s">
        <v>851</v>
      </c>
      <c r="J90" s="184"/>
    </row>
    <row r="91" spans="1:12">
      <c r="A91" s="174" t="s">
        <v>2</v>
      </c>
      <c r="B91" s="347" t="s">
        <v>938</v>
      </c>
      <c r="C91" s="311"/>
      <c r="D91" s="311"/>
      <c r="E91" s="311"/>
      <c r="F91" s="311"/>
      <c r="G91" s="311"/>
      <c r="H91" s="185">
        <v>0</v>
      </c>
      <c r="I91" s="177">
        <f>$I$35*H91</f>
        <v>0</v>
      </c>
      <c r="J91" s="184"/>
    </row>
    <row r="92" spans="1:12">
      <c r="A92" s="322" t="s">
        <v>939</v>
      </c>
      <c r="B92" s="322"/>
      <c r="C92" s="322"/>
      <c r="D92" s="322"/>
      <c r="E92" s="322"/>
      <c r="F92" s="322"/>
      <c r="G92" s="322"/>
      <c r="H92" s="189">
        <f>TRUNC(SUM(H91),4)</f>
        <v>0</v>
      </c>
      <c r="I92" s="181">
        <f>TRUNC(SUM(I91),2)</f>
        <v>0</v>
      </c>
      <c r="J92" s="184"/>
    </row>
    <row r="93" spans="1:12">
      <c r="A93" s="348"/>
      <c r="B93" s="349"/>
      <c r="C93" s="349"/>
      <c r="D93" s="349"/>
      <c r="E93" s="349"/>
      <c r="F93" s="349"/>
      <c r="G93" s="349"/>
      <c r="H93" s="349"/>
      <c r="I93" s="349"/>
      <c r="J93" s="184"/>
    </row>
    <row r="94" spans="1:12">
      <c r="A94" s="333" t="s">
        <v>940</v>
      </c>
      <c r="B94" s="333"/>
      <c r="C94" s="333"/>
      <c r="D94" s="333"/>
      <c r="E94" s="333"/>
      <c r="F94" s="333"/>
      <c r="G94" s="333"/>
      <c r="H94" s="333"/>
      <c r="I94" s="333"/>
      <c r="J94" s="184"/>
    </row>
    <row r="95" spans="1:12">
      <c r="A95" s="322" t="s">
        <v>941</v>
      </c>
      <c r="B95" s="322"/>
      <c r="C95" s="322"/>
      <c r="D95" s="322"/>
      <c r="E95" s="322"/>
      <c r="F95" s="322"/>
      <c r="G95" s="322"/>
      <c r="H95" s="322"/>
      <c r="I95" s="174" t="s">
        <v>851</v>
      </c>
      <c r="J95" s="184"/>
    </row>
    <row r="96" spans="1:12" ht="15">
      <c r="A96" s="174" t="s">
        <v>11</v>
      </c>
      <c r="B96" s="319" t="s">
        <v>942</v>
      </c>
      <c r="C96" s="313"/>
      <c r="D96" s="313"/>
      <c r="E96" s="313"/>
      <c r="F96" s="313"/>
      <c r="G96" s="313"/>
      <c r="H96" s="313"/>
      <c r="I96" s="177">
        <f>I88</f>
        <v>42.84</v>
      </c>
      <c r="J96" s="184"/>
    </row>
    <row r="97" spans="1:12" ht="15">
      <c r="A97" s="179" t="s">
        <v>14</v>
      </c>
      <c r="B97" s="319" t="s">
        <v>943</v>
      </c>
      <c r="C97" s="313"/>
      <c r="D97" s="313"/>
      <c r="E97" s="313"/>
      <c r="F97" s="313"/>
      <c r="G97" s="313"/>
      <c r="H97" s="313"/>
      <c r="I97" s="200">
        <f>I92</f>
        <v>0</v>
      </c>
      <c r="J97" s="184"/>
    </row>
    <row r="98" spans="1:12">
      <c r="A98" s="322" t="s">
        <v>944</v>
      </c>
      <c r="B98" s="322"/>
      <c r="C98" s="322"/>
      <c r="D98" s="322"/>
      <c r="E98" s="322"/>
      <c r="F98" s="322"/>
      <c r="G98" s="322"/>
      <c r="H98" s="322"/>
      <c r="I98" s="201">
        <f>TRUNC(SUM(I96:I97),2)</f>
        <v>42.84</v>
      </c>
      <c r="J98" s="184"/>
    </row>
    <row r="99" spans="1:12">
      <c r="A99" s="340"/>
      <c r="B99" s="341"/>
      <c r="C99" s="341"/>
      <c r="D99" s="341"/>
      <c r="E99" s="341"/>
      <c r="F99" s="341"/>
      <c r="G99" s="341"/>
      <c r="H99" s="341"/>
      <c r="I99" s="341"/>
      <c r="J99" s="184"/>
    </row>
    <row r="100" spans="1:12">
      <c r="A100" s="324" t="s">
        <v>945</v>
      </c>
      <c r="B100" s="324"/>
      <c r="C100" s="324"/>
      <c r="D100" s="324"/>
      <c r="E100" s="324"/>
      <c r="F100" s="324"/>
      <c r="G100" s="324"/>
      <c r="H100" s="324"/>
      <c r="I100" s="324"/>
      <c r="J100" s="184"/>
    </row>
    <row r="101" spans="1:12">
      <c r="A101" s="174">
        <v>5</v>
      </c>
      <c r="B101" s="322" t="s">
        <v>946</v>
      </c>
      <c r="C101" s="322"/>
      <c r="D101" s="322"/>
      <c r="E101" s="322"/>
      <c r="F101" s="322"/>
      <c r="G101" s="322"/>
      <c r="H101" s="174"/>
      <c r="I101" s="174" t="s">
        <v>851</v>
      </c>
      <c r="J101" s="184"/>
    </row>
    <row r="102" spans="1:12" ht="15">
      <c r="A102" s="174" t="s">
        <v>2</v>
      </c>
      <c r="B102" s="330" t="s">
        <v>947</v>
      </c>
      <c r="C102" s="330"/>
      <c r="D102" s="330"/>
      <c r="E102" s="330"/>
      <c r="F102" s="330"/>
      <c r="G102" s="330"/>
      <c r="H102" s="170" t="s">
        <v>886</v>
      </c>
      <c r="I102" s="177">
        <f>Uniformes!B12</f>
        <v>106.86574074074075</v>
      </c>
      <c r="J102" s="184"/>
      <c r="K102" s="169" t="s">
        <v>948</v>
      </c>
      <c r="L102" s="175"/>
    </row>
    <row r="103" spans="1:12" ht="15">
      <c r="A103" s="207" t="s">
        <v>4</v>
      </c>
      <c r="B103" s="351" t="s">
        <v>1020</v>
      </c>
      <c r="C103" s="352"/>
      <c r="D103" s="352"/>
      <c r="E103" s="352"/>
      <c r="F103" s="352"/>
      <c r="G103" s="353"/>
      <c r="H103" s="170" t="s">
        <v>886</v>
      </c>
      <c r="I103" s="177">
        <f>'Equip. e Ferramenta'!E104</f>
        <v>60.096059259259256</v>
      </c>
      <c r="J103" s="184"/>
      <c r="K103" s="169" t="s">
        <v>948</v>
      </c>
      <c r="L103" s="175"/>
    </row>
    <row r="104" spans="1:12">
      <c r="A104" s="322" t="s">
        <v>949</v>
      </c>
      <c r="B104" s="322"/>
      <c r="C104" s="322"/>
      <c r="D104" s="322"/>
      <c r="E104" s="322"/>
      <c r="F104" s="322"/>
      <c r="G104" s="322"/>
      <c r="H104" s="189" t="s">
        <v>886</v>
      </c>
      <c r="I104" s="181">
        <f>TRUNC(SUM(I102:I103),2)</f>
        <v>166.96</v>
      </c>
      <c r="J104" s="184"/>
    </row>
    <row r="105" spans="1:12">
      <c r="A105" s="340"/>
      <c r="B105" s="341"/>
      <c r="C105" s="341"/>
      <c r="D105" s="341"/>
      <c r="E105" s="341"/>
      <c r="F105" s="341"/>
      <c r="G105" s="341"/>
      <c r="H105" s="341"/>
      <c r="I105" s="341"/>
      <c r="J105" s="184"/>
    </row>
    <row r="106" spans="1:12">
      <c r="A106" s="324" t="s">
        <v>950</v>
      </c>
      <c r="B106" s="324"/>
      <c r="C106" s="324"/>
      <c r="D106" s="324"/>
      <c r="E106" s="324"/>
      <c r="F106" s="324"/>
      <c r="G106" s="324"/>
      <c r="H106" s="324"/>
      <c r="I106" s="324"/>
      <c r="J106" s="184"/>
    </row>
    <row r="107" spans="1:12">
      <c r="A107" s="174">
        <v>6</v>
      </c>
      <c r="B107" s="322" t="s">
        <v>951</v>
      </c>
      <c r="C107" s="322"/>
      <c r="D107" s="322"/>
      <c r="E107" s="322"/>
      <c r="F107" s="322"/>
      <c r="G107" s="322"/>
      <c r="H107" s="174" t="s">
        <v>1</v>
      </c>
      <c r="I107" s="174" t="s">
        <v>851</v>
      </c>
      <c r="J107" s="184"/>
    </row>
    <row r="108" spans="1:12" ht="15">
      <c r="A108" s="174" t="s">
        <v>2</v>
      </c>
      <c r="B108" s="311" t="s">
        <v>952</v>
      </c>
      <c r="C108" s="311"/>
      <c r="D108" s="311"/>
      <c r="E108" s="311"/>
      <c r="F108" s="311"/>
      <c r="G108" s="311"/>
      <c r="H108" s="208">
        <v>6.0699999999999997E-2</v>
      </c>
      <c r="I108" s="177">
        <f>TRUNC(H108*I124,2)</f>
        <v>250.29</v>
      </c>
      <c r="J108" s="184"/>
      <c r="K108" s="169" t="s">
        <v>953</v>
      </c>
      <c r="L108" s="169"/>
    </row>
    <row r="109" spans="1:12" ht="15">
      <c r="A109" s="179" t="s">
        <v>4</v>
      </c>
      <c r="B109" s="311" t="s">
        <v>46</v>
      </c>
      <c r="C109" s="311"/>
      <c r="D109" s="311"/>
      <c r="E109" s="311"/>
      <c r="F109" s="311"/>
      <c r="G109" s="311"/>
      <c r="H109" s="208">
        <v>7.3999999999999996E-2</v>
      </c>
      <c r="I109" s="177">
        <f>TRUNC(H109*(I108+I124),2)</f>
        <v>323.66000000000003</v>
      </c>
      <c r="J109" s="184"/>
      <c r="K109" s="169" t="s">
        <v>954</v>
      </c>
      <c r="L109" s="169"/>
    </row>
    <row r="110" spans="1:12" ht="15">
      <c r="A110" s="174" t="s">
        <v>5</v>
      </c>
      <c r="B110" s="350" t="s">
        <v>955</v>
      </c>
      <c r="C110" s="350"/>
      <c r="D110" s="350"/>
      <c r="E110" s="350"/>
      <c r="F110" s="350"/>
      <c r="G110" s="350"/>
      <c r="H110" s="178"/>
      <c r="I110" s="209"/>
      <c r="J110" s="184"/>
      <c r="K110" s="206"/>
      <c r="L110" s="206"/>
    </row>
    <row r="111" spans="1:12" ht="15">
      <c r="A111" s="179" t="s">
        <v>49</v>
      </c>
      <c r="B111" s="326" t="s">
        <v>956</v>
      </c>
      <c r="C111" s="311"/>
      <c r="D111" s="311"/>
      <c r="E111" s="311"/>
      <c r="F111" s="311"/>
      <c r="G111" s="311"/>
      <c r="H111" s="210">
        <v>6.4999999999999997E-3</v>
      </c>
      <c r="I111" s="200">
        <f>TRUNC((I124+I108+I109)/(1-H114)*H111,4)</f>
        <v>33.424799999999998</v>
      </c>
      <c r="J111" s="184"/>
      <c r="K111" s="169" t="s">
        <v>957</v>
      </c>
      <c r="L111" s="169"/>
    </row>
    <row r="112" spans="1:12" ht="15">
      <c r="A112" s="179" t="s">
        <v>51</v>
      </c>
      <c r="B112" s="326" t="s">
        <v>958</v>
      </c>
      <c r="C112" s="311"/>
      <c r="D112" s="311"/>
      <c r="E112" s="311"/>
      <c r="F112" s="311"/>
      <c r="G112" s="311"/>
      <c r="H112" s="211">
        <v>0.03</v>
      </c>
      <c r="I112" s="200">
        <f>TRUNC((I124+I108+I109)/(1-H114)*H112,4)</f>
        <v>154.26859999999999</v>
      </c>
      <c r="J112" s="184"/>
      <c r="K112" s="169" t="s">
        <v>959</v>
      </c>
      <c r="L112" s="169"/>
    </row>
    <row r="113" spans="1:12" ht="15">
      <c r="A113" s="179" t="s">
        <v>53</v>
      </c>
      <c r="B113" s="311" t="s">
        <v>960</v>
      </c>
      <c r="C113" s="311"/>
      <c r="D113" s="311"/>
      <c r="E113" s="311"/>
      <c r="F113" s="311"/>
      <c r="G113" s="311"/>
      <c r="H113" s="212">
        <v>0.05</v>
      </c>
      <c r="I113" s="200">
        <f>TRUNC((I124+I108+I109)/(1-H114)*H113,4)</f>
        <v>257.11430000000001</v>
      </c>
      <c r="J113" s="184"/>
      <c r="K113" s="213" t="s">
        <v>961</v>
      </c>
      <c r="L113" s="213"/>
    </row>
    <row r="114" spans="1:12" ht="15">
      <c r="A114" s="179"/>
      <c r="B114" s="311"/>
      <c r="C114" s="311"/>
      <c r="D114" s="311"/>
      <c r="E114" s="311"/>
      <c r="F114" s="311"/>
      <c r="G114" s="311"/>
      <c r="H114" s="214">
        <f>TRUNC(SUM(H111:H113),4)</f>
        <v>8.6499999999999994E-2</v>
      </c>
      <c r="I114" s="200"/>
      <c r="J114" s="184"/>
      <c r="K114" s="206"/>
      <c r="L114" s="206"/>
    </row>
    <row r="115" spans="1:12">
      <c r="A115" s="322" t="s">
        <v>962</v>
      </c>
      <c r="B115" s="322"/>
      <c r="C115" s="322"/>
      <c r="D115" s="322"/>
      <c r="E115" s="322"/>
      <c r="F115" s="322"/>
      <c r="G115" s="322"/>
      <c r="H115" s="210"/>
      <c r="I115" s="201">
        <f>TRUNC(SUM(I108:I113),2)</f>
        <v>1018.75</v>
      </c>
      <c r="J115" s="184"/>
    </row>
    <row r="116" spans="1:12">
      <c r="A116" s="171"/>
      <c r="B116" s="354"/>
      <c r="C116" s="354"/>
      <c r="D116" s="354"/>
      <c r="E116" s="354"/>
      <c r="F116" s="354"/>
      <c r="G116" s="354"/>
      <c r="H116" s="354"/>
      <c r="I116" s="354"/>
    </row>
    <row r="117" spans="1:12">
      <c r="A117" s="333" t="s">
        <v>963</v>
      </c>
      <c r="B117" s="333"/>
      <c r="C117" s="333"/>
      <c r="D117" s="333"/>
      <c r="E117" s="333"/>
      <c r="F117" s="333"/>
      <c r="G117" s="333"/>
      <c r="H117" s="333"/>
      <c r="I117" s="333"/>
    </row>
    <row r="118" spans="1:12">
      <c r="A118" s="322" t="s">
        <v>964</v>
      </c>
      <c r="B118" s="322"/>
      <c r="C118" s="322"/>
      <c r="D118" s="322"/>
      <c r="E118" s="322"/>
      <c r="F118" s="322"/>
      <c r="G118" s="322"/>
      <c r="H118" s="322"/>
      <c r="I118" s="174" t="s">
        <v>851</v>
      </c>
    </row>
    <row r="119" spans="1:12">
      <c r="A119" s="170" t="s">
        <v>2</v>
      </c>
      <c r="B119" s="311" t="str">
        <f>A27</f>
        <v>MÓDULO 1 - COMPOSIÇÃO DA REMUNERAÇÃO</v>
      </c>
      <c r="C119" s="311"/>
      <c r="D119" s="311"/>
      <c r="E119" s="311"/>
      <c r="F119" s="311"/>
      <c r="G119" s="311"/>
      <c r="H119" s="311"/>
      <c r="I119" s="177">
        <f>I35</f>
        <v>1841.67</v>
      </c>
    </row>
    <row r="120" spans="1:12">
      <c r="A120" s="215" t="s">
        <v>4</v>
      </c>
      <c r="B120" s="311" t="str">
        <f>A37</f>
        <v>MÓDULO 2 – ENCARGOS E BENEFÍCIOS ANUAIS, MENSAIS E DIÁRIOS</v>
      </c>
      <c r="C120" s="311"/>
      <c r="D120" s="311"/>
      <c r="E120" s="311"/>
      <c r="F120" s="311"/>
      <c r="G120" s="311"/>
      <c r="H120" s="311"/>
      <c r="I120" s="200">
        <f>I69</f>
        <v>1941.17</v>
      </c>
    </row>
    <row r="121" spans="1:12">
      <c r="A121" s="215" t="s">
        <v>5</v>
      </c>
      <c r="B121" s="311" t="str">
        <f>A71</f>
        <v>MÓDULO 3 – PROVISÃO PARA RESCISÃO</v>
      </c>
      <c r="C121" s="311"/>
      <c r="D121" s="311"/>
      <c r="E121" s="311"/>
      <c r="F121" s="311"/>
      <c r="G121" s="311"/>
      <c r="H121" s="311"/>
      <c r="I121" s="200">
        <f>I78</f>
        <v>130.88999999999999</v>
      </c>
    </row>
    <row r="122" spans="1:12">
      <c r="A122" s="170" t="s">
        <v>8</v>
      </c>
      <c r="B122" s="311" t="str">
        <f>A80</f>
        <v>MÓDULO 4 – CUSTO DE REPOSIÇÃO DO PROFISSIONAL AUSENTE</v>
      </c>
      <c r="C122" s="311"/>
      <c r="D122" s="311"/>
      <c r="E122" s="311"/>
      <c r="F122" s="311"/>
      <c r="G122" s="311"/>
      <c r="H122" s="311"/>
      <c r="I122" s="200">
        <f>I98</f>
        <v>42.84</v>
      </c>
    </row>
    <row r="123" spans="1:12">
      <c r="A123" s="215" t="s">
        <v>9</v>
      </c>
      <c r="B123" s="311" t="str">
        <f>A100</f>
        <v>MÓDULO 5 – INSUMOS DIVERSOS</v>
      </c>
      <c r="C123" s="311"/>
      <c r="D123" s="311"/>
      <c r="E123" s="311"/>
      <c r="F123" s="311"/>
      <c r="G123" s="311"/>
      <c r="H123" s="311"/>
      <c r="I123" s="200">
        <f>I104</f>
        <v>166.96</v>
      </c>
    </row>
    <row r="124" spans="1:12">
      <c r="A124" s="179"/>
      <c r="B124" s="322" t="s">
        <v>965</v>
      </c>
      <c r="C124" s="322"/>
      <c r="D124" s="322"/>
      <c r="E124" s="322"/>
      <c r="F124" s="322"/>
      <c r="G124" s="322"/>
      <c r="H124" s="322"/>
      <c r="I124" s="201">
        <f>TRUNC(SUM(I119:I123),2)</f>
        <v>4123.53</v>
      </c>
    </row>
    <row r="125" spans="1:12">
      <c r="A125" s="170" t="s">
        <v>10</v>
      </c>
      <c r="B125" s="311" t="str">
        <f>A106</f>
        <v>MÓDULO 6 – CUSTOS INDIRETOS, TRIBUTOS E LUCRO</v>
      </c>
      <c r="C125" s="311"/>
      <c r="D125" s="311"/>
      <c r="E125" s="311"/>
      <c r="F125" s="311"/>
      <c r="G125" s="311"/>
      <c r="H125" s="311"/>
      <c r="I125" s="177">
        <f>I115</f>
        <v>1018.75</v>
      </c>
    </row>
    <row r="126" spans="1:12">
      <c r="A126" s="322" t="s">
        <v>966</v>
      </c>
      <c r="B126" s="322"/>
      <c r="C126" s="322"/>
      <c r="D126" s="322"/>
      <c r="E126" s="322"/>
      <c r="F126" s="322"/>
      <c r="G126" s="322"/>
      <c r="H126" s="322"/>
      <c r="I126" s="201">
        <f>TRUNC(SUM(I124:I125),2)</f>
        <v>5142.28</v>
      </c>
    </row>
    <row r="127" spans="1:12">
      <c r="I127" s="216"/>
    </row>
    <row r="128" spans="1:12" hidden="1">
      <c r="A128" s="171"/>
      <c r="B128" s="323" t="s">
        <v>967</v>
      </c>
      <c r="C128" s="323"/>
      <c r="D128" s="323"/>
      <c r="E128" s="323"/>
      <c r="F128" s="323"/>
      <c r="G128" s="323"/>
      <c r="H128" s="182"/>
      <c r="I128" s="182"/>
    </row>
    <row r="129" spans="1:9" ht="40.5" hidden="1" customHeight="1">
      <c r="A129" s="355" t="s">
        <v>968</v>
      </c>
      <c r="B129" s="356"/>
      <c r="C129" s="355" t="s">
        <v>969</v>
      </c>
      <c r="D129" s="356"/>
      <c r="E129" s="355" t="s">
        <v>970</v>
      </c>
      <c r="F129" s="356"/>
      <c r="G129" s="217" t="s">
        <v>971</v>
      </c>
      <c r="H129" s="218" t="s">
        <v>972</v>
      </c>
      <c r="I129" s="219" t="s">
        <v>851</v>
      </c>
    </row>
    <row r="130" spans="1:9" hidden="1">
      <c r="A130" s="357" t="s">
        <v>973</v>
      </c>
      <c r="B130" s="358"/>
      <c r="C130" s="359" t="s">
        <v>974</v>
      </c>
      <c r="D130" s="360"/>
      <c r="E130" s="361"/>
      <c r="F130" s="362"/>
      <c r="G130" s="220" t="s">
        <v>974</v>
      </c>
      <c r="H130" s="221"/>
      <c r="I130" s="222">
        <v>0</v>
      </c>
    </row>
    <row r="131" spans="1:9" hidden="1">
      <c r="A131" s="313" t="s">
        <v>975</v>
      </c>
      <c r="B131" s="363"/>
      <c r="C131" s="364" t="s">
        <v>974</v>
      </c>
      <c r="D131" s="365"/>
      <c r="E131" s="366"/>
      <c r="F131" s="367"/>
      <c r="G131" s="223" t="s">
        <v>974</v>
      </c>
      <c r="H131" s="224"/>
      <c r="I131" s="225">
        <v>0</v>
      </c>
    </row>
    <row r="132" spans="1:9" hidden="1">
      <c r="A132" s="313" t="s">
        <v>976</v>
      </c>
      <c r="B132" s="363"/>
      <c r="C132" s="364" t="s">
        <v>974</v>
      </c>
      <c r="D132" s="365"/>
      <c r="E132" s="366"/>
      <c r="F132" s="367"/>
      <c r="G132" s="223" t="s">
        <v>974</v>
      </c>
      <c r="H132" s="224"/>
      <c r="I132" s="225">
        <v>0</v>
      </c>
    </row>
    <row r="133" spans="1:9" hidden="1">
      <c r="A133" s="313" t="s">
        <v>977</v>
      </c>
      <c r="B133" s="363"/>
      <c r="C133" s="364" t="s">
        <v>974</v>
      </c>
      <c r="D133" s="365"/>
      <c r="E133" s="366"/>
      <c r="F133" s="367"/>
      <c r="G133" s="223" t="s">
        <v>974</v>
      </c>
      <c r="H133" s="224"/>
      <c r="I133" s="225">
        <v>0</v>
      </c>
    </row>
    <row r="134" spans="1:9" hidden="1">
      <c r="A134" s="368"/>
      <c r="B134" s="345"/>
      <c r="C134" s="366"/>
      <c r="D134" s="367"/>
      <c r="E134" s="366"/>
      <c r="F134" s="367"/>
      <c r="G134" s="226"/>
      <c r="H134" s="227"/>
      <c r="I134" s="225"/>
    </row>
    <row r="135" spans="1:9" ht="13.5" hidden="1" thickBot="1">
      <c r="A135" s="384"/>
      <c r="B135" s="385"/>
      <c r="C135" s="386"/>
      <c r="D135" s="387"/>
      <c r="E135" s="386"/>
      <c r="F135" s="387"/>
      <c r="G135" s="228"/>
      <c r="H135" s="229"/>
      <c r="I135" s="230"/>
    </row>
    <row r="136" spans="1:9" ht="13.5" hidden="1" thickBot="1">
      <c r="A136" s="388" t="s">
        <v>978</v>
      </c>
      <c r="B136" s="389"/>
      <c r="C136" s="389"/>
      <c r="D136" s="389"/>
      <c r="E136" s="389"/>
      <c r="F136" s="389"/>
      <c r="G136" s="389"/>
      <c r="H136" s="390"/>
      <c r="I136" s="231">
        <f>SUM(I134:I135)</f>
        <v>0</v>
      </c>
    </row>
    <row r="137" spans="1:9" hidden="1"/>
    <row r="138" spans="1:9" hidden="1">
      <c r="A138" s="171" t="s">
        <v>979</v>
      </c>
      <c r="B138" s="323" t="s">
        <v>980</v>
      </c>
      <c r="C138" s="323"/>
      <c r="D138" s="323"/>
      <c r="E138" s="323"/>
      <c r="F138" s="323"/>
      <c r="G138" s="323"/>
      <c r="H138" s="182"/>
      <c r="I138" s="182"/>
    </row>
    <row r="139" spans="1:9" ht="13.5" hidden="1" thickBot="1">
      <c r="A139" s="391" t="s">
        <v>981</v>
      </c>
      <c r="B139" s="392"/>
      <c r="C139" s="392"/>
      <c r="D139" s="392"/>
      <c r="E139" s="392"/>
      <c r="F139" s="392"/>
      <c r="G139" s="392"/>
      <c r="H139" s="392"/>
      <c r="I139" s="393"/>
    </row>
    <row r="140" spans="1:9" ht="13.5" hidden="1" thickBot="1">
      <c r="A140" s="232"/>
      <c r="B140" s="369" t="s">
        <v>64</v>
      </c>
      <c r="C140" s="370"/>
      <c r="D140" s="370"/>
      <c r="E140" s="370"/>
      <c r="F140" s="370"/>
      <c r="G140" s="370"/>
      <c r="H140" s="371"/>
      <c r="I140" s="219" t="s">
        <v>851</v>
      </c>
    </row>
    <row r="141" spans="1:9" hidden="1">
      <c r="A141" s="233" t="s">
        <v>2</v>
      </c>
      <c r="B141" s="372" t="s">
        <v>982</v>
      </c>
      <c r="C141" s="373"/>
      <c r="D141" s="373"/>
      <c r="E141" s="373"/>
      <c r="F141" s="373"/>
      <c r="G141" s="373"/>
      <c r="H141" s="374"/>
      <c r="I141" s="234">
        <f>I111</f>
        <v>33.424799999999998</v>
      </c>
    </row>
    <row r="142" spans="1:9" hidden="1">
      <c r="A142" s="235" t="s">
        <v>4</v>
      </c>
      <c r="B142" s="375" t="s">
        <v>983</v>
      </c>
      <c r="C142" s="376"/>
      <c r="D142" s="376"/>
      <c r="E142" s="376"/>
      <c r="F142" s="376"/>
      <c r="G142" s="376"/>
      <c r="H142" s="377"/>
      <c r="I142" s="236" t="e">
        <f>#REF!</f>
        <v>#REF!</v>
      </c>
    </row>
    <row r="143" spans="1:9" ht="13.5" hidden="1" thickBot="1">
      <c r="A143" s="235" t="s">
        <v>5</v>
      </c>
      <c r="B143" s="378" t="s">
        <v>984</v>
      </c>
      <c r="C143" s="379"/>
      <c r="D143" s="379"/>
      <c r="E143" s="379"/>
      <c r="F143" s="379"/>
      <c r="G143" s="379"/>
      <c r="H143" s="380"/>
      <c r="I143" s="236">
        <f>I115</f>
        <v>1018.75</v>
      </c>
    </row>
    <row r="144" spans="1:9" ht="13.5" hidden="1" thickBot="1">
      <c r="A144" s="381" t="s">
        <v>0</v>
      </c>
      <c r="B144" s="382"/>
      <c r="C144" s="382"/>
      <c r="D144" s="382"/>
      <c r="E144" s="382"/>
      <c r="F144" s="382"/>
      <c r="G144" s="382"/>
      <c r="H144" s="383"/>
      <c r="I144" s="231" t="e">
        <f>SUM(I141:I143)</f>
        <v>#REF!</v>
      </c>
    </row>
    <row r="145" spans="1:5" hidden="1">
      <c r="A145" s="237" t="s">
        <v>985</v>
      </c>
      <c r="B145" s="23" t="s">
        <v>986</v>
      </c>
    </row>
    <row r="146" spans="1:5" hidden="1"/>
    <row r="147" spans="1:5" hidden="1"/>
    <row r="148" spans="1:5">
      <c r="A148" s="238" t="s">
        <v>987</v>
      </c>
      <c r="B148" s="238">
        <f>I126/I29</f>
        <v>2.7921831815689018</v>
      </c>
    </row>
    <row r="149" spans="1:5">
      <c r="A149" s="239"/>
      <c r="B149" s="238"/>
      <c r="E149" s="240"/>
    </row>
    <row r="150" spans="1:5">
      <c r="A150" s="238"/>
      <c r="B150" s="238"/>
      <c r="C150" s="239"/>
    </row>
    <row r="151" spans="1:5">
      <c r="A151" s="238"/>
      <c r="B151" s="238"/>
      <c r="C151" s="239"/>
    </row>
    <row r="152" spans="1:5">
      <c r="A152" s="240"/>
    </row>
    <row r="153" spans="1:5">
      <c r="A153" s="240"/>
    </row>
  </sheetData>
  <mergeCells count="164">
    <mergeCell ref="B140:H140"/>
    <mergeCell ref="B141:H141"/>
    <mergeCell ref="B142:H142"/>
    <mergeCell ref="B143:H143"/>
    <mergeCell ref="A144:H144"/>
    <mergeCell ref="A135:B135"/>
    <mergeCell ref="C135:D135"/>
    <mergeCell ref="E135:F135"/>
    <mergeCell ref="A136:H136"/>
    <mergeCell ref="B138:G138"/>
    <mergeCell ref="A139:I139"/>
    <mergeCell ref="A133:B133"/>
    <mergeCell ref="C133:D133"/>
    <mergeCell ref="E133:F133"/>
    <mergeCell ref="A134:B134"/>
    <mergeCell ref="C134:D134"/>
    <mergeCell ref="E134:F134"/>
    <mergeCell ref="A131:B131"/>
    <mergeCell ref="C131:D131"/>
    <mergeCell ref="E131:F131"/>
    <mergeCell ref="A132:B132"/>
    <mergeCell ref="C132:D132"/>
    <mergeCell ref="E132:F132"/>
    <mergeCell ref="A129:B129"/>
    <mergeCell ref="C129:D129"/>
    <mergeCell ref="E129:F129"/>
    <mergeCell ref="A130:B130"/>
    <mergeCell ref="C130:D130"/>
    <mergeCell ref="E130:F130"/>
    <mergeCell ref="B121:H121"/>
    <mergeCell ref="B122:H122"/>
    <mergeCell ref="B123:H123"/>
    <mergeCell ref="B124:H124"/>
    <mergeCell ref="B125:H125"/>
    <mergeCell ref="A126:H126"/>
    <mergeCell ref="A117:I117"/>
    <mergeCell ref="A118:H118"/>
    <mergeCell ref="B119:H119"/>
    <mergeCell ref="B120:H120"/>
    <mergeCell ref="B113:G113"/>
    <mergeCell ref="A115:G115"/>
    <mergeCell ref="B116:I116"/>
    <mergeCell ref="B114:G114"/>
    <mergeCell ref="B128:G128"/>
    <mergeCell ref="B107:G107"/>
    <mergeCell ref="B108:G108"/>
    <mergeCell ref="B109:G109"/>
    <mergeCell ref="B110:G110"/>
    <mergeCell ref="B111:G111"/>
    <mergeCell ref="B112:G112"/>
    <mergeCell ref="B103:G103"/>
    <mergeCell ref="A104:G104"/>
    <mergeCell ref="A105:I105"/>
    <mergeCell ref="A106:I106"/>
    <mergeCell ref="B97:H97"/>
    <mergeCell ref="A98:H98"/>
    <mergeCell ref="A99:I99"/>
    <mergeCell ref="A100:I100"/>
    <mergeCell ref="B101:G101"/>
    <mergeCell ref="B102:G102"/>
    <mergeCell ref="B91:G91"/>
    <mergeCell ref="A92:G92"/>
    <mergeCell ref="A93:I93"/>
    <mergeCell ref="A94:I94"/>
    <mergeCell ref="A95:H95"/>
    <mergeCell ref="B96:H96"/>
    <mergeCell ref="B85:G85"/>
    <mergeCell ref="B86:G86"/>
    <mergeCell ref="B87:G87"/>
    <mergeCell ref="A88:G88"/>
    <mergeCell ref="A89:I89"/>
    <mergeCell ref="A90:G90"/>
    <mergeCell ref="A79:I79"/>
    <mergeCell ref="A80:I80"/>
    <mergeCell ref="A81:G81"/>
    <mergeCell ref="B82:G82"/>
    <mergeCell ref="B83:G83"/>
    <mergeCell ref="B84:G84"/>
    <mergeCell ref="B73:G73"/>
    <mergeCell ref="B74:G74"/>
    <mergeCell ref="B75:G75"/>
    <mergeCell ref="B76:G76"/>
    <mergeCell ref="B77:G77"/>
    <mergeCell ref="A78:G78"/>
    <mergeCell ref="B67:H67"/>
    <mergeCell ref="B68:H68"/>
    <mergeCell ref="A69:H69"/>
    <mergeCell ref="A70:I70"/>
    <mergeCell ref="A71:I71"/>
    <mergeCell ref="B72:G72"/>
    <mergeCell ref="B61:G61"/>
    <mergeCell ref="A62:H62"/>
    <mergeCell ref="A63:I63"/>
    <mergeCell ref="A64:I64"/>
    <mergeCell ref="A65:H65"/>
    <mergeCell ref="B66:H66"/>
    <mergeCell ref="A55:I55"/>
    <mergeCell ref="A56:G56"/>
    <mergeCell ref="B57:G57"/>
    <mergeCell ref="B58:G58"/>
    <mergeCell ref="B59:G59"/>
    <mergeCell ref="B60:G60"/>
    <mergeCell ref="B49:G49"/>
    <mergeCell ref="B50:G50"/>
    <mergeCell ref="B51:G51"/>
    <mergeCell ref="B52:G52"/>
    <mergeCell ref="B53:G53"/>
    <mergeCell ref="A54:G54"/>
    <mergeCell ref="A41:G41"/>
    <mergeCell ref="A42:I42"/>
    <mergeCell ref="A45:G45"/>
    <mergeCell ref="B46:G46"/>
    <mergeCell ref="B47:G47"/>
    <mergeCell ref="B48:G48"/>
    <mergeCell ref="B34:G34"/>
    <mergeCell ref="A35:H35"/>
    <mergeCell ref="A37:I37"/>
    <mergeCell ref="A38:G38"/>
    <mergeCell ref="B39:G39"/>
    <mergeCell ref="B40:G40"/>
    <mergeCell ref="B28:G28"/>
    <mergeCell ref="B29:G29"/>
    <mergeCell ref="B30:G30"/>
    <mergeCell ref="B31:G31"/>
    <mergeCell ref="B32:G32"/>
    <mergeCell ref="B33:G33"/>
    <mergeCell ref="B24:G24"/>
    <mergeCell ref="H24:I24"/>
    <mergeCell ref="B25:G25"/>
    <mergeCell ref="H25:I25"/>
    <mergeCell ref="A26:I26"/>
    <mergeCell ref="A27:I27"/>
    <mergeCell ref="A20:I20"/>
    <mergeCell ref="B21:G21"/>
    <mergeCell ref="H21:I21"/>
    <mergeCell ref="B22:G22"/>
    <mergeCell ref="H22:I22"/>
    <mergeCell ref="B23:G23"/>
    <mergeCell ref="H23:I23"/>
    <mergeCell ref="A16:I16"/>
    <mergeCell ref="A17:B17"/>
    <mergeCell ref="C17:D17"/>
    <mergeCell ref="E17:I17"/>
    <mergeCell ref="A18:B18"/>
    <mergeCell ref="C18:D18"/>
    <mergeCell ref="E18:I18"/>
    <mergeCell ref="B12:G12"/>
    <mergeCell ref="H12:I12"/>
    <mergeCell ref="B13:G13"/>
    <mergeCell ref="H13:I13"/>
    <mergeCell ref="B14:G14"/>
    <mergeCell ref="H14:I14"/>
    <mergeCell ref="A7:I7"/>
    <mergeCell ref="A8:I8"/>
    <mergeCell ref="A9:I9"/>
    <mergeCell ref="A10:I10"/>
    <mergeCell ref="B11:G11"/>
    <mergeCell ref="H11:I11"/>
    <mergeCell ref="B1:I1"/>
    <mergeCell ref="A2:I2"/>
    <mergeCell ref="A3:I3"/>
    <mergeCell ref="A4:I4"/>
    <mergeCell ref="A5:I5"/>
    <mergeCell ref="A6:I6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ABBC-3D72-41DA-8BBC-EFEFE6381652}">
  <dimension ref="A1:K45"/>
  <sheetViews>
    <sheetView tabSelected="1" topLeftCell="A26" workbookViewId="0">
      <selection activeCell="C17" sqref="C17"/>
    </sheetView>
  </sheetViews>
  <sheetFormatPr defaultRowHeight="12.75"/>
  <cols>
    <col min="1" max="1" width="12.140625" style="23" customWidth="1"/>
    <col min="2" max="2" width="19.28515625" style="23" customWidth="1"/>
    <col min="3" max="3" width="15" style="23" bestFit="1" customWidth="1"/>
    <col min="4" max="4" width="7" style="23" customWidth="1"/>
    <col min="5" max="5" width="10.85546875" style="23" bestFit="1" customWidth="1"/>
    <col min="6" max="6" width="9.140625" style="23"/>
    <col min="7" max="7" width="19.140625" style="23" customWidth="1"/>
    <col min="8" max="8" width="9.140625" style="23"/>
    <col min="9" max="9" width="28" style="23" customWidth="1"/>
    <col min="10" max="10" width="7.85546875" style="23" customWidth="1"/>
    <col min="11" max="11" width="25.85546875" style="23" customWidth="1"/>
    <col min="12" max="12" width="50.7109375" style="23" customWidth="1"/>
    <col min="13" max="16384" width="9.140625" style="23"/>
  </cols>
  <sheetData>
    <row r="1" spans="1:9" ht="51.75" customHeight="1">
      <c r="B1" s="314" t="s">
        <v>1010</v>
      </c>
      <c r="C1" s="314"/>
      <c r="D1" s="314"/>
      <c r="E1" s="314"/>
      <c r="F1" s="314"/>
      <c r="G1" s="314"/>
      <c r="H1" s="314"/>
      <c r="I1" s="314"/>
    </row>
    <row r="2" spans="1:9">
      <c r="A2" s="307"/>
      <c r="B2" s="307"/>
      <c r="C2" s="307"/>
      <c r="D2" s="307"/>
      <c r="E2" s="307"/>
      <c r="F2" s="307"/>
      <c r="G2" s="307"/>
      <c r="H2" s="307"/>
      <c r="I2" s="307"/>
    </row>
    <row r="3" spans="1:9">
      <c r="A3" s="315" t="s">
        <v>824</v>
      </c>
      <c r="B3" s="315"/>
      <c r="C3" s="315"/>
      <c r="D3" s="315"/>
      <c r="E3" s="315"/>
      <c r="F3" s="315"/>
      <c r="G3" s="315"/>
      <c r="H3" s="315"/>
      <c r="I3" s="315"/>
    </row>
    <row r="4" spans="1:9" ht="15">
      <c r="A4" s="316" t="s">
        <v>825</v>
      </c>
      <c r="B4" s="317"/>
      <c r="C4" s="317"/>
      <c r="D4" s="317"/>
      <c r="E4" s="317"/>
      <c r="F4" s="317"/>
      <c r="G4" s="317"/>
      <c r="H4" s="317"/>
      <c r="I4" s="317"/>
    </row>
    <row r="5" spans="1:9" ht="15">
      <c r="A5" s="316" t="s">
        <v>826</v>
      </c>
      <c r="B5" s="317"/>
      <c r="C5" s="317"/>
      <c r="D5" s="317"/>
      <c r="E5" s="317"/>
      <c r="F5" s="317"/>
      <c r="G5" s="317"/>
      <c r="H5" s="317"/>
      <c r="I5" s="317"/>
    </row>
    <row r="6" spans="1:9">
      <c r="A6" s="318" t="s">
        <v>827</v>
      </c>
      <c r="B6" s="318"/>
      <c r="C6" s="318"/>
      <c r="D6" s="318"/>
      <c r="E6" s="318"/>
      <c r="F6" s="318"/>
      <c r="G6" s="318"/>
      <c r="H6" s="318"/>
      <c r="I6" s="318"/>
    </row>
    <row r="7" spans="1:9">
      <c r="A7" s="307"/>
      <c r="B7" s="307"/>
      <c r="C7" s="307"/>
      <c r="D7" s="307"/>
      <c r="E7" s="307"/>
      <c r="F7" s="307"/>
      <c r="G7" s="307"/>
      <c r="H7" s="307"/>
      <c r="I7" s="307"/>
    </row>
    <row r="8" spans="1:9">
      <c r="A8" s="308" t="s">
        <v>992</v>
      </c>
      <c r="B8" s="308"/>
      <c r="C8" s="308"/>
      <c r="D8" s="308"/>
      <c r="E8" s="308"/>
      <c r="F8" s="308"/>
      <c r="G8" s="308"/>
      <c r="H8" s="308"/>
      <c r="I8" s="308"/>
    </row>
    <row r="9" spans="1:9">
      <c r="A9" s="309"/>
      <c r="B9" s="309"/>
      <c r="C9" s="309"/>
      <c r="D9" s="309"/>
      <c r="E9" s="309"/>
      <c r="F9" s="309"/>
      <c r="G9" s="309"/>
      <c r="H9" s="309"/>
      <c r="I9" s="309"/>
    </row>
    <row r="10" spans="1:9">
      <c r="A10" s="310" t="s">
        <v>828</v>
      </c>
      <c r="B10" s="310"/>
      <c r="C10" s="310"/>
      <c r="D10" s="310"/>
      <c r="E10" s="310"/>
      <c r="F10" s="310"/>
      <c r="G10" s="310"/>
      <c r="H10" s="310"/>
      <c r="I10" s="310"/>
    </row>
    <row r="11" spans="1:9">
      <c r="A11" s="170" t="s">
        <v>2</v>
      </c>
      <c r="B11" s="311" t="s">
        <v>829</v>
      </c>
      <c r="C11" s="311"/>
      <c r="D11" s="311"/>
      <c r="E11" s="311"/>
      <c r="F11" s="311"/>
      <c r="G11" s="311"/>
      <c r="H11" s="312"/>
      <c r="I11" s="313"/>
    </row>
    <row r="12" spans="1:9" ht="15">
      <c r="A12" s="170" t="s">
        <v>4</v>
      </c>
      <c r="B12" s="311" t="s">
        <v>830</v>
      </c>
      <c r="C12" s="311"/>
      <c r="D12" s="311"/>
      <c r="E12" s="311"/>
      <c r="F12" s="311"/>
      <c r="G12" s="311"/>
      <c r="H12" s="319" t="s">
        <v>831</v>
      </c>
      <c r="I12" s="313"/>
    </row>
    <row r="13" spans="1:9" ht="41.25" customHeight="1">
      <c r="A13" s="170" t="s">
        <v>5</v>
      </c>
      <c r="B13" s="311" t="s">
        <v>832</v>
      </c>
      <c r="C13" s="311"/>
      <c r="D13" s="311"/>
      <c r="E13" s="311"/>
      <c r="F13" s="311"/>
      <c r="G13" s="311"/>
      <c r="H13" s="320" t="s">
        <v>993</v>
      </c>
      <c r="I13" s="313"/>
    </row>
    <row r="14" spans="1:9">
      <c r="A14" s="170" t="s">
        <v>8</v>
      </c>
      <c r="B14" s="311" t="s">
        <v>833</v>
      </c>
      <c r="C14" s="311"/>
      <c r="D14" s="311"/>
      <c r="E14" s="311"/>
      <c r="F14" s="311"/>
      <c r="G14" s="311"/>
      <c r="H14" s="321">
        <v>20</v>
      </c>
      <c r="I14" s="321"/>
    </row>
    <row r="15" spans="1:9">
      <c r="A15" s="171"/>
      <c r="B15" s="172"/>
      <c r="C15" s="172"/>
      <c r="D15" s="172"/>
      <c r="E15" s="172"/>
      <c r="F15" s="172"/>
      <c r="G15" s="172"/>
      <c r="H15" s="171"/>
      <c r="I15" s="171"/>
    </row>
    <row r="16" spans="1:9">
      <c r="A16" s="310" t="s">
        <v>834</v>
      </c>
      <c r="B16" s="310"/>
      <c r="C16" s="310"/>
      <c r="D16" s="310"/>
      <c r="E16" s="310"/>
      <c r="F16" s="310"/>
      <c r="G16" s="310"/>
      <c r="H16" s="310"/>
      <c r="I16" s="310"/>
    </row>
    <row r="17" spans="1:11">
      <c r="A17" s="313" t="s">
        <v>835</v>
      </c>
      <c r="B17" s="313"/>
      <c r="C17" s="313" t="s">
        <v>836</v>
      </c>
      <c r="D17" s="313"/>
      <c r="E17" s="313" t="s">
        <v>837</v>
      </c>
      <c r="F17" s="313"/>
      <c r="G17" s="313"/>
      <c r="H17" s="313"/>
      <c r="I17" s="313"/>
    </row>
    <row r="18" spans="1:11" ht="15">
      <c r="A18" s="394" t="s">
        <v>994</v>
      </c>
      <c r="B18" s="395"/>
      <c r="C18" s="319" t="s">
        <v>995</v>
      </c>
      <c r="D18" s="313"/>
      <c r="E18" s="313">
        <v>1</v>
      </c>
      <c r="F18" s="313"/>
      <c r="G18" s="313"/>
      <c r="H18" s="313"/>
      <c r="I18" s="313"/>
    </row>
    <row r="19" spans="1:11">
      <c r="A19" s="171"/>
      <c r="B19" s="172"/>
      <c r="C19" s="172"/>
      <c r="D19" s="172"/>
      <c r="E19" s="172"/>
      <c r="F19" s="172"/>
      <c r="G19" s="172"/>
      <c r="H19" s="171"/>
      <c r="I19" s="171"/>
    </row>
    <row r="20" spans="1:11">
      <c r="A20" s="310" t="s">
        <v>839</v>
      </c>
      <c r="B20" s="310"/>
      <c r="C20" s="310"/>
      <c r="D20" s="310"/>
      <c r="E20" s="310"/>
      <c r="F20" s="310"/>
      <c r="G20" s="310"/>
      <c r="H20" s="310"/>
      <c r="I20" s="310"/>
    </row>
    <row r="21" spans="1:11" ht="15">
      <c r="A21" s="170">
        <v>1</v>
      </c>
      <c r="B21" s="311" t="s">
        <v>840</v>
      </c>
      <c r="C21" s="311"/>
      <c r="D21" s="311"/>
      <c r="E21" s="311"/>
      <c r="F21" s="311"/>
      <c r="G21" s="311"/>
      <c r="H21" s="319" t="s">
        <v>996</v>
      </c>
      <c r="I21" s="313"/>
    </row>
    <row r="22" spans="1:11" ht="15">
      <c r="A22" s="170">
        <v>2</v>
      </c>
      <c r="B22" s="311" t="s">
        <v>842</v>
      </c>
      <c r="C22" s="311"/>
      <c r="D22" s="311"/>
      <c r="E22" s="311"/>
      <c r="F22" s="311"/>
      <c r="G22" s="311"/>
      <c r="H22" s="319" t="s">
        <v>997</v>
      </c>
      <c r="I22" s="313"/>
    </row>
    <row r="23" spans="1:11">
      <c r="A23" s="170">
        <v>3</v>
      </c>
      <c r="B23" s="311" t="s">
        <v>844</v>
      </c>
      <c r="C23" s="311"/>
      <c r="D23" s="311"/>
      <c r="E23" s="311"/>
      <c r="F23" s="311"/>
      <c r="G23" s="311"/>
      <c r="H23" s="325">
        <v>92.33</v>
      </c>
      <c r="I23" s="313"/>
    </row>
    <row r="24" spans="1:11">
      <c r="A24" s="170">
        <v>4</v>
      </c>
      <c r="B24" s="311" t="s">
        <v>845</v>
      </c>
      <c r="C24" s="311"/>
      <c r="D24" s="311"/>
      <c r="E24" s="311"/>
      <c r="F24" s="311"/>
      <c r="G24" s="311"/>
      <c r="H24" s="322" t="s">
        <v>998</v>
      </c>
      <c r="I24" s="322"/>
    </row>
    <row r="25" spans="1:11">
      <c r="A25" s="170">
        <v>5</v>
      </c>
      <c r="B25" s="311" t="s">
        <v>846</v>
      </c>
      <c r="C25" s="311"/>
      <c r="D25" s="311"/>
      <c r="E25" s="311"/>
      <c r="F25" s="311"/>
      <c r="G25" s="311"/>
      <c r="H25" s="312"/>
      <c r="I25" s="313"/>
    </row>
    <row r="26" spans="1:11" ht="15">
      <c r="A26" s="170">
        <v>6</v>
      </c>
      <c r="B26" s="326" t="s">
        <v>1393</v>
      </c>
      <c r="C26" s="311"/>
      <c r="D26" s="311"/>
      <c r="E26" s="311"/>
      <c r="F26" s="311"/>
      <c r="G26" s="311"/>
      <c r="H26" s="325">
        <f>17.6*H23</f>
        <v>1625.008</v>
      </c>
      <c r="I26" s="313"/>
      <c r="K26" s="23" t="s">
        <v>1394</v>
      </c>
    </row>
    <row r="27" spans="1:11" ht="15">
      <c r="A27" s="171"/>
      <c r="B27" s="241"/>
      <c r="C27" s="172"/>
      <c r="D27" s="172"/>
      <c r="E27" s="172"/>
      <c r="F27" s="172"/>
      <c r="G27" s="172"/>
      <c r="H27" s="242"/>
      <c r="I27" s="171"/>
    </row>
    <row r="28" spans="1:11" ht="42.75" customHeight="1">
      <c r="A28" s="171"/>
      <c r="B28" s="396" t="s">
        <v>1000</v>
      </c>
      <c r="C28" s="396"/>
      <c r="D28" s="396"/>
      <c r="E28" s="396"/>
      <c r="F28" s="396"/>
      <c r="G28" s="396"/>
      <c r="H28" s="396"/>
      <c r="I28" s="396"/>
    </row>
    <row r="30" spans="1:11">
      <c r="A30" s="324" t="s">
        <v>950</v>
      </c>
      <c r="B30" s="324"/>
      <c r="C30" s="324"/>
      <c r="D30" s="324"/>
      <c r="E30" s="324"/>
      <c r="F30" s="324"/>
      <c r="G30" s="324"/>
      <c r="H30" s="324"/>
      <c r="I30" s="324"/>
    </row>
    <row r="31" spans="1:11">
      <c r="A31" s="174">
        <v>6</v>
      </c>
      <c r="B31" s="322" t="s">
        <v>951</v>
      </c>
      <c r="C31" s="322"/>
      <c r="D31" s="322"/>
      <c r="E31" s="322"/>
      <c r="F31" s="322"/>
      <c r="G31" s="322"/>
      <c r="H31" s="174" t="s">
        <v>1</v>
      </c>
      <c r="I31" s="174" t="s">
        <v>851</v>
      </c>
    </row>
    <row r="32" spans="1:11">
      <c r="A32" s="174" t="s">
        <v>2</v>
      </c>
      <c r="B32" s="311" t="s">
        <v>952</v>
      </c>
      <c r="C32" s="311"/>
      <c r="D32" s="311"/>
      <c r="E32" s="311"/>
      <c r="F32" s="311"/>
      <c r="G32" s="311"/>
      <c r="H32" s="208">
        <v>6.0699999999999997E-2</v>
      </c>
      <c r="I32" s="243">
        <f>TRUNC(H32*H26,2)</f>
        <v>98.63</v>
      </c>
    </row>
    <row r="33" spans="1:9">
      <c r="A33" s="179" t="s">
        <v>4</v>
      </c>
      <c r="B33" s="311" t="s">
        <v>46</v>
      </c>
      <c r="C33" s="311"/>
      <c r="D33" s="311"/>
      <c r="E33" s="311"/>
      <c r="F33" s="311"/>
      <c r="G33" s="311"/>
      <c r="H33" s="208">
        <v>7.3999999999999996E-2</v>
      </c>
      <c r="I33" s="243">
        <f>TRUNC(H33*(I32+H26),2)</f>
        <v>127.54</v>
      </c>
    </row>
    <row r="34" spans="1:9">
      <c r="A34" s="174" t="s">
        <v>5</v>
      </c>
      <c r="B34" s="350" t="s">
        <v>955</v>
      </c>
      <c r="C34" s="350"/>
      <c r="D34" s="350"/>
      <c r="E34" s="350"/>
      <c r="F34" s="350"/>
      <c r="G34" s="350"/>
      <c r="H34" s="178"/>
      <c r="I34" s="196"/>
    </row>
    <row r="35" spans="1:9" ht="15">
      <c r="A35" s="179" t="s">
        <v>49</v>
      </c>
      <c r="B35" s="326" t="s">
        <v>956</v>
      </c>
      <c r="C35" s="311"/>
      <c r="D35" s="311"/>
      <c r="E35" s="311"/>
      <c r="F35" s="311"/>
      <c r="G35" s="311"/>
      <c r="H35" s="210">
        <v>6.4999999999999997E-3</v>
      </c>
      <c r="I35" s="243">
        <f>TRUNC((I43+I32+I33)/(1-H38)*H35,4)</f>
        <v>13.172000000000001</v>
      </c>
    </row>
    <row r="36" spans="1:9" ht="15">
      <c r="A36" s="179" t="s">
        <v>51</v>
      </c>
      <c r="B36" s="326" t="s">
        <v>958</v>
      </c>
      <c r="C36" s="311"/>
      <c r="D36" s="311"/>
      <c r="E36" s="311"/>
      <c r="F36" s="311"/>
      <c r="G36" s="311"/>
      <c r="H36" s="211">
        <v>0.03</v>
      </c>
      <c r="I36" s="243">
        <f>TRUNC((I43+I32+I33)/(1-H38)*H36,4)</f>
        <v>60.793999999999997</v>
      </c>
    </row>
    <row r="37" spans="1:9">
      <c r="A37" s="179" t="s">
        <v>53</v>
      </c>
      <c r="B37" s="311" t="s">
        <v>960</v>
      </c>
      <c r="C37" s="311"/>
      <c r="D37" s="311"/>
      <c r="E37" s="311"/>
      <c r="F37" s="311"/>
      <c r="G37" s="311"/>
      <c r="H37" s="212">
        <v>0.05</v>
      </c>
      <c r="I37" s="243">
        <f>TRUNC((I43+I32+I33)/(1-H38)*H37,4)</f>
        <v>101.3233</v>
      </c>
    </row>
    <row r="38" spans="1:9">
      <c r="A38" s="179"/>
      <c r="B38" s="375"/>
      <c r="C38" s="376"/>
      <c r="D38" s="376"/>
      <c r="E38" s="376"/>
      <c r="F38" s="376"/>
      <c r="G38" s="377"/>
      <c r="H38" s="214">
        <f>TRUNC(SUM(H35:H37),4)</f>
        <v>8.6499999999999994E-2</v>
      </c>
      <c r="I38" s="243"/>
    </row>
    <row r="39" spans="1:9">
      <c r="A39" s="322" t="s">
        <v>962</v>
      </c>
      <c r="B39" s="322"/>
      <c r="C39" s="322"/>
      <c r="D39" s="322"/>
      <c r="E39" s="322"/>
      <c r="F39" s="322"/>
      <c r="G39" s="322"/>
      <c r="H39" s="210"/>
      <c r="I39" s="243">
        <f>TRUNC(SUM(I32:I37),2)</f>
        <v>401.45</v>
      </c>
    </row>
    <row r="40" spans="1:9">
      <c r="A40" s="244"/>
      <c r="B40" s="245"/>
      <c r="C40" s="245"/>
      <c r="D40" s="245"/>
      <c r="E40" s="245"/>
      <c r="F40" s="245"/>
      <c r="G40" s="245"/>
      <c r="H40" s="246"/>
      <c r="I40" s="247"/>
    </row>
    <row r="41" spans="1:9">
      <c r="A41" s="333" t="s">
        <v>963</v>
      </c>
      <c r="B41" s="333"/>
      <c r="C41" s="333"/>
      <c r="D41" s="333"/>
      <c r="E41" s="333"/>
      <c r="F41" s="333"/>
      <c r="G41" s="333"/>
      <c r="H41" s="333"/>
      <c r="I41" s="333"/>
    </row>
    <row r="42" spans="1:9">
      <c r="A42" s="322" t="s">
        <v>964</v>
      </c>
      <c r="B42" s="322"/>
      <c r="C42" s="322"/>
      <c r="D42" s="322"/>
      <c r="E42" s="322"/>
      <c r="F42" s="322"/>
      <c r="G42" s="322"/>
      <c r="H42" s="322"/>
      <c r="I42" s="174" t="s">
        <v>851</v>
      </c>
    </row>
    <row r="43" spans="1:9">
      <c r="A43" s="170" t="s">
        <v>2</v>
      </c>
      <c r="B43" s="311" t="s">
        <v>999</v>
      </c>
      <c r="C43" s="311"/>
      <c r="D43" s="311"/>
      <c r="E43" s="311"/>
      <c r="F43" s="311"/>
      <c r="G43" s="311"/>
      <c r="H43" s="311"/>
      <c r="I43" s="177">
        <f>H26</f>
        <v>1625.008</v>
      </c>
    </row>
    <row r="44" spans="1:9">
      <c r="A44" s="215" t="s">
        <v>4</v>
      </c>
      <c r="B44" s="311" t="str">
        <f>A30</f>
        <v>MÓDULO 6 – CUSTOS INDIRETOS, TRIBUTOS E LUCRO</v>
      </c>
      <c r="C44" s="311"/>
      <c r="D44" s="311"/>
      <c r="E44" s="311"/>
      <c r="F44" s="311"/>
      <c r="G44" s="311"/>
      <c r="H44" s="311"/>
      <c r="I44" s="200">
        <f>I39</f>
        <v>401.45</v>
      </c>
    </row>
    <row r="45" spans="1:9">
      <c r="A45" s="322" t="s">
        <v>966</v>
      </c>
      <c r="B45" s="322"/>
      <c r="C45" s="322"/>
      <c r="D45" s="322"/>
      <c r="E45" s="322"/>
      <c r="F45" s="322"/>
      <c r="G45" s="322"/>
      <c r="H45" s="322"/>
      <c r="I45" s="201">
        <f>TRUNC(SUM(I43:I44),2)</f>
        <v>2026.45</v>
      </c>
    </row>
  </sheetData>
  <mergeCells count="54">
    <mergeCell ref="B43:H43"/>
    <mergeCell ref="B44:H44"/>
    <mergeCell ref="A45:H45"/>
    <mergeCell ref="A41:I41"/>
    <mergeCell ref="A42:H42"/>
    <mergeCell ref="B34:G34"/>
    <mergeCell ref="B35:G35"/>
    <mergeCell ref="B36:G36"/>
    <mergeCell ref="B37:G37"/>
    <mergeCell ref="A39:G39"/>
    <mergeCell ref="B38:G38"/>
    <mergeCell ref="B28:I28"/>
    <mergeCell ref="A30:I30"/>
    <mergeCell ref="B31:G31"/>
    <mergeCell ref="B32:G32"/>
    <mergeCell ref="B33:G33"/>
    <mergeCell ref="B24:G24"/>
    <mergeCell ref="H24:I24"/>
    <mergeCell ref="B25:G25"/>
    <mergeCell ref="H25:I25"/>
    <mergeCell ref="B26:G26"/>
    <mergeCell ref="H26:I26"/>
    <mergeCell ref="B23:G23"/>
    <mergeCell ref="H23:I23"/>
    <mergeCell ref="A16:I16"/>
    <mergeCell ref="A17:B17"/>
    <mergeCell ref="C17:D17"/>
    <mergeCell ref="E17:I17"/>
    <mergeCell ref="A18:B18"/>
    <mergeCell ref="C18:D18"/>
    <mergeCell ref="E18:I18"/>
    <mergeCell ref="A20:I20"/>
    <mergeCell ref="B21:G21"/>
    <mergeCell ref="H21:I21"/>
    <mergeCell ref="B22:G22"/>
    <mergeCell ref="H22:I22"/>
    <mergeCell ref="B12:G12"/>
    <mergeCell ref="H12:I12"/>
    <mergeCell ref="B13:G13"/>
    <mergeCell ref="H13:I13"/>
    <mergeCell ref="B14:G14"/>
    <mergeCell ref="H14:I14"/>
    <mergeCell ref="A7:I7"/>
    <mergeCell ref="A8:I8"/>
    <mergeCell ref="A9:I9"/>
    <mergeCell ref="A10:I10"/>
    <mergeCell ref="B11:G11"/>
    <mergeCell ref="H11:I11"/>
    <mergeCell ref="A6:I6"/>
    <mergeCell ref="B1:I1"/>
    <mergeCell ref="A2:I2"/>
    <mergeCell ref="A3:I3"/>
    <mergeCell ref="A4:I4"/>
    <mergeCell ref="A5:I5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113E8-07B8-407C-9925-C4B6C10AE945}">
  <dimension ref="A1:I45"/>
  <sheetViews>
    <sheetView tabSelected="1" topLeftCell="A26" workbookViewId="0">
      <selection activeCell="C17" sqref="C17"/>
    </sheetView>
  </sheetViews>
  <sheetFormatPr defaultRowHeight="12.75"/>
  <cols>
    <col min="1" max="1" width="12.140625" style="23" customWidth="1"/>
    <col min="2" max="2" width="19.28515625" style="23" customWidth="1"/>
    <col min="3" max="3" width="15" style="23" bestFit="1" customWidth="1"/>
    <col min="4" max="4" width="7" style="23" customWidth="1"/>
    <col min="5" max="5" width="10.85546875" style="23" bestFit="1" customWidth="1"/>
    <col min="6" max="6" width="9.140625" style="23"/>
    <col min="7" max="7" width="19.140625" style="23" customWidth="1"/>
    <col min="8" max="8" width="9.140625" style="23"/>
    <col min="9" max="9" width="28" style="23" customWidth="1"/>
    <col min="10" max="10" width="7.85546875" style="23" customWidth="1"/>
    <col min="11" max="11" width="25.85546875" style="23" customWidth="1"/>
    <col min="12" max="12" width="50.7109375" style="23" customWidth="1"/>
    <col min="13" max="16384" width="9.140625" style="23"/>
  </cols>
  <sheetData>
    <row r="1" spans="1:9" ht="51.75" customHeight="1">
      <c r="B1" s="314" t="s">
        <v>1010</v>
      </c>
      <c r="C1" s="314"/>
      <c r="D1" s="314"/>
      <c r="E1" s="314"/>
      <c r="F1" s="314"/>
      <c r="G1" s="314"/>
      <c r="H1" s="314"/>
      <c r="I1" s="314"/>
    </row>
    <row r="2" spans="1:9">
      <c r="A2" s="307"/>
      <c r="B2" s="307"/>
      <c r="C2" s="307"/>
      <c r="D2" s="307"/>
      <c r="E2" s="307"/>
      <c r="F2" s="307"/>
      <c r="G2" s="307"/>
      <c r="H2" s="307"/>
      <c r="I2" s="307"/>
    </row>
    <row r="3" spans="1:9">
      <c r="A3" s="315" t="s">
        <v>824</v>
      </c>
      <c r="B3" s="315"/>
      <c r="C3" s="315"/>
      <c r="D3" s="315"/>
      <c r="E3" s="315"/>
      <c r="F3" s="315"/>
      <c r="G3" s="315"/>
      <c r="H3" s="315"/>
      <c r="I3" s="315"/>
    </row>
    <row r="4" spans="1:9" ht="15">
      <c r="A4" s="316" t="s">
        <v>825</v>
      </c>
      <c r="B4" s="317"/>
      <c r="C4" s="317"/>
      <c r="D4" s="317"/>
      <c r="E4" s="317"/>
      <c r="F4" s="317"/>
      <c r="G4" s="317"/>
      <c r="H4" s="317"/>
      <c r="I4" s="317"/>
    </row>
    <row r="5" spans="1:9" ht="15">
      <c r="A5" s="316" t="s">
        <v>826</v>
      </c>
      <c r="B5" s="317"/>
      <c r="C5" s="317"/>
      <c r="D5" s="317"/>
      <c r="E5" s="317"/>
      <c r="F5" s="317"/>
      <c r="G5" s="317"/>
      <c r="H5" s="317"/>
      <c r="I5" s="317"/>
    </row>
    <row r="6" spans="1:9">
      <c r="A6" s="318" t="s">
        <v>827</v>
      </c>
      <c r="B6" s="318"/>
      <c r="C6" s="318"/>
      <c r="D6" s="318"/>
      <c r="E6" s="318"/>
      <c r="F6" s="318"/>
      <c r="G6" s="318"/>
      <c r="H6" s="318"/>
      <c r="I6" s="318"/>
    </row>
    <row r="7" spans="1:9">
      <c r="A7" s="307"/>
      <c r="B7" s="307"/>
      <c r="C7" s="307"/>
      <c r="D7" s="307"/>
      <c r="E7" s="307"/>
      <c r="F7" s="307"/>
      <c r="G7" s="307"/>
      <c r="H7" s="307"/>
      <c r="I7" s="307"/>
    </row>
    <row r="8" spans="1:9">
      <c r="A8" s="308" t="s">
        <v>1001</v>
      </c>
      <c r="B8" s="308"/>
      <c r="C8" s="308"/>
      <c r="D8" s="308"/>
      <c r="E8" s="308"/>
      <c r="F8" s="308"/>
      <c r="G8" s="308"/>
      <c r="H8" s="308"/>
      <c r="I8" s="308"/>
    </row>
    <row r="9" spans="1:9">
      <c r="A9" s="309"/>
      <c r="B9" s="309"/>
      <c r="C9" s="309"/>
      <c r="D9" s="309"/>
      <c r="E9" s="309"/>
      <c r="F9" s="309"/>
      <c r="G9" s="309"/>
      <c r="H9" s="309"/>
      <c r="I9" s="309"/>
    </row>
    <row r="10" spans="1:9">
      <c r="A10" s="310" t="s">
        <v>828</v>
      </c>
      <c r="B10" s="310"/>
      <c r="C10" s="310"/>
      <c r="D10" s="310"/>
      <c r="E10" s="310"/>
      <c r="F10" s="310"/>
      <c r="G10" s="310"/>
      <c r="H10" s="310"/>
      <c r="I10" s="310"/>
    </row>
    <row r="11" spans="1:9">
      <c r="A11" s="170" t="s">
        <v>2</v>
      </c>
      <c r="B11" s="311" t="s">
        <v>829</v>
      </c>
      <c r="C11" s="311"/>
      <c r="D11" s="311"/>
      <c r="E11" s="311"/>
      <c r="F11" s="311"/>
      <c r="G11" s="311"/>
      <c r="H11" s="312"/>
      <c r="I11" s="313"/>
    </row>
    <row r="12" spans="1:9" ht="15">
      <c r="A12" s="170" t="s">
        <v>4</v>
      </c>
      <c r="B12" s="311" t="s">
        <v>830</v>
      </c>
      <c r="C12" s="311"/>
      <c r="D12" s="311"/>
      <c r="E12" s="311"/>
      <c r="F12" s="311"/>
      <c r="G12" s="311"/>
      <c r="H12" s="319" t="s">
        <v>831</v>
      </c>
      <c r="I12" s="313"/>
    </row>
    <row r="13" spans="1:9" ht="41.25" customHeight="1">
      <c r="A13" s="170" t="s">
        <v>5</v>
      </c>
      <c r="B13" s="311" t="s">
        <v>832</v>
      </c>
      <c r="C13" s="311"/>
      <c r="D13" s="311"/>
      <c r="E13" s="311"/>
      <c r="F13" s="311"/>
      <c r="G13" s="311"/>
      <c r="H13" s="320" t="s">
        <v>993</v>
      </c>
      <c r="I13" s="313"/>
    </row>
    <row r="14" spans="1:9">
      <c r="A14" s="170" t="s">
        <v>8</v>
      </c>
      <c r="B14" s="311" t="s">
        <v>833</v>
      </c>
      <c r="C14" s="311"/>
      <c r="D14" s="311"/>
      <c r="E14" s="311"/>
      <c r="F14" s="311"/>
      <c r="G14" s="311"/>
      <c r="H14" s="321">
        <v>20</v>
      </c>
      <c r="I14" s="321"/>
    </row>
    <row r="15" spans="1:9">
      <c r="A15" s="171"/>
      <c r="B15" s="172"/>
      <c r="C15" s="172"/>
      <c r="D15" s="172"/>
      <c r="E15" s="172"/>
      <c r="F15" s="172"/>
      <c r="G15" s="172"/>
      <c r="H15" s="171"/>
      <c r="I15" s="171"/>
    </row>
    <row r="16" spans="1:9">
      <c r="A16" s="310" t="s">
        <v>834</v>
      </c>
      <c r="B16" s="310"/>
      <c r="C16" s="310"/>
      <c r="D16" s="310"/>
      <c r="E16" s="310"/>
      <c r="F16" s="310"/>
      <c r="G16" s="310"/>
      <c r="H16" s="310"/>
      <c r="I16" s="310"/>
    </row>
    <row r="17" spans="1:9">
      <c r="A17" s="313" t="s">
        <v>835</v>
      </c>
      <c r="B17" s="313"/>
      <c r="C17" s="313" t="s">
        <v>836</v>
      </c>
      <c r="D17" s="313"/>
      <c r="E17" s="313" t="s">
        <v>837</v>
      </c>
      <c r="F17" s="313"/>
      <c r="G17" s="313"/>
      <c r="H17" s="313"/>
      <c r="I17" s="313"/>
    </row>
    <row r="18" spans="1:9" ht="15">
      <c r="A18" s="394" t="s">
        <v>994</v>
      </c>
      <c r="B18" s="395"/>
      <c r="C18" s="319" t="s">
        <v>995</v>
      </c>
      <c r="D18" s="313"/>
      <c r="E18" s="313">
        <v>1</v>
      </c>
      <c r="F18" s="313"/>
      <c r="G18" s="313"/>
      <c r="H18" s="313"/>
      <c r="I18" s="313"/>
    </row>
    <row r="19" spans="1:9">
      <c r="A19" s="171"/>
      <c r="B19" s="172"/>
      <c r="C19" s="172"/>
      <c r="D19" s="172"/>
      <c r="E19" s="172"/>
      <c r="F19" s="172"/>
      <c r="G19" s="172"/>
      <c r="H19" s="171"/>
      <c r="I19" s="171"/>
    </row>
    <row r="20" spans="1:9">
      <c r="A20" s="310" t="s">
        <v>839</v>
      </c>
      <c r="B20" s="310"/>
      <c r="C20" s="310"/>
      <c r="D20" s="310"/>
      <c r="E20" s="310"/>
      <c r="F20" s="310"/>
      <c r="G20" s="310"/>
      <c r="H20" s="310"/>
      <c r="I20" s="310"/>
    </row>
    <row r="21" spans="1:9" ht="15">
      <c r="A21" s="170">
        <v>1</v>
      </c>
      <c r="B21" s="311" t="s">
        <v>840</v>
      </c>
      <c r="C21" s="311"/>
      <c r="D21" s="311"/>
      <c r="E21" s="311"/>
      <c r="F21" s="311"/>
      <c r="G21" s="311"/>
      <c r="H21" s="319" t="s">
        <v>996</v>
      </c>
      <c r="I21" s="313"/>
    </row>
    <row r="22" spans="1:9" ht="15">
      <c r="A22" s="170">
        <v>2</v>
      </c>
      <c r="B22" s="311" t="s">
        <v>842</v>
      </c>
      <c r="C22" s="311"/>
      <c r="D22" s="311"/>
      <c r="E22" s="311"/>
      <c r="F22" s="311"/>
      <c r="G22" s="311"/>
      <c r="H22" s="319" t="s">
        <v>1002</v>
      </c>
      <c r="I22" s="313"/>
    </row>
    <row r="23" spans="1:9">
      <c r="A23" s="170">
        <v>3</v>
      </c>
      <c r="B23" s="311" t="s">
        <v>844</v>
      </c>
      <c r="C23" s="311"/>
      <c r="D23" s="311"/>
      <c r="E23" s="311"/>
      <c r="F23" s="311"/>
      <c r="G23" s="311"/>
      <c r="H23" s="325">
        <v>92.33</v>
      </c>
      <c r="I23" s="313"/>
    </row>
    <row r="24" spans="1:9">
      <c r="A24" s="170">
        <v>4</v>
      </c>
      <c r="B24" s="311" t="s">
        <v>845</v>
      </c>
      <c r="C24" s="311"/>
      <c r="D24" s="311"/>
      <c r="E24" s="311"/>
      <c r="F24" s="311"/>
      <c r="G24" s="311"/>
      <c r="H24" s="322" t="s">
        <v>1003</v>
      </c>
      <c r="I24" s="322"/>
    </row>
    <row r="25" spans="1:9">
      <c r="A25" s="170">
        <v>5</v>
      </c>
      <c r="B25" s="311" t="s">
        <v>846</v>
      </c>
      <c r="C25" s="311"/>
      <c r="D25" s="311"/>
      <c r="E25" s="311"/>
      <c r="F25" s="311"/>
      <c r="G25" s="311"/>
      <c r="H25" s="312"/>
      <c r="I25" s="313"/>
    </row>
    <row r="26" spans="1:9" ht="15">
      <c r="A26" s="170">
        <v>6</v>
      </c>
      <c r="B26" s="326" t="s">
        <v>1004</v>
      </c>
      <c r="C26" s="311"/>
      <c r="D26" s="311"/>
      <c r="E26" s="311"/>
      <c r="F26" s="311"/>
      <c r="G26" s="311"/>
      <c r="H26" s="325">
        <f>H23*4</f>
        <v>369.32</v>
      </c>
      <c r="I26" s="313"/>
    </row>
    <row r="27" spans="1:9" ht="15">
      <c r="A27" s="171"/>
      <c r="B27" s="241"/>
      <c r="C27" s="172"/>
      <c r="D27" s="172"/>
      <c r="E27" s="172"/>
      <c r="F27" s="172"/>
      <c r="G27" s="172"/>
      <c r="H27" s="242"/>
      <c r="I27" s="171"/>
    </row>
    <row r="28" spans="1:9" ht="42.75" customHeight="1">
      <c r="A28" s="171"/>
      <c r="B28" s="396" t="s">
        <v>1000</v>
      </c>
      <c r="C28" s="396"/>
      <c r="D28" s="396"/>
      <c r="E28" s="396"/>
      <c r="F28" s="396"/>
      <c r="G28" s="396"/>
      <c r="H28" s="396"/>
      <c r="I28" s="396"/>
    </row>
    <row r="30" spans="1:9">
      <c r="A30" s="324" t="s">
        <v>950</v>
      </c>
      <c r="B30" s="324"/>
      <c r="C30" s="324"/>
      <c r="D30" s="324"/>
      <c r="E30" s="324"/>
      <c r="F30" s="324"/>
      <c r="G30" s="324"/>
      <c r="H30" s="324"/>
      <c r="I30" s="324"/>
    </row>
    <row r="31" spans="1:9">
      <c r="A31" s="174">
        <v>6</v>
      </c>
      <c r="B31" s="322" t="s">
        <v>951</v>
      </c>
      <c r="C31" s="322"/>
      <c r="D31" s="322"/>
      <c r="E31" s="322"/>
      <c r="F31" s="322"/>
      <c r="G31" s="322"/>
      <c r="H31" s="174" t="s">
        <v>1</v>
      </c>
      <c r="I31" s="174" t="s">
        <v>851</v>
      </c>
    </row>
    <row r="32" spans="1:9">
      <c r="A32" s="174" t="s">
        <v>2</v>
      </c>
      <c r="B32" s="311" t="s">
        <v>952</v>
      </c>
      <c r="C32" s="311"/>
      <c r="D32" s="311"/>
      <c r="E32" s="311"/>
      <c r="F32" s="311"/>
      <c r="G32" s="311"/>
      <c r="H32" s="208">
        <v>6.0699999999999997E-2</v>
      </c>
      <c r="I32" s="243">
        <f>TRUNC(H32*H26,2)</f>
        <v>22.41</v>
      </c>
    </row>
    <row r="33" spans="1:9">
      <c r="A33" s="179" t="s">
        <v>4</v>
      </c>
      <c r="B33" s="311" t="s">
        <v>46</v>
      </c>
      <c r="C33" s="311"/>
      <c r="D33" s="311"/>
      <c r="E33" s="311"/>
      <c r="F33" s="311"/>
      <c r="G33" s="311"/>
      <c r="H33" s="208">
        <v>7.3999999999999996E-2</v>
      </c>
      <c r="I33" s="243">
        <f>TRUNC(H33*(I32+H26),2)</f>
        <v>28.98</v>
      </c>
    </row>
    <row r="34" spans="1:9">
      <c r="A34" s="174" t="s">
        <v>5</v>
      </c>
      <c r="B34" s="350" t="s">
        <v>955</v>
      </c>
      <c r="C34" s="350"/>
      <c r="D34" s="350"/>
      <c r="E34" s="350"/>
      <c r="F34" s="350"/>
      <c r="G34" s="350"/>
      <c r="H34" s="178"/>
      <c r="I34" s="196"/>
    </row>
    <row r="35" spans="1:9" ht="15">
      <c r="A35" s="179" t="s">
        <v>49</v>
      </c>
      <c r="B35" s="326" t="s">
        <v>956</v>
      </c>
      <c r="C35" s="311"/>
      <c r="D35" s="311"/>
      <c r="E35" s="311"/>
      <c r="F35" s="311"/>
      <c r="G35" s="311"/>
      <c r="H35" s="210">
        <v>6.4999999999999997E-3</v>
      </c>
      <c r="I35" s="243">
        <f>TRUNC((I43+I32+I33)/(1-H38)*H35,4)</f>
        <v>2.9935</v>
      </c>
    </row>
    <row r="36" spans="1:9" ht="15">
      <c r="A36" s="179" t="s">
        <v>51</v>
      </c>
      <c r="B36" s="326" t="s">
        <v>958</v>
      </c>
      <c r="C36" s="311"/>
      <c r="D36" s="311"/>
      <c r="E36" s="311"/>
      <c r="F36" s="311"/>
      <c r="G36" s="311"/>
      <c r="H36" s="211">
        <v>0.03</v>
      </c>
      <c r="I36" s="243">
        <f>TRUNC((I43+I32+I33)/(1-H38)*H36,4)</f>
        <v>13.8164</v>
      </c>
    </row>
    <row r="37" spans="1:9">
      <c r="A37" s="179" t="s">
        <v>53</v>
      </c>
      <c r="B37" s="311" t="s">
        <v>960</v>
      </c>
      <c r="C37" s="311"/>
      <c r="D37" s="311"/>
      <c r="E37" s="311"/>
      <c r="F37" s="311"/>
      <c r="G37" s="311"/>
      <c r="H37" s="212">
        <v>0.05</v>
      </c>
      <c r="I37" s="243">
        <f>TRUNC((I43+I32+I33)/(1-H38)*H37,4)</f>
        <v>23.0273</v>
      </c>
    </row>
    <row r="38" spans="1:9">
      <c r="A38" s="179"/>
      <c r="B38" s="311"/>
      <c r="C38" s="311"/>
      <c r="D38" s="311"/>
      <c r="E38" s="311"/>
      <c r="F38" s="311"/>
      <c r="G38" s="311"/>
      <c r="H38" s="214">
        <f>TRUNC(SUM(H35:H37),4)</f>
        <v>8.6499999999999994E-2</v>
      </c>
      <c r="I38" s="243"/>
    </row>
    <row r="39" spans="1:9">
      <c r="A39" s="322" t="s">
        <v>962</v>
      </c>
      <c r="B39" s="322"/>
      <c r="C39" s="322"/>
      <c r="D39" s="322"/>
      <c r="E39" s="322"/>
      <c r="F39" s="322"/>
      <c r="G39" s="322"/>
      <c r="H39" s="210"/>
      <c r="I39" s="243">
        <f>TRUNC(SUM(I32:I37),2)</f>
        <v>91.22</v>
      </c>
    </row>
    <row r="40" spans="1:9">
      <c r="A40" s="244"/>
      <c r="B40" s="245"/>
      <c r="C40" s="245"/>
      <c r="D40" s="245"/>
      <c r="E40" s="245"/>
      <c r="F40" s="245"/>
      <c r="G40" s="245"/>
      <c r="H40" s="246"/>
      <c r="I40" s="247"/>
    </row>
    <row r="41" spans="1:9">
      <c r="A41" s="333" t="s">
        <v>963</v>
      </c>
      <c r="B41" s="333"/>
      <c r="C41" s="333"/>
      <c r="D41" s="333"/>
      <c r="E41" s="333"/>
      <c r="F41" s="333"/>
      <c r="G41" s="333"/>
      <c r="H41" s="333"/>
      <c r="I41" s="333"/>
    </row>
    <row r="42" spans="1:9">
      <c r="A42" s="322" t="s">
        <v>964</v>
      </c>
      <c r="B42" s="322"/>
      <c r="C42" s="322"/>
      <c r="D42" s="322"/>
      <c r="E42" s="322"/>
      <c r="F42" s="322"/>
      <c r="G42" s="322"/>
      <c r="H42" s="322"/>
      <c r="I42" s="174" t="s">
        <v>851</v>
      </c>
    </row>
    <row r="43" spans="1:9">
      <c r="A43" s="170" t="s">
        <v>2</v>
      </c>
      <c r="B43" s="311" t="s">
        <v>999</v>
      </c>
      <c r="C43" s="311"/>
      <c r="D43" s="311"/>
      <c r="E43" s="311"/>
      <c r="F43" s="311"/>
      <c r="G43" s="311"/>
      <c r="H43" s="311"/>
      <c r="I43" s="177">
        <f>H26</f>
        <v>369.32</v>
      </c>
    </row>
    <row r="44" spans="1:9">
      <c r="A44" s="215" t="s">
        <v>4</v>
      </c>
      <c r="B44" s="311" t="str">
        <f>A30</f>
        <v>MÓDULO 6 – CUSTOS INDIRETOS, TRIBUTOS E LUCRO</v>
      </c>
      <c r="C44" s="311"/>
      <c r="D44" s="311"/>
      <c r="E44" s="311"/>
      <c r="F44" s="311"/>
      <c r="G44" s="311"/>
      <c r="H44" s="311"/>
      <c r="I44" s="200">
        <f>I39</f>
        <v>91.22</v>
      </c>
    </row>
    <row r="45" spans="1:9">
      <c r="A45" s="322" t="s">
        <v>966</v>
      </c>
      <c r="B45" s="322"/>
      <c r="C45" s="322"/>
      <c r="D45" s="322"/>
      <c r="E45" s="322"/>
      <c r="F45" s="322"/>
      <c r="G45" s="322"/>
      <c r="H45" s="322"/>
      <c r="I45" s="201">
        <f>TRUNC(SUM(I43:I44),2)</f>
        <v>460.54</v>
      </c>
    </row>
  </sheetData>
  <mergeCells count="54">
    <mergeCell ref="B43:H43"/>
    <mergeCell ref="B44:H44"/>
    <mergeCell ref="A45:H45"/>
    <mergeCell ref="A41:I41"/>
    <mergeCell ref="A42:H42"/>
    <mergeCell ref="B34:G34"/>
    <mergeCell ref="B35:G35"/>
    <mergeCell ref="B36:G36"/>
    <mergeCell ref="B37:G37"/>
    <mergeCell ref="A39:G39"/>
    <mergeCell ref="B38:G38"/>
    <mergeCell ref="B28:I28"/>
    <mergeCell ref="A30:I30"/>
    <mergeCell ref="B31:G31"/>
    <mergeCell ref="B32:G32"/>
    <mergeCell ref="B33:G33"/>
    <mergeCell ref="B24:G24"/>
    <mergeCell ref="H24:I24"/>
    <mergeCell ref="B25:G25"/>
    <mergeCell ref="H25:I25"/>
    <mergeCell ref="B26:G26"/>
    <mergeCell ref="H26:I26"/>
    <mergeCell ref="B23:G23"/>
    <mergeCell ref="H23:I23"/>
    <mergeCell ref="A16:I16"/>
    <mergeCell ref="A17:B17"/>
    <mergeCell ref="C17:D17"/>
    <mergeCell ref="E17:I17"/>
    <mergeCell ref="A18:B18"/>
    <mergeCell ref="C18:D18"/>
    <mergeCell ref="E18:I18"/>
    <mergeCell ref="A20:I20"/>
    <mergeCell ref="B21:G21"/>
    <mergeCell ref="H21:I21"/>
    <mergeCell ref="B22:G22"/>
    <mergeCell ref="H22:I22"/>
    <mergeCell ref="B12:G12"/>
    <mergeCell ref="H12:I12"/>
    <mergeCell ref="B13:G13"/>
    <mergeCell ref="H13:I13"/>
    <mergeCell ref="B14:G14"/>
    <mergeCell ref="H14:I14"/>
    <mergeCell ref="A7:I7"/>
    <mergeCell ref="A8:I8"/>
    <mergeCell ref="A9:I9"/>
    <mergeCell ref="A10:I10"/>
    <mergeCell ref="B11:G11"/>
    <mergeCell ref="H11:I11"/>
    <mergeCell ref="A6:I6"/>
    <mergeCell ref="B1:I1"/>
    <mergeCell ref="A2:I2"/>
    <mergeCell ref="A3:I3"/>
    <mergeCell ref="A4:I4"/>
    <mergeCell ref="A5:I5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12"/>
  <sheetViews>
    <sheetView tabSelected="1" zoomScaleNormal="100" zoomScaleSheetLayoutView="120" workbookViewId="0">
      <selection activeCell="C17" sqref="C17"/>
    </sheetView>
  </sheetViews>
  <sheetFormatPr defaultRowHeight="15"/>
  <cols>
    <col min="1" max="1" width="4.5703125" style="119" customWidth="1"/>
    <col min="2" max="2" width="78.85546875" style="117" customWidth="1"/>
    <col min="3" max="3" width="4.140625" style="119" customWidth="1"/>
    <col min="4" max="4" width="6.7109375" style="119" customWidth="1"/>
    <col min="5" max="5" width="10" style="119" customWidth="1"/>
    <col min="6" max="6" width="65.140625" style="24" hidden="1" customWidth="1"/>
    <col min="7" max="7" width="12.140625" style="79" bestFit="1" customWidth="1"/>
    <col min="8" max="8" width="21.7109375" style="22" customWidth="1"/>
    <col min="9" max="9" width="12.140625" style="79" bestFit="1" customWidth="1"/>
    <col min="10" max="10" width="15.7109375" style="22" customWidth="1"/>
    <col min="11" max="11" width="12.140625" style="79" bestFit="1" customWidth="1"/>
    <col min="12" max="12" width="15.7109375" style="22" customWidth="1"/>
    <col min="13" max="13" width="13.7109375" style="27" customWidth="1"/>
    <col min="14" max="255" width="9.140625" style="22"/>
    <col min="256" max="256" width="4.5703125" style="22" customWidth="1"/>
    <col min="257" max="257" width="54.28515625" style="22" customWidth="1"/>
    <col min="258" max="258" width="4.5703125" style="22" customWidth="1"/>
    <col min="259" max="259" width="10" style="22" customWidth="1"/>
    <col min="260" max="260" width="11.42578125" style="22" customWidth="1"/>
    <col min="261" max="511" width="9.140625" style="22"/>
    <col min="512" max="512" width="4.5703125" style="22" customWidth="1"/>
    <col min="513" max="513" width="54.28515625" style="22" customWidth="1"/>
    <col min="514" max="514" width="4.5703125" style="22" customWidth="1"/>
    <col min="515" max="515" width="10" style="22" customWidth="1"/>
    <col min="516" max="516" width="11.42578125" style="22" customWidth="1"/>
    <col min="517" max="767" width="9.140625" style="22"/>
    <col min="768" max="768" width="4.5703125" style="22" customWidth="1"/>
    <col min="769" max="769" width="54.28515625" style="22" customWidth="1"/>
    <col min="770" max="770" width="4.5703125" style="22" customWidth="1"/>
    <col min="771" max="771" width="10" style="22" customWidth="1"/>
    <col min="772" max="772" width="11.42578125" style="22" customWidth="1"/>
    <col min="773" max="1023" width="9.140625" style="22"/>
    <col min="1024" max="1024" width="4.5703125" style="22" customWidth="1"/>
    <col min="1025" max="1025" width="54.28515625" style="22" customWidth="1"/>
    <col min="1026" max="1026" width="4.5703125" style="22" customWidth="1"/>
    <col min="1027" max="1027" width="10" style="22" customWidth="1"/>
    <col min="1028" max="1028" width="11.42578125" style="22" customWidth="1"/>
    <col min="1029" max="1279" width="9.140625" style="22"/>
    <col min="1280" max="1280" width="4.5703125" style="22" customWidth="1"/>
    <col min="1281" max="1281" width="54.28515625" style="22" customWidth="1"/>
    <col min="1282" max="1282" width="4.5703125" style="22" customWidth="1"/>
    <col min="1283" max="1283" width="10" style="22" customWidth="1"/>
    <col min="1284" max="1284" width="11.42578125" style="22" customWidth="1"/>
    <col min="1285" max="1535" width="9.140625" style="22"/>
    <col min="1536" max="1536" width="4.5703125" style="22" customWidth="1"/>
    <col min="1537" max="1537" width="54.28515625" style="22" customWidth="1"/>
    <col min="1538" max="1538" width="4.5703125" style="22" customWidth="1"/>
    <col min="1539" max="1539" width="10" style="22" customWidth="1"/>
    <col min="1540" max="1540" width="11.42578125" style="22" customWidth="1"/>
    <col min="1541" max="1791" width="9.140625" style="22"/>
    <col min="1792" max="1792" width="4.5703125" style="22" customWidth="1"/>
    <col min="1793" max="1793" width="54.28515625" style="22" customWidth="1"/>
    <col min="1794" max="1794" width="4.5703125" style="22" customWidth="1"/>
    <col min="1795" max="1795" width="10" style="22" customWidth="1"/>
    <col min="1796" max="1796" width="11.42578125" style="22" customWidth="1"/>
    <col min="1797" max="2047" width="9.140625" style="22"/>
    <col min="2048" max="2048" width="4.5703125" style="22" customWidth="1"/>
    <col min="2049" max="2049" width="54.28515625" style="22" customWidth="1"/>
    <col min="2050" max="2050" width="4.5703125" style="22" customWidth="1"/>
    <col min="2051" max="2051" width="10" style="22" customWidth="1"/>
    <col min="2052" max="2052" width="11.42578125" style="22" customWidth="1"/>
    <col min="2053" max="2303" width="9.140625" style="22"/>
    <col min="2304" max="2304" width="4.5703125" style="22" customWidth="1"/>
    <col min="2305" max="2305" width="54.28515625" style="22" customWidth="1"/>
    <col min="2306" max="2306" width="4.5703125" style="22" customWidth="1"/>
    <col min="2307" max="2307" width="10" style="22" customWidth="1"/>
    <col min="2308" max="2308" width="11.42578125" style="22" customWidth="1"/>
    <col min="2309" max="2559" width="9.140625" style="22"/>
    <col min="2560" max="2560" width="4.5703125" style="22" customWidth="1"/>
    <col min="2561" max="2561" width="54.28515625" style="22" customWidth="1"/>
    <col min="2562" max="2562" width="4.5703125" style="22" customWidth="1"/>
    <col min="2563" max="2563" width="10" style="22" customWidth="1"/>
    <col min="2564" max="2564" width="11.42578125" style="22" customWidth="1"/>
    <col min="2565" max="2815" width="9.140625" style="22"/>
    <col min="2816" max="2816" width="4.5703125" style="22" customWidth="1"/>
    <col min="2817" max="2817" width="54.28515625" style="22" customWidth="1"/>
    <col min="2818" max="2818" width="4.5703125" style="22" customWidth="1"/>
    <col min="2819" max="2819" width="10" style="22" customWidth="1"/>
    <col min="2820" max="2820" width="11.42578125" style="22" customWidth="1"/>
    <col min="2821" max="3071" width="9.140625" style="22"/>
    <col min="3072" max="3072" width="4.5703125" style="22" customWidth="1"/>
    <col min="3073" max="3073" width="54.28515625" style="22" customWidth="1"/>
    <col min="3074" max="3074" width="4.5703125" style="22" customWidth="1"/>
    <col min="3075" max="3075" width="10" style="22" customWidth="1"/>
    <col min="3076" max="3076" width="11.42578125" style="22" customWidth="1"/>
    <col min="3077" max="3327" width="9.140625" style="22"/>
    <col min="3328" max="3328" width="4.5703125" style="22" customWidth="1"/>
    <col min="3329" max="3329" width="54.28515625" style="22" customWidth="1"/>
    <col min="3330" max="3330" width="4.5703125" style="22" customWidth="1"/>
    <col min="3331" max="3331" width="10" style="22" customWidth="1"/>
    <col min="3332" max="3332" width="11.42578125" style="22" customWidth="1"/>
    <col min="3333" max="3583" width="9.140625" style="22"/>
    <col min="3584" max="3584" width="4.5703125" style="22" customWidth="1"/>
    <col min="3585" max="3585" width="54.28515625" style="22" customWidth="1"/>
    <col min="3586" max="3586" width="4.5703125" style="22" customWidth="1"/>
    <col min="3587" max="3587" width="10" style="22" customWidth="1"/>
    <col min="3588" max="3588" width="11.42578125" style="22" customWidth="1"/>
    <col min="3589" max="3839" width="9.140625" style="22"/>
    <col min="3840" max="3840" width="4.5703125" style="22" customWidth="1"/>
    <col min="3841" max="3841" width="54.28515625" style="22" customWidth="1"/>
    <col min="3842" max="3842" width="4.5703125" style="22" customWidth="1"/>
    <col min="3843" max="3843" width="10" style="22" customWidth="1"/>
    <col min="3844" max="3844" width="11.42578125" style="22" customWidth="1"/>
    <col min="3845" max="4095" width="9.140625" style="22"/>
    <col min="4096" max="4096" width="4.5703125" style="22" customWidth="1"/>
    <col min="4097" max="4097" width="54.28515625" style="22" customWidth="1"/>
    <col min="4098" max="4098" width="4.5703125" style="22" customWidth="1"/>
    <col min="4099" max="4099" width="10" style="22" customWidth="1"/>
    <col min="4100" max="4100" width="11.42578125" style="22" customWidth="1"/>
    <col min="4101" max="4351" width="9.140625" style="22"/>
    <col min="4352" max="4352" width="4.5703125" style="22" customWidth="1"/>
    <col min="4353" max="4353" width="54.28515625" style="22" customWidth="1"/>
    <col min="4354" max="4354" width="4.5703125" style="22" customWidth="1"/>
    <col min="4355" max="4355" width="10" style="22" customWidth="1"/>
    <col min="4356" max="4356" width="11.42578125" style="22" customWidth="1"/>
    <col min="4357" max="4607" width="9.140625" style="22"/>
    <col min="4608" max="4608" width="4.5703125" style="22" customWidth="1"/>
    <col min="4609" max="4609" width="54.28515625" style="22" customWidth="1"/>
    <col min="4610" max="4610" width="4.5703125" style="22" customWidth="1"/>
    <col min="4611" max="4611" width="10" style="22" customWidth="1"/>
    <col min="4612" max="4612" width="11.42578125" style="22" customWidth="1"/>
    <col min="4613" max="4863" width="9.140625" style="22"/>
    <col min="4864" max="4864" width="4.5703125" style="22" customWidth="1"/>
    <col min="4865" max="4865" width="54.28515625" style="22" customWidth="1"/>
    <col min="4866" max="4866" width="4.5703125" style="22" customWidth="1"/>
    <col min="4867" max="4867" width="10" style="22" customWidth="1"/>
    <col min="4868" max="4868" width="11.42578125" style="22" customWidth="1"/>
    <col min="4869" max="5119" width="9.140625" style="22"/>
    <col min="5120" max="5120" width="4.5703125" style="22" customWidth="1"/>
    <col min="5121" max="5121" width="54.28515625" style="22" customWidth="1"/>
    <col min="5122" max="5122" width="4.5703125" style="22" customWidth="1"/>
    <col min="5123" max="5123" width="10" style="22" customWidth="1"/>
    <col min="5124" max="5124" width="11.42578125" style="22" customWidth="1"/>
    <col min="5125" max="5375" width="9.140625" style="22"/>
    <col min="5376" max="5376" width="4.5703125" style="22" customWidth="1"/>
    <col min="5377" max="5377" width="54.28515625" style="22" customWidth="1"/>
    <col min="5378" max="5378" width="4.5703125" style="22" customWidth="1"/>
    <col min="5379" max="5379" width="10" style="22" customWidth="1"/>
    <col min="5380" max="5380" width="11.42578125" style="22" customWidth="1"/>
    <col min="5381" max="5631" width="9.140625" style="22"/>
    <col min="5632" max="5632" width="4.5703125" style="22" customWidth="1"/>
    <col min="5633" max="5633" width="54.28515625" style="22" customWidth="1"/>
    <col min="5634" max="5634" width="4.5703125" style="22" customWidth="1"/>
    <col min="5635" max="5635" width="10" style="22" customWidth="1"/>
    <col min="5636" max="5636" width="11.42578125" style="22" customWidth="1"/>
    <col min="5637" max="5887" width="9.140625" style="22"/>
    <col min="5888" max="5888" width="4.5703125" style="22" customWidth="1"/>
    <col min="5889" max="5889" width="54.28515625" style="22" customWidth="1"/>
    <col min="5890" max="5890" width="4.5703125" style="22" customWidth="1"/>
    <col min="5891" max="5891" width="10" style="22" customWidth="1"/>
    <col min="5892" max="5892" width="11.42578125" style="22" customWidth="1"/>
    <col min="5893" max="6143" width="9.140625" style="22"/>
    <col min="6144" max="6144" width="4.5703125" style="22" customWidth="1"/>
    <col min="6145" max="6145" width="54.28515625" style="22" customWidth="1"/>
    <col min="6146" max="6146" width="4.5703125" style="22" customWidth="1"/>
    <col min="6147" max="6147" width="10" style="22" customWidth="1"/>
    <col min="6148" max="6148" width="11.42578125" style="22" customWidth="1"/>
    <col min="6149" max="6399" width="9.140625" style="22"/>
    <col min="6400" max="6400" width="4.5703125" style="22" customWidth="1"/>
    <col min="6401" max="6401" width="54.28515625" style="22" customWidth="1"/>
    <col min="6402" max="6402" width="4.5703125" style="22" customWidth="1"/>
    <col min="6403" max="6403" width="10" style="22" customWidth="1"/>
    <col min="6404" max="6404" width="11.42578125" style="22" customWidth="1"/>
    <col min="6405" max="6655" width="9.140625" style="22"/>
    <col min="6656" max="6656" width="4.5703125" style="22" customWidth="1"/>
    <col min="6657" max="6657" width="54.28515625" style="22" customWidth="1"/>
    <col min="6658" max="6658" width="4.5703125" style="22" customWidth="1"/>
    <col min="6659" max="6659" width="10" style="22" customWidth="1"/>
    <col min="6660" max="6660" width="11.42578125" style="22" customWidth="1"/>
    <col min="6661" max="6911" width="9.140625" style="22"/>
    <col min="6912" max="6912" width="4.5703125" style="22" customWidth="1"/>
    <col min="6913" max="6913" width="54.28515625" style="22" customWidth="1"/>
    <col min="6914" max="6914" width="4.5703125" style="22" customWidth="1"/>
    <col min="6915" max="6915" width="10" style="22" customWidth="1"/>
    <col min="6916" max="6916" width="11.42578125" style="22" customWidth="1"/>
    <col min="6917" max="7167" width="9.140625" style="22"/>
    <col min="7168" max="7168" width="4.5703125" style="22" customWidth="1"/>
    <col min="7169" max="7169" width="54.28515625" style="22" customWidth="1"/>
    <col min="7170" max="7170" width="4.5703125" style="22" customWidth="1"/>
    <col min="7171" max="7171" width="10" style="22" customWidth="1"/>
    <col min="7172" max="7172" width="11.42578125" style="22" customWidth="1"/>
    <col min="7173" max="7423" width="9.140625" style="22"/>
    <col min="7424" max="7424" width="4.5703125" style="22" customWidth="1"/>
    <col min="7425" max="7425" width="54.28515625" style="22" customWidth="1"/>
    <col min="7426" max="7426" width="4.5703125" style="22" customWidth="1"/>
    <col min="7427" max="7427" width="10" style="22" customWidth="1"/>
    <col min="7428" max="7428" width="11.42578125" style="22" customWidth="1"/>
    <col min="7429" max="7679" width="9.140625" style="22"/>
    <col min="7680" max="7680" width="4.5703125" style="22" customWidth="1"/>
    <col min="7681" max="7681" width="54.28515625" style="22" customWidth="1"/>
    <col min="7682" max="7682" width="4.5703125" style="22" customWidth="1"/>
    <col min="7683" max="7683" width="10" style="22" customWidth="1"/>
    <col min="7684" max="7684" width="11.42578125" style="22" customWidth="1"/>
    <col min="7685" max="7935" width="9.140625" style="22"/>
    <col min="7936" max="7936" width="4.5703125" style="22" customWidth="1"/>
    <col min="7937" max="7937" width="54.28515625" style="22" customWidth="1"/>
    <col min="7938" max="7938" width="4.5703125" style="22" customWidth="1"/>
    <col min="7939" max="7939" width="10" style="22" customWidth="1"/>
    <col min="7940" max="7940" width="11.42578125" style="22" customWidth="1"/>
    <col min="7941" max="8191" width="9.140625" style="22"/>
    <col min="8192" max="8192" width="4.5703125" style="22" customWidth="1"/>
    <col min="8193" max="8193" width="54.28515625" style="22" customWidth="1"/>
    <col min="8194" max="8194" width="4.5703125" style="22" customWidth="1"/>
    <col min="8195" max="8195" width="10" style="22" customWidth="1"/>
    <col min="8196" max="8196" width="11.42578125" style="22" customWidth="1"/>
    <col min="8197" max="8447" width="9.140625" style="22"/>
    <col min="8448" max="8448" width="4.5703125" style="22" customWidth="1"/>
    <col min="8449" max="8449" width="54.28515625" style="22" customWidth="1"/>
    <col min="8450" max="8450" width="4.5703125" style="22" customWidth="1"/>
    <col min="8451" max="8451" width="10" style="22" customWidth="1"/>
    <col min="8452" max="8452" width="11.42578125" style="22" customWidth="1"/>
    <col min="8453" max="8703" width="9.140625" style="22"/>
    <col min="8704" max="8704" width="4.5703125" style="22" customWidth="1"/>
    <col min="8705" max="8705" width="54.28515625" style="22" customWidth="1"/>
    <col min="8706" max="8706" width="4.5703125" style="22" customWidth="1"/>
    <col min="8707" max="8707" width="10" style="22" customWidth="1"/>
    <col min="8708" max="8708" width="11.42578125" style="22" customWidth="1"/>
    <col min="8709" max="8959" width="9.140625" style="22"/>
    <col min="8960" max="8960" width="4.5703125" style="22" customWidth="1"/>
    <col min="8961" max="8961" width="54.28515625" style="22" customWidth="1"/>
    <col min="8962" max="8962" width="4.5703125" style="22" customWidth="1"/>
    <col min="8963" max="8963" width="10" style="22" customWidth="1"/>
    <col min="8964" max="8964" width="11.42578125" style="22" customWidth="1"/>
    <col min="8965" max="9215" width="9.140625" style="22"/>
    <col min="9216" max="9216" width="4.5703125" style="22" customWidth="1"/>
    <col min="9217" max="9217" width="54.28515625" style="22" customWidth="1"/>
    <col min="9218" max="9218" width="4.5703125" style="22" customWidth="1"/>
    <col min="9219" max="9219" width="10" style="22" customWidth="1"/>
    <col min="9220" max="9220" width="11.42578125" style="22" customWidth="1"/>
    <col min="9221" max="9471" width="9.140625" style="22"/>
    <col min="9472" max="9472" width="4.5703125" style="22" customWidth="1"/>
    <col min="9473" max="9473" width="54.28515625" style="22" customWidth="1"/>
    <col min="9474" max="9474" width="4.5703125" style="22" customWidth="1"/>
    <col min="9475" max="9475" width="10" style="22" customWidth="1"/>
    <col min="9476" max="9476" width="11.42578125" style="22" customWidth="1"/>
    <col min="9477" max="9727" width="9.140625" style="22"/>
    <col min="9728" max="9728" width="4.5703125" style="22" customWidth="1"/>
    <col min="9729" max="9729" width="54.28515625" style="22" customWidth="1"/>
    <col min="9730" max="9730" width="4.5703125" style="22" customWidth="1"/>
    <col min="9731" max="9731" width="10" style="22" customWidth="1"/>
    <col min="9732" max="9732" width="11.42578125" style="22" customWidth="1"/>
    <col min="9733" max="9983" width="9.140625" style="22"/>
    <col min="9984" max="9984" width="4.5703125" style="22" customWidth="1"/>
    <col min="9985" max="9985" width="54.28515625" style="22" customWidth="1"/>
    <col min="9986" max="9986" width="4.5703125" style="22" customWidth="1"/>
    <col min="9987" max="9987" width="10" style="22" customWidth="1"/>
    <col min="9988" max="9988" width="11.42578125" style="22" customWidth="1"/>
    <col min="9989" max="10239" width="9.140625" style="22"/>
    <col min="10240" max="10240" width="4.5703125" style="22" customWidth="1"/>
    <col min="10241" max="10241" width="54.28515625" style="22" customWidth="1"/>
    <col min="10242" max="10242" width="4.5703125" style="22" customWidth="1"/>
    <col min="10243" max="10243" width="10" style="22" customWidth="1"/>
    <col min="10244" max="10244" width="11.42578125" style="22" customWidth="1"/>
    <col min="10245" max="10495" width="9.140625" style="22"/>
    <col min="10496" max="10496" width="4.5703125" style="22" customWidth="1"/>
    <col min="10497" max="10497" width="54.28515625" style="22" customWidth="1"/>
    <col min="10498" max="10498" width="4.5703125" style="22" customWidth="1"/>
    <col min="10499" max="10499" width="10" style="22" customWidth="1"/>
    <col min="10500" max="10500" width="11.42578125" style="22" customWidth="1"/>
    <col min="10501" max="10751" width="9.140625" style="22"/>
    <col min="10752" max="10752" width="4.5703125" style="22" customWidth="1"/>
    <col min="10753" max="10753" width="54.28515625" style="22" customWidth="1"/>
    <col min="10754" max="10754" width="4.5703125" style="22" customWidth="1"/>
    <col min="10755" max="10755" width="10" style="22" customWidth="1"/>
    <col min="10756" max="10756" width="11.42578125" style="22" customWidth="1"/>
    <col min="10757" max="11007" width="9.140625" style="22"/>
    <col min="11008" max="11008" width="4.5703125" style="22" customWidth="1"/>
    <col min="11009" max="11009" width="54.28515625" style="22" customWidth="1"/>
    <col min="11010" max="11010" width="4.5703125" style="22" customWidth="1"/>
    <col min="11011" max="11011" width="10" style="22" customWidth="1"/>
    <col min="11012" max="11012" width="11.42578125" style="22" customWidth="1"/>
    <col min="11013" max="11263" width="9.140625" style="22"/>
    <col min="11264" max="11264" width="4.5703125" style="22" customWidth="1"/>
    <col min="11265" max="11265" width="54.28515625" style="22" customWidth="1"/>
    <col min="11266" max="11266" width="4.5703125" style="22" customWidth="1"/>
    <col min="11267" max="11267" width="10" style="22" customWidth="1"/>
    <col min="11268" max="11268" width="11.42578125" style="22" customWidth="1"/>
    <col min="11269" max="11519" width="9.140625" style="22"/>
    <col min="11520" max="11520" width="4.5703125" style="22" customWidth="1"/>
    <col min="11521" max="11521" width="54.28515625" style="22" customWidth="1"/>
    <col min="11522" max="11522" width="4.5703125" style="22" customWidth="1"/>
    <col min="11523" max="11523" width="10" style="22" customWidth="1"/>
    <col min="11524" max="11524" width="11.42578125" style="22" customWidth="1"/>
    <col min="11525" max="11775" width="9.140625" style="22"/>
    <col min="11776" max="11776" width="4.5703125" style="22" customWidth="1"/>
    <col min="11777" max="11777" width="54.28515625" style="22" customWidth="1"/>
    <col min="11778" max="11778" width="4.5703125" style="22" customWidth="1"/>
    <col min="11779" max="11779" width="10" style="22" customWidth="1"/>
    <col min="11780" max="11780" width="11.42578125" style="22" customWidth="1"/>
    <col min="11781" max="12031" width="9.140625" style="22"/>
    <col min="12032" max="12032" width="4.5703125" style="22" customWidth="1"/>
    <col min="12033" max="12033" width="54.28515625" style="22" customWidth="1"/>
    <col min="12034" max="12034" width="4.5703125" style="22" customWidth="1"/>
    <col min="12035" max="12035" width="10" style="22" customWidth="1"/>
    <col min="12036" max="12036" width="11.42578125" style="22" customWidth="1"/>
    <col min="12037" max="12287" width="9.140625" style="22"/>
    <col min="12288" max="12288" width="4.5703125" style="22" customWidth="1"/>
    <col min="12289" max="12289" width="54.28515625" style="22" customWidth="1"/>
    <col min="12290" max="12290" width="4.5703125" style="22" customWidth="1"/>
    <col min="12291" max="12291" width="10" style="22" customWidth="1"/>
    <col min="12292" max="12292" width="11.42578125" style="22" customWidth="1"/>
    <col min="12293" max="12543" width="9.140625" style="22"/>
    <col min="12544" max="12544" width="4.5703125" style="22" customWidth="1"/>
    <col min="12545" max="12545" width="54.28515625" style="22" customWidth="1"/>
    <col min="12546" max="12546" width="4.5703125" style="22" customWidth="1"/>
    <col min="12547" max="12547" width="10" style="22" customWidth="1"/>
    <col min="12548" max="12548" width="11.42578125" style="22" customWidth="1"/>
    <col min="12549" max="12799" width="9.140625" style="22"/>
    <col min="12800" max="12800" width="4.5703125" style="22" customWidth="1"/>
    <col min="12801" max="12801" width="54.28515625" style="22" customWidth="1"/>
    <col min="12802" max="12802" width="4.5703125" style="22" customWidth="1"/>
    <col min="12803" max="12803" width="10" style="22" customWidth="1"/>
    <col min="12804" max="12804" width="11.42578125" style="22" customWidth="1"/>
    <col min="12805" max="13055" width="9.140625" style="22"/>
    <col min="13056" max="13056" width="4.5703125" style="22" customWidth="1"/>
    <col min="13057" max="13057" width="54.28515625" style="22" customWidth="1"/>
    <col min="13058" max="13058" width="4.5703125" style="22" customWidth="1"/>
    <col min="13059" max="13059" width="10" style="22" customWidth="1"/>
    <col min="13060" max="13060" width="11.42578125" style="22" customWidth="1"/>
    <col min="13061" max="13311" width="9.140625" style="22"/>
    <col min="13312" max="13312" width="4.5703125" style="22" customWidth="1"/>
    <col min="13313" max="13313" width="54.28515625" style="22" customWidth="1"/>
    <col min="13314" max="13314" width="4.5703125" style="22" customWidth="1"/>
    <col min="13315" max="13315" width="10" style="22" customWidth="1"/>
    <col min="13316" max="13316" width="11.42578125" style="22" customWidth="1"/>
    <col min="13317" max="13567" width="9.140625" style="22"/>
    <col min="13568" max="13568" width="4.5703125" style="22" customWidth="1"/>
    <col min="13569" max="13569" width="54.28515625" style="22" customWidth="1"/>
    <col min="13570" max="13570" width="4.5703125" style="22" customWidth="1"/>
    <col min="13571" max="13571" width="10" style="22" customWidth="1"/>
    <col min="13572" max="13572" width="11.42578125" style="22" customWidth="1"/>
    <col min="13573" max="13823" width="9.140625" style="22"/>
    <col min="13824" max="13824" width="4.5703125" style="22" customWidth="1"/>
    <col min="13825" max="13825" width="54.28515625" style="22" customWidth="1"/>
    <col min="13826" max="13826" width="4.5703125" style="22" customWidth="1"/>
    <col min="13827" max="13827" width="10" style="22" customWidth="1"/>
    <col min="13828" max="13828" width="11.42578125" style="22" customWidth="1"/>
    <col min="13829" max="14079" width="9.140625" style="22"/>
    <col min="14080" max="14080" width="4.5703125" style="22" customWidth="1"/>
    <col min="14081" max="14081" width="54.28515625" style="22" customWidth="1"/>
    <col min="14082" max="14082" width="4.5703125" style="22" customWidth="1"/>
    <col min="14083" max="14083" width="10" style="22" customWidth="1"/>
    <col min="14084" max="14084" width="11.42578125" style="22" customWidth="1"/>
    <col min="14085" max="14335" width="9.140625" style="22"/>
    <col min="14336" max="14336" width="4.5703125" style="22" customWidth="1"/>
    <col min="14337" max="14337" width="54.28515625" style="22" customWidth="1"/>
    <col min="14338" max="14338" width="4.5703125" style="22" customWidth="1"/>
    <col min="14339" max="14339" width="10" style="22" customWidth="1"/>
    <col min="14340" max="14340" width="11.42578125" style="22" customWidth="1"/>
    <col min="14341" max="14591" width="9.140625" style="22"/>
    <col min="14592" max="14592" width="4.5703125" style="22" customWidth="1"/>
    <col min="14593" max="14593" width="54.28515625" style="22" customWidth="1"/>
    <col min="14594" max="14594" width="4.5703125" style="22" customWidth="1"/>
    <col min="14595" max="14595" width="10" style="22" customWidth="1"/>
    <col min="14596" max="14596" width="11.42578125" style="22" customWidth="1"/>
    <col min="14597" max="14847" width="9.140625" style="22"/>
    <col min="14848" max="14848" width="4.5703125" style="22" customWidth="1"/>
    <col min="14849" max="14849" width="54.28515625" style="22" customWidth="1"/>
    <col min="14850" max="14850" width="4.5703125" style="22" customWidth="1"/>
    <col min="14851" max="14851" width="10" style="22" customWidth="1"/>
    <col min="14852" max="14852" width="11.42578125" style="22" customWidth="1"/>
    <col min="14853" max="15103" width="9.140625" style="22"/>
    <col min="15104" max="15104" width="4.5703125" style="22" customWidth="1"/>
    <col min="15105" max="15105" width="54.28515625" style="22" customWidth="1"/>
    <col min="15106" max="15106" width="4.5703125" style="22" customWidth="1"/>
    <col min="15107" max="15107" width="10" style="22" customWidth="1"/>
    <col min="15108" max="15108" width="11.42578125" style="22" customWidth="1"/>
    <col min="15109" max="15359" width="9.140625" style="22"/>
    <col min="15360" max="15360" width="4.5703125" style="22" customWidth="1"/>
    <col min="15361" max="15361" width="54.28515625" style="22" customWidth="1"/>
    <col min="15362" max="15362" width="4.5703125" style="22" customWidth="1"/>
    <col min="15363" max="15363" width="10" style="22" customWidth="1"/>
    <col min="15364" max="15364" width="11.42578125" style="22" customWidth="1"/>
    <col min="15365" max="15615" width="9.140625" style="22"/>
    <col min="15616" max="15616" width="4.5703125" style="22" customWidth="1"/>
    <col min="15617" max="15617" width="54.28515625" style="22" customWidth="1"/>
    <col min="15618" max="15618" width="4.5703125" style="22" customWidth="1"/>
    <col min="15619" max="15619" width="10" style="22" customWidth="1"/>
    <col min="15620" max="15620" width="11.42578125" style="22" customWidth="1"/>
    <col min="15621" max="15871" width="9.140625" style="22"/>
    <col min="15872" max="15872" width="4.5703125" style="22" customWidth="1"/>
    <col min="15873" max="15873" width="54.28515625" style="22" customWidth="1"/>
    <col min="15874" max="15874" width="4.5703125" style="22" customWidth="1"/>
    <col min="15875" max="15875" width="10" style="22" customWidth="1"/>
    <col min="15876" max="15876" width="11.42578125" style="22" customWidth="1"/>
    <col min="15877" max="16127" width="9.140625" style="22"/>
    <col min="16128" max="16128" width="4.5703125" style="22" customWidth="1"/>
    <col min="16129" max="16129" width="54.28515625" style="22" customWidth="1"/>
    <col min="16130" max="16130" width="4.5703125" style="22" customWidth="1"/>
    <col min="16131" max="16131" width="10" style="22" customWidth="1"/>
    <col min="16132" max="16132" width="11.42578125" style="22" customWidth="1"/>
    <col min="16133" max="16384" width="9.140625" style="22"/>
  </cols>
  <sheetData>
    <row r="1" spans="1:14" ht="31.5" customHeight="1">
      <c r="A1" s="22"/>
      <c r="B1" s="22"/>
      <c r="C1" s="22"/>
      <c r="D1" s="22"/>
      <c r="E1" s="22"/>
      <c r="F1" s="10"/>
      <c r="G1" s="80"/>
      <c r="H1" s="81"/>
      <c r="I1" s="82"/>
      <c r="J1" s="1"/>
      <c r="K1" s="82"/>
      <c r="L1" s="1"/>
    </row>
    <row r="2" spans="1:14" ht="31.5" customHeight="1">
      <c r="A2" s="414" t="s">
        <v>111</v>
      </c>
      <c r="B2" s="414"/>
      <c r="C2" s="414"/>
      <c r="D2" s="414"/>
      <c r="E2" s="414"/>
      <c r="F2" s="10"/>
      <c r="G2" s="80"/>
      <c r="H2" s="81"/>
      <c r="I2" s="82"/>
      <c r="J2" s="1"/>
      <c r="K2" s="82"/>
      <c r="L2" s="1"/>
    </row>
    <row r="3" spans="1:14" ht="24" customHeight="1">
      <c r="A3" s="83" t="s">
        <v>112</v>
      </c>
      <c r="B3" s="84" t="s">
        <v>26</v>
      </c>
      <c r="C3" s="85" t="s">
        <v>73</v>
      </c>
      <c r="D3" s="83" t="s">
        <v>113</v>
      </c>
      <c r="E3" s="83" t="s">
        <v>109</v>
      </c>
      <c r="F3" s="83" t="s">
        <v>114</v>
      </c>
      <c r="G3" s="86" t="s">
        <v>115</v>
      </c>
      <c r="H3" s="87" t="s">
        <v>1065</v>
      </c>
      <c r="I3" s="86" t="s">
        <v>116</v>
      </c>
      <c r="J3" s="87" t="s">
        <v>1157</v>
      </c>
      <c r="K3" s="86" t="s">
        <v>117</v>
      </c>
      <c r="L3" s="87" t="s">
        <v>1249</v>
      </c>
      <c r="M3" s="88" t="s">
        <v>118</v>
      </c>
    </row>
    <row r="4" spans="1:14" s="1" customFormat="1">
      <c r="A4" s="89">
        <v>1</v>
      </c>
      <c r="B4" s="258" t="s">
        <v>119</v>
      </c>
      <c r="C4" s="90">
        <v>1</v>
      </c>
      <c r="D4" s="91">
        <f t="shared" ref="D4:D67" si="0">AVERAGE(G4,I4,K4)</f>
        <v>65.009999999999991</v>
      </c>
      <c r="E4" s="92">
        <f t="shared" ref="E4:E57" si="1">D4*C4</f>
        <v>65.009999999999991</v>
      </c>
      <c r="F4" s="56" t="s">
        <v>120</v>
      </c>
      <c r="G4" s="262">
        <v>74.989999999999995</v>
      </c>
      <c r="H4" s="274" t="s">
        <v>1066</v>
      </c>
      <c r="I4" s="262">
        <v>57.9</v>
      </c>
      <c r="J4" s="274" t="s">
        <v>1158</v>
      </c>
      <c r="K4" s="262">
        <v>62.14</v>
      </c>
      <c r="L4" s="278" t="s">
        <v>1250</v>
      </c>
      <c r="M4" s="268">
        <v>43776</v>
      </c>
      <c r="N4" s="1" t="s">
        <v>7</v>
      </c>
    </row>
    <row r="5" spans="1:14" s="1" customFormat="1">
      <c r="A5" s="89">
        <v>2</v>
      </c>
      <c r="B5" s="258" t="s">
        <v>121</v>
      </c>
      <c r="C5" s="90">
        <v>1</v>
      </c>
      <c r="D5" s="91">
        <f t="shared" si="0"/>
        <v>87.163333333333341</v>
      </c>
      <c r="E5" s="92">
        <f t="shared" si="1"/>
        <v>87.163333333333341</v>
      </c>
      <c r="F5" s="56" t="s">
        <v>120</v>
      </c>
      <c r="G5" s="263">
        <v>99.99</v>
      </c>
      <c r="H5" s="274" t="s">
        <v>1067</v>
      </c>
      <c r="I5" s="263">
        <v>61.51</v>
      </c>
      <c r="J5" s="274" t="s">
        <v>1159</v>
      </c>
      <c r="K5" s="263">
        <v>99.99</v>
      </c>
      <c r="L5" s="278" t="s">
        <v>1251</v>
      </c>
      <c r="M5" s="268">
        <v>43776</v>
      </c>
    </row>
    <row r="6" spans="1:14" s="1" customFormat="1">
      <c r="A6" s="89">
        <v>3</v>
      </c>
      <c r="B6" s="259" t="s">
        <v>1021</v>
      </c>
      <c r="C6" s="90">
        <v>1</v>
      </c>
      <c r="D6" s="91">
        <f t="shared" si="0"/>
        <v>25.41333333333333</v>
      </c>
      <c r="E6" s="92">
        <f t="shared" si="1"/>
        <v>25.41333333333333</v>
      </c>
      <c r="F6" s="56" t="s">
        <v>120</v>
      </c>
      <c r="G6" s="263">
        <v>24.97</v>
      </c>
      <c r="H6" s="274" t="s">
        <v>1068</v>
      </c>
      <c r="I6" s="263">
        <v>31.68</v>
      </c>
      <c r="J6" s="274" t="s">
        <v>1160</v>
      </c>
      <c r="K6" s="263">
        <v>19.59</v>
      </c>
      <c r="L6" s="278" t="s">
        <v>1252</v>
      </c>
      <c r="M6" s="270">
        <v>43776</v>
      </c>
    </row>
    <row r="7" spans="1:14" s="1" customFormat="1">
      <c r="A7" s="89">
        <v>4</v>
      </c>
      <c r="B7" s="258" t="s">
        <v>122</v>
      </c>
      <c r="C7" s="90">
        <v>1</v>
      </c>
      <c r="D7" s="91">
        <f t="shared" si="0"/>
        <v>16.91</v>
      </c>
      <c r="E7" s="92">
        <f t="shared" si="1"/>
        <v>16.91</v>
      </c>
      <c r="F7" s="56" t="s">
        <v>120</v>
      </c>
      <c r="G7" s="263">
        <v>13.9</v>
      </c>
      <c r="H7" s="274" t="s">
        <v>1069</v>
      </c>
      <c r="I7" s="263">
        <v>19.84</v>
      </c>
      <c r="J7" s="274" t="s">
        <v>1161</v>
      </c>
      <c r="K7" s="263">
        <v>16.989999999999998</v>
      </c>
      <c r="L7" s="278" t="s">
        <v>1253</v>
      </c>
      <c r="M7" s="270">
        <v>43776</v>
      </c>
    </row>
    <row r="8" spans="1:14" s="1" customFormat="1">
      <c r="A8" s="89">
        <v>5</v>
      </c>
      <c r="B8" s="258" t="s">
        <v>123</v>
      </c>
      <c r="C8" s="90">
        <v>1</v>
      </c>
      <c r="D8" s="91">
        <f t="shared" si="0"/>
        <v>35.626666666666665</v>
      </c>
      <c r="E8" s="92">
        <f t="shared" si="1"/>
        <v>35.626666666666665</v>
      </c>
      <c r="F8" s="56" t="s">
        <v>120</v>
      </c>
      <c r="G8" s="263">
        <v>39.99</v>
      </c>
      <c r="H8" s="274" t="s">
        <v>1070</v>
      </c>
      <c r="I8" s="263">
        <v>36.9</v>
      </c>
      <c r="J8" s="275" t="s">
        <v>1162</v>
      </c>
      <c r="K8" s="263">
        <v>29.99</v>
      </c>
      <c r="L8" s="278" t="s">
        <v>1254</v>
      </c>
      <c r="M8" s="270">
        <v>43776</v>
      </c>
    </row>
    <row r="9" spans="1:14" s="1" customFormat="1">
      <c r="A9" s="89">
        <v>6</v>
      </c>
      <c r="B9" s="258" t="s">
        <v>124</v>
      </c>
      <c r="C9" s="90">
        <v>1</v>
      </c>
      <c r="D9" s="91">
        <f t="shared" si="0"/>
        <v>118.23666666666668</v>
      </c>
      <c r="E9" s="92">
        <f t="shared" si="1"/>
        <v>118.23666666666668</v>
      </c>
      <c r="F9" s="56" t="s">
        <v>120</v>
      </c>
      <c r="G9" s="263">
        <v>132.91</v>
      </c>
      <c r="H9" s="274" t="s">
        <v>1071</v>
      </c>
      <c r="I9" s="263">
        <v>139.9</v>
      </c>
      <c r="J9" s="274" t="s">
        <v>1163</v>
      </c>
      <c r="K9" s="263">
        <v>81.900000000000006</v>
      </c>
      <c r="L9" s="279" t="s">
        <v>1255</v>
      </c>
      <c r="M9" s="270">
        <v>43776</v>
      </c>
    </row>
    <row r="10" spans="1:14" s="1" customFormat="1">
      <c r="A10" s="89"/>
      <c r="B10" s="260" t="s">
        <v>125</v>
      </c>
      <c r="C10" s="90">
        <v>1</v>
      </c>
      <c r="D10" s="91">
        <f t="shared" si="0"/>
        <v>42.726666666666667</v>
      </c>
      <c r="E10" s="92">
        <f t="shared" si="1"/>
        <v>42.726666666666667</v>
      </c>
      <c r="F10" s="56"/>
      <c r="G10" s="263">
        <v>60.47</v>
      </c>
      <c r="H10" s="274" t="s">
        <v>1072</v>
      </c>
      <c r="I10" s="263">
        <v>33.81</v>
      </c>
      <c r="J10" s="274" t="s">
        <v>1164</v>
      </c>
      <c r="K10" s="263">
        <v>33.9</v>
      </c>
      <c r="L10" s="278" t="s">
        <v>1256</v>
      </c>
      <c r="M10" s="270">
        <v>43776</v>
      </c>
    </row>
    <row r="11" spans="1:14" s="1" customFormat="1">
      <c r="A11" s="89"/>
      <c r="B11" s="258" t="s">
        <v>126</v>
      </c>
      <c r="C11" s="90">
        <v>1</v>
      </c>
      <c r="D11" s="91">
        <f t="shared" si="0"/>
        <v>41.596666666666664</v>
      </c>
      <c r="E11" s="92">
        <f t="shared" si="1"/>
        <v>41.596666666666664</v>
      </c>
      <c r="F11" s="56"/>
      <c r="G11" s="263">
        <v>26.99</v>
      </c>
      <c r="H11" s="274" t="s">
        <v>1073</v>
      </c>
      <c r="I11" s="263">
        <v>42.9</v>
      </c>
      <c r="J11" s="274" t="s">
        <v>1165</v>
      </c>
      <c r="K11" s="263">
        <v>54.9</v>
      </c>
      <c r="L11" s="278" t="s">
        <v>1257</v>
      </c>
      <c r="M11" s="270">
        <v>43777</v>
      </c>
    </row>
    <row r="12" spans="1:14" s="1" customFormat="1">
      <c r="A12" s="89">
        <v>7</v>
      </c>
      <c r="B12" s="258" t="s">
        <v>127</v>
      </c>
      <c r="C12" s="90">
        <v>1</v>
      </c>
      <c r="D12" s="91">
        <f t="shared" si="0"/>
        <v>491.47333333333336</v>
      </c>
      <c r="E12" s="92">
        <f t="shared" si="1"/>
        <v>491.47333333333336</v>
      </c>
      <c r="F12" s="56" t="s">
        <v>120</v>
      </c>
      <c r="G12" s="263">
        <v>666</v>
      </c>
      <c r="H12" s="274" t="s">
        <v>1074</v>
      </c>
      <c r="I12" s="263">
        <v>441</v>
      </c>
      <c r="J12" s="274" t="s">
        <v>1166</v>
      </c>
      <c r="K12" s="263">
        <v>367.42</v>
      </c>
      <c r="L12" s="278" t="s">
        <v>1258</v>
      </c>
      <c r="M12" s="270">
        <v>43777</v>
      </c>
    </row>
    <row r="13" spans="1:14" s="1" customFormat="1">
      <c r="A13" s="89">
        <v>8</v>
      </c>
      <c r="B13" s="258" t="s">
        <v>1022</v>
      </c>
      <c r="C13" s="90">
        <v>1</v>
      </c>
      <c r="D13" s="91">
        <f t="shared" si="0"/>
        <v>64.663333333333341</v>
      </c>
      <c r="E13" s="92">
        <f t="shared" si="1"/>
        <v>64.663333333333341</v>
      </c>
      <c r="F13" s="56" t="s">
        <v>120</v>
      </c>
      <c r="G13" s="263">
        <v>74.900000000000006</v>
      </c>
      <c r="H13" s="275" t="s">
        <v>1075</v>
      </c>
      <c r="I13" s="263">
        <v>45.99</v>
      </c>
      <c r="J13" s="274" t="s">
        <v>1167</v>
      </c>
      <c r="K13" s="263">
        <v>73.099999999999994</v>
      </c>
      <c r="L13" s="278" t="s">
        <v>1259</v>
      </c>
      <c r="M13" s="270">
        <v>43777</v>
      </c>
    </row>
    <row r="14" spans="1:14" s="1" customFormat="1">
      <c r="A14" s="89">
        <v>9</v>
      </c>
      <c r="B14" s="258" t="s">
        <v>128</v>
      </c>
      <c r="C14" s="90">
        <v>1</v>
      </c>
      <c r="D14" s="91">
        <f t="shared" si="0"/>
        <v>51.063333333333333</v>
      </c>
      <c r="E14" s="92">
        <f t="shared" si="1"/>
        <v>51.063333333333333</v>
      </c>
      <c r="F14" s="56" t="s">
        <v>120</v>
      </c>
      <c r="G14" s="263">
        <v>35.9</v>
      </c>
      <c r="H14" s="274" t="s">
        <v>1076</v>
      </c>
      <c r="I14" s="263">
        <v>59.9</v>
      </c>
      <c r="J14" s="274" t="s">
        <v>1168</v>
      </c>
      <c r="K14" s="263">
        <v>57.39</v>
      </c>
      <c r="L14" s="278" t="s">
        <v>1260</v>
      </c>
      <c r="M14" s="270">
        <v>43777</v>
      </c>
    </row>
    <row r="15" spans="1:14" s="1" customFormat="1">
      <c r="A15" s="89">
        <v>10</v>
      </c>
      <c r="B15" s="258" t="s">
        <v>129</v>
      </c>
      <c r="C15" s="90">
        <v>1</v>
      </c>
      <c r="D15" s="91">
        <f t="shared" si="0"/>
        <v>247.43999999999997</v>
      </c>
      <c r="E15" s="92">
        <f t="shared" si="1"/>
        <v>247.43999999999997</v>
      </c>
      <c r="F15" s="56" t="s">
        <v>120</v>
      </c>
      <c r="G15" s="263">
        <v>230</v>
      </c>
      <c r="H15" s="274" t="s">
        <v>1077</v>
      </c>
      <c r="I15" s="263">
        <v>241.9</v>
      </c>
      <c r="J15" s="274" t="s">
        <v>1169</v>
      </c>
      <c r="K15" s="263">
        <v>270.42</v>
      </c>
      <c r="L15" s="278" t="s">
        <v>1261</v>
      </c>
      <c r="M15" s="270">
        <v>43777</v>
      </c>
    </row>
    <row r="16" spans="1:14" s="1" customFormat="1">
      <c r="A16" s="89">
        <v>11</v>
      </c>
      <c r="B16" s="258" t="s">
        <v>130</v>
      </c>
      <c r="C16" s="90">
        <v>1</v>
      </c>
      <c r="D16" s="91">
        <f t="shared" si="0"/>
        <v>167.06333333333333</v>
      </c>
      <c r="E16" s="92">
        <f t="shared" si="1"/>
        <v>167.06333333333333</v>
      </c>
      <c r="F16" s="56" t="s">
        <v>120</v>
      </c>
      <c r="G16" s="263">
        <v>228.9</v>
      </c>
      <c r="H16" s="274" t="s">
        <v>1078</v>
      </c>
      <c r="I16" s="263">
        <v>127.8</v>
      </c>
      <c r="J16" s="274" t="s">
        <v>1170</v>
      </c>
      <c r="K16" s="263">
        <v>144.49</v>
      </c>
      <c r="L16" s="278" t="s">
        <v>1262</v>
      </c>
      <c r="M16" s="270">
        <v>43777</v>
      </c>
    </row>
    <row r="17" spans="1:18" s="1" customFormat="1">
      <c r="A17" s="89">
        <v>12</v>
      </c>
      <c r="B17" s="258" t="s">
        <v>131</v>
      </c>
      <c r="C17" s="90">
        <v>1</v>
      </c>
      <c r="D17" s="91">
        <f t="shared" si="0"/>
        <v>154.78</v>
      </c>
      <c r="E17" s="92">
        <f t="shared" si="1"/>
        <v>154.78</v>
      </c>
      <c r="F17" s="56" t="s">
        <v>120</v>
      </c>
      <c r="G17" s="263">
        <v>45.9</v>
      </c>
      <c r="H17" s="274" t="s">
        <v>1079</v>
      </c>
      <c r="I17" s="263">
        <v>209.22</v>
      </c>
      <c r="J17" s="276" t="s">
        <v>1171</v>
      </c>
      <c r="K17" s="263">
        <v>209.22</v>
      </c>
      <c r="L17" s="276" t="s">
        <v>1263</v>
      </c>
      <c r="M17" s="270">
        <v>43777</v>
      </c>
    </row>
    <row r="18" spans="1:18" s="1" customFormat="1">
      <c r="A18" s="89">
        <v>13</v>
      </c>
      <c r="B18" s="258" t="s">
        <v>132</v>
      </c>
      <c r="C18" s="90">
        <v>1</v>
      </c>
      <c r="D18" s="91">
        <f t="shared" si="0"/>
        <v>185.36666666666667</v>
      </c>
      <c r="E18" s="92">
        <f t="shared" si="1"/>
        <v>185.36666666666667</v>
      </c>
      <c r="F18" s="56" t="s">
        <v>120</v>
      </c>
      <c r="G18" s="263">
        <v>180</v>
      </c>
      <c r="H18" s="276" t="s">
        <v>1080</v>
      </c>
      <c r="I18" s="263">
        <v>99</v>
      </c>
      <c r="J18" s="276" t="s">
        <v>1172</v>
      </c>
      <c r="K18" s="263">
        <v>277.10000000000002</v>
      </c>
      <c r="L18" s="276" t="s">
        <v>1264</v>
      </c>
      <c r="M18" s="270">
        <v>43777</v>
      </c>
    </row>
    <row r="19" spans="1:18" s="1" customFormat="1">
      <c r="A19" s="89">
        <v>14</v>
      </c>
      <c r="B19" s="260" t="s">
        <v>133</v>
      </c>
      <c r="C19" s="90">
        <v>1</v>
      </c>
      <c r="D19" s="91">
        <f t="shared" si="0"/>
        <v>43.919999999999995</v>
      </c>
      <c r="E19" s="92">
        <f t="shared" si="1"/>
        <v>43.919999999999995</v>
      </c>
      <c r="F19" s="56" t="s">
        <v>120</v>
      </c>
      <c r="G19" s="263">
        <v>39.659999999999997</v>
      </c>
      <c r="H19" s="276" t="s">
        <v>1081</v>
      </c>
      <c r="I19" s="263">
        <v>46.13</v>
      </c>
      <c r="J19" s="276" t="s">
        <v>1173</v>
      </c>
      <c r="K19" s="263">
        <v>45.97</v>
      </c>
      <c r="L19" s="276" t="s">
        <v>1265</v>
      </c>
      <c r="M19" s="270">
        <v>43780</v>
      </c>
    </row>
    <row r="20" spans="1:18" s="1" customFormat="1">
      <c r="A20" s="89">
        <v>15</v>
      </c>
      <c r="B20" s="258" t="s">
        <v>134</v>
      </c>
      <c r="C20" s="90">
        <v>1</v>
      </c>
      <c r="D20" s="91">
        <f t="shared" si="0"/>
        <v>98.719999999999985</v>
      </c>
      <c r="E20" s="92">
        <f t="shared" si="1"/>
        <v>98.719999999999985</v>
      </c>
      <c r="F20" s="56" t="s">
        <v>120</v>
      </c>
      <c r="G20" s="263">
        <v>59.9</v>
      </c>
      <c r="H20" s="275" t="s">
        <v>1082</v>
      </c>
      <c r="I20" s="263">
        <v>107.26</v>
      </c>
      <c r="J20" s="276" t="s">
        <v>1174</v>
      </c>
      <c r="K20" s="263">
        <v>129</v>
      </c>
      <c r="L20" s="279" t="s">
        <v>1266</v>
      </c>
      <c r="M20" s="270">
        <v>43780</v>
      </c>
    </row>
    <row r="21" spans="1:18" s="1" customFormat="1" ht="30">
      <c r="A21" s="89">
        <v>16</v>
      </c>
      <c r="B21" s="259" t="s">
        <v>1023</v>
      </c>
      <c r="C21" s="90">
        <v>1</v>
      </c>
      <c r="D21" s="91">
        <f t="shared" si="0"/>
        <v>1953.2366666666667</v>
      </c>
      <c r="E21" s="92">
        <f t="shared" si="1"/>
        <v>1953.2366666666667</v>
      </c>
      <c r="F21" s="56" t="s">
        <v>120</v>
      </c>
      <c r="G21" s="263">
        <v>1299.9000000000001</v>
      </c>
      <c r="H21" s="275" t="s">
        <v>1083</v>
      </c>
      <c r="I21" s="263">
        <v>2159.91</v>
      </c>
      <c r="J21" s="276" t="s">
        <v>1175</v>
      </c>
      <c r="K21" s="263">
        <v>2399.9</v>
      </c>
      <c r="L21" s="276" t="s">
        <v>1267</v>
      </c>
      <c r="M21" s="270">
        <v>43780</v>
      </c>
    </row>
    <row r="22" spans="1:18" s="1" customFormat="1">
      <c r="A22" s="89">
        <v>17</v>
      </c>
      <c r="B22" s="258" t="s">
        <v>135</v>
      </c>
      <c r="C22" s="90">
        <v>1</v>
      </c>
      <c r="D22" s="91">
        <f t="shared" si="0"/>
        <v>20.966666666666669</v>
      </c>
      <c r="E22" s="92">
        <f t="shared" si="1"/>
        <v>20.966666666666669</v>
      </c>
      <c r="F22" s="56" t="s">
        <v>120</v>
      </c>
      <c r="G22" s="263">
        <v>19.899999999999999</v>
      </c>
      <c r="H22" s="276" t="s">
        <v>1084</v>
      </c>
      <c r="I22" s="263">
        <v>19.989999999999998</v>
      </c>
      <c r="J22" s="276" t="s">
        <v>1176</v>
      </c>
      <c r="K22" s="263">
        <v>23.01</v>
      </c>
      <c r="L22" s="276" t="s">
        <v>1268</v>
      </c>
      <c r="M22" s="270">
        <v>43780</v>
      </c>
    </row>
    <row r="23" spans="1:18" s="1" customFormat="1">
      <c r="A23" s="89">
        <v>18</v>
      </c>
      <c r="B23" s="258" t="s">
        <v>136</v>
      </c>
      <c r="C23" s="90">
        <v>1</v>
      </c>
      <c r="D23" s="91">
        <f t="shared" si="0"/>
        <v>103.03666666666668</v>
      </c>
      <c r="E23" s="92">
        <f t="shared" si="1"/>
        <v>103.03666666666668</v>
      </c>
      <c r="F23" s="56" t="s">
        <v>120</v>
      </c>
      <c r="G23" s="263">
        <v>123.31</v>
      </c>
      <c r="H23" s="276" t="s">
        <v>1085</v>
      </c>
      <c r="I23" s="263">
        <v>88.9</v>
      </c>
      <c r="J23" s="276" t="s">
        <v>1177</v>
      </c>
      <c r="K23" s="263">
        <v>96.9</v>
      </c>
      <c r="L23" s="276" t="s">
        <v>1269</v>
      </c>
      <c r="M23" s="270">
        <v>43781</v>
      </c>
    </row>
    <row r="24" spans="1:18" s="1" customFormat="1">
      <c r="A24" s="89">
        <v>19</v>
      </c>
      <c r="B24" s="258" t="s">
        <v>137</v>
      </c>
      <c r="C24" s="90">
        <v>1</v>
      </c>
      <c r="D24" s="91">
        <f t="shared" si="0"/>
        <v>37.833333333333336</v>
      </c>
      <c r="E24" s="92">
        <f t="shared" si="1"/>
        <v>37.833333333333336</v>
      </c>
      <c r="F24" s="56" t="s">
        <v>120</v>
      </c>
      <c r="G24" s="263">
        <v>26.99</v>
      </c>
      <c r="H24" s="276" t="s">
        <v>1086</v>
      </c>
      <c r="I24" s="263">
        <v>43.61</v>
      </c>
      <c r="J24" s="276" t="s">
        <v>1178</v>
      </c>
      <c r="K24" s="263">
        <v>42.9</v>
      </c>
      <c r="L24" s="276" t="s">
        <v>1270</v>
      </c>
      <c r="M24" s="270">
        <v>43781</v>
      </c>
    </row>
    <row r="25" spans="1:18" s="1" customFormat="1">
      <c r="A25" s="89">
        <v>20</v>
      </c>
      <c r="B25" s="258" t="s">
        <v>138</v>
      </c>
      <c r="C25" s="90">
        <v>1</v>
      </c>
      <c r="D25" s="91">
        <f t="shared" si="0"/>
        <v>36.463333333333331</v>
      </c>
      <c r="E25" s="92">
        <f t="shared" si="1"/>
        <v>36.463333333333331</v>
      </c>
      <c r="F25" s="56" t="s">
        <v>120</v>
      </c>
      <c r="G25" s="263">
        <v>43.2</v>
      </c>
      <c r="H25" s="276" t="s">
        <v>1087</v>
      </c>
      <c r="I25" s="263">
        <v>43.2</v>
      </c>
      <c r="J25" s="276" t="s">
        <v>1179</v>
      </c>
      <c r="K25" s="263">
        <v>22.99</v>
      </c>
      <c r="L25" s="276" t="s">
        <v>1271</v>
      </c>
      <c r="M25" s="270">
        <v>43781</v>
      </c>
    </row>
    <row r="26" spans="1:18" s="94" customFormat="1">
      <c r="A26" s="89">
        <v>21</v>
      </c>
      <c r="B26" s="258" t="s">
        <v>139</v>
      </c>
      <c r="C26" s="90">
        <v>1</v>
      </c>
      <c r="D26" s="91">
        <f t="shared" si="0"/>
        <v>45.726666666666667</v>
      </c>
      <c r="E26" s="92">
        <f t="shared" si="1"/>
        <v>45.726666666666667</v>
      </c>
      <c r="F26" s="56" t="s">
        <v>120</v>
      </c>
      <c r="G26" s="263">
        <v>45.9</v>
      </c>
      <c r="H26" s="275" t="s">
        <v>1088</v>
      </c>
      <c r="I26" s="263">
        <v>50.72</v>
      </c>
      <c r="J26" s="276" t="s">
        <v>1180</v>
      </c>
      <c r="K26" s="263">
        <v>40.56</v>
      </c>
      <c r="L26" s="276" t="s">
        <v>1272</v>
      </c>
      <c r="M26" s="270">
        <v>43781</v>
      </c>
    </row>
    <row r="27" spans="1:18">
      <c r="A27" s="89">
        <v>22</v>
      </c>
      <c r="B27" s="258" t="s">
        <v>1024</v>
      </c>
      <c r="C27" s="90">
        <v>1</v>
      </c>
      <c r="D27" s="91">
        <f t="shared" si="0"/>
        <v>42.536666666666669</v>
      </c>
      <c r="E27" s="92">
        <f t="shared" si="1"/>
        <v>42.536666666666669</v>
      </c>
      <c r="F27" s="56" t="s">
        <v>120</v>
      </c>
      <c r="G27" s="263">
        <v>36.99</v>
      </c>
      <c r="H27" s="276" t="s">
        <v>1089</v>
      </c>
      <c r="I27" s="263">
        <v>50.72</v>
      </c>
      <c r="J27" s="276" t="s">
        <v>1180</v>
      </c>
      <c r="K27" s="263">
        <v>39.9</v>
      </c>
      <c r="L27" s="276" t="s">
        <v>1273</v>
      </c>
      <c r="M27" s="270">
        <v>43781</v>
      </c>
      <c r="N27" s="1"/>
      <c r="O27" s="1"/>
      <c r="P27" s="1"/>
      <c r="Q27" s="1"/>
      <c r="R27" s="1"/>
    </row>
    <row r="28" spans="1:18" s="1" customFormat="1">
      <c r="A28" s="89">
        <v>23</v>
      </c>
      <c r="B28" s="258" t="s">
        <v>1025</v>
      </c>
      <c r="C28" s="90">
        <v>1</v>
      </c>
      <c r="D28" s="91">
        <f t="shared" si="0"/>
        <v>25.496666666666666</v>
      </c>
      <c r="E28" s="92">
        <f t="shared" si="1"/>
        <v>25.496666666666666</v>
      </c>
      <c r="F28" s="56" t="s">
        <v>120</v>
      </c>
      <c r="G28" s="263">
        <v>18.899999999999999</v>
      </c>
      <c r="H28" s="276" t="s">
        <v>1090</v>
      </c>
      <c r="I28" s="263">
        <v>15.69</v>
      </c>
      <c r="J28" s="276" t="s">
        <v>1181</v>
      </c>
      <c r="K28" s="263">
        <v>41.9</v>
      </c>
      <c r="L28" s="279" t="s">
        <v>1274</v>
      </c>
      <c r="M28" s="270">
        <v>43781</v>
      </c>
    </row>
    <row r="29" spans="1:18" s="1" customFormat="1">
      <c r="A29" s="89">
        <v>24</v>
      </c>
      <c r="B29" s="258" t="s">
        <v>1026</v>
      </c>
      <c r="C29" s="90">
        <v>1</v>
      </c>
      <c r="D29" s="91">
        <f t="shared" si="0"/>
        <v>25.063333333333333</v>
      </c>
      <c r="E29" s="92">
        <f t="shared" si="1"/>
        <v>25.063333333333333</v>
      </c>
      <c r="F29" s="56" t="s">
        <v>120</v>
      </c>
      <c r="G29" s="263">
        <v>22.51</v>
      </c>
      <c r="H29" s="276" t="s">
        <v>1091</v>
      </c>
      <c r="I29" s="263">
        <v>21.71</v>
      </c>
      <c r="J29" s="276" t="s">
        <v>1182</v>
      </c>
      <c r="K29" s="263">
        <v>30.97</v>
      </c>
      <c r="L29" s="276" t="s">
        <v>1275</v>
      </c>
      <c r="M29" s="270">
        <v>43781</v>
      </c>
    </row>
    <row r="30" spans="1:18" s="1" customFormat="1">
      <c r="A30" s="89">
        <v>25</v>
      </c>
      <c r="B30" s="258" t="s">
        <v>1027</v>
      </c>
      <c r="C30" s="90">
        <v>1</v>
      </c>
      <c r="D30" s="91">
        <f t="shared" si="0"/>
        <v>42.25333333333333</v>
      </c>
      <c r="E30" s="92">
        <f t="shared" si="1"/>
        <v>42.25333333333333</v>
      </c>
      <c r="F30" s="56" t="s">
        <v>120</v>
      </c>
      <c r="G30" s="264">
        <v>40.51</v>
      </c>
      <c r="H30" s="276" t="s">
        <v>1092</v>
      </c>
      <c r="I30" s="264">
        <v>31.75</v>
      </c>
      <c r="J30" s="276" t="s">
        <v>1183</v>
      </c>
      <c r="K30" s="264">
        <v>54.5</v>
      </c>
      <c r="L30" s="276" t="s">
        <v>1276</v>
      </c>
      <c r="M30" s="269" t="s">
        <v>1063</v>
      </c>
    </row>
    <row r="31" spans="1:18" s="1" customFormat="1">
      <c r="A31" s="89">
        <v>26</v>
      </c>
      <c r="B31" s="258" t="s">
        <v>1028</v>
      </c>
      <c r="C31" s="90">
        <v>1</v>
      </c>
      <c r="D31" s="91">
        <f t="shared" si="0"/>
        <v>101.09666666666668</v>
      </c>
      <c r="E31" s="92">
        <f t="shared" si="1"/>
        <v>101.09666666666668</v>
      </c>
      <c r="F31" s="56" t="s">
        <v>120</v>
      </c>
      <c r="G31" s="264">
        <v>60.27</v>
      </c>
      <c r="H31" s="276" t="s">
        <v>1093</v>
      </c>
      <c r="I31" s="264">
        <v>143.9</v>
      </c>
      <c r="J31" s="276" t="s">
        <v>1184</v>
      </c>
      <c r="K31" s="264">
        <v>99.12</v>
      </c>
      <c r="L31" s="276" t="s">
        <v>1277</v>
      </c>
      <c r="M31" s="270">
        <v>43782</v>
      </c>
    </row>
    <row r="32" spans="1:18" s="1" customFormat="1">
      <c r="A32" s="89">
        <v>27</v>
      </c>
      <c r="B32" s="258" t="s">
        <v>1029</v>
      </c>
      <c r="C32" s="90">
        <v>1</v>
      </c>
      <c r="D32" s="91">
        <f t="shared" si="0"/>
        <v>85.536666666666676</v>
      </c>
      <c r="E32" s="92">
        <f t="shared" si="1"/>
        <v>85.536666666666676</v>
      </c>
      <c r="F32" s="56" t="s">
        <v>120</v>
      </c>
      <c r="G32" s="264">
        <v>106.3</v>
      </c>
      <c r="H32" s="276" t="s">
        <v>1094</v>
      </c>
      <c r="I32" s="264">
        <v>62.01</v>
      </c>
      <c r="J32" s="276" t="s">
        <v>1185</v>
      </c>
      <c r="K32" s="264">
        <v>88.3</v>
      </c>
      <c r="L32" s="276" t="s">
        <v>1278</v>
      </c>
      <c r="M32" s="270">
        <v>43782</v>
      </c>
    </row>
    <row r="33" spans="1:13" s="1" customFormat="1">
      <c r="A33" s="89">
        <v>28</v>
      </c>
      <c r="B33" s="258" t="s">
        <v>1030</v>
      </c>
      <c r="C33" s="90">
        <v>1</v>
      </c>
      <c r="D33" s="91">
        <f t="shared" si="0"/>
        <v>148.93333333333334</v>
      </c>
      <c r="E33" s="92">
        <f t="shared" si="1"/>
        <v>148.93333333333334</v>
      </c>
      <c r="F33" s="56" t="s">
        <v>120</v>
      </c>
      <c r="G33" s="264">
        <v>109.9</v>
      </c>
      <c r="H33" s="276" t="s">
        <v>1095</v>
      </c>
      <c r="I33" s="264">
        <v>225.9</v>
      </c>
      <c r="J33" s="276" t="s">
        <v>1186</v>
      </c>
      <c r="K33" s="264">
        <v>111</v>
      </c>
      <c r="L33" s="276" t="s">
        <v>1279</v>
      </c>
      <c r="M33" s="270">
        <v>43782</v>
      </c>
    </row>
    <row r="34" spans="1:13" s="1" customFormat="1">
      <c r="A34" s="89">
        <v>29</v>
      </c>
      <c r="B34" s="258" t="s">
        <v>1031</v>
      </c>
      <c r="C34" s="90">
        <v>1</v>
      </c>
      <c r="D34" s="91">
        <f t="shared" si="0"/>
        <v>19.373333333333335</v>
      </c>
      <c r="E34" s="92">
        <f t="shared" si="1"/>
        <v>19.373333333333335</v>
      </c>
      <c r="F34" s="56" t="s">
        <v>120</v>
      </c>
      <c r="G34" s="264">
        <v>16.920000000000002</v>
      </c>
      <c r="H34" s="276" t="s">
        <v>1096</v>
      </c>
      <c r="I34" s="264">
        <v>20.6</v>
      </c>
      <c r="J34" s="276" t="s">
        <v>1187</v>
      </c>
      <c r="K34" s="264">
        <v>20.6</v>
      </c>
      <c r="L34" s="276" t="s">
        <v>1280</v>
      </c>
      <c r="M34" s="270">
        <v>43782</v>
      </c>
    </row>
    <row r="35" spans="1:13" s="1" customFormat="1">
      <c r="A35" s="89">
        <v>30</v>
      </c>
      <c r="B35" s="259" t="s">
        <v>1340</v>
      </c>
      <c r="C35" s="90">
        <v>1</v>
      </c>
      <c r="D35" s="91">
        <f t="shared" si="0"/>
        <v>18.893333333333331</v>
      </c>
      <c r="E35" s="92">
        <f t="shared" si="1"/>
        <v>18.893333333333331</v>
      </c>
      <c r="F35" s="56" t="s">
        <v>120</v>
      </c>
      <c r="G35" s="264">
        <v>18.899999999999999</v>
      </c>
      <c r="H35" s="276" t="s">
        <v>1097</v>
      </c>
      <c r="I35" s="264">
        <v>19.899999999999999</v>
      </c>
      <c r="J35" s="276" t="s">
        <v>1188</v>
      </c>
      <c r="K35" s="264">
        <v>17.88</v>
      </c>
      <c r="L35" s="276" t="s">
        <v>1281</v>
      </c>
      <c r="M35" s="270">
        <v>43782</v>
      </c>
    </row>
    <row r="36" spans="1:13" s="98" customFormat="1">
      <c r="A36" s="89">
        <v>31</v>
      </c>
      <c r="B36" s="259" t="s">
        <v>1032</v>
      </c>
      <c r="C36" s="95">
        <v>1</v>
      </c>
      <c r="D36" s="91">
        <f t="shared" si="0"/>
        <v>48.75333333333333</v>
      </c>
      <c r="E36" s="96">
        <f t="shared" si="1"/>
        <v>48.75333333333333</v>
      </c>
      <c r="F36" s="97" t="s">
        <v>150</v>
      </c>
      <c r="G36" s="264">
        <v>46.46</v>
      </c>
      <c r="H36" s="276" t="s">
        <v>1098</v>
      </c>
      <c r="I36" s="264">
        <v>49.9</v>
      </c>
      <c r="J36" s="276" t="s">
        <v>1189</v>
      </c>
      <c r="K36" s="264">
        <v>49.9</v>
      </c>
      <c r="L36" s="276" t="s">
        <v>1282</v>
      </c>
      <c r="M36" s="270">
        <v>43782</v>
      </c>
    </row>
    <row r="37" spans="1:13" s="1" customFormat="1">
      <c r="A37" s="89">
        <v>32</v>
      </c>
      <c r="B37" s="258" t="s">
        <v>1033</v>
      </c>
      <c r="C37" s="90">
        <v>1</v>
      </c>
      <c r="D37" s="91">
        <f t="shared" si="0"/>
        <v>83.933333333333337</v>
      </c>
      <c r="E37" s="92">
        <f t="shared" si="1"/>
        <v>83.933333333333337</v>
      </c>
      <c r="F37" s="56" t="s">
        <v>120</v>
      </c>
      <c r="G37" s="264">
        <v>86.79</v>
      </c>
      <c r="H37" s="276" t="s">
        <v>1099</v>
      </c>
      <c r="I37" s="264">
        <v>112.9</v>
      </c>
      <c r="J37" s="276" t="s">
        <v>1190</v>
      </c>
      <c r="K37" s="264">
        <v>52.11</v>
      </c>
      <c r="L37" s="276" t="s">
        <v>1283</v>
      </c>
      <c r="M37" s="270">
        <v>43783</v>
      </c>
    </row>
    <row r="38" spans="1:13" s="1" customFormat="1">
      <c r="A38" s="89">
        <v>33</v>
      </c>
      <c r="B38" s="259" t="s">
        <v>140</v>
      </c>
      <c r="C38" s="90">
        <v>1</v>
      </c>
      <c r="D38" s="91">
        <f t="shared" si="0"/>
        <v>128.93333333333337</v>
      </c>
      <c r="E38" s="92">
        <f t="shared" si="1"/>
        <v>128.93333333333337</v>
      </c>
      <c r="F38" s="56" t="s">
        <v>120</v>
      </c>
      <c r="G38" s="264">
        <v>84.9</v>
      </c>
      <c r="H38" s="276" t="s">
        <v>1100</v>
      </c>
      <c r="I38" s="264">
        <v>179.55</v>
      </c>
      <c r="J38" s="276" t="s">
        <v>1191</v>
      </c>
      <c r="K38" s="264">
        <v>122.35</v>
      </c>
      <c r="L38" s="276" t="s">
        <v>1284</v>
      </c>
      <c r="M38" s="270">
        <v>43783</v>
      </c>
    </row>
    <row r="39" spans="1:13" s="1" customFormat="1" ht="13.5" customHeight="1">
      <c r="A39" s="89">
        <v>34</v>
      </c>
      <c r="B39" s="258" t="s">
        <v>141</v>
      </c>
      <c r="C39" s="90">
        <v>1</v>
      </c>
      <c r="D39" s="91">
        <f t="shared" si="0"/>
        <v>20.420000000000002</v>
      </c>
      <c r="E39" s="92">
        <f t="shared" si="1"/>
        <v>20.420000000000002</v>
      </c>
      <c r="F39" s="56" t="s">
        <v>154</v>
      </c>
      <c r="G39" s="264">
        <v>29.3</v>
      </c>
      <c r="H39" s="276" t="s">
        <v>1101</v>
      </c>
      <c r="I39" s="264">
        <v>15.98</v>
      </c>
      <c r="J39" s="276" t="s">
        <v>1192</v>
      </c>
      <c r="K39" s="264">
        <v>15.98</v>
      </c>
      <c r="L39" s="276" t="s">
        <v>1285</v>
      </c>
      <c r="M39" s="270">
        <v>43783</v>
      </c>
    </row>
    <row r="40" spans="1:13" s="1" customFormat="1">
      <c r="A40" s="89">
        <v>35</v>
      </c>
      <c r="B40" s="258" t="s">
        <v>142</v>
      </c>
      <c r="C40" s="90">
        <v>1</v>
      </c>
      <c r="D40" s="91">
        <f t="shared" si="0"/>
        <v>143.40333333333334</v>
      </c>
      <c r="E40" s="92">
        <f t="shared" si="1"/>
        <v>143.40333333333334</v>
      </c>
      <c r="F40" s="56" t="s">
        <v>120</v>
      </c>
      <c r="G40" s="264">
        <v>142.41</v>
      </c>
      <c r="H40" s="276" t="s">
        <v>1102</v>
      </c>
      <c r="I40" s="264">
        <v>159.9</v>
      </c>
      <c r="J40" s="276" t="s">
        <v>1193</v>
      </c>
      <c r="K40" s="264">
        <v>127.9</v>
      </c>
      <c r="L40" s="276" t="s">
        <v>1286</v>
      </c>
      <c r="M40" s="270">
        <v>43783</v>
      </c>
    </row>
    <row r="41" spans="1:13" s="1" customFormat="1" ht="18.75" customHeight="1">
      <c r="A41" s="89">
        <v>36</v>
      </c>
      <c r="B41" s="258" t="s">
        <v>143</v>
      </c>
      <c r="C41" s="90">
        <v>1</v>
      </c>
      <c r="D41" s="91">
        <f t="shared" si="0"/>
        <v>8.6266666666666669</v>
      </c>
      <c r="E41" s="92">
        <f t="shared" si="1"/>
        <v>8.6266666666666669</v>
      </c>
      <c r="F41" s="56" t="s">
        <v>157</v>
      </c>
      <c r="G41" s="264">
        <v>7</v>
      </c>
      <c r="H41" s="93" t="s">
        <v>1103</v>
      </c>
      <c r="I41" s="264">
        <v>8.98</v>
      </c>
      <c r="J41" s="276" t="s">
        <v>1194</v>
      </c>
      <c r="K41" s="264">
        <v>9.9</v>
      </c>
      <c r="L41" s="276" t="s">
        <v>1287</v>
      </c>
      <c r="M41" s="270">
        <v>43783</v>
      </c>
    </row>
    <row r="42" spans="1:13" s="1" customFormat="1" ht="15.75" customHeight="1">
      <c r="A42" s="89">
        <v>37</v>
      </c>
      <c r="B42" s="258" t="s">
        <v>144</v>
      </c>
      <c r="C42" s="90">
        <v>1</v>
      </c>
      <c r="D42" s="91">
        <f t="shared" si="0"/>
        <v>18.22</v>
      </c>
      <c r="E42" s="92">
        <f t="shared" si="1"/>
        <v>18.22</v>
      </c>
      <c r="F42" s="56" t="s">
        <v>159</v>
      </c>
      <c r="G42" s="264">
        <v>19.96</v>
      </c>
      <c r="H42" s="276" t="s">
        <v>1104</v>
      </c>
      <c r="I42" s="264">
        <v>22</v>
      </c>
      <c r="J42" s="276" t="s">
        <v>1195</v>
      </c>
      <c r="K42" s="264">
        <v>12.7</v>
      </c>
      <c r="L42" s="276" t="s">
        <v>145</v>
      </c>
      <c r="M42" s="270">
        <v>43787</v>
      </c>
    </row>
    <row r="43" spans="1:13" s="1" customFormat="1">
      <c r="A43" s="89">
        <v>38</v>
      </c>
      <c r="B43" s="258" t="s">
        <v>1034</v>
      </c>
      <c r="C43" s="90">
        <v>1</v>
      </c>
      <c r="D43" s="91">
        <f t="shared" si="0"/>
        <v>55.266666666666673</v>
      </c>
      <c r="E43" s="92">
        <f t="shared" si="1"/>
        <v>55.266666666666673</v>
      </c>
      <c r="F43" s="56" t="s">
        <v>120</v>
      </c>
      <c r="G43" s="264">
        <v>48.9</v>
      </c>
      <c r="H43" s="93" t="s">
        <v>1105</v>
      </c>
      <c r="I43" s="264">
        <v>64.900000000000006</v>
      </c>
      <c r="J43" s="276" t="s">
        <v>1196</v>
      </c>
      <c r="K43" s="264">
        <v>52</v>
      </c>
      <c r="L43" s="276" t="s">
        <v>1288</v>
      </c>
      <c r="M43" s="270">
        <v>43787</v>
      </c>
    </row>
    <row r="44" spans="1:13" s="1" customFormat="1">
      <c r="A44" s="99">
        <v>39</v>
      </c>
      <c r="B44" s="258" t="s">
        <v>1035</v>
      </c>
      <c r="C44" s="90">
        <v>1</v>
      </c>
      <c r="D44" s="91">
        <f t="shared" si="0"/>
        <v>24.763333333333332</v>
      </c>
      <c r="E44" s="92">
        <f t="shared" si="1"/>
        <v>24.763333333333332</v>
      </c>
      <c r="F44" s="100"/>
      <c r="G44" s="264">
        <v>17.989999999999998</v>
      </c>
      <c r="H44" s="276" t="s">
        <v>1106</v>
      </c>
      <c r="I44" s="264">
        <v>25.2</v>
      </c>
      <c r="J44" s="276" t="s">
        <v>1197</v>
      </c>
      <c r="K44" s="264">
        <v>31.1</v>
      </c>
      <c r="L44" s="276" t="s">
        <v>1289</v>
      </c>
      <c r="M44" s="270">
        <v>43787</v>
      </c>
    </row>
    <row r="45" spans="1:13" s="1" customFormat="1" ht="30">
      <c r="A45" s="99">
        <v>40</v>
      </c>
      <c r="B45" s="259" t="s">
        <v>1036</v>
      </c>
      <c r="C45" s="90">
        <v>1</v>
      </c>
      <c r="D45" s="91">
        <f t="shared" si="0"/>
        <v>26.599999999999998</v>
      </c>
      <c r="E45" s="92">
        <f t="shared" si="1"/>
        <v>26.599999999999998</v>
      </c>
      <c r="F45" s="100"/>
      <c r="G45" s="264">
        <v>35.9</v>
      </c>
      <c r="H45" s="276" t="s">
        <v>1107</v>
      </c>
      <c r="I45" s="264">
        <v>27</v>
      </c>
      <c r="J45" s="93" t="s">
        <v>1198</v>
      </c>
      <c r="K45" s="264">
        <v>16.899999999999999</v>
      </c>
      <c r="L45" s="276" t="s">
        <v>1290</v>
      </c>
      <c r="M45" s="270">
        <v>43787</v>
      </c>
    </row>
    <row r="46" spans="1:13" s="1" customFormat="1">
      <c r="A46" s="99">
        <v>41</v>
      </c>
      <c r="B46" s="258" t="s">
        <v>1037</v>
      </c>
      <c r="C46" s="90">
        <v>1</v>
      </c>
      <c r="D46" s="91">
        <f t="shared" si="0"/>
        <v>173.09333333333333</v>
      </c>
      <c r="E46" s="92">
        <f t="shared" si="1"/>
        <v>173.09333333333333</v>
      </c>
      <c r="F46" s="100"/>
      <c r="G46" s="264">
        <v>204.9</v>
      </c>
      <c r="H46" s="276" t="s">
        <v>1108</v>
      </c>
      <c r="I46" s="264">
        <v>157.19</v>
      </c>
      <c r="J46" s="276" t="s">
        <v>1199</v>
      </c>
      <c r="K46" s="264">
        <v>157.19</v>
      </c>
      <c r="L46" s="276" t="s">
        <v>1291</v>
      </c>
      <c r="M46" s="270">
        <v>43787</v>
      </c>
    </row>
    <row r="47" spans="1:13" s="1" customFormat="1">
      <c r="A47" s="99">
        <v>42</v>
      </c>
      <c r="B47" s="258" t="s">
        <v>146</v>
      </c>
      <c r="C47" s="90">
        <v>1</v>
      </c>
      <c r="D47" s="91">
        <f t="shared" si="0"/>
        <v>45.786666666666669</v>
      </c>
      <c r="E47" s="92">
        <f t="shared" si="1"/>
        <v>45.786666666666669</v>
      </c>
      <c r="F47" s="100"/>
      <c r="G47" s="264">
        <v>52.9</v>
      </c>
      <c r="H47" s="276" t="s">
        <v>1109</v>
      </c>
      <c r="I47" s="264">
        <v>40.65</v>
      </c>
      <c r="J47" s="276" t="s">
        <v>1200</v>
      </c>
      <c r="K47" s="264">
        <v>43.81</v>
      </c>
      <c r="L47" s="276" t="s">
        <v>1292</v>
      </c>
      <c r="M47" s="270">
        <v>43787</v>
      </c>
    </row>
    <row r="48" spans="1:13" s="1" customFormat="1">
      <c r="A48" s="99">
        <v>43</v>
      </c>
      <c r="B48" s="258" t="s">
        <v>147</v>
      </c>
      <c r="C48" s="90">
        <v>1</v>
      </c>
      <c r="D48" s="91">
        <f t="shared" si="0"/>
        <v>81.19</v>
      </c>
      <c r="E48" s="92">
        <f t="shared" si="1"/>
        <v>81.19</v>
      </c>
      <c r="F48" s="100"/>
      <c r="G48" s="264">
        <v>59.7</v>
      </c>
      <c r="H48" s="276" t="s">
        <v>1110</v>
      </c>
      <c r="I48" s="264">
        <v>62.8</v>
      </c>
      <c r="J48" s="276" t="s">
        <v>1201</v>
      </c>
      <c r="K48" s="264">
        <v>121.07</v>
      </c>
      <c r="L48" s="276" t="s">
        <v>1293</v>
      </c>
      <c r="M48" s="270">
        <v>43787</v>
      </c>
    </row>
    <row r="49" spans="1:13" s="1" customFormat="1">
      <c r="A49" s="99">
        <v>44</v>
      </c>
      <c r="B49" s="258" t="s">
        <v>1038</v>
      </c>
      <c r="C49" s="90">
        <v>1</v>
      </c>
      <c r="D49" s="91">
        <f t="shared" si="0"/>
        <v>307.94333333333333</v>
      </c>
      <c r="E49" s="92">
        <f t="shared" si="1"/>
        <v>307.94333333333333</v>
      </c>
      <c r="F49" s="100"/>
      <c r="G49" s="264">
        <v>284.91000000000003</v>
      </c>
      <c r="H49" s="93" t="s">
        <v>1111</v>
      </c>
      <c r="I49" s="264">
        <v>349.02</v>
      </c>
      <c r="J49" s="276" t="s">
        <v>1202</v>
      </c>
      <c r="K49" s="264">
        <v>289.89999999999998</v>
      </c>
      <c r="L49" s="276" t="s">
        <v>1294</v>
      </c>
      <c r="M49" s="270">
        <v>43787</v>
      </c>
    </row>
    <row r="50" spans="1:13" s="1" customFormat="1">
      <c r="A50" s="99">
        <v>45</v>
      </c>
      <c r="B50" s="258" t="s">
        <v>148</v>
      </c>
      <c r="C50" s="90">
        <v>1</v>
      </c>
      <c r="D50" s="91">
        <f t="shared" si="0"/>
        <v>61.733333333333327</v>
      </c>
      <c r="E50" s="92">
        <f t="shared" si="1"/>
        <v>61.733333333333327</v>
      </c>
      <c r="F50" s="100"/>
      <c r="G50" s="264">
        <v>76.8</v>
      </c>
      <c r="H50" s="276" t="s">
        <v>1112</v>
      </c>
      <c r="I50" s="264">
        <v>51.4</v>
      </c>
      <c r="J50" s="276" t="s">
        <v>1203</v>
      </c>
      <c r="K50" s="264">
        <v>57</v>
      </c>
      <c r="L50" s="276" t="s">
        <v>1295</v>
      </c>
      <c r="M50" s="270">
        <v>43787</v>
      </c>
    </row>
    <row r="51" spans="1:13" s="1" customFormat="1">
      <c r="A51" s="99">
        <v>46</v>
      </c>
      <c r="B51" s="258" t="s">
        <v>149</v>
      </c>
      <c r="C51" s="90">
        <v>1</v>
      </c>
      <c r="D51" s="91">
        <f t="shared" si="0"/>
        <v>35.263333333333328</v>
      </c>
      <c r="E51" s="92">
        <f t="shared" si="1"/>
        <v>35.263333333333328</v>
      </c>
      <c r="F51" s="100"/>
      <c r="G51" s="264">
        <v>34.99</v>
      </c>
      <c r="H51" s="276" t="s">
        <v>1113</v>
      </c>
      <c r="I51" s="264">
        <v>45.9</v>
      </c>
      <c r="J51" s="276" t="s">
        <v>1204</v>
      </c>
      <c r="K51" s="264">
        <v>24.9</v>
      </c>
      <c r="L51" s="276" t="s">
        <v>1296</v>
      </c>
      <c r="M51" s="270">
        <v>43787</v>
      </c>
    </row>
    <row r="52" spans="1:13" s="1" customFormat="1" ht="30">
      <c r="A52" s="99">
        <v>47</v>
      </c>
      <c r="B52" s="258" t="s">
        <v>151</v>
      </c>
      <c r="C52" s="90">
        <v>1</v>
      </c>
      <c r="D52" s="91">
        <f t="shared" si="0"/>
        <v>208.96333333333334</v>
      </c>
      <c r="E52" s="92">
        <f t="shared" si="1"/>
        <v>208.96333333333334</v>
      </c>
      <c r="F52" s="100"/>
      <c r="G52" s="264">
        <v>229.99</v>
      </c>
      <c r="H52" s="276" t="s">
        <v>1114</v>
      </c>
      <c r="I52" s="264">
        <v>197.9</v>
      </c>
      <c r="J52" s="276" t="s">
        <v>1205</v>
      </c>
      <c r="K52" s="264">
        <v>199</v>
      </c>
      <c r="L52" s="276" t="s">
        <v>1297</v>
      </c>
      <c r="M52" s="269" t="s">
        <v>1064</v>
      </c>
    </row>
    <row r="53" spans="1:13" s="1" customFormat="1">
      <c r="A53" s="99">
        <v>48</v>
      </c>
      <c r="B53" s="258" t="s">
        <v>1039</v>
      </c>
      <c r="C53" s="90">
        <v>1</v>
      </c>
      <c r="D53" s="91">
        <f t="shared" si="0"/>
        <v>26.599999999999998</v>
      </c>
      <c r="E53" s="92">
        <f t="shared" si="1"/>
        <v>26.599999999999998</v>
      </c>
      <c r="F53" s="100"/>
      <c r="G53" s="264">
        <v>19.899999999999999</v>
      </c>
      <c r="H53" s="276" t="s">
        <v>1084</v>
      </c>
      <c r="I53" s="264">
        <v>24.9</v>
      </c>
      <c r="J53" s="276" t="s">
        <v>1206</v>
      </c>
      <c r="K53" s="264">
        <v>35</v>
      </c>
      <c r="L53" s="276" t="s">
        <v>1298</v>
      </c>
      <c r="M53" s="270">
        <v>43787</v>
      </c>
    </row>
    <row r="54" spans="1:13" s="1" customFormat="1">
      <c r="A54" s="99">
        <v>49</v>
      </c>
      <c r="B54" s="258" t="s">
        <v>1040</v>
      </c>
      <c r="C54" s="90">
        <v>1</v>
      </c>
      <c r="D54" s="91">
        <f t="shared" si="0"/>
        <v>139.13</v>
      </c>
      <c r="E54" s="92">
        <f t="shared" si="1"/>
        <v>139.13</v>
      </c>
      <c r="F54" s="100"/>
      <c r="G54" s="264">
        <v>85.93</v>
      </c>
      <c r="H54" s="276" t="s">
        <v>1115</v>
      </c>
      <c r="I54" s="264">
        <v>139.9</v>
      </c>
      <c r="J54" s="276" t="s">
        <v>1207</v>
      </c>
      <c r="K54" s="264">
        <v>191.56</v>
      </c>
      <c r="L54" s="276" t="s">
        <v>1299</v>
      </c>
      <c r="M54" s="270">
        <v>43790</v>
      </c>
    </row>
    <row r="55" spans="1:13" s="1" customFormat="1">
      <c r="A55" s="99">
        <v>50</v>
      </c>
      <c r="B55" s="258" t="s">
        <v>1041</v>
      </c>
      <c r="C55" s="90">
        <v>1</v>
      </c>
      <c r="D55" s="91">
        <f t="shared" si="0"/>
        <v>23.293333333333333</v>
      </c>
      <c r="E55" s="92">
        <f t="shared" si="1"/>
        <v>23.293333333333333</v>
      </c>
      <c r="F55" s="100"/>
      <c r="G55" s="264">
        <v>19.899999999999999</v>
      </c>
      <c r="H55" s="276" t="s">
        <v>1116</v>
      </c>
      <c r="I55" s="264">
        <v>24.99</v>
      </c>
      <c r="J55" s="276" t="s">
        <v>1208</v>
      </c>
      <c r="K55" s="264">
        <v>24.99</v>
      </c>
      <c r="L55" s="276" t="s">
        <v>1206</v>
      </c>
      <c r="M55" s="270">
        <v>43791</v>
      </c>
    </row>
    <row r="56" spans="1:13" s="1" customFormat="1">
      <c r="A56" s="99">
        <v>51</v>
      </c>
      <c r="B56" s="261" t="s">
        <v>1042</v>
      </c>
      <c r="C56" s="90">
        <v>1</v>
      </c>
      <c r="D56" s="91">
        <f t="shared" si="0"/>
        <v>156.63333333333333</v>
      </c>
      <c r="E56" s="92">
        <f t="shared" si="1"/>
        <v>156.63333333333333</v>
      </c>
      <c r="F56" s="100"/>
      <c r="G56" s="265">
        <v>101</v>
      </c>
      <c r="H56" s="276" t="s">
        <v>1117</v>
      </c>
      <c r="I56" s="265">
        <v>219.9</v>
      </c>
      <c r="J56" s="276" t="s">
        <v>1209</v>
      </c>
      <c r="K56" s="265">
        <v>149</v>
      </c>
      <c r="L56" s="276" t="s">
        <v>1300</v>
      </c>
      <c r="M56" s="271">
        <v>43795</v>
      </c>
    </row>
    <row r="57" spans="1:13" s="1" customFormat="1">
      <c r="A57" s="99">
        <v>52</v>
      </c>
      <c r="B57" s="258" t="s">
        <v>1043</v>
      </c>
      <c r="C57" s="90">
        <v>1</v>
      </c>
      <c r="D57" s="91">
        <f t="shared" si="0"/>
        <v>110.63333333333333</v>
      </c>
      <c r="E57" s="92">
        <f t="shared" si="1"/>
        <v>110.63333333333333</v>
      </c>
      <c r="F57" s="100"/>
      <c r="G57" s="264">
        <v>109.9</v>
      </c>
      <c r="H57" s="276" t="s">
        <v>1118</v>
      </c>
      <c r="I57" s="264">
        <v>119</v>
      </c>
      <c r="J57" s="276" t="s">
        <v>1210</v>
      </c>
      <c r="K57" s="264">
        <v>103</v>
      </c>
      <c r="L57" s="276" t="s">
        <v>1301</v>
      </c>
      <c r="M57" s="270">
        <v>43796</v>
      </c>
    </row>
    <row r="58" spans="1:13" s="1" customFormat="1">
      <c r="A58" s="99">
        <v>53</v>
      </c>
      <c r="B58" s="258" t="s">
        <v>1044</v>
      </c>
      <c r="C58" s="90">
        <v>1</v>
      </c>
      <c r="D58" s="91">
        <f t="shared" si="0"/>
        <v>102.41333333333334</v>
      </c>
      <c r="E58" s="92">
        <f>D58*C58</f>
        <v>102.41333333333334</v>
      </c>
      <c r="F58" s="100"/>
      <c r="G58" s="264">
        <v>86.34</v>
      </c>
      <c r="H58" s="276" t="s">
        <v>1119</v>
      </c>
      <c r="I58" s="264">
        <v>75.900000000000006</v>
      </c>
      <c r="J58" s="276" t="s">
        <v>1211</v>
      </c>
      <c r="K58" s="264">
        <v>145</v>
      </c>
      <c r="L58" s="276" t="s">
        <v>1302</v>
      </c>
      <c r="M58" s="270">
        <v>43804</v>
      </c>
    </row>
    <row r="59" spans="1:13" s="1" customFormat="1">
      <c r="A59" s="99">
        <v>54</v>
      </c>
      <c r="B59" s="258" t="s">
        <v>1045</v>
      </c>
      <c r="C59" s="90">
        <v>1</v>
      </c>
      <c r="D59" s="91">
        <f t="shared" si="0"/>
        <v>59.54</v>
      </c>
      <c r="E59" s="92">
        <f t="shared" ref="E59:E96" si="2">D59*C59</f>
        <v>59.54</v>
      </c>
      <c r="F59" s="100"/>
      <c r="G59" s="264">
        <v>35.020000000000003</v>
      </c>
      <c r="H59" s="276" t="s">
        <v>1120</v>
      </c>
      <c r="I59" s="264">
        <v>49.9</v>
      </c>
      <c r="J59" s="276" t="s">
        <v>1212</v>
      </c>
      <c r="K59" s="264">
        <v>93.7</v>
      </c>
      <c r="L59" s="276" t="s">
        <v>1303</v>
      </c>
      <c r="M59" s="270">
        <v>43804</v>
      </c>
    </row>
    <row r="60" spans="1:13" s="1" customFormat="1">
      <c r="A60" s="99">
        <v>55</v>
      </c>
      <c r="B60" s="260" t="s">
        <v>1046</v>
      </c>
      <c r="C60" s="90">
        <v>1</v>
      </c>
      <c r="D60" s="91">
        <f t="shared" si="0"/>
        <v>127.36666666666667</v>
      </c>
      <c r="E60" s="92">
        <f t="shared" si="2"/>
        <v>127.36666666666667</v>
      </c>
      <c r="F60" s="100"/>
      <c r="G60" s="266">
        <v>159.19999999999999</v>
      </c>
      <c r="H60" s="277" t="s">
        <v>1121</v>
      </c>
      <c r="I60" s="266">
        <v>129</v>
      </c>
      <c r="J60" s="277" t="s">
        <v>1213</v>
      </c>
      <c r="K60" s="266">
        <v>93.9</v>
      </c>
      <c r="L60" s="277" t="s">
        <v>1304</v>
      </c>
      <c r="M60" s="272">
        <v>43150</v>
      </c>
    </row>
    <row r="61" spans="1:13" s="1" customFormat="1">
      <c r="A61" s="99">
        <v>56</v>
      </c>
      <c r="B61" s="258" t="s">
        <v>152</v>
      </c>
      <c r="C61" s="90">
        <v>1</v>
      </c>
      <c r="D61" s="91">
        <f t="shared" si="0"/>
        <v>23.533333333333331</v>
      </c>
      <c r="E61" s="92">
        <f t="shared" si="2"/>
        <v>23.533333333333331</v>
      </c>
      <c r="F61" s="100"/>
      <c r="G61" s="264">
        <v>13.9</v>
      </c>
      <c r="H61" s="276" t="s">
        <v>1122</v>
      </c>
      <c r="I61" s="264">
        <v>19.8</v>
      </c>
      <c r="J61" s="276" t="s">
        <v>1214</v>
      </c>
      <c r="K61" s="264">
        <v>36.9</v>
      </c>
      <c r="L61" s="276" t="s">
        <v>1305</v>
      </c>
      <c r="M61" s="270">
        <v>43809</v>
      </c>
    </row>
    <row r="62" spans="1:13" s="1" customFormat="1">
      <c r="A62" s="99">
        <v>57</v>
      </c>
      <c r="B62" s="258" t="s">
        <v>153</v>
      </c>
      <c r="C62" s="90">
        <v>1</v>
      </c>
      <c r="D62" s="91">
        <f t="shared" si="0"/>
        <v>31.509999999999994</v>
      </c>
      <c r="E62" s="92">
        <f t="shared" si="2"/>
        <v>31.509999999999994</v>
      </c>
      <c r="F62" s="100"/>
      <c r="G62" s="264">
        <v>23.9</v>
      </c>
      <c r="H62" s="276" t="s">
        <v>1123</v>
      </c>
      <c r="I62" s="264">
        <v>53.33</v>
      </c>
      <c r="J62" s="276" t="s">
        <v>1215</v>
      </c>
      <c r="K62" s="264">
        <v>17.3</v>
      </c>
      <c r="L62" s="276" t="s">
        <v>1306</v>
      </c>
      <c r="M62" s="270">
        <v>43809</v>
      </c>
    </row>
    <row r="63" spans="1:13" s="1" customFormat="1">
      <c r="A63" s="99">
        <v>58</v>
      </c>
      <c r="B63" s="258" t="s">
        <v>1047</v>
      </c>
      <c r="C63" s="90">
        <v>1</v>
      </c>
      <c r="D63" s="91">
        <f t="shared" si="0"/>
        <v>22.866666666666664</v>
      </c>
      <c r="E63" s="92">
        <f t="shared" si="2"/>
        <v>22.866666666666664</v>
      </c>
      <c r="F63" s="100"/>
      <c r="G63" s="264">
        <v>21.9</v>
      </c>
      <c r="H63" s="276" t="s">
        <v>1124</v>
      </c>
      <c r="I63" s="264">
        <v>33.799999999999997</v>
      </c>
      <c r="J63" s="276" t="s">
        <v>1216</v>
      </c>
      <c r="K63" s="264">
        <v>12.9</v>
      </c>
      <c r="L63" s="276" t="s">
        <v>1307</v>
      </c>
      <c r="M63" s="270">
        <v>43812</v>
      </c>
    </row>
    <row r="64" spans="1:13" s="1" customFormat="1">
      <c r="A64" s="99">
        <v>59</v>
      </c>
      <c r="B64" s="259" t="s">
        <v>1048</v>
      </c>
      <c r="C64" s="90">
        <v>1</v>
      </c>
      <c r="D64" s="91">
        <f t="shared" si="0"/>
        <v>9.6566666666666663</v>
      </c>
      <c r="E64" s="92">
        <f t="shared" si="2"/>
        <v>9.6566666666666663</v>
      </c>
      <c r="F64" s="100"/>
      <c r="G64" s="264">
        <v>6.98</v>
      </c>
      <c r="H64" s="276" t="s">
        <v>1125</v>
      </c>
      <c r="I64" s="264">
        <v>9.99</v>
      </c>
      <c r="J64" s="276" t="s">
        <v>1217</v>
      </c>
      <c r="K64" s="264">
        <v>12</v>
      </c>
      <c r="L64" s="276" t="s">
        <v>1308</v>
      </c>
      <c r="M64" s="270">
        <v>43812</v>
      </c>
    </row>
    <row r="65" spans="1:13" s="1" customFormat="1">
      <c r="A65" s="99">
        <v>60</v>
      </c>
      <c r="B65" s="258" t="s">
        <v>155</v>
      </c>
      <c r="C65" s="90">
        <v>1</v>
      </c>
      <c r="D65" s="91">
        <f t="shared" si="0"/>
        <v>13.623333333333335</v>
      </c>
      <c r="E65" s="92">
        <f t="shared" si="2"/>
        <v>13.623333333333335</v>
      </c>
      <c r="F65" s="100"/>
      <c r="G65" s="264">
        <v>16.98</v>
      </c>
      <c r="H65" s="276" t="s">
        <v>1126</v>
      </c>
      <c r="I65" s="264">
        <v>10.9</v>
      </c>
      <c r="J65" s="276" t="s">
        <v>1218</v>
      </c>
      <c r="K65" s="264">
        <v>12.99</v>
      </c>
      <c r="L65" s="276" t="s">
        <v>1309</v>
      </c>
      <c r="M65" s="270">
        <v>43815</v>
      </c>
    </row>
    <row r="66" spans="1:13" s="1" customFormat="1">
      <c r="A66" s="99">
        <v>61</v>
      </c>
      <c r="B66" s="258" t="s">
        <v>156</v>
      </c>
      <c r="C66" s="90">
        <v>1</v>
      </c>
      <c r="D66" s="91">
        <f t="shared" si="0"/>
        <v>45.419999999999995</v>
      </c>
      <c r="E66" s="92">
        <f t="shared" si="2"/>
        <v>45.419999999999995</v>
      </c>
      <c r="F66" s="100"/>
      <c r="G66" s="264">
        <v>53.2</v>
      </c>
      <c r="H66" s="276" t="s">
        <v>1127</v>
      </c>
      <c r="I66" s="264">
        <v>29.86</v>
      </c>
      <c r="J66" s="276" t="s">
        <v>1219</v>
      </c>
      <c r="K66" s="264">
        <v>53.2</v>
      </c>
      <c r="L66" s="276" t="s">
        <v>1310</v>
      </c>
      <c r="M66" s="270">
        <v>43815</v>
      </c>
    </row>
    <row r="67" spans="1:13" s="1" customFormat="1">
      <c r="A67" s="99">
        <v>62</v>
      </c>
      <c r="B67" s="258" t="s">
        <v>1049</v>
      </c>
      <c r="C67" s="90">
        <v>1</v>
      </c>
      <c r="D67" s="91">
        <f t="shared" si="0"/>
        <v>14.523333333333333</v>
      </c>
      <c r="E67" s="92">
        <f t="shared" si="2"/>
        <v>14.523333333333333</v>
      </c>
      <c r="F67" s="100"/>
      <c r="G67" s="264">
        <v>13.99</v>
      </c>
      <c r="H67" s="276" t="s">
        <v>1128</v>
      </c>
      <c r="I67" s="264">
        <v>18.899999999999999</v>
      </c>
      <c r="J67" s="276" t="s">
        <v>1220</v>
      </c>
      <c r="K67" s="264">
        <v>10.68</v>
      </c>
      <c r="L67" s="276" t="s">
        <v>1311</v>
      </c>
      <c r="M67" s="270">
        <v>43815</v>
      </c>
    </row>
    <row r="68" spans="1:13" s="1" customFormat="1">
      <c r="A68" s="99">
        <v>63</v>
      </c>
      <c r="B68" s="258" t="s">
        <v>1050</v>
      </c>
      <c r="C68" s="90">
        <v>1</v>
      </c>
      <c r="D68" s="91">
        <f t="shared" ref="D68:D96" si="3">AVERAGE(G68,I68,K68)</f>
        <v>159.41999999999999</v>
      </c>
      <c r="E68" s="92">
        <f t="shared" si="2"/>
        <v>159.41999999999999</v>
      </c>
      <c r="F68" s="100"/>
      <c r="G68" s="264">
        <v>189.78</v>
      </c>
      <c r="H68" s="93" t="s">
        <v>1129</v>
      </c>
      <c r="I68" s="264">
        <v>98.49</v>
      </c>
      <c r="J68" s="276" t="s">
        <v>1221</v>
      </c>
      <c r="K68" s="264">
        <v>189.99</v>
      </c>
      <c r="L68" s="276" t="s">
        <v>1312</v>
      </c>
      <c r="M68" s="270">
        <v>43815</v>
      </c>
    </row>
    <row r="69" spans="1:13" s="1" customFormat="1">
      <c r="A69" s="99">
        <v>64</v>
      </c>
      <c r="B69" s="259" t="s">
        <v>1051</v>
      </c>
      <c r="C69" s="90">
        <v>1</v>
      </c>
      <c r="D69" s="91">
        <f t="shared" si="3"/>
        <v>195.38666666666666</v>
      </c>
      <c r="E69" s="92">
        <f t="shared" si="2"/>
        <v>195.38666666666666</v>
      </c>
      <c r="F69" s="100"/>
      <c r="G69" s="264">
        <v>179.9</v>
      </c>
      <c r="H69" s="276" t="s">
        <v>1130</v>
      </c>
      <c r="I69" s="264">
        <v>199</v>
      </c>
      <c r="J69" s="276" t="s">
        <v>1222</v>
      </c>
      <c r="K69" s="264">
        <v>207.26</v>
      </c>
      <c r="L69" s="276" t="s">
        <v>1313</v>
      </c>
      <c r="M69" s="270">
        <v>43815</v>
      </c>
    </row>
    <row r="70" spans="1:13" s="1" customFormat="1">
      <c r="A70" s="99">
        <v>65</v>
      </c>
      <c r="B70" s="261" t="s">
        <v>158</v>
      </c>
      <c r="C70" s="90">
        <v>1</v>
      </c>
      <c r="D70" s="91">
        <f t="shared" si="3"/>
        <v>57.086666666666666</v>
      </c>
      <c r="E70" s="92">
        <f t="shared" si="2"/>
        <v>57.086666666666666</v>
      </c>
      <c r="F70" s="100"/>
      <c r="G70" s="265">
        <v>66.95</v>
      </c>
      <c r="H70" s="276" t="s">
        <v>1131</v>
      </c>
      <c r="I70" s="265">
        <v>37.36</v>
      </c>
      <c r="J70" s="276" t="s">
        <v>1223</v>
      </c>
      <c r="K70" s="265">
        <v>66.95</v>
      </c>
      <c r="L70" s="276" t="s">
        <v>1314</v>
      </c>
      <c r="M70" s="271">
        <v>43815</v>
      </c>
    </row>
    <row r="71" spans="1:13" s="1" customFormat="1">
      <c r="A71" s="99">
        <v>66</v>
      </c>
      <c r="B71" s="258" t="s">
        <v>1052</v>
      </c>
      <c r="C71" s="90">
        <v>1</v>
      </c>
      <c r="D71" s="91">
        <f t="shared" si="3"/>
        <v>557.76</v>
      </c>
      <c r="E71" s="92">
        <f t="shared" si="2"/>
        <v>557.76</v>
      </c>
      <c r="F71" s="100"/>
      <c r="G71" s="264">
        <v>499.9</v>
      </c>
      <c r="H71" s="276" t="s">
        <v>1132</v>
      </c>
      <c r="I71" s="264">
        <v>689.9</v>
      </c>
      <c r="J71" s="276" t="s">
        <v>1224</v>
      </c>
      <c r="K71" s="264">
        <v>483.48</v>
      </c>
      <c r="L71" s="276" t="s">
        <v>1315</v>
      </c>
      <c r="M71" s="270">
        <v>43815</v>
      </c>
    </row>
    <row r="72" spans="1:13" s="1" customFormat="1">
      <c r="A72" s="99">
        <v>67</v>
      </c>
      <c r="B72" s="258" t="s">
        <v>1053</v>
      </c>
      <c r="C72" s="90">
        <v>1</v>
      </c>
      <c r="D72" s="91">
        <f t="shared" si="3"/>
        <v>30.366666666666664</v>
      </c>
      <c r="E72" s="92">
        <f t="shared" si="2"/>
        <v>30.366666666666664</v>
      </c>
      <c r="F72" s="100"/>
      <c r="G72" s="264">
        <v>30.9</v>
      </c>
      <c r="H72" s="276" t="s">
        <v>1133</v>
      </c>
      <c r="I72" s="264">
        <v>26.9</v>
      </c>
      <c r="J72" s="276" t="s">
        <v>1225</v>
      </c>
      <c r="K72" s="264">
        <v>33.299999999999997</v>
      </c>
      <c r="L72" s="276" t="s">
        <v>1316</v>
      </c>
      <c r="M72" s="270">
        <v>43815</v>
      </c>
    </row>
    <row r="73" spans="1:13" s="1" customFormat="1">
      <c r="A73" s="99">
        <v>68</v>
      </c>
      <c r="B73" s="258" t="s">
        <v>1054</v>
      </c>
      <c r="C73" s="90">
        <v>1</v>
      </c>
      <c r="D73" s="91">
        <f t="shared" si="3"/>
        <v>81.966666666666654</v>
      </c>
      <c r="E73" s="92">
        <f t="shared" si="2"/>
        <v>81.966666666666654</v>
      </c>
      <c r="F73" s="100"/>
      <c r="G73" s="264">
        <v>79.900000000000006</v>
      </c>
      <c r="H73" s="276" t="s">
        <v>1134</v>
      </c>
      <c r="I73" s="264">
        <v>98.8</v>
      </c>
      <c r="J73" s="276" t="s">
        <v>1226</v>
      </c>
      <c r="K73" s="264">
        <v>67.2</v>
      </c>
      <c r="L73" s="276" t="s">
        <v>1317</v>
      </c>
      <c r="M73" s="270">
        <v>43816</v>
      </c>
    </row>
    <row r="74" spans="1:13" s="1" customFormat="1">
      <c r="A74" s="99">
        <v>69</v>
      </c>
      <c r="B74" s="258" t="s">
        <v>160</v>
      </c>
      <c r="C74" s="90">
        <v>1</v>
      </c>
      <c r="D74" s="91">
        <f t="shared" si="3"/>
        <v>44.04</v>
      </c>
      <c r="E74" s="92">
        <f t="shared" si="2"/>
        <v>44.04</v>
      </c>
      <c r="F74" s="100"/>
      <c r="G74" s="264">
        <v>23.38</v>
      </c>
      <c r="H74" s="93" t="s">
        <v>1135</v>
      </c>
      <c r="I74" s="264">
        <v>54.37</v>
      </c>
      <c r="J74" s="276" t="s">
        <v>1227</v>
      </c>
      <c r="K74" s="264">
        <v>54.37</v>
      </c>
      <c r="L74" s="276" t="s">
        <v>1318</v>
      </c>
      <c r="M74" s="270">
        <v>43816</v>
      </c>
    </row>
    <row r="75" spans="1:13" s="1" customFormat="1">
      <c r="A75" s="99">
        <v>70</v>
      </c>
      <c r="B75" s="258" t="s">
        <v>161</v>
      </c>
      <c r="C75" s="90">
        <v>1</v>
      </c>
      <c r="D75" s="91">
        <f t="shared" si="3"/>
        <v>226.96333333333334</v>
      </c>
      <c r="E75" s="92">
        <f t="shared" si="2"/>
        <v>226.96333333333334</v>
      </c>
      <c r="F75" s="100"/>
      <c r="G75" s="264">
        <v>240.05</v>
      </c>
      <c r="H75" s="276" t="s">
        <v>1136</v>
      </c>
      <c r="I75" s="264">
        <v>212.93</v>
      </c>
      <c r="J75" s="276" t="s">
        <v>1228</v>
      </c>
      <c r="K75" s="264">
        <v>227.91</v>
      </c>
      <c r="L75" s="276" t="s">
        <v>1319</v>
      </c>
      <c r="M75" s="270">
        <v>43816</v>
      </c>
    </row>
    <row r="76" spans="1:13" s="1" customFormat="1">
      <c r="A76" s="99">
        <v>71</v>
      </c>
      <c r="B76" s="258" t="s">
        <v>1055</v>
      </c>
      <c r="C76" s="90">
        <v>1</v>
      </c>
      <c r="D76" s="91">
        <f t="shared" si="3"/>
        <v>21.763333333333332</v>
      </c>
      <c r="E76" s="92">
        <f t="shared" si="2"/>
        <v>21.763333333333332</v>
      </c>
      <c r="F76" s="100"/>
      <c r="G76" s="264">
        <v>15.49</v>
      </c>
      <c r="H76" s="276" t="s">
        <v>1137</v>
      </c>
      <c r="I76" s="264">
        <v>29.9</v>
      </c>
      <c r="J76" s="276" t="s">
        <v>1229</v>
      </c>
      <c r="K76" s="264">
        <v>19.899999999999999</v>
      </c>
      <c r="L76" s="276" t="s">
        <v>1320</v>
      </c>
      <c r="M76" s="270">
        <v>43817</v>
      </c>
    </row>
    <row r="77" spans="1:13" s="1" customFormat="1">
      <c r="A77" s="99">
        <v>72</v>
      </c>
      <c r="B77" s="258" t="s">
        <v>1056</v>
      </c>
      <c r="C77" s="90">
        <v>1</v>
      </c>
      <c r="D77" s="91">
        <f t="shared" si="3"/>
        <v>46.48</v>
      </c>
      <c r="E77" s="92">
        <f t="shared" si="2"/>
        <v>46.48</v>
      </c>
      <c r="F77" s="100"/>
      <c r="G77" s="264">
        <v>54.45</v>
      </c>
      <c r="H77" s="276" t="s">
        <v>1138</v>
      </c>
      <c r="I77" s="264">
        <v>35</v>
      </c>
      <c r="J77" s="276" t="s">
        <v>1230</v>
      </c>
      <c r="K77" s="264">
        <v>49.99</v>
      </c>
      <c r="L77" s="276" t="s">
        <v>1321</v>
      </c>
      <c r="M77" s="270">
        <v>43817</v>
      </c>
    </row>
    <row r="78" spans="1:13" s="1" customFormat="1">
      <c r="A78" s="99">
        <v>73</v>
      </c>
      <c r="B78" s="258" t="s">
        <v>1057</v>
      </c>
      <c r="C78" s="90">
        <v>1</v>
      </c>
      <c r="D78" s="91">
        <f t="shared" si="3"/>
        <v>493.61333333333329</v>
      </c>
      <c r="E78" s="92">
        <f t="shared" si="2"/>
        <v>493.61333333333329</v>
      </c>
      <c r="F78" s="100"/>
      <c r="G78" s="264">
        <v>516.41999999999996</v>
      </c>
      <c r="H78" s="276" t="s">
        <v>1139</v>
      </c>
      <c r="I78" s="264">
        <v>516.41999999999996</v>
      </c>
      <c r="J78" s="276" t="s">
        <v>1231</v>
      </c>
      <c r="K78" s="264">
        <v>448</v>
      </c>
      <c r="L78" s="276" t="s">
        <v>1322</v>
      </c>
      <c r="M78" s="270">
        <v>43817</v>
      </c>
    </row>
    <row r="79" spans="1:13" s="1" customFormat="1">
      <c r="A79" s="99">
        <v>74</v>
      </c>
      <c r="B79" s="258" t="s">
        <v>1058</v>
      </c>
      <c r="C79" s="90">
        <v>1</v>
      </c>
      <c r="D79" s="91">
        <f t="shared" si="3"/>
        <v>17.596666666666668</v>
      </c>
      <c r="E79" s="92">
        <f t="shared" si="2"/>
        <v>17.596666666666668</v>
      </c>
      <c r="F79" s="100"/>
      <c r="G79" s="264">
        <v>12.99</v>
      </c>
      <c r="H79" s="276" t="s">
        <v>1140</v>
      </c>
      <c r="I79" s="264">
        <v>27.9</v>
      </c>
      <c r="J79" s="276" t="s">
        <v>1232</v>
      </c>
      <c r="K79" s="264">
        <v>11.9</v>
      </c>
      <c r="L79" s="276" t="s">
        <v>1323</v>
      </c>
      <c r="M79" s="270">
        <v>43817</v>
      </c>
    </row>
    <row r="80" spans="1:13" s="1" customFormat="1">
      <c r="A80" s="99">
        <v>75</v>
      </c>
      <c r="B80" s="258" t="s">
        <v>1059</v>
      </c>
      <c r="C80" s="90">
        <v>1</v>
      </c>
      <c r="D80" s="91">
        <f t="shared" si="3"/>
        <v>13.106666666666667</v>
      </c>
      <c r="E80" s="92">
        <f t="shared" si="2"/>
        <v>13.106666666666667</v>
      </c>
      <c r="F80" s="100"/>
      <c r="G80" s="264">
        <v>24.9</v>
      </c>
      <c r="H80" s="276" t="s">
        <v>1141</v>
      </c>
      <c r="I80" s="264">
        <v>7.21</v>
      </c>
      <c r="J80" s="276" t="s">
        <v>1233</v>
      </c>
      <c r="K80" s="264">
        <v>7.21</v>
      </c>
      <c r="L80" s="276" t="s">
        <v>1324</v>
      </c>
      <c r="M80" s="270">
        <v>43817</v>
      </c>
    </row>
    <row r="81" spans="1:13" s="1" customFormat="1">
      <c r="A81" s="99">
        <v>76</v>
      </c>
      <c r="B81" s="258" t="s">
        <v>1060</v>
      </c>
      <c r="C81" s="90">
        <v>1</v>
      </c>
      <c r="D81" s="91">
        <f t="shared" si="3"/>
        <v>95.943333333333328</v>
      </c>
      <c r="E81" s="92">
        <f t="shared" si="2"/>
        <v>95.943333333333328</v>
      </c>
      <c r="F81" s="100"/>
      <c r="G81" s="264">
        <v>54.69</v>
      </c>
      <c r="H81" s="276" t="s">
        <v>1142</v>
      </c>
      <c r="I81" s="264">
        <v>178.45</v>
      </c>
      <c r="J81" s="276" t="s">
        <v>1234</v>
      </c>
      <c r="K81" s="264">
        <v>54.69</v>
      </c>
      <c r="L81" s="276" t="s">
        <v>1325</v>
      </c>
      <c r="M81" s="270">
        <v>43817</v>
      </c>
    </row>
    <row r="82" spans="1:13" s="1" customFormat="1">
      <c r="A82" s="99">
        <v>77</v>
      </c>
      <c r="B82" s="258" t="s">
        <v>1061</v>
      </c>
      <c r="C82" s="90">
        <v>1</v>
      </c>
      <c r="D82" s="91">
        <f t="shared" si="3"/>
        <v>622.33333333333337</v>
      </c>
      <c r="E82" s="92">
        <f t="shared" si="2"/>
        <v>622.33333333333337</v>
      </c>
      <c r="F82" s="100"/>
      <c r="G82" s="264">
        <v>669</v>
      </c>
      <c r="H82" s="276" t="s">
        <v>1143</v>
      </c>
      <c r="I82" s="264">
        <v>599</v>
      </c>
      <c r="J82" s="276" t="s">
        <v>1235</v>
      </c>
      <c r="K82" s="264">
        <v>599</v>
      </c>
      <c r="L82" s="276" t="s">
        <v>1326</v>
      </c>
      <c r="M82" s="270">
        <v>43817</v>
      </c>
    </row>
    <row r="83" spans="1:13" s="1" customFormat="1">
      <c r="A83" s="99">
        <v>78</v>
      </c>
      <c r="B83" s="258" t="s">
        <v>1062</v>
      </c>
      <c r="C83" s="90">
        <v>1</v>
      </c>
      <c r="D83" s="91">
        <f t="shared" si="3"/>
        <v>2171.353333333333</v>
      </c>
      <c r="E83" s="92">
        <f t="shared" si="2"/>
        <v>2171.353333333333</v>
      </c>
      <c r="F83" s="100"/>
      <c r="G83" s="264">
        <v>2377.66</v>
      </c>
      <c r="H83" s="276" t="s">
        <v>1144</v>
      </c>
      <c r="I83" s="264">
        <v>2247.4</v>
      </c>
      <c r="J83" s="276" t="s">
        <v>1236</v>
      </c>
      <c r="K83" s="264">
        <v>1889</v>
      </c>
      <c r="L83" s="276" t="s">
        <v>1327</v>
      </c>
      <c r="M83" s="270">
        <v>43817</v>
      </c>
    </row>
    <row r="84" spans="1:13" s="1" customFormat="1">
      <c r="A84" s="99">
        <v>79</v>
      </c>
      <c r="B84" s="258" t="s">
        <v>162</v>
      </c>
      <c r="C84" s="90">
        <v>1</v>
      </c>
      <c r="D84" s="91">
        <f t="shared" si="3"/>
        <v>46.646666666666668</v>
      </c>
      <c r="E84" s="92">
        <f t="shared" si="2"/>
        <v>46.646666666666668</v>
      </c>
      <c r="F84" s="100"/>
      <c r="G84" s="264">
        <v>54.9</v>
      </c>
      <c r="H84" s="276" t="s">
        <v>1145</v>
      </c>
      <c r="I84" s="264">
        <v>26</v>
      </c>
      <c r="J84" s="276" t="s">
        <v>1237</v>
      </c>
      <c r="K84" s="264">
        <v>59.04</v>
      </c>
      <c r="L84" s="276" t="s">
        <v>1328</v>
      </c>
      <c r="M84" s="270">
        <v>43817</v>
      </c>
    </row>
    <row r="85" spans="1:13" s="1" customFormat="1">
      <c r="A85" s="99">
        <v>80</v>
      </c>
      <c r="B85" s="258" t="s">
        <v>163</v>
      </c>
      <c r="C85" s="90">
        <v>1</v>
      </c>
      <c r="D85" s="91">
        <f t="shared" si="3"/>
        <v>33.160000000000004</v>
      </c>
      <c r="E85" s="92">
        <f t="shared" si="2"/>
        <v>33.160000000000004</v>
      </c>
      <c r="F85" s="100"/>
      <c r="G85" s="264">
        <v>36</v>
      </c>
      <c r="H85" s="276" t="s">
        <v>1146</v>
      </c>
      <c r="I85" s="264">
        <v>27.48</v>
      </c>
      <c r="J85" s="276" t="s">
        <v>1238</v>
      </c>
      <c r="K85" s="264">
        <v>36</v>
      </c>
      <c r="L85" s="276" t="s">
        <v>1329</v>
      </c>
      <c r="M85" s="270">
        <v>43817</v>
      </c>
    </row>
    <row r="86" spans="1:13" s="1" customFormat="1">
      <c r="A86" s="99">
        <v>81</v>
      </c>
      <c r="B86" s="258" t="s">
        <v>164</v>
      </c>
      <c r="C86" s="90">
        <v>1</v>
      </c>
      <c r="D86" s="91">
        <f t="shared" si="3"/>
        <v>40.626666666666665</v>
      </c>
      <c r="E86" s="92">
        <f t="shared" si="2"/>
        <v>40.626666666666665</v>
      </c>
      <c r="F86" s="100"/>
      <c r="G86" s="264">
        <v>42.99</v>
      </c>
      <c r="H86" s="276" t="s">
        <v>1147</v>
      </c>
      <c r="I86" s="264">
        <v>35.9</v>
      </c>
      <c r="J86" s="276" t="s">
        <v>1239</v>
      </c>
      <c r="K86" s="264">
        <v>42.99</v>
      </c>
      <c r="L86" s="276" t="s">
        <v>1330</v>
      </c>
      <c r="M86" s="270">
        <v>43817</v>
      </c>
    </row>
    <row r="87" spans="1:13" s="1" customFormat="1">
      <c r="A87" s="99">
        <v>82</v>
      </c>
      <c r="B87" s="258" t="s">
        <v>165</v>
      </c>
      <c r="C87" s="90">
        <v>1</v>
      </c>
      <c r="D87" s="91">
        <f t="shared" si="3"/>
        <v>27.203333333333333</v>
      </c>
      <c r="E87" s="92">
        <f t="shared" si="2"/>
        <v>27.203333333333333</v>
      </c>
      <c r="F87" s="100"/>
      <c r="G87" s="264">
        <v>21.13</v>
      </c>
      <c r="H87" s="276" t="s">
        <v>1148</v>
      </c>
      <c r="I87" s="264">
        <v>39.35</v>
      </c>
      <c r="J87" s="276" t="s">
        <v>1240</v>
      </c>
      <c r="K87" s="264">
        <v>21.13</v>
      </c>
      <c r="L87" s="276" t="s">
        <v>1331</v>
      </c>
      <c r="M87" s="270">
        <v>43817</v>
      </c>
    </row>
    <row r="88" spans="1:13" s="1" customFormat="1">
      <c r="A88" s="99">
        <v>83</v>
      </c>
      <c r="B88" s="258" t="s">
        <v>166</v>
      </c>
      <c r="C88" s="90">
        <v>1</v>
      </c>
      <c r="D88" s="91">
        <f t="shared" si="3"/>
        <v>39.666666666666664</v>
      </c>
      <c r="E88" s="92">
        <f t="shared" si="2"/>
        <v>39.666666666666664</v>
      </c>
      <c r="F88" s="100"/>
      <c r="G88" s="264">
        <v>35.700000000000003</v>
      </c>
      <c r="H88" s="276" t="s">
        <v>1149</v>
      </c>
      <c r="I88" s="264">
        <v>32.9</v>
      </c>
      <c r="J88" s="276" t="s">
        <v>1241</v>
      </c>
      <c r="K88" s="267">
        <v>50.4</v>
      </c>
      <c r="L88" s="276" t="s">
        <v>1332</v>
      </c>
      <c r="M88" s="270">
        <v>43817</v>
      </c>
    </row>
    <row r="89" spans="1:13" s="1" customFormat="1">
      <c r="A89" s="99">
        <v>84</v>
      </c>
      <c r="B89" s="258" t="s">
        <v>167</v>
      </c>
      <c r="C89" s="90">
        <v>1</v>
      </c>
      <c r="D89" s="91">
        <f t="shared" si="3"/>
        <v>35.99</v>
      </c>
      <c r="E89" s="92">
        <f t="shared" si="2"/>
        <v>35.99</v>
      </c>
      <c r="F89" s="100"/>
      <c r="G89" s="264">
        <v>26.17</v>
      </c>
      <c r="H89" s="93" t="s">
        <v>1150</v>
      </c>
      <c r="I89" s="264">
        <v>40.9</v>
      </c>
      <c r="J89" s="276" t="s">
        <v>1242</v>
      </c>
      <c r="K89" s="264">
        <v>40.9</v>
      </c>
      <c r="L89" s="276" t="s">
        <v>1333</v>
      </c>
      <c r="M89" s="270">
        <v>43817</v>
      </c>
    </row>
    <row r="90" spans="1:13" s="1" customFormat="1">
      <c r="A90" s="99">
        <v>85</v>
      </c>
      <c r="B90" s="258" t="s">
        <v>168</v>
      </c>
      <c r="C90" s="90">
        <v>1</v>
      </c>
      <c r="D90" s="91">
        <f t="shared" si="3"/>
        <v>16.873333333333335</v>
      </c>
      <c r="E90" s="92">
        <f t="shared" si="2"/>
        <v>16.873333333333335</v>
      </c>
      <c r="F90" s="100"/>
      <c r="G90" s="264">
        <v>29.94</v>
      </c>
      <c r="H90" s="276" t="s">
        <v>1151</v>
      </c>
      <c r="I90" s="264">
        <v>10.34</v>
      </c>
      <c r="J90" s="276" t="s">
        <v>1243</v>
      </c>
      <c r="K90" s="264">
        <v>10.34</v>
      </c>
      <c r="L90" s="276" t="s">
        <v>1334</v>
      </c>
      <c r="M90" s="270">
        <v>43817</v>
      </c>
    </row>
    <row r="91" spans="1:13" s="1" customFormat="1">
      <c r="A91" s="99">
        <v>86</v>
      </c>
      <c r="B91" s="258" t="s">
        <v>169</v>
      </c>
      <c r="C91" s="90">
        <v>1</v>
      </c>
      <c r="D91" s="91">
        <f t="shared" si="3"/>
        <v>19.22666666666667</v>
      </c>
      <c r="E91" s="92">
        <f t="shared" si="2"/>
        <v>19.22666666666667</v>
      </c>
      <c r="F91" s="100"/>
      <c r="G91" s="264">
        <v>13.8</v>
      </c>
      <c r="H91" s="276" t="s">
        <v>1152</v>
      </c>
      <c r="I91" s="264">
        <v>26.9</v>
      </c>
      <c r="J91" s="93" t="s">
        <v>1244</v>
      </c>
      <c r="K91" s="264">
        <v>16.98</v>
      </c>
      <c r="L91" s="276" t="s">
        <v>1335</v>
      </c>
      <c r="M91" s="270">
        <v>43817</v>
      </c>
    </row>
    <row r="92" spans="1:13" s="1" customFormat="1">
      <c r="A92" s="99">
        <v>87</v>
      </c>
      <c r="B92" s="258" t="s">
        <v>170</v>
      </c>
      <c r="C92" s="90">
        <v>1</v>
      </c>
      <c r="D92" s="91">
        <f t="shared" si="3"/>
        <v>54.463333333333338</v>
      </c>
      <c r="E92" s="92">
        <f t="shared" si="2"/>
        <v>54.463333333333338</v>
      </c>
      <c r="F92" s="100"/>
      <c r="G92" s="267">
        <v>57.06</v>
      </c>
      <c r="H92" s="276" t="s">
        <v>1153</v>
      </c>
      <c r="I92" s="267">
        <v>49.27</v>
      </c>
      <c r="J92" s="276" t="s">
        <v>1245</v>
      </c>
      <c r="K92" s="267">
        <v>57.06</v>
      </c>
      <c r="L92" s="276" t="s">
        <v>1336</v>
      </c>
      <c r="M92" s="273">
        <v>43817</v>
      </c>
    </row>
    <row r="93" spans="1:13" s="1" customFormat="1">
      <c r="A93" s="99">
        <v>88</v>
      </c>
      <c r="B93" s="258" t="s">
        <v>171</v>
      </c>
      <c r="C93" s="90">
        <v>1</v>
      </c>
      <c r="D93" s="91">
        <f t="shared" si="3"/>
        <v>28.25</v>
      </c>
      <c r="E93" s="92">
        <f t="shared" si="2"/>
        <v>28.25</v>
      </c>
      <c r="F93" s="100"/>
      <c r="G93" s="267">
        <v>15.29</v>
      </c>
      <c r="H93" s="276" t="s">
        <v>1154</v>
      </c>
      <c r="I93" s="267">
        <v>29.77</v>
      </c>
      <c r="J93" s="276" t="s">
        <v>1246</v>
      </c>
      <c r="K93" s="267">
        <v>39.69</v>
      </c>
      <c r="L93" s="276" t="s">
        <v>1337</v>
      </c>
      <c r="M93" s="273">
        <v>43817</v>
      </c>
    </row>
    <row r="94" spans="1:13" s="1" customFormat="1">
      <c r="A94" s="99">
        <v>89</v>
      </c>
      <c r="B94" s="258" t="s">
        <v>172</v>
      </c>
      <c r="C94" s="90">
        <v>1</v>
      </c>
      <c r="D94" s="91">
        <f t="shared" si="3"/>
        <v>25.419999999999998</v>
      </c>
      <c r="E94" s="92">
        <f t="shared" si="2"/>
        <v>25.419999999999998</v>
      </c>
      <c r="F94" s="100"/>
      <c r="G94" s="267">
        <v>27</v>
      </c>
      <c r="H94" s="276" t="s">
        <v>1155</v>
      </c>
      <c r="I94" s="267">
        <v>17.989999999999998</v>
      </c>
      <c r="J94" s="276" t="s">
        <v>1247</v>
      </c>
      <c r="K94" s="267">
        <v>31.27</v>
      </c>
      <c r="L94" s="276" t="s">
        <v>1338</v>
      </c>
      <c r="M94" s="273">
        <v>43817</v>
      </c>
    </row>
    <row r="95" spans="1:13" s="1" customFormat="1">
      <c r="A95" s="99">
        <v>90</v>
      </c>
      <c r="B95" s="258" t="s">
        <v>173</v>
      </c>
      <c r="C95" s="90">
        <v>1</v>
      </c>
      <c r="D95" s="91">
        <f t="shared" si="3"/>
        <v>295.31666666666666</v>
      </c>
      <c r="E95" s="92">
        <f t="shared" si="2"/>
        <v>295.31666666666666</v>
      </c>
      <c r="F95" s="100"/>
      <c r="G95" s="267">
        <v>400.81</v>
      </c>
      <c r="H95" s="276" t="s">
        <v>1156</v>
      </c>
      <c r="I95" s="267">
        <v>232.9</v>
      </c>
      <c r="J95" s="276" t="s">
        <v>1248</v>
      </c>
      <c r="K95" s="267">
        <v>252.24</v>
      </c>
      <c r="L95" s="276" t="s">
        <v>1339</v>
      </c>
      <c r="M95" s="273">
        <v>43817</v>
      </c>
    </row>
    <row r="96" spans="1:13" s="1" customFormat="1">
      <c r="A96" s="99">
        <v>91</v>
      </c>
      <c r="B96" s="280" t="s">
        <v>1341</v>
      </c>
      <c r="C96" s="102">
        <v>1</v>
      </c>
      <c r="D96" s="103">
        <f t="shared" si="3"/>
        <v>1000.3333333333334</v>
      </c>
      <c r="E96" s="92">
        <f t="shared" si="2"/>
        <v>1000.3333333333334</v>
      </c>
      <c r="F96" s="100"/>
      <c r="G96" s="267">
        <v>790</v>
      </c>
      <c r="H96" s="276" t="s">
        <v>1344</v>
      </c>
      <c r="I96" s="267">
        <v>1222</v>
      </c>
      <c r="J96" s="276" t="s">
        <v>1342</v>
      </c>
      <c r="K96" s="267">
        <v>989</v>
      </c>
      <c r="L96" s="276" t="s">
        <v>1343</v>
      </c>
      <c r="M96" s="273">
        <v>43811</v>
      </c>
    </row>
    <row r="97" spans="1:18" s="1" customFormat="1">
      <c r="A97" s="99"/>
      <c r="B97" s="101"/>
      <c r="C97" s="102"/>
      <c r="D97" s="103"/>
      <c r="E97" s="92"/>
      <c r="F97" s="100"/>
      <c r="G97" s="104"/>
      <c r="H97" s="105"/>
      <c r="I97" s="104"/>
      <c r="J97" s="105"/>
      <c r="K97" s="104"/>
      <c r="L97" s="105"/>
      <c r="M97" s="106"/>
    </row>
    <row r="98" spans="1:18" s="1" customFormat="1">
      <c r="A98" s="415" t="s">
        <v>174</v>
      </c>
      <c r="B98" s="416"/>
      <c r="C98" s="416"/>
      <c r="D98" s="417"/>
      <c r="E98" s="107">
        <f>SUM(E4:E96)</f>
        <v>13521.613333333335</v>
      </c>
      <c r="F98" s="10"/>
      <c r="G98" s="108"/>
      <c r="H98" s="109"/>
      <c r="I98" s="108"/>
      <c r="J98" s="109"/>
      <c r="K98" s="108"/>
      <c r="L98" s="109"/>
      <c r="M98" s="36"/>
    </row>
    <row r="99" spans="1:18" s="1" customFormat="1" ht="21" customHeight="1">
      <c r="A99" s="418" t="s">
        <v>175</v>
      </c>
      <c r="B99" s="419"/>
      <c r="C99" s="419"/>
      <c r="D99" s="419"/>
      <c r="E99" s="110">
        <f>E98*0.5%</f>
        <v>67.608066666666673</v>
      </c>
      <c r="F99" s="10"/>
      <c r="G99" s="108"/>
      <c r="H99" s="109"/>
      <c r="I99" s="108"/>
      <c r="J99" s="109"/>
      <c r="K99" s="108"/>
      <c r="L99" s="109"/>
      <c r="M99" s="36"/>
    </row>
    <row r="100" spans="1:18">
      <c r="A100" s="420" t="s">
        <v>176</v>
      </c>
      <c r="B100" s="421"/>
      <c r="C100" s="421"/>
      <c r="D100" s="111">
        <v>0.2</v>
      </c>
      <c r="E100" s="112">
        <f>D100*E98</f>
        <v>2704.3226666666669</v>
      </c>
      <c r="G100" s="113"/>
      <c r="H100" s="35"/>
      <c r="I100" s="113"/>
      <c r="J100" s="35"/>
      <c r="K100" s="113"/>
      <c r="L100" s="35"/>
      <c r="M100" s="36"/>
    </row>
    <row r="101" spans="1:18" s="79" customFormat="1" ht="19.5" customHeight="1">
      <c r="A101" s="418" t="s">
        <v>177</v>
      </c>
      <c r="B101" s="419"/>
      <c r="C101" s="419"/>
      <c r="D101" s="419"/>
      <c r="E101" s="110">
        <f>((E98-E100)/8)/12</f>
        <v>112.68011111111112</v>
      </c>
      <c r="F101" s="24"/>
      <c r="G101" s="113"/>
      <c r="H101" s="35"/>
      <c r="I101" s="113"/>
      <c r="J101" s="35"/>
      <c r="K101" s="113"/>
      <c r="L101" s="35"/>
      <c r="M101" s="36"/>
      <c r="N101" s="22"/>
      <c r="O101" s="22"/>
      <c r="P101" s="22"/>
      <c r="Q101" s="22"/>
      <c r="R101" s="22"/>
    </row>
    <row r="102" spans="1:18" s="79" customFormat="1">
      <c r="A102" s="412" t="s">
        <v>101</v>
      </c>
      <c r="B102" s="413"/>
      <c r="C102" s="413"/>
      <c r="D102" s="413"/>
      <c r="E102" s="114">
        <f>E99+E101</f>
        <v>180.28817777777778</v>
      </c>
      <c r="F102" s="24"/>
      <c r="G102" s="113"/>
      <c r="H102" s="35"/>
      <c r="I102" s="113"/>
      <c r="J102" s="35"/>
      <c r="K102" s="113"/>
      <c r="L102" s="35"/>
      <c r="M102" s="36"/>
      <c r="N102" s="22"/>
      <c r="O102" s="22"/>
      <c r="P102" s="22"/>
      <c r="Q102" s="22"/>
      <c r="R102" s="22"/>
    </row>
    <row r="103" spans="1:18" s="79" customFormat="1">
      <c r="A103" s="399" t="s">
        <v>178</v>
      </c>
      <c r="B103" s="400"/>
      <c r="C103" s="400"/>
      <c r="D103" s="400"/>
      <c r="E103" s="115">
        <v>3</v>
      </c>
      <c r="F103" s="24"/>
      <c r="G103" s="113"/>
      <c r="H103" s="35"/>
      <c r="I103" s="113"/>
      <c r="J103" s="35"/>
      <c r="K103" s="113"/>
      <c r="L103" s="35"/>
      <c r="M103" s="36"/>
      <c r="N103" s="22"/>
      <c r="O103" s="22"/>
      <c r="P103" s="22"/>
      <c r="Q103" s="22"/>
      <c r="R103" s="22"/>
    </row>
    <row r="104" spans="1:18" s="79" customFormat="1">
      <c r="A104" s="401" t="s">
        <v>179</v>
      </c>
      <c r="B104" s="402"/>
      <c r="C104" s="402"/>
      <c r="D104" s="402"/>
      <c r="E104" s="116">
        <f>E102/E103</f>
        <v>60.096059259259256</v>
      </c>
      <c r="F104" s="24"/>
      <c r="G104" s="113"/>
      <c r="H104" s="35"/>
      <c r="I104" s="113"/>
      <c r="J104" s="35"/>
      <c r="K104" s="113"/>
      <c r="L104" s="35"/>
      <c r="M104" s="36"/>
      <c r="N104" s="22"/>
      <c r="O104" s="22"/>
      <c r="P104" s="22"/>
      <c r="Q104" s="22"/>
      <c r="R104" s="22"/>
    </row>
    <row r="105" spans="1:18" s="79" customFormat="1" ht="24" customHeight="1">
      <c r="A105" s="403" t="s">
        <v>180</v>
      </c>
      <c r="B105" s="404"/>
      <c r="C105" s="404"/>
      <c r="D105" s="404"/>
      <c r="E105" s="405"/>
      <c r="F105" s="24"/>
      <c r="G105" s="113"/>
      <c r="H105" s="35"/>
      <c r="I105" s="113"/>
      <c r="J105" s="35"/>
      <c r="K105" s="113"/>
      <c r="L105" s="35"/>
      <c r="M105" s="36"/>
      <c r="N105" s="22"/>
      <c r="O105" s="22"/>
      <c r="P105" s="22"/>
      <c r="Q105" s="22"/>
      <c r="R105" s="22"/>
    </row>
    <row r="106" spans="1:18" s="79" customFormat="1" ht="16.5" customHeight="1">
      <c r="A106" s="406" t="s">
        <v>181</v>
      </c>
      <c r="B106" s="407"/>
      <c r="C106" s="407"/>
      <c r="D106" s="407"/>
      <c r="E106" s="408"/>
      <c r="F106" s="24"/>
      <c r="G106" s="113"/>
      <c r="H106" s="35"/>
      <c r="I106" s="113"/>
      <c r="J106" s="35"/>
      <c r="K106" s="113"/>
      <c r="L106" s="35"/>
      <c r="M106" s="36"/>
      <c r="N106" s="22"/>
      <c r="O106" s="22"/>
      <c r="P106" s="22"/>
      <c r="Q106" s="22"/>
      <c r="R106" s="22"/>
    </row>
    <row r="107" spans="1:18" s="79" customFormat="1" ht="16.5" customHeight="1">
      <c r="A107" s="409"/>
      <c r="B107" s="410"/>
      <c r="C107" s="410"/>
      <c r="D107" s="410"/>
      <c r="E107" s="411"/>
      <c r="F107" s="24"/>
      <c r="H107" s="22"/>
      <c r="J107" s="22"/>
      <c r="L107" s="22"/>
      <c r="M107" s="27"/>
      <c r="N107" s="22"/>
      <c r="O107" s="22"/>
      <c r="P107" s="22"/>
      <c r="Q107" s="22"/>
      <c r="R107" s="22"/>
    </row>
    <row r="108" spans="1:18" s="79" customFormat="1" ht="10.5" customHeight="1">
      <c r="A108" s="22"/>
      <c r="B108" s="117"/>
      <c r="C108" s="22"/>
      <c r="D108" s="118"/>
      <c r="E108" s="118"/>
      <c r="F108" s="24"/>
      <c r="H108" s="22"/>
      <c r="J108" s="22"/>
      <c r="L108" s="22"/>
      <c r="M108" s="27"/>
      <c r="N108" s="22"/>
      <c r="O108" s="22"/>
      <c r="P108" s="22"/>
      <c r="Q108" s="22"/>
      <c r="R108" s="22"/>
    </row>
    <row r="109" spans="1:18" s="79" customFormat="1" ht="19.5">
      <c r="A109" s="119"/>
      <c r="B109" s="120"/>
      <c r="C109" s="119"/>
      <c r="D109" s="397"/>
      <c r="E109" s="397"/>
      <c r="F109" s="24"/>
      <c r="H109" s="22"/>
      <c r="J109" s="22"/>
      <c r="L109" s="22"/>
      <c r="M109" s="27"/>
      <c r="N109" s="22"/>
      <c r="O109" s="22"/>
      <c r="P109" s="22"/>
      <c r="Q109" s="22"/>
      <c r="R109" s="22"/>
    </row>
    <row r="110" spans="1:18" s="79" customFormat="1">
      <c r="A110" s="119"/>
      <c r="B110" s="120"/>
      <c r="C110" s="119"/>
      <c r="D110" s="398"/>
      <c r="E110" s="398"/>
      <c r="F110" s="24"/>
      <c r="H110" s="22"/>
      <c r="J110" s="22"/>
      <c r="L110" s="22"/>
      <c r="M110" s="27"/>
      <c r="N110" s="22"/>
      <c r="O110" s="22"/>
      <c r="P110" s="22"/>
      <c r="Q110" s="22"/>
      <c r="R110" s="22"/>
    </row>
    <row r="111" spans="1:18" s="79" customFormat="1">
      <c r="A111" s="119"/>
      <c r="B111" s="120"/>
      <c r="C111" s="119"/>
      <c r="D111" s="119"/>
      <c r="E111" s="119"/>
      <c r="F111" s="24"/>
      <c r="H111" s="22"/>
      <c r="J111" s="22"/>
      <c r="L111" s="22"/>
      <c r="M111" s="27"/>
      <c r="N111" s="22"/>
      <c r="O111" s="22"/>
      <c r="P111" s="22"/>
      <c r="Q111" s="22"/>
      <c r="R111" s="22"/>
    </row>
    <row r="112" spans="1:18" s="79" customFormat="1">
      <c r="A112" s="119"/>
      <c r="B112" s="120"/>
      <c r="C112" s="119"/>
      <c r="D112" s="119"/>
      <c r="E112" s="119"/>
      <c r="F112" s="24"/>
      <c r="H112" s="22"/>
      <c r="J112" s="22"/>
      <c r="L112" s="22"/>
      <c r="M112" s="27"/>
      <c r="N112" s="22"/>
      <c r="O112" s="22"/>
      <c r="P112" s="22"/>
      <c r="Q112" s="22"/>
      <c r="R112" s="22"/>
    </row>
  </sheetData>
  <mergeCells count="13">
    <mergeCell ref="A102:D102"/>
    <mergeCell ref="A2:E2"/>
    <mergeCell ref="A98:D98"/>
    <mergeCell ref="A99:D99"/>
    <mergeCell ref="A100:C100"/>
    <mergeCell ref="A101:D101"/>
    <mergeCell ref="D109:E109"/>
    <mergeCell ref="D110:E110"/>
    <mergeCell ref="A103:D103"/>
    <mergeCell ref="A104:D104"/>
    <mergeCell ref="A105:E105"/>
    <mergeCell ref="A106:E106"/>
    <mergeCell ref="A107:E107"/>
  </mergeCells>
  <hyperlinks>
    <hyperlink ref="H4" r:id="rId1" xr:uid="{CF28B6B1-717F-4E1B-ABB7-1AFED42A5CC4}"/>
    <hyperlink ref="H5" r:id="rId2" display="https://www.google.com/shopping/product/7671132757586426602?lsf=seller:7504209,store:664213653819574102&amp;prds=oid:14669404323852386902&amp;q=Alicate+cortador,+descascador+e+desencapador+de+fio&amp;hl=pt-BR&amp;ei=91TEXcGVFaKW0Ab045zgBw&amp;lsft=gclid:Cj0KCQiAno_uBRC1ARIsAB496IWnOaBsPUOqiVBwqUIHPnIVLrC56ThvjcG-vGENCTrlHxUSWkDemAIaAuozEALw_wcB" xr:uid="{A35C5F95-289B-44B3-9F3B-BFD815997F81}"/>
    <hyperlink ref="H6" r:id="rId3" display="https://www.lojadomecanico.com.br/produto/77940/2/468/Alicate-de-Bico-Meia-Cana-Reto-6-Pol/153/?utm_source=googleshopping&amp;utm_campaign=xmlshopping&amp;utm_medium=cpc&amp;utm_content=77940&amp;gclid=Cj0KCQiAno_uBRC1ARIsAB496IXuBRRwNu7wy_JrimIQRIRcJzu8KrtXjyQ8spVvjq7ics2rEPmq9UUaAjzGEALw_wcB" xr:uid="{C2C4ED6E-6AC3-4D5B-88B6-60C502B3901B}"/>
    <hyperlink ref="H7" r:id="rId4" xr:uid="{F5DBAF53-B0DE-478F-A4EE-10FAC708C4D8}"/>
    <hyperlink ref="H8" r:id="rId5" xr:uid="{5EFAE6AC-BBA6-4693-A631-A6A72AD1E0C1}"/>
    <hyperlink ref="H9" r:id="rId6" xr:uid="{1550CC4F-BCF0-4759-BD4E-7A363B426EFF}"/>
    <hyperlink ref="H10" r:id="rId7" display="https://www.americanas.com.br/produto/35901037/alicate-rebitador-r100-manual-irwin-3-32-1-8-5-32-3-16?pfm_carac=Alicate%20p%2F%20rebite%201%2F8%22%2C%203%2F32%22%2C%205%2F32%22%20e%203%2F16%22mm%20%20manual&amp;pfm_page=search&amp;pfm_pos=grid&amp;pfm_type=search_page%20" xr:uid="{D6D8E2C6-F391-4FBC-B9D9-D1F7345ED061}"/>
    <hyperlink ref="H11" r:id="rId8" xr:uid="{51D76C4C-3812-49A0-9948-A899CC760F5B}"/>
    <hyperlink ref="H12" r:id="rId9" xr:uid="{4754A09F-FEB9-4086-AE20-82FCDA8775B1}"/>
    <hyperlink ref="H13" r:id="rId10" xr:uid="{A1DB6816-95D2-46BE-AE53-4A067C1ED3E1}"/>
    <hyperlink ref="H14" r:id="rId11" xr:uid="{9B315003-ABDA-4E82-80D8-06115B905F99}"/>
    <hyperlink ref="H15" r:id="rId12" xr:uid="{4E4109FC-F8D9-434D-8A98-CD0A5F0AEFE2}"/>
    <hyperlink ref="H16" r:id="rId13" xr:uid="{A85CBBDA-5FEA-463D-A5EB-64A3EF405487}"/>
    <hyperlink ref="H17" r:id="rId14" xr:uid="{99693306-06EC-4810-830A-AA0BE45E2B23}"/>
    <hyperlink ref="H18" r:id="rId15" display="https://www.americanas.com.br/produto/360758561/jogo-de-brocas-bosch-para-metal-hss-g-c-19-pecas-1-a-10mm?WT.srch=1&amp;acc=e789ea56094489dffd798f86ff51c7a9&amp;epar=bp_pl_00_go_pla_casaeconst_geral_gmv&amp;gclid=CjwKCAiAwZTuBRAYEiwAcr67OadZb1cj6cNSWlQe5jx72vO-hfDRuQQqf5cwD0ULElGgn9ts6iLFfhoCiS8QAvD_BwE&amp;i=596ed344eec3dfb1f8cce316&amp;o=5d7d30606c28a3cb50a69ef0&amp;opn=YSMESP&amp;sellerId=10894768000100&amp;sellerid=10894768000100&amp;wt.srch=1" xr:uid="{0AE3808E-06FF-4565-A656-167C568BC9BC}"/>
    <hyperlink ref="H19" r:id="rId16" xr:uid="{D7AE2A0B-6347-46CE-A8FE-F7954EFEBB23}"/>
    <hyperlink ref="H20" r:id="rId17" xr:uid="{A2A866FB-C014-4437-92F9-5D6D72C12612}"/>
    <hyperlink ref="H21" r:id="rId18" xr:uid="{F182DF9B-7D5C-4E50-9F27-6EB2FD43E1D6}"/>
    <hyperlink ref="H22" r:id="rId19" xr:uid="{9C655DD9-C65F-48E2-A67B-1B3CA74FD8BA}"/>
    <hyperlink ref="H23" r:id="rId20" xr:uid="{61A2A7D7-710C-4FBD-BFD0-9D06611F3548}"/>
    <hyperlink ref="H24" r:id="rId21" xr:uid="{44EBC78C-B9CF-4D17-8060-A638D485F724}"/>
    <hyperlink ref="H25" r:id="rId22" xr:uid="{BD0E7B48-E83F-4D4C-B244-FDF4D8C29929}"/>
    <hyperlink ref="H26" r:id="rId23" xr:uid="{EFAB14D7-5039-4E53-9655-52959D128C7D}"/>
    <hyperlink ref="H27" r:id="rId24" xr:uid="{498FC4E6-1A8B-4C5F-8405-9D79829FD398}"/>
    <hyperlink ref="H28" r:id="rId25" display="https://www.americanas.com.br/produto/77802279/chave-grifo-08-3kg?WT.srch=1&amp;acc=e789ea56094489dffd798f86ff51c7a9&amp;epar=bp_pl_00_go_pla_casaeconst_geral_gmv&amp;gclid=CjwKCAiAzanuBRAZEiwA5yf4uhGQQO3ZOAmz5C33FTpKXsszHECGoqgg_keuDHSzA3jdvSaqCY4h6BoC3rcQAvD_BwE&amp;i=5ce4bc9949f937f625e0e58f&amp;o=5ce4437a6c28a3cb50cf38fa&amp;opn=YSMESP&amp;sellerId=45952553000182&amp;sellerid=45952553000182&amp;wt.srch=1" xr:uid="{9DDC6B4E-9D13-4612-B9DC-D90EB0438A2C}"/>
    <hyperlink ref="H29" r:id="rId26" display="https://www.americanas.com.br/produto/10593931/chave-grifo-10?WT.srch=1&amp;acc=e789ea56094489dffd798f86ff51c7a9&amp;epar=bp_pl_00_go_pla_casaeconst_geral_gmv&amp;gclid=CjwKCAiA8K7uBRBBEiwACOm4dz9UhJoDpx60dfE1LCcrE18K7aKTJ35uSrObSlCg9OOMkgZhayD_UBoCBxEQAvD_BwE&amp;i=573fe311eec3dfb1f8016324&amp;o=5620fb286ed24cafb5a51033&amp;opn=YSMESP&amp;sellerId=13403831000156&amp;sellerid=13403831000156&amp;wt.srch=1" xr:uid="{2BBB6965-A92A-4AD8-9E96-422CB24758D0}"/>
    <hyperlink ref="H30" r:id="rId27" xr:uid="{A4475946-2AB0-4DA6-8E56-0F7252A22838}"/>
    <hyperlink ref="H31" r:id="rId28" xr:uid="{B0874323-1738-4799-9877-ACE08DD1D10B}"/>
    <hyperlink ref="H32" r:id="rId29" xr:uid="{C634E4B0-0366-46B5-9812-B6F5CA569A7B}"/>
    <hyperlink ref="H33" r:id="rId30" xr:uid="{571591FB-551D-4FD0-9E26-D67DC6783983}"/>
    <hyperlink ref="H34" r:id="rId31" xr:uid="{78D8EC71-1B2B-46A2-B5A7-6288D7FE3711}"/>
    <hyperlink ref="H35" r:id="rId32" display="https://www.submarino.com.br/produto/17864576/alicate-decapador-para-cabos-de-rede-e-coaxial-profissional-networkbox?WT.srch=1&amp;acc=d47a04c6f99456bc289220d5d0ff208d&amp;epar=bp_pl_00_go_g35167&amp;gclid=CjwKCAiA8K7uBRBBEiwACOm4dznV-3M_xKnKX0QiP0GHR2Ik8neQ2qmHBG7K9Z0B09nvtFYIom8chBoC_sMQAvD_BwE&amp;i=57fc9f42eec3dfb1f8ff946e&amp;o=580ace14eec3dfb1f86c04e5&amp;opn=XMLGOOGLE&amp;sellerId=7625587000173" xr:uid="{10EA5D53-6332-4CFA-A25D-52584B629ACA}"/>
    <hyperlink ref="H36" r:id="rId33" xr:uid="{32F138EF-D048-4B88-978C-65A69F8E06CF}"/>
    <hyperlink ref="H37" r:id="rId34" xr:uid="{2DCF352D-5F0A-461F-B02B-385F52D14044}"/>
    <hyperlink ref="H38" r:id="rId35" xr:uid="{1CBED454-5869-4DEE-BCD8-7CE2F38E9C4D}"/>
    <hyperlink ref="H39" r:id="rId36" xr:uid="{E431081B-2EC5-4291-B823-33AA70BF6FEB}"/>
    <hyperlink ref="H40" r:id="rId37" display="https://www.magazineluiza.com.br/escada-aluminio-mor-7-degraus-5105/p/208699700/cj/escs/?&amp;utm_source=google&amp;utm_medium=pla&amp;utm_campaign=&amp;partner_id=4648&amp;seller_id=magazineluiza&amp;product_group_id=305293748533&amp;ad_group_id=53594506459&amp;gclid=Cj0KCQiAk7TuBRDQARIsAMRrfUYCzj7fw40WvUKeAhffzsT9RJZm8P13rRtDQHcz8oYok34Kz_Wi6loaAn9JEALw_wcB" xr:uid="{23A6CB6E-5179-4621-B3B2-A3BE593935D7}"/>
    <hyperlink ref="H41" r:id="rId38" xr:uid="{333F7516-3193-42AD-B851-AAA34CD7020F}"/>
    <hyperlink ref="H42" r:id="rId39" xr:uid="{1EB683F6-DA6B-486E-A21D-00EEA70597B2}"/>
    <hyperlink ref="H43" r:id="rId40" xr:uid="{F7910E93-ACA9-4CD5-A350-B0052148C089}"/>
    <hyperlink ref="H44" r:id="rId41" display="https://www.cec.com.br/ferramentas/manuais/tesouras-e-facoes/laminas-para-estilete-18mm-com-10-pecas?produto=1177051&amp;utm_content=ferramentas&amp;utm_medium=cpc&amp;utm_campaign=GoogleShop&amp;utm_source=google-shopping&amp;idpublicacao=791d2005-d206-4804-b297-71cab438caf1&amp;gclid=Cj0KCQiAn8nuBRCzARIsAJcdIfPBNDHxvbeh_VTyKCMKojkXLGPMk1YBvz1QxD0TXscWPIMJZba6zA0aAq7qEALw_wcB" xr:uid="{E55FA498-014A-4F1A-A8F9-7188AC29B3F1}"/>
    <hyperlink ref="H45" r:id="rId42" xr:uid="{B5FE55FC-DD8C-4EB9-88B0-CB90B16851E4}"/>
    <hyperlink ref="H46" r:id="rId43" xr:uid="{2332B3EF-20E3-4502-9570-C69E52B35011}"/>
    <hyperlink ref="H47" r:id="rId44" xr:uid="{65444220-3EF3-4EAB-8274-C10FF8A96690}"/>
    <hyperlink ref="H48" r:id="rId45" xr:uid="{A0983695-F188-4831-B336-53D0D135C629}"/>
    <hyperlink ref="H49" r:id="rId46" display="https://www.magazineluiza.com.br/furadeira-de-impacto-bosch-650w-velocidade-variavel-mandril-1-2-gsb-13-re-professional/p/218844900/fs/faea/?utm_source=google&amp;utm_medium=pla&amp;utm_campaign=&amp;partner_id=4647&amp;seller_id=magazineluiza&amp;v=1&amp;product_group_id=475573229167&amp;ad_group_id=53594506459&amp;gclid=Cj0KCQiAn8nuBRCzARIsAJcdIfNX27uvkf9f7_NMDYmrJ402mCdC0l7j_0UIRjRAgJ4kHaa7VSvk57oaAvGGEALw_wcB" xr:uid="{7351ABC7-3641-40FC-9E6C-40BABC936D37}"/>
    <hyperlink ref="H50" r:id="rId47" display="https://www.madeiramadeira.com.br/rolo-de-pintura-parede-facil-pintar-sem-sujeira-criativa-casa-bsl-pint-1608589.html?origem=pla-1608589&amp;utm_source=google&amp;utm_medium=cpc&amp;utm_content=rolos-de-pintura-2044&amp;utm_term=1608589&amp;gclid=Cj0KCQiAn8nuBRCzARIsAJcdIfOuh4ZzepBb6IH16I7PnDbyCY_n12eAvuY7EsnNpDz1Q2NQS2PibFsaAqhLEALw_wcB" xr:uid="{FEF8337C-3E1D-4A05-A910-2AF146D69B71}"/>
    <hyperlink ref="H51" r:id="rId48" xr:uid="{EB55BBE1-59FF-411F-BE0A-7E7CF7A61472}"/>
    <hyperlink ref="H52" r:id="rId49" xr:uid="{D1D3C0A7-0687-4AA6-B612-29D011FD31BB}"/>
    <hyperlink ref="H53" r:id="rId50" xr:uid="{5A7436C9-888A-4A95-A48D-F4617B6B4EDA}"/>
    <hyperlink ref="H54" r:id="rId51" xr:uid="{B100F8C6-86B7-405C-ABCB-A88B24057D73}"/>
    <hyperlink ref="H55" r:id="rId52" xr:uid="{9CDD46AA-261B-4832-9FFB-4E6BA3F4E7E1}"/>
    <hyperlink ref="H56" r:id="rId53" display="https://www.americanas.com.br/produto/32517532/jogo-chave-combinada-com-catraca-5pecas-8-a-14mm-9ny?WT.srch=1&amp;acc=e789ea56094489dffd798f86ff51c7a9&amp;epar=bp_pl_00_go_pla_casaeconst_geral_gmv&amp;gclid=Cj0KCQiAt_PuBRDcARIsAMNlBdqBAqqLuq0-Jpn1Fwh48Jxz2VcGsZ3w6WPckuLlmg6DFKg_Uf-JOikaAuqUEALw_wcB&amp;i=5d712bce49f937f6250deb37&amp;o=5aa31d2febb19ac62c35c056&amp;opn=YSMESP&amp;sellerId=27169925000117&amp;sellerid=27169925000117&amp;wt.srch=1" xr:uid="{97978409-3CE3-4C1A-A3D5-65EEF15FFAD8}"/>
    <hyperlink ref="H57" r:id="rId54" xr:uid="{D444722C-54E4-4728-8943-4A83DCCAC199}"/>
    <hyperlink ref="H58" r:id="rId55" xr:uid="{81733DA7-BC72-4BBB-AF3E-6B512FB2BC02}"/>
    <hyperlink ref="H59" r:id="rId56" xr:uid="{B11F03DB-4E60-4CE0-BD67-D8AD4B55301B}"/>
    <hyperlink ref="H61" r:id="rId57" xr:uid="{244E7C2A-9A37-4504-8274-90FB38520CB9}"/>
    <hyperlink ref="H62" r:id="rId58" xr:uid="{43C1D50E-9C05-4F5B-9841-F954CB744A2B}"/>
    <hyperlink ref="H63" r:id="rId59" xr:uid="{6CAFE013-34C2-4DB4-9AE2-63C448AF51C8}"/>
    <hyperlink ref="H64" r:id="rId60" xr:uid="{D257A866-29FD-4AC0-95E8-D14489F40A70}"/>
    <hyperlink ref="H65" r:id="rId61" xr:uid="{8828C42E-3C06-4FE1-86BF-E627F3A9BA97}"/>
    <hyperlink ref="H66" r:id="rId62" xr:uid="{EDCF8775-CCA9-4406-95A4-DB215DC93D32}"/>
    <hyperlink ref="H67" r:id="rId63" display="https://www.americanas.com.br/produto/58374472/lupa-com-cabo-60-mm?WT.srch=1&amp;acc=e789ea56094489dffd798f86ff51c7a9&amp;epar=bp_pl_00_go_pla_casaeconst_geral_gmv&amp;gclid=Cj0KCQiA89zvBRDoARIsAOIePbCdJ7pikhJGWcY6VeAnT_e1_erPjNarjSIz81W8cv4d4qo_WLz6aoUaAgx8EALw_wcB&amp;i=5ab1d7afeec3dfb1f81cf291&amp;o=5c9aa0166c28a3cb50905e03&amp;opn=YSMESP&amp;sellerId=27668687000194&amp;sellerid=27668687000194&amp;wt.srch=1" xr:uid="{F1398866-E8E6-4D7B-99E7-F04D5DEA5135}"/>
    <hyperlink ref="H68" r:id="rId64" xr:uid="{9C27F9BC-07E1-4D63-AE3D-B0D623ED5F0D}"/>
    <hyperlink ref="H69" r:id="rId65" display="https://www.shoptime.com.br/produto/48002769/luva-de-protecao-borracha-2-5kv-classe-00-tensao-uso-500v-prots?WT.srch=1&amp;acc=a76c8289649a0bef0524c56c85e71570&amp;epar=bp_pl_00_go_pla_geral_3p&amp;gclid=Cj0KCQiA89zvBRDoARIsAOIePbCKPoBPWoI6N3MGMsI-d30d07gY-fQb7hZTXYcaewUF2TS0rZyKqhAaAlFUEALw_wcB&amp;i=5bd3e527eec3dfb1f87f7149&amp;o=5c63d0dd6c28a3cb506a22cb&amp;opn=GOOGLEXML&amp;sellerId=91825422000151&amp;sellerid=91825422000151&amp;wt.srch=1" xr:uid="{C1090EC0-F01A-4685-84F5-451F37BA4AB4}"/>
    <hyperlink ref="H70" r:id="rId66" display="https://www.shoptime.com.br/produto/101713445/martelo-de-unha-27-mm-cabeca-em-aco-especial-polida-cabo-em-madeira-envernizado-tramontina?pfm_carac=Martelo%20Unha%2027mm%20Polido%20Cabo%20Madeira&amp;pfm_index=2&amp;pfm_page=search&amp;pfm_pos=grid&amp;pfm_type=search_page" xr:uid="{B9FD75F0-94B1-4C79-B2DE-B4773DE66CB2}"/>
    <hyperlink ref="H71" r:id="rId67" xr:uid="{AF70E708-AC0A-41DE-951C-4802FBE8B0EE}"/>
    <hyperlink ref="H72" r:id="rId68" xr:uid="{CDD24066-CF0C-4508-BD2F-EA1FB19CBF0A}"/>
    <hyperlink ref="H73" r:id="rId69" xr:uid="{CD66170F-E03F-4209-95D0-D595A606A63E}"/>
    <hyperlink ref="H74" r:id="rId70" xr:uid="{A5B4A53F-90BB-4175-B248-66618F5F4731}"/>
    <hyperlink ref="H75" r:id="rId71" xr:uid="{AA2A43A3-F0A2-45BC-887F-21FDD098700D}"/>
    <hyperlink ref="H76" r:id="rId72" xr:uid="{84FB0CF3-702E-49A8-80BF-26EC79523720}"/>
    <hyperlink ref="H77" r:id="rId73" display="https://www.magazineluiza.com.br/alicate-de-insercao-impacto-punch-down-para-rj45-femea-wt-4006-n-seccon/p/ad08jf72d4/fs/aldb/?&amp;utm_source=google&amp;utm_medium%20=pla&amp;utm_campaign=PLA_marketplace&amp;partner_id=23480&amp;seller_id=shopbaruc&amp;product_group_id=321568816714&amp;ad_group_id=48543699315&amp;gclid=Cj0KCQiAuefvBRDXARIsAFEOQ9GyqzfR1aN6wXI_ja0ZibXn5o--8GnypnwFQG0PIFdF9rutOfcL5wkaAhekEALw_wcB" xr:uid="{5CCEDA38-E9B9-4541-A34F-FA225ADD6025}"/>
    <hyperlink ref="H78" r:id="rId74" display="https://www.shoptime.com.br/produto/150477007/radio-comunicador-35km-talkabout-t600br-motorola-par-2?WT.srch=1&amp;acc=a76c8289649a0bef0524c56c85e71570&amp;epar=bp_pl_00_go_pla_inf_geral_3p&amp;gclid=Cj0KCQiAuefvBRDXARIsAFEOQ9HeizSfdctzDFCigdZ25235c9MtiQtTWW9qy9e7vEkg026olkAP43UaAqLFEALw_wcB&amp;i=5850ea1deec3dfb1f86b48a6&amp;o=5d55c0336c28a3cb506d3b75&amp;opn=GOOGLEXML&amp;sellerId=10629688000127&amp;sellerid=10629688000127&amp;wt.srch=1" xr:uid="{615950F2-C1A5-4DBB-80E7-769593F144BF}"/>
    <hyperlink ref="H79" r:id="rId75" xr:uid="{13C7EA7F-D87B-4654-9BAC-8873DB997CE8}"/>
    <hyperlink ref="H80" r:id="rId76" xr:uid="{B95ED8C8-020C-43E8-AC20-0DE1F2AFE1CA}"/>
    <hyperlink ref="H81" r:id="rId77" xr:uid="{93F264AA-7B8D-4006-8C89-4572AE63A989}"/>
    <hyperlink ref="H82" r:id="rId78" xr:uid="{ECB4D7F1-E3FD-44E7-9EB6-E33A4C1BB694}"/>
    <hyperlink ref="H83" r:id="rId79" display="https://www.shoptime.com.br/produto/1195058033/conjunto-de-solda-oxigenio-e-acetileno-ri-famabras-22030301?WT.srch=1&amp;acc=a76c8289649a0bef0524c56c85e71570&amp;epar=bp_pl_00_go_pla_casaeconst_geral_gmv&amp;gclid=Cj0KCQiAuefvBRDXARIsAFEOQ9FyUy6mR_GJ9un6DK6AWhNPFDN8jKb9yRS_wX_bGHZe4osohwJnHFUaAr3FEALw_wcB&amp;i=5da7ea8749f937f6255e1667&amp;o=5da659ec6c28a3cb50e703d4&amp;opn=GOOGLEXML&amp;sellerId=29302348000115&amp;sellerid=29302348000115&amp;wt.srch=1" xr:uid="{3C1F58C0-0C05-429C-9E0F-9AC477B8330C}"/>
    <hyperlink ref="H84" r:id="rId80" xr:uid="{CE0906BC-9A3D-457A-BD12-9F4E571CA7EE}"/>
    <hyperlink ref="H85" r:id="rId81" xr:uid="{1F8BCA21-5754-4532-A3EC-2C5E56809FA8}"/>
    <hyperlink ref="H86" r:id="rId82" xr:uid="{4EBA4DBD-B6EC-4AE1-A229-BA05E70559A0}"/>
    <hyperlink ref="H87" r:id="rId83" xr:uid="{EDBE6D7F-B3AA-4773-9EA6-4F680F2FF252}"/>
    <hyperlink ref="H88" r:id="rId84" display="https://www.magazineluiza.com.br/termometro-digital-infravermelho-mira-laser-50o-a-380oc-gm-300/p/jkf75fhg48/cp/tmtd/?&amp;utm_source%20=google%20&amp;utm_medium%20=pla%20&amp;utm_campaign%20=PLA_marketplace&amp;partner_id=23287&amp;seller_id=ciabelle&amp;product_group_id=848178453546&amp;ad_group_id=66890045458&amp;gclid=Cj0KCQiAuefvBRDXARIsAFEOQ9E3Ve8a0jEYrROkwBTXVJj-yW9cH-3vwB1U2V2-2xmY_Fp2E5av4rwaArN4EALw_wcB" xr:uid="{9F809A5F-5A0E-49B2-A492-5EDC041F6620}"/>
    <hyperlink ref="H89" r:id="rId85" xr:uid="{49DCC50A-3865-4881-BBE3-410CC0A00FE0}"/>
    <hyperlink ref="H90" r:id="rId86" xr:uid="{FF88FD98-063B-41D3-BD07-B2DF33353DC9}"/>
    <hyperlink ref="H91" r:id="rId87" xr:uid="{404A9C3C-B162-4B26-8CE8-D88B9E79FA3F}"/>
    <hyperlink ref="H92" r:id="rId88" xr:uid="{155342ED-3847-40F5-AC40-A70AA78ACEB9}"/>
    <hyperlink ref="H93" r:id="rId89" xr:uid="{5225151B-ADE6-4754-86C1-175C640227E5}"/>
    <hyperlink ref="H94" r:id="rId90" xr:uid="{8C3BA443-02B9-4D00-B314-441A9AAE73C5}"/>
    <hyperlink ref="H95" r:id="rId91" xr:uid="{4D0CE2F9-F3B5-4CE8-B329-ADF8989B64B0}"/>
    <hyperlink ref="H60" r:id="rId92" xr:uid="{51CF8DDB-6A90-4C23-A72A-988B6A994BBD}"/>
    <hyperlink ref="J4" r:id="rId93" xr:uid="{80981B78-70B7-4F9A-9301-5D81433CD368}"/>
    <hyperlink ref="J5" r:id="rId94" display="https://www.americanas.com.br/produto/83432255/alicate-descasca-desencapador-de-fios-profissional?WT.srch=1&amp;acc=e789ea56094489dffd798f86ff51c7a9&amp;epar=bp_pl_00_go_pla_casaeconst_geral_gmv&amp;gclid=Cj0KCQiAno_uBRC1ARIsAB496IW42q7No_pr6Il3SWf-sWr86Z91wJE2Su2jbeI4gvetahdGoB3BpfYaAtvzEALw_wcB&amp;i=5d32878f49f937f6252da66d&amp;o=5cfa60c46c28a3cb50e3e9a4&amp;opn=YSMESP&amp;sellerId=27254489000184&amp;sellerid=27254489000184&amp;wt.srch=1" xr:uid="{D25784E5-EBD6-47C2-B4DE-737E7412D12A}"/>
    <hyperlink ref="J6" r:id="rId95" display="https://www.americanas.com.br/produto/59115355/alicate-bico-meia-cana-reto-6-vonder-1000v?WT.srch=1&amp;acc=e789ea56094489dffd798f86ff51c7a9&amp;epar=bp_pl_00_go_pla_casaeconst_geral_gmv&amp;gclid=Cj0KCQiAno_uBRC1ARIsAB496IU4bFq59NyAVimNMi2dd_adYpUgMz5wF3QwX0vpo2V7aXR5Qiieh_saAhnxEALw_wcB&amp;i=5c51155c49f937f625aca95a&amp;o=5c9d4f2d6c28a3cb5092fa6d&amp;opn=YSMESP&amp;sellerId=12402643000140&amp;sellerid=12402643000140&amp;wt.srch=1" xr:uid="{537D30EE-B7DD-49EB-976A-F442F865542D}"/>
    <hyperlink ref="J7" r:id="rId96" display="https://www.americanas.com.br/produto/44369226/alicate-de-corte-diagonal-6-84-105-stanley?WT.srch=1&amp;acc=e789ea56094489dffd798f86ff51c7a9&amp;epar=bp_pl_00_go_pla_casaeconst_geral_gmv&amp;gclid=Cj0KCQiAno_uBRC1ARIsAB496IVQNIGp5WSzGDxOVAAr2tZ-xEn9Q56WE2gY1eCvLv8_lG1x8qOXK5caAsjYEALw_wcB&amp;i=56f30ab2eec3dfb1f8ebb847&amp;o=5bc0e30bebb19ac62cc3fcb0&amp;opn=YSMESP&amp;sellerId=18552346000168&amp;sellerid=18552346000168&amp;wt.srch=1" xr:uid="{1E1050A3-6994-4FF1-AE64-D9BF06D80F47}"/>
    <hyperlink ref="J8" r:id="rId97" xr:uid="{AF6053EC-34F8-455C-AD3F-4584786888ED}"/>
    <hyperlink ref="J9" r:id="rId98" display="https://www.magazineluiza.com.br/alicate-prensa-terminais-para-fios-e-cabos-com-bitolas-de-05-a-10-mm2-ap051-vonder/p/7243018/fs/aldb/?&amp;utm_source=google&amp;utm_medium=pla&amp;utm_campaign=PLA_marketplace&amp;partner_id=17014&amp;seller_id=dutramaquinas&amp;product_group_id=321568816714&amp;ad_group_id=48543699315&amp;gclid=Cj0KCQiAno_uBRC1ARIsAB496IWj7DvwmsIoRgVpm7dgRricFwQk3XOpOEYPaIl0M5ZSFqtEEz3BUb8aAjhREALw_wcB" xr:uid="{991ACA87-875C-4090-B724-4E5235D6544A}"/>
    <hyperlink ref="J10" r:id="rId99" xr:uid="{DFC91424-7B24-4FA5-8327-8D1BB8CF7362}"/>
    <hyperlink ref="J11" r:id="rId100" xr:uid="{8CD11DD0-7B6D-41EA-8CBD-B11D1E77B926}"/>
    <hyperlink ref="J12" r:id="rId101" xr:uid="{F06E0D40-FAB2-4A9E-AD34-E25E153CC76F}"/>
    <hyperlink ref="J13" r:id="rId102" xr:uid="{5131BB68-FCAB-4F56-9B4B-7718C32B230D}"/>
    <hyperlink ref="J14" r:id="rId103" xr:uid="{25F0B3DE-06B0-403B-9CAE-F005E5174C35}"/>
    <hyperlink ref="J15" r:id="rId104" xr:uid="{19DC94A2-261A-4C76-BBCB-6C84F48470B9}"/>
    <hyperlink ref="J16" r:id="rId105" display="https://www.americanas.com.br/produto/40764793/bancada-para-trabalho-dobravel-e-portatil-bmn-600-nove54?pfm_carac=Bancada%20de%20trabalho%20dobr%C3%A1vel%20e%20port%C3%A1til%20com%20morsa%20adaptada&amp;pfm_index=1&amp;pfm_page=search&amp;pfm_pos=grid&amp;pfm_type=search_page%20" xr:uid="{DE7D37AE-0C45-4CBA-ACB8-46D4B92E0B5F}"/>
    <hyperlink ref="J17" r:id="rId106" display="https://www.americanas.com.br/produto/1232990904/bomba-manual-para-graxa-500g-pressao-5000lbs-gatilho-7029-easy-bozza?WT.srch=1&amp;acc=e789ea56094489dffd798f86ff51c7a9&amp;epar=bp_pl_00_go_am_todas_geral_gmv&amp;gclid=CjwKCAiAwZTuBRAYEiwAcr67Ofw52p5ji_VasCixyKIpp0PonjgGkQ5sOmB9Ve85ci_YJQSAaZZYFBoCj_IQAvD_BwE&amp;i=577ef73eeec3dfb1f84e8930&amp;o=5db1ea1b6c28a3cb501d65ea&amp;opn=YSMESP&amp;sellerId=51946630000194&amp;sellerid=51946630000194&amp;wt.srch=1" xr:uid="{7E414C9A-B322-4C28-B6FB-BD65F224808F}"/>
    <hyperlink ref="J18" r:id="rId107" xr:uid="{11A95280-855F-4B0D-9FEE-126DFFC761A1}"/>
    <hyperlink ref="J19" r:id="rId108" display="https://www.casacaso.com.br/caixa-plastica-para-ferramentas-modelo-mgp16-stamaco-home/p?idsku=73&amp;utm_source=google&amp;utm_medium=cpc&amp;utm_campaign=vtex_shopping_casacaso&amp;gclid=CjwKCAiAqqTuBRBAEiwA7B66hVzRs9Ri3qLztmlthlO-tuc7LLOLL52pWseCftPOPa9HmNwD28iVehoCiuMQAvD_BwE" xr:uid="{6E8B707A-E282-4088-A9C0-8823A1902284}"/>
    <hyperlink ref="J20" r:id="rId109" xr:uid="{CC6ADA6E-D122-4161-AC98-B5CCCFEA0CBE}"/>
    <hyperlink ref="J21" r:id="rId110" display="https://www.shoptime.com.br/produto/74334281/camera-termografica-pontual-tg165-flir?WT.srch=1&amp;acc=a76c8289649a0bef0524c56c85e71570&amp;epar=bp_pl_00_go_pla_casaeconst_geral_gmv&amp;gclid=CjwKCAiAqqTuBRBAEiwA7B66hRgSUjfTcxmUgMyqHy7kJQ3ajUZVwjvz3B9M8GFG9-ZFyJNLw49h0xoCj0YQAvD_BwE&amp;i=5c36c68249f937f62558e60d&amp;o=5cd5eb926c28a3cb50c2284a&amp;opn=GOOGLEXML&amp;sellerId=54374525000388&amp;sellerid=54374525000388&amp;wt.srch=1" xr:uid="{E75925DB-4156-412B-8106-C29282A4284D}"/>
    <hyperlink ref="J22" r:id="rId111" xr:uid="{B30744C1-C65E-4889-9235-493C87449A5F}"/>
    <hyperlink ref="J23" r:id="rId112" xr:uid="{CFEF0E70-7517-4C53-8731-A7D48EB333D9}"/>
    <hyperlink ref="J24" r:id="rId113" xr:uid="{92824F95-E1F9-4941-AF84-0D4117E7767E}"/>
    <hyperlink ref="J25" r:id="rId114" display="https://www.americanas.com.br/produto/36684979/chave-ajustavel-inglesa-8-pro-chevrolet?WT.srch=1&amp;acc=e789ea56094489dffd798f86ff51c7a9&amp;epar=bp_pl_00_go_pla_casaeconst_geral_gmv&amp;gclid=CjwKCAiAzanuBRAZEiwA5yf4uo244eoF2CqoaFRK8tMAHrXrYQLY8HkEScXK8Y3vvHu47ObBrUBq8BoCSw0QAvD_BwE&amp;i=573ff1b4eec3dfb1f803eace&amp;o=5b11a67bebb19ac62c619ce9&amp;opn=YSMESP&amp;sellerId=68926641000105&amp;sellerid=68926641000105&amp;wt.srch=1" xr:uid="{627FF28F-9B86-4454-B99F-4F447B52BB10}"/>
    <hyperlink ref="J26" r:id="rId115" xr:uid="{D74B3F24-095C-4746-B442-4F68984CA819}"/>
    <hyperlink ref="J27" r:id="rId116" xr:uid="{8D4215B0-E024-4B4A-A273-D7B6C3C1EA98}"/>
    <hyperlink ref="J28" r:id="rId117" display="https://www.magazineluiza.com.br/chave-grifo-brasfort-08-polegadas-/p/ffa049k581/fs/apfm/?&amp;utm_source=google&amp;utm_medium=pla&amp;utm_campaign=PLA_marketplace&amp;partner_id=32428&amp;seller_id=bugshop2&amp;product_group_id=321568816714&amp;ad_group_id=48543699315&amp;gclid=CjwKCAiAzanuBRAZEiwA5yf4ul8tv6ZtIPc5-8QBMTBO2s12R_LSU3Hw2ezcCTnGyd4fIIeyZPAWShoC6gYQAvD_BwE" xr:uid="{74F58F5F-6854-48AB-9FF2-1FD69C0A083C}"/>
    <hyperlink ref="J29" r:id="rId118" xr:uid="{0B2DA207-1267-4126-8302-6A635D104945}"/>
    <hyperlink ref="J30" r:id="rId119" xr:uid="{45DCE529-98DC-4A07-BC72-B43FE7B732FF}"/>
    <hyperlink ref="J31" r:id="rId120" xr:uid="{2D939E6F-D161-4B26-8B5F-1C7E89091A0D}"/>
    <hyperlink ref="J32" r:id="rId121" xr:uid="{323D76A2-DD17-4C62-897F-3E47A282F3B8}"/>
    <hyperlink ref="J33" r:id="rId122" xr:uid="{B9BA7AEE-556F-4337-8501-8587CC2060AB}"/>
    <hyperlink ref="J34" r:id="rId123" xr:uid="{CD639720-201F-4020-9FB4-8AFA6A0A2176}"/>
    <hyperlink ref="J35" r:id="rId124" display="https://www.amer17,88icanas.com.br/produto/17864576/alicate-decapador-para-cabos-de-rede-e-coaxial-profissional-networkbox?WT.srch=1&amp;acc=e789ea56094489dffd798f86ff51c7a9&amp;epar=bp_pl_00_go_pla_casaeconst_geral_gmv&amp;gclid=CjwKCAiA8K7uBRBBEiwACOm4d1PhbPdO-CaQk7-0Tr9NnOLxBBl_mzpT5Ug6ov-FoxgFbeesX-xmHBoCyDgQAvD_BwE&amp;i=57fc670ceec3dfb1f8ee0caa&amp;o=58055b98eec3dfb1f823515e&amp;opn=YSMESP&amp;sellerId=7625587000173&amp;sellerid=7625587000173&amp;wt.srch=1" xr:uid="{415ACDAC-7769-4178-9A29-342DECA2B4AB}"/>
    <hyperlink ref="J36" r:id="rId125" display="https://www.americanas.com.br/produto/470426663/desentupidor-pia-e-vaso-sanitario-manual-vonder-tipo-bomba-amarelo-e-preto?WT.srch=1&amp;acc=e789ea56094489dffd798f86ff51c7a9&amp;epar=bp_pl_00_go_pla_ud_geral_gmv&amp;gclid=CjwKCAiA8K7uBRBBEiwACOm4d8RGGkCe2I9z2wxPaCEVUjKsC8dtj2bupblafrvW44zBOtw-V-tvEBoCxCUQAvD_BwE&amp;i=577eee71eec3dfb1f84cf5d4&amp;o=5d8d04f26c28a3cb50be9d21&amp;opn=YSMESP&amp;sellerId=8677036000116&amp;sellerid=8677036000116&amp;wt.srch=1" xr:uid="{F86A6183-0618-476F-B8E0-F741B4241DC0}"/>
    <hyperlink ref="J37" r:id="rId126" xr:uid="{AB4AF40D-0F24-4852-AB7D-7869680AF08E}"/>
    <hyperlink ref="J38" r:id="rId127" xr:uid="{C36FCC7C-1B7A-48E1-8DA8-5005EB61EEB9}"/>
    <hyperlink ref="J39" r:id="rId128" xr:uid="{5E87CE86-935C-446D-B3DD-88B3B842DAEC}"/>
    <hyperlink ref="J40" r:id="rId129" xr:uid="{D9B70F61-2248-463F-8FBC-A8C787E9FEEA}"/>
    <hyperlink ref="J41" r:id="rId130" xr:uid="{3610E210-C332-4126-AC4C-4FBE7FACC223}"/>
    <hyperlink ref="J42" r:id="rId131" xr:uid="{C60B7A74-B3CB-4144-B51A-7443762E966D}"/>
    <hyperlink ref="J43" r:id="rId132" xr:uid="{640F8D6D-A102-4D99-AD00-7ECCD5EC93AF}"/>
    <hyperlink ref="J44" r:id="rId133" xr:uid="{5E58CC07-75F3-4AA3-A65E-9E3B14B74AC2}"/>
    <hyperlink ref="J45" r:id="rId134" display="https://www.magazineluiza.com.br/estilete-18mm-metalico-worker-/p/aeckj6ce2b/rc/rcnm/?&amp;utm_source=google%20&amp;utm_medium%20=pla%20&amp;utm_campaign%20=PLA_marketplace&amp;partner_id=33044&amp;seller_id=casadosparafusosfranca2&amp;product_group_id=835334228821&amp;ad_group_id=87062514851&amp;gclid=Cj0KCQiAn8nuBRCzARIsAJcdIfMXnwRcYeGCt6JPSBnWvZBo6wRnQCHC7GRTAbMNVPj_5sAlCYh-75IaAnk4EALw_wcB" xr:uid="{C88AE84F-6CD6-4665-B365-D08DE631C617}"/>
    <hyperlink ref="J46" r:id="rId135" xr:uid="{5CE946D3-294D-4919-838C-3C7144CFA0AD}"/>
    <hyperlink ref="J47" r:id="rId136" xr:uid="{0ED18167-DEC0-4BBC-A4F6-831D5F09D27A}"/>
    <hyperlink ref="J48" r:id="rId137" xr:uid="{8BCC0F32-D7AB-4374-9F9D-8F97861FE13B}"/>
    <hyperlink ref="J49" r:id="rId138" xr:uid="{7FFDE0C3-D2AE-4A7E-BA5C-E581D88B894A}"/>
    <hyperlink ref="J50" r:id="rId139" xr:uid="{9E3563B9-1657-4CE1-802D-752BCA8B3598}"/>
    <hyperlink ref="J51" r:id="rId140" xr:uid="{5FA4D14F-9789-4CA3-996A-ECAAEB11141B}"/>
    <hyperlink ref="J52" r:id="rId141" xr:uid="{F685F9B8-BDEB-48D3-9815-19BB55C39AE4}"/>
    <hyperlink ref="J53" r:id="rId142" xr:uid="{258832F4-5563-4EBA-95E8-5765584171B0}"/>
    <hyperlink ref="J54" r:id="rId143" xr:uid="{AD0407FE-4895-42B8-AC3E-108D31E6BDDF}"/>
    <hyperlink ref="J55" r:id="rId144" xr:uid="{148D6072-50B1-46BB-87BA-DAC231A3BE6B}"/>
    <hyperlink ref="J56" r:id="rId145" xr:uid="{5F24AB70-69C0-48E7-B4D8-1E0EEE01855E}"/>
    <hyperlink ref="J57" r:id="rId146" xr:uid="{1D6A3807-0D78-462C-B4A3-8460E7289C5B}"/>
    <hyperlink ref="J58" r:id="rId147" xr:uid="{FEBBDDBA-8C5A-4E56-AB24-B2E8670D2489}"/>
    <hyperlink ref="J59" r:id="rId148" xr:uid="{86AF274D-1286-4524-95F5-531FAA4141ED}"/>
    <hyperlink ref="J61" r:id="rId149" xr:uid="{D57110C7-26A2-48E5-9EE9-761B0C90AE06}"/>
    <hyperlink ref="J62" r:id="rId150" xr:uid="{BE49D970-16ED-4AFE-8EC9-5413A982AEA8}"/>
    <hyperlink ref="J63" r:id="rId151" xr:uid="{B88635D8-DB57-403C-B84B-F8526F71BD1F}"/>
    <hyperlink ref="J64" r:id="rId152" xr:uid="{3E543F35-E7A1-460E-A4B5-4E8BB7ABBCEC}"/>
    <hyperlink ref="J65" r:id="rId153" xr:uid="{43FFEF2F-E4A9-4442-BC21-FC7C1750C8D0}"/>
    <hyperlink ref="J66" r:id="rId154" xr:uid="{2B983E80-60FA-439B-8419-9A62FDEBA2E1}"/>
    <hyperlink ref="J67" r:id="rId155" xr:uid="{4C437485-736C-471F-8640-BAA987FCA720}"/>
    <hyperlink ref="J68" r:id="rId156" xr:uid="{4C9C222D-174D-40EC-9819-3A5D73ABE077}"/>
    <hyperlink ref="J69" r:id="rId157" display="https://www.madeiramadeira.com.br/luva-para-eletricista-isolante-alta-tensao-2-5-kv-t-9-2250331.html?origem=pla-2250331&amp;utm_source=google&amp;utm_medium=cpc&amp;utm_content=luvas-isolantes-1586&amp;utm_term=2250331&amp;gclid=Cj0KCQiA89zvBRDoARIsAOIePbCVsobiMY2lgYP1SalTPx-HDxKCCc67cCN69WNk415sO2ExXyY27GIaAkZZEALw_wcB" xr:uid="{CE2DCFE4-5439-4FB6-AA97-F1F8EDD6BB41}"/>
    <hyperlink ref="J70" r:id="rId158" xr:uid="{5F460A33-106D-4164-B3EB-8DA13CD8963E}"/>
    <hyperlink ref="J71" r:id="rId159" xr:uid="{A1FD5236-D037-49EF-83DC-50E01DD286DD}"/>
    <hyperlink ref="J72" r:id="rId160" xr:uid="{447107A0-A874-4E69-B425-562E74AABAAC}"/>
    <hyperlink ref="J73" r:id="rId161" display="https://www.americanas.com.br/produto/85703286/mascara-para-solda-de-escurecimento-automatico-profissional?WT.srch=1&amp;acc=e789ea56094489dffd798f86ff51c7a9&amp;epar=bp_pl_00_go_pla_casaeconst_geral_gmv&amp;gclid=Cj0KCQiA89zvBRDoARIsAOIePbDfXfwHOLpR7U91d3FIxn3CkB6ANB8kPV3smIcUPCu6dWF1KDTB6n4aAoeOEALw_wcB&amp;i=588c1ae0eec3dfb1f82014d6&amp;o=5d026b936c28a3cb50ed2e6c&amp;opn=YSMESP&amp;sellerId=19442728000100&amp;sellerid=19442728000100&amp;wt.srch=1" xr:uid="{A34F234A-A4F1-446E-B1EE-16318CC8AC10}"/>
    <hyperlink ref="J74" r:id="rId162" display="https://www.americanas.com.br/produto/101697794/nivel-de-aluminio-300mm-corpo-perfil-em-i-com-protecao-nas-extremidades-2-bolhas-tramontina?pfm_carac=N%C3%ADvel%20Alum%C3%ADnio%20300mm%20-%202%20Bolhas%20Cabo%20Met%C3%A1lico%20Base%20Magn%C3%A9tica&amp;pfm_index=7&amp;pfm_page=search&amp;pfm_pos=grid&amp;pfm_type=search_page" xr:uid="{D1155879-6F77-4526-B540-ACB430006745}"/>
    <hyperlink ref="J75" r:id="rId163" display="https://www.americanas.com.br/produto/1196275224/parafusadeira-furadeira-de-3-8-pol-a-bateria-12v-lition-vel-variavel-e-reversivel-com-13-acessorios-black-decker-ld12s-br?pfm_carac=Parafusadeira%20velocidade%20vari%C3%A1vel%203%2F8%27%27%20%2012V%2C%20Bosh.&amp;pfm_page=search&amp;pfm_pos=grid&amp;pfm_type=search_page" xr:uid="{C04D2E9C-CCA4-4BB0-88A7-B16B35723E41}"/>
    <hyperlink ref="J76" r:id="rId164" xr:uid="{92835EDB-0460-4E34-B8FA-88E829759164}"/>
    <hyperlink ref="J77" r:id="rId165" xr:uid="{3832AB07-5593-4026-842F-BB97BDC5E678}"/>
    <hyperlink ref="J78" r:id="rId166" display="https://www.americanas.com.br/produto/150477007/radio-comunicador-35km-talkabout-t600br-motorola-par-2?WT.srch=1&amp;acc=e789ea56094489dffd798f86ff51c7a9&amp;epar=bp_pl_00_go_inf-aces_acessorios_geral_gmv&amp;gclid=Cj0KCQiAuefvBRDXARIsAFEOQ9FG4iA0MwrTPvSz7hmYkq0G27MzxZ6pdVkLLEgcSdWrlsa7KpLeB-saAteWEALw_wcB&amp;i=5850c71eeec3dfb1f867d20d&amp;o=5d55bae86c28a3cb506d2b67&amp;opn=YSMESP&amp;sellerId=10629688000127&amp;sellerid=10629688000127&amp;wt.srch=1" xr:uid="{638B2B34-33EC-4718-A0C7-A18274D4681E}"/>
    <hyperlink ref="J79" r:id="rId167" xr:uid="{D17E8AEB-8D3C-40B4-8F8E-E528C8206AD5}"/>
    <hyperlink ref="J80" r:id="rId168" xr:uid="{0DAC714C-8C3E-4D77-BD58-92C9821DDE7A}"/>
    <hyperlink ref="J81" r:id="rId169" xr:uid="{F3768100-7503-4F4E-8F34-185490864995}"/>
    <hyperlink ref="J82" r:id="rId170" xr:uid="{04957DF6-4571-40A6-A019-72AAB3C340DC}"/>
    <hyperlink ref="J83" r:id="rId171" display="https://www.magazineluiza.com.br/conjunto-para-solda-oxigenio-acetileno-ppu-s-carga-esab-condor/p/6666758/fs/mdso/?&amp;utm_source=google&amp;utm_medium=pla&amp;utm_campaign=PLA_marketplace&amp;partner_id=19014&amp;seller_id=palaciodasferramentas&amp;product_group_id=321568816714&amp;ad_group_id=48543699315&amp;gclid=Cj0KCQiAuefvBRDXARIsAFEOQ9HirOO3HQQ9EdpGZ4B6Q2EQwao8kDBAciugjpEQ2NlsxrwYLtF_iCUaAiu0EALw_wcB" xr:uid="{A8BF6E18-D030-48A0-94EF-3EF4F4C91141}"/>
    <hyperlink ref="J84" r:id="rId172" xr:uid="{1A2C8813-49C1-495B-AFE9-DEE8169C14F5}"/>
    <hyperlink ref="J85" r:id="rId173" xr:uid="{0C7612D3-98E6-472F-89C7-4FF61C26D24B}"/>
    <hyperlink ref="J86" r:id="rId174" xr:uid="{F28A18B9-9286-4A5D-92B9-417E225D4153}"/>
    <hyperlink ref="J87" r:id="rId175" xr:uid="{6775D559-BB9E-4212-98E1-4873C34ED284}"/>
    <hyperlink ref="J88" r:id="rId176" display="https://www.americanas.com.br/produto/8227824/termometro-digital-infravermelho-mira-laser-50o-a-380oc?cor=AMARELA&amp;maisinformacoes5561=N&amp;pfm_carac=Term%C3%B4metro%20Digital%20Mira%20Laser%2062%20Max%20-10%20&amp;pfm_page=search&amp;pfm_pos=grid&amp;pfm_type=search_page" xr:uid="{3616DB13-C1B7-4FF9-A416-289523ED45BF}"/>
    <hyperlink ref="J89" r:id="rId177" xr:uid="{CF3C2DB8-61C0-496D-AB6F-7C962C3B6A56}"/>
    <hyperlink ref="J90" r:id="rId178" xr:uid="{9ECDADFA-2F63-4C00-87B0-417908253107}"/>
    <hyperlink ref="J91" r:id="rId179" xr:uid="{D7AFBB9E-1716-4583-B7A8-21CE5E0AF470}"/>
    <hyperlink ref="J92" r:id="rId180" xr:uid="{4AFE68AD-5053-4453-9285-F71913EB4E97}"/>
    <hyperlink ref="J93" r:id="rId181" xr:uid="{B2BA1F9C-FCA5-4C1C-BFE9-A6B77AE6282A}"/>
    <hyperlink ref="J94" r:id="rId182" display="https://www.cec.com.br/ferramentas/manuais/torques/torques-armador-em-aco-10?produto=1361084&amp;utm_content=ferramentas&amp;utm_medium=cpc&amp;utm_campaign=GoogleShop&amp;utm_source=google-shopping&amp;idpublicacao=791d2005-d206-4804-b297-71cab438caf1&amp;gclid=CjwKCAiA3OzvBRBXEiwALNKDP3OKroJrRq-JfhDEfUsGSBJ7GMVPMhVHwW_JjRXuRBYnQnUKkzJ1mRoCDFMQAvD_BwE" xr:uid="{95579CE3-3103-48D2-9511-872A9A44ECE9}"/>
    <hyperlink ref="J95" r:id="rId183" xr:uid="{3C47F05C-966E-44A8-883C-AB07A79EA800}"/>
    <hyperlink ref="J60" r:id="rId184" display="https://www.madeiramadeira.com.br/kit-trincha-pincel-exin-royal-com-5-unidades-1967791.html?origem=pla-1967791&amp;utm_source=google&amp;utm_medium=cpc&amp;utm_content=broxas-para-pintura-2045&amp;utm_term=1967791&amp;gclid=CjwKCAiA3OzvBRBXEiwALNKDPxeSWM1h7CUwFnJsYI6-4cW8tMEjLIr_vyXMFaT2B9LUzPXPW1Z_JxoCvuIQAvD_BwE" xr:uid="{13ED2B13-E2B4-45DC-A9C6-B970D6F9E98E}"/>
    <hyperlink ref="L4" r:id="rId185" xr:uid="{38B33BC8-4FBA-466E-ACE3-25D56B9001BF}"/>
    <hyperlink ref="L5" r:id="rId186" xr:uid="{BAA718AD-5C28-40A1-AEE9-09D15D46CF6F}"/>
    <hyperlink ref="L6" r:id="rId187" xr:uid="{AD7D840A-4CA7-488B-A081-F139ADE3F5CB}"/>
    <hyperlink ref="L7" r:id="rId188" xr:uid="{EDB79BFA-E70F-412A-B519-04925B0A0570}"/>
    <hyperlink ref="L8" r:id="rId189" xr:uid="{9D757799-A80F-4DA3-8152-B2B300080A3A}"/>
    <hyperlink ref="L9" r:id="rId190" xr:uid="{8A26C041-8132-4B81-A25B-CD34056F2E9E}"/>
    <hyperlink ref="L10" r:id="rId191" xr:uid="{A90EBE25-02D3-4F85-8825-72F39999E22A}"/>
    <hyperlink ref="L11" r:id="rId192" xr:uid="{D89C15D0-6EA0-4DE1-BE3C-7109E1523110}"/>
    <hyperlink ref="L12" r:id="rId193" display="https://www.americanas.com.br/produto/212841881/ad-7010-alicate-amperimetro-digital-icel-cat-iii-600v?WT.srch=1&amp;acc=e789ea56094489dffd798f86ff51c7a9&amp;epar=bp_pl_00_go_pla_casaeconst_geral_gmv&amp;gclid=CjwKCAiAwZTuBRAYEiwAcr67OckpGRcmqKRrlk4pf9IhKvGeykQkLiIvchSoZwrwmL8dHxmhV8BTkBoCIK4QAvD_BwE&amp;i=5d712b2d49f937f6250d8225&amp;o=5d6e7c546c28a3cb5090b132&amp;opn=YSMESP&amp;sellerId=10428528000110&amp;sellerid=10428528000110&amp;wt.srch=1" xr:uid="{F9A979C4-C764-4CE4-A625-768214A97F0D}"/>
    <hyperlink ref="L13" r:id="rId194" xr:uid="{1FCBE547-6F7C-4DF0-BC25-E49675AF55F7}"/>
    <hyperlink ref="L14" r:id="rId195" xr:uid="{E4111839-98EE-491D-9AF6-B32400C986E9}"/>
    <hyperlink ref="L15" r:id="rId196" display="https://www.americanas.com.br/produto/108110423/luximetro-minipa-mlm1011?WT.srch=1&amp;acc=e789ea56094489dffd798f86ff51c7a9&amp;epar=bp_pl_00_go_pla_casaeconst_geral_gmv&amp;gclid=CjwKCAiAwZTuBRAYEiwAcr67OTp1S9YLInXjrkWae1tvNbgeCaVO3Xk0dXAC370FS2NlNOsdJ13f9hoCT7QQAvD_BwE&amp;i=5c9300e549f937f625bbf531&amp;o=5d4c80666c28a3cb505b5c85&amp;opn=YSMESP&amp;sellerId=502754000140&amp;sellerid=502754000140&amp;wt.srch=1" xr:uid="{4442517D-E614-4876-9FF4-B28908F146BC}"/>
    <hyperlink ref="L16" r:id="rId197" xr:uid="{84AE9933-1158-4761-9F82-DCCF2A05EB0F}"/>
    <hyperlink ref="L17" r:id="rId198" xr:uid="{599DFD2C-C310-44D0-A9D3-C1F43F43C602}"/>
    <hyperlink ref="L18" r:id="rId199" xr:uid="{4A1A2159-B580-430F-A90E-14F9A18B9CFB}"/>
    <hyperlink ref="L19" r:id="rId200" display="https://www.americanas.com.br/produto/9549418/caixa-maleta-p-ferramentas-stanley-profissional-19-301-grande-48cm?WT.srch=1&amp;acc=e789ea56094489dffd798f86ff51c7a9&amp;epar=bp_pl_00_go_pla_casaeconst_geral_gmv&amp;gclid=CjwKCAiAwZTuBRAYEiwAcr67OaNEPiy1Ng_ccOJecg1o0ZrA1fGg_f0wH5iTUyZvx52MCashLbRTzhoC_ssQAvD_BwE&amp;i=5d712bf049f937f6250e01b6&amp;o=56078e766ed24cafb5cca033&amp;opn=YSMESP&amp;sellerId=16691059000103&amp;sellerid=16691059000103&amp;wt.srch=1" xr:uid="{EBBDE8D9-2B05-45DF-88C7-7C539D577F62}"/>
    <hyperlink ref="L20" r:id="rId201" display="https://www.americanas.com.br/produto/10516678/jogo-de-chave-fixa-6-8m-6-a-22mm-cromo-vanadio?WT.srch=1&amp;acc=e789ea56094489dffd798f86ff51c7a9&amp;epar=bp_pl_00_go_pla_casaeconst_geral_gmv&amp;gclid=CjwKCAiAqqTuBRBAEiwA7B66hTb13VnxETVOLjRWvgjIw6ojhqp5_GB70WjOf9qhWWmk1cN0tcIV2BoCIDIQAvD_BwE&amp;i=573fddf9eec3dfb1f80091f2&amp;o=564201636ed24cafb5a1f857&amp;opn=YSMESP&amp;sellerId=9179057000174&amp;sellerid=9179057000174&amp;wt.srch=1" xr:uid="{B4D1416D-858C-4787-A688-F7CB6B40CDE8}"/>
    <hyperlink ref="L21" r:id="rId202" display="https://www.americanas.com.br/produto/74334281/camera-termografica-pontual-tg165-flir?WT.srch=1&amp;acc=e789ea56094489dffd798f86ff51c7a9&amp;epar=bp_pl_00_go_pla_casaeconst_geral_gmv&amp;gclid=CjwKCAiAqqTuBRBAEiwA7B66hZxDv5SRTE_uZlOyU5m2QvsDla0k58hBaNVE5gkEJgn_NO5UCQ-OrBoC5aUQAvD_BwE&amp;i=5c36b77b49f937f62554e321&amp;o=5cd5eb966c28a3cb50c22897&amp;opn=YSMESP&amp;sellerId=54374525000388&amp;sellerid=54374525000388&amp;wt.srch=1" xr:uid="{27C9966E-6EE8-4CBE-9F9B-969DFF74A6C1}"/>
    <hyperlink ref="L22" r:id="rId203" xr:uid="{5535A93B-02EB-4D7B-ABD0-E9D310557AF2}"/>
    <hyperlink ref="L23" r:id="rId204" display="https://www.americanas.com.br/produto/149264354/chave-ajustavel-inglesa-15-pol-starfer?WT.srch=1&amp;acc=e789ea56094489dffd798f86ff51c7a9&amp;epar=bp_pl_00_go_pla_casaeconst_geral_gmv&amp;gclid=CjwKCAiAqqTuBRBAEiwA7B66heHORn_dBDr83uJv-BWuON4571bKouNCm-De5jezEcGsC2h0cmrhwRoCSEYQAvD_BwE&amp;i=5ce36be049f937f625143d50&amp;o=5d5571406c28a3cb506c2ff7&amp;opn=YSMESP&amp;sellerId=30568960000113&amp;sellerid=30568960000113&amp;wt.srch=1" xr:uid="{810A05DF-4D3F-4A0C-B0BB-964893AA1747}"/>
    <hyperlink ref="L24" r:id="rId205" xr:uid="{9BA1EAE6-81C9-435B-A728-FC7918B9BEAB}"/>
    <hyperlink ref="L25" r:id="rId206" xr:uid="{25950DE5-7963-4FFF-B04A-FD4D5756B632}"/>
    <hyperlink ref="L26" r:id="rId207" xr:uid="{2D354900-CC05-47A3-9119-ECAF1DA41251}"/>
    <hyperlink ref="L27" r:id="rId208" xr:uid="{0AA4E325-ACE0-4F22-9449-37DC2E8787B8}"/>
    <hyperlink ref="L28" r:id="rId209" xr:uid="{7143F1EC-63BB-42E3-BB07-1754A98D0A10}"/>
    <hyperlink ref="L29" r:id="rId210" xr:uid="{1DF2CB13-C099-4E93-9DAB-0CC533F65237}"/>
    <hyperlink ref="L30" r:id="rId211" xr:uid="{BA94A4B6-1BE0-4E09-B984-870FDC8FA732}"/>
    <hyperlink ref="L31" r:id="rId212" xr:uid="{AEAB759F-4E9E-4CB0-9C03-2F5D6036B535}"/>
    <hyperlink ref="L32" r:id="rId213" xr:uid="{012578F9-F559-427E-B03F-FC6B8BF7DB50}"/>
    <hyperlink ref="L33" r:id="rId214" xr:uid="{2CA79648-20AD-4FC5-BA97-6A4A93FC37BC}"/>
    <hyperlink ref="L34" r:id="rId215" xr:uid="{5874C3DB-0D2A-447E-ACAC-C132BB3E2CFA}"/>
    <hyperlink ref="L35" r:id="rId216" xr:uid="{C1F0685D-4C4E-4752-AFC4-BB5850EC14A5}"/>
    <hyperlink ref="L36" r:id="rId217" xr:uid="{B22426D9-61B1-497A-B204-D316EBCEB2D4}"/>
    <hyperlink ref="L37" r:id="rId218" xr:uid="{6E3CE6DB-FEF2-43B5-9B35-230310567B2C}"/>
    <hyperlink ref="L38" r:id="rId219" xr:uid="{C95B478A-3329-48C9-9542-9A66C3AB8AC8}"/>
    <hyperlink ref="L39" r:id="rId220" xr:uid="{07C16CA8-7C74-4C40-8628-D4AFA3906D25}"/>
    <hyperlink ref="L40" r:id="rId221" xr:uid="{FA185811-75C1-4679-B781-DCCFC9B7C21C}"/>
    <hyperlink ref="L41" r:id="rId222" xr:uid="{4847083E-C930-472D-B4DB-0D77F5B68D67}"/>
    <hyperlink ref="L42" r:id="rId223" xr:uid="{25269318-10E6-45E9-B1FD-1F80887F9120}"/>
    <hyperlink ref="L43" r:id="rId224" display="https://www.americanas.com.br/produto/35401229/esquadro-stanley-12-em-12-46536?WT.srch=1&amp;acc=e789ea56094489dffd798f86ff51c7a9&amp;epar=bp_pl_00_go_pla_casaeconst_geral_gmv&amp;gclid=Cj0KCQiAn8nuBRCzARIsAJcdIfNKzg8IfRIZyabmK5qEK5ERbhIKploO701PYF1-hMKJpg60NBYEkOcaApoREALw_wcB&amp;i=59f3fd1beec3dfb1f87bd989&amp;o=5afd00e8ebb19ac62c5a009a&amp;opn=YSMESP&amp;sellerId=49295801000110&amp;sellerid=49295801000110&amp;wt.srch=1" xr:uid="{2F1F5282-983B-4828-B8C3-B6E498EF49F2}"/>
    <hyperlink ref="L44" r:id="rId225" xr:uid="{16E52008-B8C8-4B4D-BAB9-C0933FF07271}"/>
    <hyperlink ref="L45" r:id="rId226" xr:uid="{BB441731-7023-4D1C-83D9-9A91AFBD0F6F}"/>
    <hyperlink ref="L46" r:id="rId227" xr:uid="{4A45832B-AF56-45CB-BF9A-C2DE03BB8A34}"/>
    <hyperlink ref="L47" r:id="rId228" xr:uid="{7B40EDEA-83C8-4F98-ABA8-65DF73460CAC}"/>
    <hyperlink ref="L48" r:id="rId229" display="https://www.americanas.com.br/produto/88020850/jogo-formoes-com-cabo-de-madeira-4-pecas-tamanhos-3-8-1-2-5-8-e-3-4-tramontina?pfm_carac=Form%C3%B5es%20%28jogo%29%20%E2%80%93%203%2F8%E2%80%9D%2C%20%C2%BD%E2%80%9D%2C%205%2F8%E2%80%9D%2C%20%C2%BE%E2%80%9D&amp;pfm_page=search&amp;pfm_pos=grid&amp;pfm_type=search_page%20" xr:uid="{EFEA6AA2-C2ED-4FB1-B6FC-09EE52B4D266}"/>
    <hyperlink ref="L49" r:id="rId230" display="https://www.americanas.com.br/produto/360709785/furadeira-de-impacto-gsb13-650w-mandril-de-1-2-velocidade-variavel-e-reversivel-bosch?pfm_carac=Furadeira%20el%C3%A9trica%20profissional%2C%20velocidade%20vari%C3%A1vel%20e%20revers%C3%ADvel%2C%20mandril%20at%C3%A9%20%C2%BD&amp;pfm_page=search&amp;pfm_pos=grid&amp;pfm_type=search_page%20&amp;voltagem=127%20V" xr:uid="{9003A5C9-2431-4C9C-8740-350D92A3BDFD}"/>
    <hyperlink ref="L50" r:id="rId231" display="https://www.americanas.com.br/produto/108461713/kit-8-pcs-rolo-pintura-inteligente-sem-sujeira-paint-roller?WT.srch=1&amp;acc=e789ea56094489dffd798f86ff51c7a9&amp;epar=bp_pl_00_go_todos-os-produtos_geral_gmv&amp;gclid=Cj0KCQiAn8nuBRCzARIsAJcdIfMPD0GL06aWk946dF4JiNXF34WIx1rx-4jQ18DfqBuRHG4zM1y0kSUaApLSEALw_wcB&amp;i=5c219ee649f937f625029510&amp;o=5d4d9bf46c28a3cb505e6b35&amp;opn=YSMESP&amp;sellerId=11384562000283&amp;sellerid=11384562000283&amp;wt.srch=1" xr:uid="{37B4E286-4B56-4DFA-A7EC-C3C7FB3CEA83}"/>
    <hyperlink ref="L51" r:id="rId232" xr:uid="{E019AA9C-6A2B-4550-A2A3-1BD501B5C485}"/>
    <hyperlink ref="L52" r:id="rId233" xr:uid="{AE0305C0-AE65-44AA-A868-A8884AD9028B}"/>
    <hyperlink ref="L53" r:id="rId234" xr:uid="{23743477-6269-4C36-94B5-606C0CF39B18}"/>
    <hyperlink ref="L54" r:id="rId235" xr:uid="{354ACC8D-222B-4EBF-95FE-8231BC592D89}"/>
    <hyperlink ref="L55" r:id="rId236" xr:uid="{E2C05986-67A5-48BB-A746-495D6F37F8D8}"/>
    <hyperlink ref="L56" r:id="rId237" xr:uid="{DB77C101-CCF5-42EF-BBA9-0A0613B5906A}"/>
    <hyperlink ref="L57" r:id="rId238" xr:uid="{F08E2B3B-CCEF-47E3-95A6-A21DD8DEF235}"/>
    <hyperlink ref="L58" r:id="rId239" xr:uid="{CFE3D5C2-ED15-4916-A8A7-255BAD90746C}"/>
    <hyperlink ref="L59" r:id="rId240" xr:uid="{BFA9AAA0-7DD1-46DC-A1B1-2A752945F0BA}"/>
    <hyperlink ref="L61" r:id="rId241" xr:uid="{7C865B1D-F79B-4E1F-AC5A-9B5CA097762B}"/>
    <hyperlink ref="L62" r:id="rId242" xr:uid="{7B420AAF-6D43-45FA-B5F4-473636E70A18}"/>
    <hyperlink ref="L63" r:id="rId243" xr:uid="{B972BB70-9053-409D-BDF0-872B06A900F1}"/>
    <hyperlink ref="L64" r:id="rId244" xr:uid="{EE81E0E6-4E1D-48A7-A5BE-1BC87FC0D025}"/>
    <hyperlink ref="L65" r:id="rId245" xr:uid="{2626DAA7-57E1-46C7-9BC0-A008A2A1E9AD}"/>
    <hyperlink ref="L66" r:id="rId246" xr:uid="{CA6003E3-578E-4542-B9A3-9A413CA2836C}"/>
    <hyperlink ref="L67" r:id="rId247" xr:uid="{EDF31F5D-1F09-49C9-8CBE-278FDAE4827E}"/>
    <hyperlink ref="L68" r:id="rId248" xr:uid="{26D28A32-390B-4DD1-ABBD-24F730DEDACB}"/>
    <hyperlink ref="L69" r:id="rId249" xr:uid="{72CDB076-94E9-4389-9C75-CF3E8688C753}"/>
    <hyperlink ref="L70" r:id="rId250" display="https://www.americanas.com.br/produto/101713445/martelo-de-unha-27-mm-cabeca-em-aco-especial-polida-cabo-em-madeira-envernizado-tramontina?pfm_carac=Martelo%20Unha%2027mm%20Polido%20Cabo%20Madeira&amp;pfm_index=3&amp;pfm_page=search&amp;pfm_pos=grid&amp;pfm_type=search_page" xr:uid="{2CBC1C66-D47D-4692-9CB4-2214A76CDCAA}"/>
    <hyperlink ref="L71" r:id="rId251" xr:uid="{A36BBA81-6213-4B7D-9F85-F517DAD2065B}"/>
    <hyperlink ref="L72" r:id="rId252" xr:uid="{EEAC9285-53D2-4FDF-B9F9-DD8BCEF4270D}"/>
    <hyperlink ref="L73" r:id="rId253" xr:uid="{786B312A-1741-49E8-873D-BF9518F76A8E}"/>
    <hyperlink ref="L74" r:id="rId254" xr:uid="{ACD66EB0-9F5E-4077-BED6-FDD05A216C28}"/>
    <hyperlink ref="L75" r:id="rId255" xr:uid="{16C49C52-37F3-4942-AF48-0A30147B8333}"/>
    <hyperlink ref="L76" r:id="rId256" xr:uid="{E87F3DED-6DDB-4310-815D-B03A235D3237}"/>
    <hyperlink ref="L77" r:id="rId257" xr:uid="{3429D55C-16FA-4F8B-BD26-1643319FB60E}"/>
    <hyperlink ref="L78" r:id="rId258" xr:uid="{13DCC847-DBBF-49B6-A6FD-E1C14AF5D3D6}"/>
    <hyperlink ref="L79" r:id="rId259" xr:uid="{B00B3365-1481-4A0D-9903-CB48CDA4A6D1}"/>
    <hyperlink ref="L80" r:id="rId260" xr:uid="{86E5CB7C-3F04-4CCC-9F84-E2490AFC9F8F}"/>
    <hyperlink ref="L81" r:id="rId261" xr:uid="{13AE2E9F-5774-4E30-B5AE-1EB57C94C9B2}"/>
    <hyperlink ref="L82" r:id="rId262" xr:uid="{409A52BA-9900-47DF-AE4E-88DD9534B8FF}"/>
    <hyperlink ref="L83" r:id="rId263" display="https://www.americanas.com.br/produto/39124961/kit-de-solda-macarico-ppu-oxigenio-e-acetileno-completo?WT.srch=1&amp;acc=e789ea56094489dffd798f86ff51c7a9&amp;epar=bp_pl_00_go_pla_casaeconst_geral_gmv&amp;gclid=Cj0KCQiAuefvBRDXARIsAFEOQ9GTLAAuDcPOAsVZsrw7hUaCFQTf7_tfa2u9yV4qwnCFV1SvlyUuOzMaAiWeEALw_wcB&amp;i=57895789eec3dfb1f8d1ce02&amp;o=5b4e3491ebb19ac62c81bd53&amp;opn=YSMESP&amp;sellerId=10622178000128&amp;sellerid=10622178000128&amp;wt.srch=1" xr:uid="{71F504F7-401D-4252-97AE-1C321023E216}"/>
    <hyperlink ref="L84" r:id="rId264" xr:uid="{ACF06F42-9859-44F1-A185-D349262F5902}"/>
    <hyperlink ref="L85" r:id="rId265" xr:uid="{BFB15B7B-EE5A-4677-95DF-34605C765524}"/>
    <hyperlink ref="L86" r:id="rId266" xr:uid="{92D3956F-9BD5-46D8-BCC1-97D81E9E8340}"/>
    <hyperlink ref="L87" r:id="rId267" xr:uid="{ACE280B5-0C0A-4D98-ADC5-CAF127A52BB6}"/>
    <hyperlink ref="L88" r:id="rId268" display="https://www.shoptime.com.br/produto/93621029/termometro-digital-infravermelho-mira-laser-50o-a-380o-c-dt-8380?pfm_carac=Term%C3%B4metro%20Digital%20Mira%20Laser%2062%20Max%20-10%20~%20%2B%20500%C2%BAC%20c%2F%20emissividade%20ajust%C3%A1vel&amp;pfm_index=0&amp;pfm_page=search&amp;pfm_pos=grid&amp;pfm_type=search_page" xr:uid="{8FD5B051-EF5C-41EF-8103-70DB495554BC}"/>
    <hyperlink ref="L89" r:id="rId269" xr:uid="{10510E3F-5E6D-44AF-9365-4EF16CE2F349}"/>
    <hyperlink ref="L90" r:id="rId270" xr:uid="{0AD606BC-9443-4FCF-B247-D2DDCDBD2DAB}"/>
    <hyperlink ref="L91" r:id="rId271" xr:uid="{C3A2FBD1-24E2-4F83-BCF8-73E368185B08}"/>
    <hyperlink ref="L92" r:id="rId272" xr:uid="{D6150757-AAF4-4490-BF8D-31E3C9AF9F91}"/>
    <hyperlink ref="L93" r:id="rId273" xr:uid="{00323C71-E3CB-4CEF-9EE5-A3D930E0011F}"/>
    <hyperlink ref="L94" r:id="rId274" display="https://www.americanas.com.br/produto/23638702/torques-de-armador-franton12-lilas-cid?WT.srch=1&amp;acc=e789ea56094489dffd798f86ff51c7a9&amp;epar=bp_pl_00_go_pla_casaeconst_geral_gmv&amp;gclid=CjwKCAiA3OzvBRBXEiwALNKDP48XZ-0dvMECgWT6ft6u4EQ4KnNQjVA29AEVJqjyu1P5GukJ3aDjZxoCavcQAvD_BwE&amp;i=596ed353eec3dfb1f8cce671&amp;o=5938b6b2eec3dfb1f8706e84&amp;opn=YSMESP&amp;sellerId=17232324000158&amp;sellerid=17232324000158&amp;wt.srch=1" xr:uid="{8E8A4C7D-F5A6-45E5-AA7B-1B7C754F896B}"/>
    <hyperlink ref="L95" r:id="rId275" xr:uid="{1F45BD60-68DD-460D-9889-A581E0C5F5D9}"/>
    <hyperlink ref="L60" r:id="rId276" display="https://www.americanas.com.br/produto/360694114/kit-trincha-pincel-condor-4-unidades-lancamento?WT.srch=1&amp;acc=e789ea56094489dffd798f86ff51c7a9&amp;epar=bp_pl_00_go_pap_todas_geral_gmv&amp;gclid=CjwKCAiA3OzvBRBXEiwALNKDPy6Vg-DASE_LBmKfPaBgbRVRZvf-A1WvXgyg6eKVylGVpT65AhfzcxoCF4UQAvD_BwE&amp;i=5cdf771b49f937f6253d4244&amp;o=5d7d37706c28a3cb50a6cbc0&amp;opn=YSMESP&amp;sellerId=33294035000130&amp;sellerid=33294035000130&amp;wt.srch=1" xr:uid="{878BACB0-CD10-4D00-BEA6-60EA15734BE7}"/>
    <hyperlink ref="J96" r:id="rId277" xr:uid="{1FAEB191-BE47-4613-96D5-A5DCE980955C}"/>
    <hyperlink ref="L96" r:id="rId278" xr:uid="{5626A128-F7EE-496A-944E-723B658A0D64}"/>
    <hyperlink ref="H96" r:id="rId279" xr:uid="{4D5C4B81-02EC-40DE-9AE6-EB98E4341FC6}"/>
  </hyperlinks>
  <pageMargins left="0.511811024" right="0.511811024" top="0.78740157499999996" bottom="0.78740157499999996" header="0.31496062000000002" footer="0.31496062000000002"/>
  <pageSetup paperSize="9" scale="70" orientation="portrait" r:id="rId280"/>
  <colBreaks count="1" manualBreakCount="1">
    <brk id="6" max="97" man="1"/>
  </colBreaks>
  <drawing r:id="rId28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3822A-FB94-4A24-BA01-485D8F418E49}">
  <dimension ref="A1:D12"/>
  <sheetViews>
    <sheetView tabSelected="1" workbookViewId="0">
      <selection activeCell="C17" sqref="C17"/>
    </sheetView>
  </sheetViews>
  <sheetFormatPr defaultRowHeight="15"/>
  <cols>
    <col min="1" max="1" width="39" bestFit="1" customWidth="1"/>
    <col min="2" max="2" width="11.85546875" customWidth="1"/>
    <col min="3" max="3" width="10.5703125" bestFit="1" customWidth="1"/>
    <col min="4" max="4" width="12.140625" bestFit="1" customWidth="1"/>
  </cols>
  <sheetData>
    <row r="1" spans="1:4" ht="18.75">
      <c r="A1" s="422" t="s">
        <v>63</v>
      </c>
      <c r="B1" s="422"/>
      <c r="C1" s="422"/>
      <c r="D1" s="422"/>
    </row>
    <row r="2" spans="1:4" ht="47.25">
      <c r="A2" s="254" t="s">
        <v>64</v>
      </c>
      <c r="B2" s="254" t="s">
        <v>65</v>
      </c>
      <c r="C2" s="254" t="s">
        <v>66</v>
      </c>
      <c r="D2" s="254" t="s">
        <v>67</v>
      </c>
    </row>
    <row r="3" spans="1:4">
      <c r="A3" s="252" t="s">
        <v>1005</v>
      </c>
      <c r="B3" s="248">
        <v>6</v>
      </c>
      <c r="C3" s="249">
        <v>41.626666666666665</v>
      </c>
      <c r="D3" s="249">
        <f t="shared" ref="D3:D10" si="0">B3*C3</f>
        <v>249.76</v>
      </c>
    </row>
    <row r="4" spans="1:4">
      <c r="A4" s="252" t="s">
        <v>69</v>
      </c>
      <c r="B4" s="248">
        <v>6</v>
      </c>
      <c r="C4" s="249">
        <v>76.293333333333337</v>
      </c>
      <c r="D4" s="249">
        <f t="shared" si="0"/>
        <v>457.76</v>
      </c>
    </row>
    <row r="5" spans="1:4">
      <c r="A5" s="252" t="s">
        <v>70</v>
      </c>
      <c r="B5" s="248">
        <v>12</v>
      </c>
      <c r="C5" s="249">
        <v>9.9</v>
      </c>
      <c r="D5" s="249">
        <f t="shared" si="0"/>
        <v>118.80000000000001</v>
      </c>
    </row>
    <row r="6" spans="1:4">
      <c r="A6" s="252" t="s">
        <v>1006</v>
      </c>
      <c r="B6" s="248">
        <v>3</v>
      </c>
      <c r="C6" s="249">
        <v>47.933333333333337</v>
      </c>
      <c r="D6" s="249">
        <f t="shared" si="0"/>
        <v>143.80000000000001</v>
      </c>
    </row>
    <row r="7" spans="1:4">
      <c r="A7" s="252" t="s">
        <v>1007</v>
      </c>
      <c r="B7" s="248">
        <v>3</v>
      </c>
      <c r="C7" s="249">
        <v>65.930000000000007</v>
      </c>
      <c r="D7" s="249">
        <f t="shared" si="0"/>
        <v>197.79000000000002</v>
      </c>
    </row>
    <row r="8" spans="1:4" ht="28.5">
      <c r="A8" s="252" t="s">
        <v>68</v>
      </c>
      <c r="B8" s="248">
        <v>4</v>
      </c>
      <c r="C8" s="249">
        <v>41.766666666666666</v>
      </c>
      <c r="D8" s="249">
        <f t="shared" si="0"/>
        <v>167.06666666666666</v>
      </c>
    </row>
    <row r="9" spans="1:4" ht="42.75">
      <c r="A9" s="252" t="s">
        <v>1008</v>
      </c>
      <c r="B9" s="248">
        <v>2</v>
      </c>
      <c r="C9" s="249">
        <v>282.66333333333336</v>
      </c>
      <c r="D9" s="249">
        <f t="shared" si="0"/>
        <v>565.32666666666671</v>
      </c>
    </row>
    <row r="10" spans="1:4" s="253" customFormat="1">
      <c r="A10" s="252" t="s">
        <v>71</v>
      </c>
      <c r="B10" s="248">
        <v>3</v>
      </c>
      <c r="C10" s="249">
        <v>7.76</v>
      </c>
      <c r="D10" s="249">
        <f t="shared" si="0"/>
        <v>23.28</v>
      </c>
    </row>
    <row r="12" spans="1:4">
      <c r="A12" s="251" t="s">
        <v>1009</v>
      </c>
      <c r="B12" s="250">
        <f>SUM(D3:D10)/3/6</f>
        <v>106.86574074074075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13</vt:i4>
      </vt:variant>
    </vt:vector>
  </HeadingPairs>
  <TitlesOfParts>
    <vt:vector size="27" baseType="lpstr">
      <vt:lpstr>Planilha1</vt:lpstr>
      <vt:lpstr>Orçamento Estimado</vt:lpstr>
      <vt:lpstr>Eletricista</vt:lpstr>
      <vt:lpstr>Mecânico de Refrigeração</vt:lpstr>
      <vt:lpstr>Oficial de Manutenção Predial</vt:lpstr>
      <vt:lpstr>Engenheiro Eletricista</vt:lpstr>
      <vt:lpstr>Engenheiro Mecânico</vt:lpstr>
      <vt:lpstr>Equip. e Ferramenta</vt:lpstr>
      <vt:lpstr>Uniformes</vt:lpstr>
      <vt:lpstr>BDI </vt:lpstr>
      <vt:lpstr>BDI Diferenciado Materiais</vt:lpstr>
      <vt:lpstr>Materiais reposição</vt:lpstr>
      <vt:lpstr> Serviços Eventuais</vt:lpstr>
      <vt:lpstr>Seguro de Vida</vt:lpstr>
      <vt:lpstr>' Serviços Eventuais'!Area_de_impressao</vt:lpstr>
      <vt:lpstr>'BDI '!Area_de_impressao</vt:lpstr>
      <vt:lpstr>'BDI Diferenciado Materiais'!Area_de_impressao</vt:lpstr>
      <vt:lpstr>Eletricista!Area_de_impressao</vt:lpstr>
      <vt:lpstr>'Engenheiro Eletricista'!Area_de_impressao</vt:lpstr>
      <vt:lpstr>'Engenheiro Mecânico'!Area_de_impressao</vt:lpstr>
      <vt:lpstr>'Equip. e Ferramenta'!Area_de_impressao</vt:lpstr>
      <vt:lpstr>'Materiais reposição'!Area_de_impressao</vt:lpstr>
      <vt:lpstr>'Mecânico de Refrigeração'!Area_de_impressao</vt:lpstr>
      <vt:lpstr>'Oficial de Manutenção Predial'!Area_de_impressao</vt:lpstr>
      <vt:lpstr>'Orçamento Estimado'!Area_de_impressao</vt:lpstr>
      <vt:lpstr>'Seguro de Vida'!Area_de_impressao</vt:lpstr>
      <vt:lpstr>Uniformes!Area_de_impressao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Silva Fiorillo</dc:creator>
  <cp:lastModifiedBy>Gisele Aparecida Goncalves de Oliveira</cp:lastModifiedBy>
  <cp:lastPrinted>2020-03-12T13:35:32Z</cp:lastPrinted>
  <dcterms:created xsi:type="dcterms:W3CDTF">2016-05-10T18:04:10Z</dcterms:created>
  <dcterms:modified xsi:type="dcterms:W3CDTF">2020-03-12T13:40:19Z</dcterms:modified>
</cp:coreProperties>
</file>