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cdf1001\anac\SAF\GADM\LICITAÇÕES\Licitações em andamento_ Licitações não concluídas\Limpeza e Conservação RJ\"/>
    </mc:Choice>
  </mc:AlternateContent>
  <xr:revisionPtr revIDLastSave="0" documentId="13_ncr:1_{0183C8E6-1813-49D9-8838-F5C681680105}" xr6:coauthVersionLast="41" xr6:coauthVersionMax="41" xr10:uidLastSave="{00000000-0000-0000-0000-000000000000}"/>
  <bookViews>
    <workbookView xWindow="-120" yWindow="-120" windowWidth="29040" windowHeight="15840" tabRatio="700" activeTab="5" xr2:uid="{00000000-000D-0000-FFFF-FFFF00000000}"/>
  </bookViews>
  <sheets>
    <sheet name="Tabela de produtividade" sheetId="19" r:id="rId1"/>
    <sheet name="Servente" sheetId="10" r:id="rId2"/>
    <sheet name="Líder de Turma" sheetId="20" r:id="rId3"/>
    <sheet name="Uniformes" sheetId="21" r:id="rId4"/>
    <sheet name="Materiais de Limpeza" sheetId="16" r:id="rId5"/>
    <sheet name="Equipamentos" sheetId="15" r:id="rId6"/>
    <sheet name="Mat. Higiene Pessoal" sheetId="11" r:id="rId7"/>
    <sheet name="Suportes" sheetId="14" r:id="rId8"/>
  </sheets>
  <definedNames>
    <definedName name="_xlnm.Print_Area" localSheetId="2">'Líder de Turma'!$A$1:$I$141</definedName>
    <definedName name="_xlnm.Print_Area" localSheetId="6">'Mat. Higiene Pessoal'!$A$1:$E$65</definedName>
    <definedName name="_xlnm.Print_Area" localSheetId="1">Servente!$A$1:$I$141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1" l="1"/>
  <c r="E15" i="21"/>
  <c r="E6" i="21"/>
  <c r="E7" i="21"/>
  <c r="E8" i="21"/>
  <c r="E9" i="21"/>
  <c r="E10" i="21"/>
  <c r="E11" i="21"/>
  <c r="E5" i="21"/>
  <c r="F6" i="14" l="1"/>
  <c r="F9" i="14"/>
  <c r="F8" i="14"/>
  <c r="F7" i="14"/>
  <c r="F5" i="14"/>
  <c r="E11" i="11"/>
  <c r="E10" i="11"/>
  <c r="E9" i="11"/>
  <c r="E12" i="11"/>
  <c r="E8" i="11"/>
  <c r="E7" i="11"/>
  <c r="E13" i="11" l="1"/>
  <c r="E14" i="11" s="1"/>
  <c r="F10" i="14"/>
  <c r="I34" i="20"/>
  <c r="I145" i="20"/>
  <c r="I139" i="20"/>
  <c r="B128" i="20"/>
  <c r="B126" i="20"/>
  <c r="B125" i="20"/>
  <c r="B124" i="20"/>
  <c r="B123" i="20"/>
  <c r="B122" i="20"/>
  <c r="H116" i="20"/>
  <c r="H92" i="20"/>
  <c r="H86" i="20"/>
  <c r="H85" i="20"/>
  <c r="H84" i="20"/>
  <c r="H83" i="20"/>
  <c r="H82" i="20"/>
  <c r="H74" i="20"/>
  <c r="I58" i="20"/>
  <c r="I57" i="20"/>
  <c r="I62" i="20" s="1"/>
  <c r="I68" i="20" s="1"/>
  <c r="H54" i="20"/>
  <c r="H76" i="20" s="1"/>
  <c r="H41" i="20"/>
  <c r="I31" i="20"/>
  <c r="I35" i="20" s="1"/>
  <c r="C16" i="19"/>
  <c r="C10" i="19"/>
  <c r="C9" i="19"/>
  <c r="C8" i="19"/>
  <c r="C7" i="19"/>
  <c r="G26" i="19" l="1"/>
  <c r="G27" i="19" s="1"/>
  <c r="H88" i="20"/>
  <c r="I74" i="20"/>
  <c r="H78" i="20"/>
  <c r="I87" i="20"/>
  <c r="I39" i="20"/>
  <c r="I40" i="20"/>
  <c r="I76" i="20"/>
  <c r="I122" i="20"/>
  <c r="I73" i="20"/>
  <c r="I77" i="20"/>
  <c r="I83" i="20"/>
  <c r="I86" i="20"/>
  <c r="I84" i="20"/>
  <c r="I75" i="20"/>
  <c r="I82" i="20"/>
  <c r="I85" i="20"/>
  <c r="I91" i="20"/>
  <c r="I92" i="20" s="1"/>
  <c r="I97" i="20" s="1"/>
  <c r="H116" i="10"/>
  <c r="I88" i="20" l="1"/>
  <c r="I96" i="20" s="1"/>
  <c r="I98" i="20" s="1"/>
  <c r="I125" i="20" s="1"/>
  <c r="I78" i="20"/>
  <c r="I124" i="20" s="1"/>
  <c r="I41" i="20"/>
  <c r="I66" i="20" l="1"/>
  <c r="I43" i="20"/>
  <c r="I49" i="20" l="1"/>
  <c r="I47" i="20"/>
  <c r="I52" i="20"/>
  <c r="I46" i="20"/>
  <c r="I51" i="20"/>
  <c r="I50" i="20"/>
  <c r="I48" i="20"/>
  <c r="I53" i="20"/>
  <c r="I54" i="20" l="1"/>
  <c r="I67" i="20" s="1"/>
  <c r="I69" i="20" s="1"/>
  <c r="I123" i="20" l="1"/>
  <c r="I102" i="20"/>
  <c r="I103" i="20"/>
  <c r="I106" i="20" l="1"/>
  <c r="I126" i="20" l="1"/>
  <c r="I127" i="20" s="1"/>
  <c r="E44" i="15"/>
  <c r="E45" i="15" s="1"/>
  <c r="F45" i="15" s="1"/>
  <c r="I110" i="20" l="1"/>
  <c r="F11" i="14"/>
  <c r="G29" i="19" s="1"/>
  <c r="G30" i="19" s="1"/>
  <c r="I57" i="10"/>
  <c r="I111" i="20" l="1"/>
  <c r="I114" i="20" s="1"/>
  <c r="I145" i="10"/>
  <c r="I139" i="10"/>
  <c r="B128" i="10"/>
  <c r="B126" i="10"/>
  <c r="B125" i="10"/>
  <c r="B124" i="10"/>
  <c r="B123" i="10"/>
  <c r="B122" i="10"/>
  <c r="H92" i="10"/>
  <c r="H86" i="10"/>
  <c r="H85" i="10"/>
  <c r="H84" i="10"/>
  <c r="H83" i="10"/>
  <c r="H82" i="10"/>
  <c r="H74" i="10"/>
  <c r="I58" i="10"/>
  <c r="I62" i="10"/>
  <c r="I68" i="10" s="1"/>
  <c r="H54" i="10"/>
  <c r="H76" i="10" s="1"/>
  <c r="H41" i="10"/>
  <c r="I31" i="10"/>
  <c r="I35" i="10" s="1"/>
  <c r="I113" i="20" l="1"/>
  <c r="I144" i="20" s="1"/>
  <c r="I147" i="20" s="1"/>
  <c r="I115" i="20"/>
  <c r="H88" i="10"/>
  <c r="I85" i="10"/>
  <c r="H78" i="10"/>
  <c r="I39" i="10"/>
  <c r="I74" i="10"/>
  <c r="I77" i="10"/>
  <c r="I82" i="10"/>
  <c r="I84" i="10"/>
  <c r="I86" i="10"/>
  <c r="I91" i="10"/>
  <c r="I92" i="10" s="1"/>
  <c r="I97" i="10" s="1"/>
  <c r="I122" i="10"/>
  <c r="I40" i="10"/>
  <c r="I75" i="10"/>
  <c r="I87" i="10"/>
  <c r="I76" i="10"/>
  <c r="I73" i="10"/>
  <c r="I83" i="10"/>
  <c r="I117" i="20" l="1"/>
  <c r="I41" i="10"/>
  <c r="I66" i="10" s="1"/>
  <c r="I88" i="10"/>
  <c r="I96" i="10" s="1"/>
  <c r="I98" i="10" s="1"/>
  <c r="I125" i="10" s="1"/>
  <c r="I78" i="10"/>
  <c r="I124" i="10" s="1"/>
  <c r="I128" i="20" l="1"/>
  <c r="I129" i="20" s="1"/>
  <c r="I146" i="20"/>
  <c r="I43" i="10"/>
  <c r="I47" i="10" s="1"/>
  <c r="I51" i="10" l="1"/>
  <c r="B151" i="20"/>
  <c r="I49" i="10"/>
  <c r="I52" i="10"/>
  <c r="I46" i="10"/>
  <c r="I53" i="10"/>
  <c r="I50" i="10"/>
  <c r="I48" i="10"/>
  <c r="I54" i="10" l="1"/>
  <c r="I67" i="10" s="1"/>
  <c r="I69" i="10" s="1"/>
  <c r="I123" i="10" l="1"/>
  <c r="I102" i="10"/>
  <c r="I103" i="10" s="1"/>
  <c r="I106" i="10" l="1"/>
  <c r="I126" i="10" l="1"/>
  <c r="I127" i="10" s="1"/>
  <c r="I110" i="10" l="1"/>
  <c r="I111" i="10" l="1"/>
  <c r="I113" i="10" l="1"/>
  <c r="I144" i="10" s="1"/>
  <c r="I147" i="10" s="1"/>
  <c r="I115" i="10"/>
  <c r="I114" i="10"/>
  <c r="I117" i="10" l="1"/>
  <c r="I146" i="10" l="1"/>
  <c r="I128" i="10"/>
  <c r="I129" i="10" s="1"/>
  <c r="D7" i="19" l="1"/>
  <c r="G20" i="19"/>
  <c r="B151" i="10"/>
  <c r="D8" i="19" l="1"/>
  <c r="E7" i="19"/>
  <c r="G7" i="19" s="1"/>
  <c r="D9" i="19" l="1"/>
  <c r="E8" i="19"/>
  <c r="G8" i="19" s="1"/>
  <c r="D10" i="19" l="1"/>
  <c r="E9" i="19"/>
  <c r="G9" i="19" s="1"/>
  <c r="D16" i="19" l="1"/>
  <c r="E16" i="19" s="1"/>
  <c r="G16" i="19" s="1"/>
  <c r="E10" i="19"/>
  <c r="G18" i="19"/>
  <c r="G10" i="19" l="1"/>
  <c r="G12" i="19" s="1"/>
  <c r="G23" i="19" l="1"/>
  <c r="G24" i="19"/>
  <c r="G33" i="19"/>
  <c r="G34" i="19" s="1"/>
</calcChain>
</file>

<file path=xl/sharedStrings.xml><?xml version="1.0" encoding="utf-8"?>
<sst xmlns="http://schemas.openxmlformats.org/spreadsheetml/2006/main" count="663" uniqueCount="287">
  <si>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</si>
  <si>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</si>
  <si>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</si>
  <si>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</si>
  <si>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</si>
  <si>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</si>
  <si>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</si>
  <si>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</si>
  <si>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Salário Nominativo da Categoria Profissional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</si>
  <si>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</si>
  <si>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</si>
  <si>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</si>
  <si>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</si>
  <si>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</si>
  <si>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</si>
  <si>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</si>
  <si>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</si>
  <si>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</si>
  <si>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</si>
  <si>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</si>
  <si>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</si>
  <si>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Nota(1):</t>
  </si>
  <si>
    <t>TOTAL SUBMÓDULO 4.2</t>
  </si>
  <si>
    <t>TOTAL</t>
  </si>
  <si>
    <t>CUSTOS INDIRETOS, TRIBUTOS E LUCRO</t>
  </si>
  <si>
    <t>4.1</t>
  </si>
  <si>
    <t>4.2</t>
  </si>
  <si>
    <t>Custos Indiretos</t>
  </si>
  <si>
    <t>Mão-de-Obra vinculada à execução contratual (valor por empregado)</t>
  </si>
  <si>
    <t>MÓDULO 1 - COMPOSIÇÃO DA REMUNERAÇÃO</t>
  </si>
  <si>
    <t>Quadro Resumo - VALOR MENSAL DOS SERVIÇOS</t>
  </si>
  <si>
    <t>Qde Postos (E)</t>
  </si>
  <si>
    <t>Tipo de Serviço (A)</t>
  </si>
  <si>
    <t>Valor Por Empregado(B)</t>
  </si>
  <si>
    <t>Valor Proposto por Posto (D) = (B x C)</t>
  </si>
  <si>
    <t>Qde de Empregados por posto ( C )</t>
  </si>
  <si>
    <t>Serviço 1 (indicar)</t>
  </si>
  <si>
    <t>Serviço 2 (indicar)</t>
  </si>
  <si>
    <t>Serviço 3 (indicar)</t>
  </si>
  <si>
    <t>Serviço ... (indicar)</t>
  </si>
  <si>
    <t>R$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</si>
  <si>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</si>
  <si>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</si>
  <si>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</si>
  <si>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</si>
  <si>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</si>
  <si>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</si>
  <si>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</si>
  <si>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</si>
  <si>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</si>
  <si>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Salário Base</t>
  </si>
  <si>
    <t>Discriminação dos Serviços</t>
  </si>
  <si>
    <t>Data de apresentação da proposta</t>
  </si>
  <si>
    <t>Município</t>
  </si>
  <si>
    <t>Nº de meses de execução contratual</t>
  </si>
  <si>
    <t>Tipo de Serviço</t>
  </si>
  <si>
    <t>Unidade de Medida</t>
  </si>
  <si>
    <t>Quantidade total a contratar (em função da unidade de medida)</t>
  </si>
  <si>
    <t>Identificação do Serviço</t>
  </si>
  <si>
    <t>ISS</t>
  </si>
  <si>
    <t>TRIBUTOS</t>
  </si>
  <si>
    <t>C.1</t>
  </si>
  <si>
    <t>C.2</t>
  </si>
  <si>
    <t>C.3</t>
  </si>
  <si>
    <t>Ano do Acordo, Convenção ou Dissídio Coletivo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</si>
  <si>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</si>
  <si>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</si>
  <si>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</si>
  <si>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</si>
  <si>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>Adicional de Hora Noturna Reduzida</t>
  </si>
  <si>
    <t>MÓDULO 2 – ENCARGOS E BENEFÍCIOS ANUAIS, MENSAIS E DIÁRIOS</t>
  </si>
  <si>
    <t>13º Salário, Férias e Adicional de Férias</t>
  </si>
  <si>
    <t>TOTAL SUBMÓDULO 2.1</t>
  </si>
  <si>
    <t>GPS, FGTS e Outras Contribuições</t>
  </si>
  <si>
    <t>SESC ou SESI</t>
  </si>
  <si>
    <t xml:space="preserve">INSS </t>
  </si>
  <si>
    <t xml:space="preserve">Salário Educação </t>
  </si>
  <si>
    <t>SAT (Seguro Acidente de Trabalho)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</si>
  <si>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</si>
  <si>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</si>
  <si>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</si>
  <si>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</si>
  <si>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</si>
  <si>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2.1 - 13º Salário, Férias e Adicional de Férias</t>
  </si>
  <si>
    <t>Submódulo 2.2 - GPS, FGTS e Outras Contribuições</t>
  </si>
  <si>
    <t>Submódulo 2.3 - Benefícios Mensais e Diários</t>
  </si>
  <si>
    <t>TOTAL SUBMÓDULO 2.3</t>
  </si>
  <si>
    <t>QUADRO-RESUMO DO MÓDULO 2 - ENCARGOS, BENEFÍCIOS ANUAIS, MENSAIS E DIÁRIOS</t>
  </si>
  <si>
    <t>2.1</t>
  </si>
  <si>
    <t>2.2</t>
  </si>
  <si>
    <t>2.3</t>
  </si>
  <si>
    <t>Módulo 2 - Encargos, Benefícios Anuais, Mensais e Diários</t>
  </si>
  <si>
    <t>Benefícios Mensais e Diários</t>
  </si>
  <si>
    <t>TOTAL DO MÓDULO 1</t>
  </si>
  <si>
    <t>TOTAL DO MÓDULO 2</t>
  </si>
  <si>
    <t>MÓDULO 3 – PROVISÃO PARA RESCISÃO</t>
  </si>
  <si>
    <t>PROVISÃO PARA RESCISÃO</t>
  </si>
  <si>
    <t xml:space="preserve">Aviso Prévio Trabalhado </t>
  </si>
  <si>
    <t>Incidência do FGTS sobre Aviso Prévio Indenizado</t>
  </si>
  <si>
    <t>Aviso Prévio Indenizado</t>
  </si>
  <si>
    <t>TOTAL DO MÓDULO 3</t>
  </si>
  <si>
    <t>MÓDULO 4 – CUSTO DE REPOSIÇÃO DO PROFISSIONAL AUSENTE</t>
  </si>
  <si>
    <t>Submódulo 4.2 - Intrajornada</t>
  </si>
  <si>
    <t>QUADRO-RESUMO DO MÓDULO 4 - CUSTO DE REPOSIÇÃO DO PROFISSIONAL AUSENTE</t>
  </si>
  <si>
    <t>Módulo 4 - Custo de Reposição do Profissional Ausente</t>
  </si>
  <si>
    <t>TOTAL DO MÓDULO 4</t>
  </si>
  <si>
    <t>MÓDULO 5 – INSUMOS DIVERSOS</t>
  </si>
  <si>
    <t>TOTAL DO MÓDULO 5</t>
  </si>
  <si>
    <t>MÓDULO 6 – CUSTOS INDIRETOS, TRIBUTOS E LUCRO</t>
  </si>
  <si>
    <t>TOTAL DO MÓDULO 6</t>
  </si>
  <si>
    <t>QUADRO RESUMO DO CUSTO POR EMPREGADO</t>
  </si>
  <si>
    <t>Subtotal (A + B + C + D + E)</t>
  </si>
  <si>
    <t>FATOR K</t>
  </si>
  <si>
    <t>PREÇO TOTAL POR EMPREGADO</t>
  </si>
  <si>
    <t>base 2.2</t>
  </si>
  <si>
    <t>Seguro de Vida</t>
  </si>
  <si>
    <t xml:space="preserve">Transporte </t>
  </si>
  <si>
    <t xml:space="preserve">Auxílio-Refeição/Alimentação  </t>
  </si>
  <si>
    <t>Rio de Janeiro</t>
  </si>
  <si>
    <t>Incidência de GPS, FGTS e outras contribuições sobre o Aviso Prévio Trabalhado</t>
  </si>
  <si>
    <t>Submódulo 4.1 - 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</si>
  <si>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</si>
  <si>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</si>
  <si>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</si>
  <si>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</si>
  <si>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</si>
  <si>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</si>
  <si>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 xml:space="preserve"> Substituto na cobertura de Intervalo para repouso ou alimentação</t>
  </si>
  <si>
    <t>Substituto nas Ausências Legais</t>
  </si>
  <si>
    <t>Substituto na Intrajornada</t>
  </si>
  <si>
    <t>[(1/12)X5]=0,417%</t>
  </si>
  <si>
    <t>Art. 7º, XXI, CF/88, 477, 487 e 491 CLT. Estimativa de que 5% dos empregados serão substítuidos durante o ano.</t>
  </si>
  <si>
    <t>(8% X 0,42%) = 0,03%</t>
  </si>
  <si>
    <t>Leis nºs 8.036/90 e 9.491/97.</t>
  </si>
  <si>
    <t>{[(7/30)/12]x100} = 1,94%</t>
  </si>
  <si>
    <t>Art. 7º, XXI, CF/88, 477, 487 e 491 CLT. Redução de 7 dias ou 2 horas por dia.</t>
  </si>
  <si>
    <t>[(Total submódulo 2.2 x 1,94%) x 100]</t>
  </si>
  <si>
    <t>Art. 22, Inciso I, da Lei nº 8.212/91.</t>
  </si>
  <si>
    <t>Art.    3º,    Inciso    I,    Decreto    n.º 87.043/82.</t>
  </si>
  <si>
    <t>RAT X FAP</t>
  </si>
  <si>
    <t>Lei n.º 8.212/91  e Decreto 6.957/2009</t>
  </si>
  <si>
    <t>Decreto n.º 2.318/86.</t>
  </si>
  <si>
    <t>Lei n.º 7.787/89 e DL n.º 1.146/70.</t>
  </si>
  <si>
    <t xml:space="preserve">Art.  8º,  Lei  n.º  8.029/90  e  Lei  n.º 8.154/90. </t>
  </si>
  <si>
    <t>Art. 15, Lei nº 8.030/90 e Art. 7º, III, CF.</t>
  </si>
  <si>
    <t>(VT x 44 dias)- 6% s/ salário</t>
  </si>
  <si>
    <t>Lei Federal nº 7.418/1985 e Decreto nº 95.247/1987</t>
  </si>
  <si>
    <t>(VA x 22 dias)</t>
  </si>
  <si>
    <t>Acordo, Dissídio ou CCT</t>
  </si>
  <si>
    <t>{[(1/30)/12]x100} = 0,277%</t>
  </si>
  <si>
    <t>Art. 473 da CLT. Estimativa de 1 ausênia por ano.</t>
  </si>
  <si>
    <t>{[(5/30)/12]X0,015}X100=0,02%</t>
  </si>
  <si>
    <t>{[(15/30)/12]x0,08}x100= 0,333%</t>
  </si>
  <si>
    <t>[(4 x 8,33%) + (4 x 2,78%) / 12 x 2% = 0,07%</t>
  </si>
  <si>
    <t>Art. 7º, XVII, CF/88
INSTRUÇÃO NORMATIVA Nº 5, DE 26 DE MAIO DE 2017 - ANEXO XII</t>
  </si>
  <si>
    <t>Art. 7º, VIII, CF/88- Dec. 57.115/65.
INSTRUÇÃO NORMATIVA Nº 5, DE 26 DE MAIO DE 2017 - ANEXO XII</t>
  </si>
  <si>
    <t>Art. 7º, VIII, CF/88- Dec. 57.115/65.
Férias, 13º e Adicional de 1/3</t>
  </si>
  <si>
    <t> (1/12/12) + (1/12/12) + (1/12/12/3)</t>
  </si>
  <si>
    <t>Fundamento</t>
  </si>
  <si>
    <t>Memória de Cálculo</t>
  </si>
  <si>
    <t>Leis nºs 8.036/90 e 9.491/97.
INSTRUÇÃO NORMATIVA Nº 5, DE 26 DE MAIO DE 2017 - ANEXO XII</t>
  </si>
  <si>
    <t>(Art. 7º, XIX, CFRB c/c art. 10, §1º. 
Estimativa de 1,5% dos funcionários usufruindo 5 dias da licença por ano.</t>
  </si>
  <si>
    <t>Art. 19 a 23 da Lei 8.213/91, ART. 473, CLT .
Estimativa de 1 licença de 15 dias por ano para 8% dos funcionários.</t>
  </si>
  <si>
    <t>Art. 7º, VIII, CF/88, Art. 392, CLT e Lei 11.770/2008. 
Estimativa de 2% dos empregados usufruindo de 4 meses de liceça por ano.</t>
  </si>
  <si>
    <t>PIS (Lucro Real)</t>
  </si>
  <si>
    <t>COFINS (Lucro Real)</t>
  </si>
  <si>
    <t>Retenção de 5% - Conta Vinculada</t>
  </si>
  <si>
    <t>9,075 % + 3,025 %</t>
  </si>
  <si>
    <t>13 (Décimo-terceiro) salário (Percentual obrigatório conforme Anexo XII - IN 5/17)</t>
  </si>
  <si>
    <t>Férias e Adicional de Férias  (Percentual obrigatório conforme Anexo XII - IN 5/17)</t>
  </si>
  <si>
    <t>Multa sobre FGTS e contribuição social sobre o aviso prévio indenizado e sobre o aviso prévio trabalhado  (Percentual obrigatório conforme Anexo XII - IN 5/17)</t>
  </si>
  <si>
    <t>Pesquisa de preços.</t>
  </si>
  <si>
    <t>Aplica-se a alíquota do lucro sobre o somatório entre Custos Diretos e Custos Indiretos</t>
  </si>
  <si>
    <t>Aplica-se a alíquota do CI sobre o total dos custos diretos (somatório dos módulos 1 a 5)</t>
  </si>
  <si>
    <r>
      <rPr>
        <b/>
        <sz val="12"/>
        <color theme="1"/>
        <rFont val="Arial"/>
        <family val="2"/>
      </rPr>
      <t>AGÊNCIA NACIONAL DE AVIAÇÃO CIVIL</t>
    </r>
    <r>
      <rPr>
        <b/>
        <sz val="11"/>
        <rFont val="Arial"/>
        <family val="2"/>
      </rPr>
      <t xml:space="preserve">
</t>
    </r>
    <r>
      <rPr>
        <sz val="11"/>
        <rFont val="Arial"/>
        <family val="2"/>
      </rPr>
      <t>SUPERINTENDÊNCIA DE ADMINISTRAÇÃO E FINANÇAS</t>
    </r>
    <r>
      <rPr>
        <sz val="10"/>
        <rFont val="Arial"/>
        <family val="2"/>
      </rPr>
      <t xml:space="preserve">
GERÊNCIA TÉCNICA DE ADMINISTRAÇÃO E FINANÇAS DO RJ</t>
    </r>
  </si>
  <si>
    <t>IN 05/2017/SEGES/MPDG - ANEXO VII-D</t>
  </si>
  <si>
    <t>PLANILHA DE CUSTOS E FORMAÇÃO DE PREÇOS</t>
  </si>
  <si>
    <t>PREGÃO N.º ____/2019</t>
  </si>
  <si>
    <t>Categoria profissional: Servente</t>
  </si>
  <si>
    <r>
      <rPr>
        <sz val="9"/>
        <rFont val="Arial"/>
        <family val="2"/>
      </rPr>
      <t>CCT SEAC-RJ 000705/2019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CNPJ 34.037.150/0001-91</t>
    </r>
  </si>
  <si>
    <t>Limpeza</t>
  </si>
  <si>
    <t>área</t>
  </si>
  <si>
    <t>Servente</t>
  </si>
  <si>
    <t>5143-20</t>
  </si>
  <si>
    <t>Assistência Médica e Familiar (Benefício Social Familiar)</t>
  </si>
  <si>
    <t>Acordo, Dissídio ou CCT - Cláusula 27ª</t>
  </si>
  <si>
    <t>Nº do Processo 00065.026676/2019-97</t>
  </si>
  <si>
    <t>MATERIAL DE HIGIENE PESSOAL</t>
  </si>
  <si>
    <t>ESPECIFICAÇÃO</t>
  </si>
  <si>
    <t>Unidade de Fornecimento</t>
  </si>
  <si>
    <t>QUANT. MENSAL</t>
  </si>
  <si>
    <t>VALOR UNITÁRIO (R$)</t>
  </si>
  <si>
    <t>Papel higiênico tipo rolão com 300 m x 10 cm, macio, resistente, cor branca, com gramatura aproximada entre 25 a 30 g/m². Marca COLUMBUSou similar.</t>
  </si>
  <si>
    <t>Unidade</t>
  </si>
  <si>
    <t>Toalha de papel interfolhadas, duas dobras, macia, cor branca, com medidas aproximadas de 21 x 23 cm, com gramatura aproximada de 32 a 50 g/m², com alta absorção; pacote com 1000 folhas. Marca COLUMBUS ou similar.</t>
  </si>
  <si>
    <t>Pacote</t>
  </si>
  <si>
    <t>Papel protetor de assento sanitário descartável, para dispenser grande, cor branca, macio, resistente, tamanho universal; refil com 86 folhas. Marca COLUMBUS ou similar.</t>
  </si>
  <si>
    <t>Refil</t>
  </si>
  <si>
    <t>Sabonete líquido em gel (antisséptico), refil de 800 ml do tipo “bag in Box”, fragrância neutro. Marca COLUMBUS ou similar.</t>
  </si>
  <si>
    <t>Gel higienizante, a base de álcool 70%, refil de 800 ml do tipo “bag in Box”. Marca COLUMBUS ou similar.</t>
  </si>
  <si>
    <t>Saquinhos para descarte de absorvente higiênico; caixa com no mínimo 25 unidades Marca Columbus ou similar.</t>
  </si>
  <si>
    <t>Caixa</t>
  </si>
  <si>
    <t>SUPORTES DE MATERIAL DE HIGIENE PESSOAL</t>
  </si>
  <si>
    <t>Especificação</t>
  </si>
  <si>
    <t>Suporte (dispenser) para papel higiênico rolão de 500m x 10 cm, de plástico, com frente branco, travas laterais acionadas por pressão, nas medidas aproximadas de 36 x 24 x 26 cm.</t>
  </si>
  <si>
    <t>Suporte (dispenser) para papel toalha interfolhada de duas dobras, de plástico, com frente branca, travas laterais acionadas por pressão, nas medidas aproximadas de 32 x 12 x 26 cm.</t>
  </si>
  <si>
    <t>Suporte (dispenser) para papel protetor de assento sanitário (grande), de plástico, com frente branca, nas medidas aproximadas de 29 x 22 x 3 cm, com capacidade para refil de 86 folhas.</t>
  </si>
  <si>
    <t>Suporte (dispenser) para sabonete líquido e/ou álcool em gel, para refil de 800 ml do tipo “bag in Box”, de plástico, com frente branca, travas laterais acionadas por pressão, nas medidas aproximadas de: altura 28 x largura 12 x profundidade 12 cm.</t>
  </si>
  <si>
    <t>Suporte (dispenser) para saquinho de absorvente, de plástico, com frente branca, nas medidas aproximadas de 15 x 10 x 3 cm, com capacidade para refil de 25 unidades.</t>
  </si>
  <si>
    <t>VALOR TOTAL ANUAL SUPORTES DE MATERIAL DE HIGIENE PESSOAL (C)</t>
  </si>
  <si>
    <t>VALOR TOTAL MENSAL SUPORTES DE MATERIAL DE HIGIENE PESSOAL</t>
  </si>
  <si>
    <t xml:space="preserve">EQUIPAMENTOS E UTENSILIOS </t>
  </si>
  <si>
    <t xml:space="preserve">Especificação – Equipamentos e  Utensílios </t>
  </si>
  <si>
    <t>(A)</t>
  </si>
  <si>
    <t xml:space="preserve">(B) </t>
  </si>
  <si>
    <t>(D)= AxB/C</t>
  </si>
  <si>
    <t>Quantidade</t>
  </si>
  <si>
    <t>Custo  Mensal (R$)</t>
  </si>
  <si>
    <t xml:space="preserve">VALOR TOTAL MENSAL EQUIPAMENTOS E UTENSILIOS </t>
  </si>
  <si>
    <t>VALOR TOTAL MENSAL EQUIPAMENTOS E UTENSILIOS / QUANTIDADE DE SERVENTES</t>
  </si>
  <si>
    <t>MATERIAIS DE LIMPEZA</t>
  </si>
  <si>
    <t>Especificação - Material</t>
  </si>
  <si>
    <t>(B)</t>
  </si>
  <si>
    <t xml:space="preserve">(C)=(A)x(B)    </t>
  </si>
  <si>
    <t xml:space="preserve">Valor </t>
  </si>
  <si>
    <t xml:space="preserve">Total Mensal </t>
  </si>
  <si>
    <t xml:space="preserve"> (R$)</t>
  </si>
  <si>
    <t xml:space="preserve">Mensal Estimada </t>
  </si>
  <si>
    <t>(R$)</t>
  </si>
  <si>
    <t>VALOR TOTAL MENSAL DOS MATERIAIS</t>
  </si>
  <si>
    <t>VALOR TOTAL MENSAL DOS MATERIAIS / QUANTIDADE DE SERVENTES</t>
  </si>
  <si>
    <t>INDICE DE PRODUTIVIDADE</t>
  </si>
  <si>
    <t xml:space="preserve">I - PREÇO MENSAL UNITÁRIO POR M²   </t>
  </si>
  <si>
    <t>Produtividade por Trabalhador</t>
  </si>
  <si>
    <t>Area Medida M2</t>
  </si>
  <si>
    <t>Total mensal</t>
  </si>
  <si>
    <t>ÁREA INTERNA</t>
  </si>
  <si>
    <t>Pisos Acarpetados, Pisos Frios</t>
  </si>
  <si>
    <t>Áreas com espaços Livres (Saguão, Hall e Salão)</t>
  </si>
  <si>
    <t>Almoxarifados e Galpões</t>
  </si>
  <si>
    <t>Banheiros</t>
  </si>
  <si>
    <t>Subtotal</t>
  </si>
  <si>
    <t>ESQUADRIA EXTERNA - FACE INTERNA / EXTERNA</t>
  </si>
  <si>
    <t>Faces Interna e Externa, sem Exposição a situação de risco</t>
  </si>
  <si>
    <t>Valor Mensal do Serviço</t>
  </si>
  <si>
    <t>Total Anual do Serviço</t>
  </si>
  <si>
    <t>Valor Mensal do Material de Higiene Pessoal</t>
  </si>
  <si>
    <t>Valor Anual do Material de Higiene Pessoal</t>
  </si>
  <si>
    <t>Valor Total Mensal Suportes de Material de Higiene Pessoal</t>
  </si>
  <si>
    <t>Valor Total Anual Suportes de Material de Higiene Pessoal</t>
  </si>
  <si>
    <t>Total do Objeto contratado Mensal</t>
  </si>
  <si>
    <t>Total do Objeto contratado Anual</t>
  </si>
  <si>
    <t>Outros</t>
  </si>
  <si>
    <t>Produtividade (1/m²)</t>
  </si>
  <si>
    <t>Preço Homem-Mês (R$)</t>
  </si>
  <si>
    <t>Insumos dos Uniformes</t>
  </si>
  <si>
    <t>SEGES – MP – Caderno Técnico – Limpeza – Rio de Janeiro</t>
  </si>
  <si>
    <t>Base de cálculo: Mód. 1 + Mód. 2 + Mód. 3 + Mód. 4</t>
  </si>
  <si>
    <t>(CD + CI + Lucro)/(1 – total de tributos)) x Alíquota do PIS</t>
  </si>
  <si>
    <t>(CD + CI + Lucro)/(1 – total de tributos)) x Alíquota do COFINS</t>
  </si>
  <si>
    <t>(CD + CI + Lucro)/(1 – total de tributos)) x Alíquota do ISSQN.</t>
  </si>
  <si>
    <t>TOTAL (R$)</t>
  </si>
  <si>
    <t>Valor  Unitário (R$)</t>
  </si>
  <si>
    <t>Quantidade Anual</t>
  </si>
  <si>
    <t>Valor Total Anual (R$)</t>
  </si>
  <si>
    <t>Custo da gratificação do Líder de Turma (diferença entre os custos dos postos de líder e servente)</t>
  </si>
  <si>
    <t>Gratificação de líder de turma</t>
  </si>
  <si>
    <t>Valor do Equipamento ou Utensílio    (R$)</t>
  </si>
  <si>
    <t>Vida útil (em meses)</t>
  </si>
  <si>
    <t>( C )</t>
  </si>
  <si>
    <t>UNIFORMES</t>
  </si>
  <si>
    <t>VALOR TOTAL ANUAL DOS UNIFORMES</t>
  </si>
  <si>
    <t>VALOR TOTAL MENSAL DOS UNIFORMES</t>
  </si>
  <si>
    <t>Base de cálculo: (Mód. 1 + Mód. 2 + Mód. 3 + Mód. 4 + Uniformes) menos PIS/COFINS (9,25%)</t>
  </si>
  <si>
    <t>Insumos dos Materiais (equipamentos + materiais de limpeza)</t>
  </si>
  <si>
    <t xml:space="preserve">Insumos dos Uniformes </t>
  </si>
  <si>
    <t xml:space="preserve">VALOR MENSAL DO MATERIAL DE HIGIENE PESSOAL </t>
  </si>
  <si>
    <t xml:space="preserve">VALOR ANUAL DO MATERIAL DE HIGIENE PESSOAL </t>
  </si>
  <si>
    <t>Camisa manga curta, tecido condizente com o clima da região, com gola esporte, com emblema da empresa prestadora dos serviços</t>
  </si>
  <si>
    <t>Camiseta manga comprida, em algodão, com emblema da empresa prestadora dos serviços</t>
  </si>
  <si>
    <t>Calça comprida, elástico total na cintura, tecido confortável e condizente com o clima da região, de cor escura</t>
  </si>
  <si>
    <t>Par de bota de borracha, cor preta, palmilha confortável, com solado de borracha antiderrapante, apropriada para lavagem e limpeza da área externa</t>
  </si>
  <si>
    <t>Par de meias em algodão, tipo soquete</t>
  </si>
  <si>
    <t>Par de sapatos, na cor preta, com elástico na parte superior, solado baixo antiderrapante, palmilha confortável, em borracha ou material sintético</t>
  </si>
  <si>
    <t>Quantidade por semestre</t>
  </si>
  <si>
    <t>Protetor auricular em borracha de silicone.</t>
  </si>
  <si>
    <t>Valor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</si>
</sst>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0.0%"/>
    <numFmt numFmtId="167" formatCode="0.000%"/>
    <numFmt numFmtId="168" formatCode="0.0000%"/>
    <numFmt numFmtId="169" formatCode="0.000000000"/>
    <numFmt numFmtId="170" formatCode="0.0000000"/>
    <numFmt numFmtId="171" formatCode="&quot;R$&quot;\ #,##0.00"/>
    <numFmt numFmtId="172" formatCode="[$-F400]h:mm:ss\ AM/PM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theme="1"/>
      <name val="Calibri"/>
      <family val="2"/>
    </font>
    <font>
      <b/>
      <sz val="9"/>
      <name val="Palatino Linotype"/>
      <family val="1"/>
    </font>
    <font>
      <sz val="11"/>
      <color indexed="8"/>
      <name val="Calibri"/>
      <family val="2"/>
    </font>
    <font>
      <sz val="9"/>
      <name val="Palatino Linotype"/>
      <family val="1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mediumGray"/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5" fontId="5" fillId="0" borderId="0" applyFill="0" applyBorder="0" applyAlignment="0" applyProtection="0"/>
    <xf numFmtId="9" fontId="5" fillId="0" borderId="0" applyFill="0" applyBorder="0" applyAlignment="0" applyProtection="0"/>
    <xf numFmtId="0" fontId="4" fillId="0" borderId="0"/>
    <xf numFmtId="0" fontId="3" fillId="0" borderId="0"/>
    <xf numFmtId="0" fontId="20" fillId="0" borderId="0"/>
    <xf numFmtId="44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165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318">
    <xf numFmtId="0" fontId="0" fillId="0" borderId="0" xfId="0"/>
    <xf numFmtId="0" fontId="7" fillId="0" borderId="0" xfId="0" applyFont="1" applyAlignment="1">
      <alignment vertical="center"/>
    </xf>
    <xf numFmtId="0" fontId="15" fillId="7" borderId="44" xfId="0" applyFont="1" applyFill="1" applyBorder="1" applyAlignment="1">
      <alignment horizontal="justify" vertical="center"/>
    </xf>
    <xf numFmtId="49" fontId="13" fillId="7" borderId="1" xfId="0" applyNumberFormat="1" applyFont="1" applyFill="1" applyBorder="1" applyAlignment="1" applyProtection="1">
      <alignment horizontal="justify" vertical="center"/>
    </xf>
    <xf numFmtId="2" fontId="7" fillId="0" borderId="1" xfId="0" applyNumberFormat="1" applyFont="1" applyBorder="1" applyAlignment="1">
      <alignment vertical="center"/>
    </xf>
    <xf numFmtId="10" fontId="9" fillId="0" borderId="1" xfId="2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9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10" fontId="7" fillId="5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2" fontId="8" fillId="8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45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46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right" vertical="center"/>
    </xf>
    <xf numFmtId="49" fontId="13" fillId="7" borderId="44" xfId="0" applyNumberFormat="1" applyFont="1" applyFill="1" applyBorder="1" applyAlignment="1" applyProtection="1">
      <alignment horizontal="justify" vertical="center"/>
    </xf>
    <xf numFmtId="2" fontId="7" fillId="0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168" fontId="7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16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10" fontId="9" fillId="0" borderId="1" xfId="2" applyNumberFormat="1" applyFont="1" applyBorder="1" applyAlignment="1">
      <alignment vertical="center"/>
    </xf>
    <xf numFmtId="166" fontId="9" fillId="0" borderId="1" xfId="2" applyNumberFormat="1" applyFont="1" applyBorder="1" applyAlignment="1">
      <alignment vertical="center"/>
    </xf>
    <xf numFmtId="9" fontId="9" fillId="0" borderId="1" xfId="2" applyFont="1" applyBorder="1" applyAlignment="1">
      <alignment vertical="center"/>
    </xf>
    <xf numFmtId="10" fontId="10" fillId="0" borderId="40" xfId="2" applyNumberFormat="1" applyFont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2" fontId="7" fillId="0" borderId="17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2" fontId="7" fillId="0" borderId="18" xfId="0" applyNumberFormat="1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2" fontId="7" fillId="0" borderId="19" xfId="0" applyNumberFormat="1" applyFont="1" applyFill="1" applyBorder="1" applyAlignment="1">
      <alignment vertical="center"/>
    </xf>
    <xf numFmtId="2" fontId="8" fillId="0" borderId="13" xfId="0" applyNumberFormat="1" applyFont="1" applyFill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5" fontId="8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0" fillId="0" borderId="0" xfId="5"/>
    <xf numFmtId="0" fontId="21" fillId="9" borderId="23" xfId="5" applyFont="1" applyFill="1" applyBorder="1" applyAlignment="1">
      <alignment vertical="center"/>
    </xf>
    <xf numFmtId="0" fontId="21" fillId="9" borderId="14" xfId="5" applyFont="1" applyFill="1" applyBorder="1" applyAlignment="1">
      <alignment vertical="center"/>
    </xf>
    <xf numFmtId="0" fontId="22" fillId="10" borderId="54" xfId="5" applyFont="1" applyFill="1" applyBorder="1" applyAlignment="1">
      <alignment horizontal="justify" vertical="center"/>
    </xf>
    <xf numFmtId="0" fontId="20" fillId="0" borderId="11" xfId="5" applyBorder="1" applyAlignment="1">
      <alignment horizontal="center" vertical="center"/>
    </xf>
    <xf numFmtId="0" fontId="22" fillId="10" borderId="56" xfId="5" applyFont="1" applyFill="1" applyBorder="1" applyAlignment="1">
      <alignment horizontal="center" vertical="center"/>
    </xf>
    <xf numFmtId="0" fontId="22" fillId="10" borderId="64" xfId="5" applyFont="1" applyFill="1" applyBorder="1" applyAlignment="1">
      <alignment horizontal="justify" vertical="center"/>
    </xf>
    <xf numFmtId="0" fontId="22" fillId="10" borderId="55" xfId="5" applyFont="1" applyFill="1" applyBorder="1" applyAlignment="1">
      <alignment horizontal="center" vertical="center"/>
    </xf>
    <xf numFmtId="0" fontId="22" fillId="10" borderId="36" xfId="5" applyFont="1" applyFill="1" applyBorder="1" applyAlignment="1">
      <alignment horizontal="justify" vertical="center"/>
    </xf>
    <xf numFmtId="0" fontId="22" fillId="10" borderId="11" xfId="5" applyFont="1" applyFill="1" applyBorder="1" applyAlignment="1">
      <alignment horizontal="center" vertical="center"/>
    </xf>
    <xf numFmtId="0" fontId="22" fillId="10" borderId="52" xfId="5" applyFont="1" applyFill="1" applyBorder="1" applyAlignment="1">
      <alignment horizontal="justify" vertical="center"/>
    </xf>
    <xf numFmtId="0" fontId="20" fillId="0" borderId="0" xfId="5" applyAlignment="1">
      <alignment horizontal="center" vertical="center"/>
    </xf>
    <xf numFmtId="0" fontId="22" fillId="10" borderId="52" xfId="5" applyFont="1" applyFill="1" applyBorder="1" applyAlignment="1">
      <alignment horizontal="center" vertical="center"/>
    </xf>
    <xf numFmtId="0" fontId="22" fillId="0" borderId="66" xfId="5" applyFont="1" applyBorder="1" applyAlignment="1">
      <alignment horizontal="center" vertical="center"/>
    </xf>
    <xf numFmtId="44" fontId="22" fillId="0" borderId="73" xfId="6" applyFont="1" applyBorder="1" applyAlignment="1">
      <alignment horizontal="center" vertical="center"/>
    </xf>
    <xf numFmtId="0" fontId="22" fillId="0" borderId="60" xfId="5" applyFont="1" applyBorder="1" applyAlignment="1">
      <alignment horizontal="center" vertical="center"/>
    </xf>
    <xf numFmtId="0" fontId="22" fillId="0" borderId="75" xfId="5" applyFont="1" applyBorder="1" applyAlignment="1">
      <alignment horizontal="center" vertical="center"/>
    </xf>
    <xf numFmtId="44" fontId="21" fillId="9" borderId="11" xfId="5" applyNumberFormat="1" applyFont="1" applyFill="1" applyBorder="1" applyAlignment="1">
      <alignment vertical="center"/>
    </xf>
    <xf numFmtId="44" fontId="23" fillId="0" borderId="0" xfId="5" applyNumberFormat="1" applyFont="1"/>
    <xf numFmtId="0" fontId="21" fillId="9" borderId="48" xfId="5" applyFont="1" applyFill="1" applyBorder="1" applyAlignment="1">
      <alignment horizontal="center" vertical="center" wrapText="1"/>
    </xf>
    <xf numFmtId="0" fontId="21" fillId="9" borderId="76" xfId="5" applyFont="1" applyFill="1" applyBorder="1" applyAlignment="1">
      <alignment horizontal="center" vertical="center" wrapText="1"/>
    </xf>
    <xf numFmtId="0" fontId="21" fillId="9" borderId="77" xfId="5" applyFont="1" applyFill="1" applyBorder="1" applyAlignment="1">
      <alignment horizontal="center" vertical="center" wrapText="1"/>
    </xf>
    <xf numFmtId="0" fontId="25" fillId="0" borderId="55" xfId="5" applyFont="1" applyBorder="1" applyAlignment="1">
      <alignment horizontal="justify" vertical="center" wrapText="1"/>
    </xf>
    <xf numFmtId="0" fontId="22" fillId="0" borderId="77" xfId="5" applyFont="1" applyBorder="1" applyAlignment="1">
      <alignment horizontal="center" vertical="center" wrapText="1"/>
    </xf>
    <xf numFmtId="44" fontId="22" fillId="0" borderId="77" xfId="6" applyFont="1" applyBorder="1" applyAlignment="1">
      <alignment horizontal="center" vertical="center" wrapText="1"/>
    </xf>
    <xf numFmtId="0" fontId="25" fillId="0" borderId="55" xfId="5" applyFont="1" applyBorder="1" applyAlignment="1">
      <alignment horizontal="justify" vertical="center"/>
    </xf>
    <xf numFmtId="0" fontId="22" fillId="0" borderId="55" xfId="5" applyFont="1" applyBorder="1" applyAlignment="1">
      <alignment horizontal="center" vertical="center"/>
    </xf>
    <xf numFmtId="44" fontId="22" fillId="0" borderId="55" xfId="6" applyFont="1" applyBorder="1" applyAlignment="1">
      <alignment horizontal="center" vertical="center"/>
    </xf>
    <xf numFmtId="44" fontId="22" fillId="9" borderId="77" xfId="5" applyNumberFormat="1" applyFont="1" applyFill="1" applyBorder="1" applyAlignment="1">
      <alignment horizontal="center" vertical="center" wrapText="1"/>
    </xf>
    <xf numFmtId="0" fontId="26" fillId="5" borderId="0" xfId="5" applyFont="1" applyFill="1" applyBorder="1" applyAlignment="1">
      <alignment horizontal="center" vertical="center" wrapText="1"/>
    </xf>
    <xf numFmtId="44" fontId="28" fillId="0" borderId="77" xfId="6" applyFont="1" applyBorder="1" applyAlignment="1">
      <alignment horizontal="center" vertical="center" wrapText="1"/>
    </xf>
    <xf numFmtId="0" fontId="28" fillId="0" borderId="77" xfId="5" applyFont="1" applyBorder="1" applyAlignment="1">
      <alignment horizontal="center" vertical="center" wrapText="1"/>
    </xf>
    <xf numFmtId="0" fontId="28" fillId="0" borderId="77" xfId="5" applyFont="1" applyBorder="1" applyAlignment="1">
      <alignment horizontal="center" vertical="center"/>
    </xf>
    <xf numFmtId="0" fontId="2" fillId="0" borderId="0" xfId="7"/>
    <xf numFmtId="0" fontId="29" fillId="0" borderId="0" xfId="7" applyFont="1"/>
    <xf numFmtId="0" fontId="2" fillId="6" borderId="79" xfId="7" applyFont="1" applyFill="1" applyBorder="1" applyAlignment="1">
      <alignment wrapText="1"/>
    </xf>
    <xf numFmtId="0" fontId="2" fillId="6" borderId="79" xfId="7" applyFill="1" applyBorder="1" applyAlignment="1">
      <alignment wrapText="1"/>
    </xf>
    <xf numFmtId="165" fontId="29" fillId="0" borderId="79" xfId="8" applyFont="1" applyBorder="1" applyAlignment="1">
      <alignment vertical="center"/>
    </xf>
    <xf numFmtId="0" fontId="2" fillId="0" borderId="79" xfId="7" applyBorder="1"/>
    <xf numFmtId="169" fontId="2" fillId="0" borderId="79" xfId="7" applyNumberFormat="1" applyBorder="1"/>
    <xf numFmtId="165" fontId="2" fillId="0" borderId="79" xfId="9" applyFont="1" applyBorder="1"/>
    <xf numFmtId="43" fontId="2" fillId="0" borderId="79" xfId="7" applyNumberFormat="1" applyBorder="1"/>
    <xf numFmtId="3" fontId="2" fillId="0" borderId="79" xfId="7" applyNumberFormat="1" applyBorder="1"/>
    <xf numFmtId="170" fontId="2" fillId="0" borderId="79" xfId="7" applyNumberFormat="1" applyBorder="1"/>
    <xf numFmtId="165" fontId="14" fillId="6" borderId="79" xfId="7" applyNumberFormat="1" applyFont="1" applyFill="1" applyBorder="1"/>
    <xf numFmtId="43" fontId="14" fillId="6" borderId="79" xfId="7" applyNumberFormat="1" applyFont="1" applyFill="1" applyBorder="1"/>
    <xf numFmtId="0" fontId="31" fillId="0" borderId="0" xfId="7" applyFont="1"/>
    <xf numFmtId="0" fontId="31" fillId="0" borderId="79" xfId="7" applyFont="1" applyFill="1" applyBorder="1" applyAlignment="1">
      <alignment vertical="center" wrapText="1"/>
    </xf>
    <xf numFmtId="165" fontId="14" fillId="6" borderId="79" xfId="9" applyNumberFormat="1" applyFont="1" applyFill="1" applyBorder="1"/>
    <xf numFmtId="10" fontId="2" fillId="0" borderId="0" xfId="10" applyNumberFormat="1" applyFont="1"/>
    <xf numFmtId="165" fontId="14" fillId="6" borderId="79" xfId="9" applyFont="1" applyFill="1" applyBorder="1"/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44" fontId="28" fillId="0" borderId="77" xfId="6" applyFont="1" applyFill="1" applyBorder="1" applyAlignment="1">
      <alignment horizontal="center" vertical="center" wrapText="1"/>
    </xf>
    <xf numFmtId="0" fontId="1" fillId="6" borderId="79" xfId="7" applyFont="1" applyFill="1" applyBorder="1" applyAlignment="1">
      <alignment wrapText="1"/>
    </xf>
    <xf numFmtId="9" fontId="7" fillId="0" borderId="1" xfId="0" applyNumberFormat="1" applyFont="1" applyBorder="1" applyAlignment="1">
      <alignment horizontal="center" vertical="center"/>
    </xf>
    <xf numFmtId="0" fontId="16" fillId="0" borderId="79" xfId="0" applyFont="1" applyBorder="1" applyAlignment="1">
      <alignment wrapText="1"/>
    </xf>
    <xf numFmtId="44" fontId="22" fillId="10" borderId="62" xfId="6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2" fontId="7" fillId="0" borderId="79" xfId="0" applyNumberFormat="1" applyFont="1" applyFill="1" applyBorder="1" applyAlignment="1">
      <alignment vertical="center"/>
    </xf>
    <xf numFmtId="0" fontId="0" fillId="0" borderId="79" xfId="0" applyFont="1" applyBorder="1" applyAlignment="1">
      <alignment vertical="center"/>
    </xf>
    <xf numFmtId="0" fontId="29" fillId="0" borderId="0" xfId="7" applyFont="1" applyFill="1" applyBorder="1" applyAlignment="1">
      <alignment horizontal="left"/>
    </xf>
    <xf numFmtId="43" fontId="14" fillId="0" borderId="0" xfId="7" applyNumberFormat="1" applyFont="1" applyFill="1" applyBorder="1"/>
    <xf numFmtId="0" fontId="2" fillId="0" borderId="0" xfId="7" applyFill="1"/>
    <xf numFmtId="0" fontId="16" fillId="0" borderId="79" xfId="0" applyFont="1" applyBorder="1" applyAlignment="1">
      <alignment horizontal="left" vertical="center" wrapText="1"/>
    </xf>
    <xf numFmtId="171" fontId="22" fillId="10" borderId="60" xfId="6" applyNumberFormat="1" applyFont="1" applyFill="1" applyBorder="1" applyAlignment="1">
      <alignment horizontal="center" vertical="center"/>
    </xf>
    <xf numFmtId="44" fontId="21" fillId="9" borderId="68" xfId="5" applyNumberFormat="1" applyFont="1" applyFill="1" applyBorder="1" applyAlignment="1">
      <alignment horizontal="center" vertical="center"/>
    </xf>
    <xf numFmtId="44" fontId="21" fillId="9" borderId="65" xfId="5" applyNumberFormat="1" applyFont="1" applyFill="1" applyBorder="1" applyAlignment="1">
      <alignment horizontal="center" vertical="center"/>
    </xf>
    <xf numFmtId="171" fontId="22" fillId="0" borderId="62" xfId="6" applyNumberFormat="1" applyFont="1" applyBorder="1" applyAlignment="1">
      <alignment vertical="center"/>
    </xf>
    <xf numFmtId="0" fontId="32" fillId="9" borderId="25" xfId="5" applyFont="1" applyFill="1" applyBorder="1" applyAlignment="1">
      <alignment vertical="center"/>
    </xf>
    <xf numFmtId="165" fontId="34" fillId="0" borderId="79" xfId="9" applyFont="1" applyBorder="1"/>
    <xf numFmtId="0" fontId="34" fillId="0" borderId="0" xfId="7" applyFont="1"/>
    <xf numFmtId="0" fontId="21" fillId="9" borderId="76" xfId="5" applyFont="1" applyFill="1" applyBorder="1" applyAlignment="1">
      <alignment horizontal="center" vertical="center" wrapText="1"/>
    </xf>
    <xf numFmtId="0" fontId="21" fillId="9" borderId="77" xfId="5" applyFont="1" applyFill="1" applyBorder="1" applyAlignment="1">
      <alignment horizontal="center" vertical="center" wrapText="1"/>
    </xf>
    <xf numFmtId="0" fontId="29" fillId="11" borderId="79" xfId="7" applyFont="1" applyFill="1" applyBorder="1" applyAlignment="1">
      <alignment horizontal="left"/>
    </xf>
    <xf numFmtId="0" fontId="26" fillId="9" borderId="14" xfId="5" applyFont="1" applyFill="1" applyBorder="1" applyAlignment="1">
      <alignment vertical="center" wrapText="1"/>
    </xf>
    <xf numFmtId="172" fontId="21" fillId="9" borderId="48" xfId="5" applyNumberFormat="1" applyFont="1" applyFill="1" applyBorder="1" applyAlignment="1">
      <alignment horizontal="center" vertical="center" wrapText="1"/>
    </xf>
    <xf numFmtId="0" fontId="14" fillId="6" borderId="79" xfId="7" applyFont="1" applyFill="1" applyBorder="1" applyAlignment="1">
      <alignment horizontal="left"/>
    </xf>
    <xf numFmtId="0" fontId="29" fillId="6" borderId="80" xfId="7" applyFont="1" applyFill="1" applyBorder="1" applyAlignment="1">
      <alignment horizontal="center"/>
    </xf>
    <xf numFmtId="0" fontId="29" fillId="6" borderId="81" xfId="7" applyFont="1" applyFill="1" applyBorder="1" applyAlignment="1">
      <alignment horizontal="center"/>
    </xf>
    <xf numFmtId="0" fontId="29" fillId="6" borderId="82" xfId="7" applyFont="1" applyFill="1" applyBorder="1" applyAlignment="1">
      <alignment horizontal="center"/>
    </xf>
    <xf numFmtId="0" fontId="2" fillId="6" borderId="79" xfId="7" applyFill="1" applyBorder="1" applyAlignment="1">
      <alignment horizontal="left"/>
    </xf>
    <xf numFmtId="165" fontId="29" fillId="0" borderId="80" xfId="8" applyFont="1" applyBorder="1" applyAlignment="1">
      <alignment horizontal="left" vertical="center"/>
    </xf>
    <xf numFmtId="165" fontId="29" fillId="0" borderId="81" xfId="8" applyFont="1" applyBorder="1" applyAlignment="1">
      <alignment horizontal="left" vertical="center"/>
    </xf>
    <xf numFmtId="165" fontId="29" fillId="0" borderId="82" xfId="8" applyFont="1" applyBorder="1" applyAlignment="1">
      <alignment horizontal="left" vertical="center"/>
    </xf>
    <xf numFmtId="0" fontId="29" fillId="0" borderId="0" xfId="7" applyFont="1" applyAlignment="1">
      <alignment horizontal="center" vertical="center"/>
    </xf>
    <xf numFmtId="0" fontId="29" fillId="0" borderId="78" xfId="7" applyFont="1" applyBorder="1" applyAlignment="1">
      <alignment horizontal="center"/>
    </xf>
    <xf numFmtId="0" fontId="14" fillId="6" borderId="80" xfId="7" applyFont="1" applyFill="1" applyBorder="1" applyAlignment="1">
      <alignment horizontal="center"/>
    </xf>
    <xf numFmtId="0" fontId="14" fillId="6" borderId="81" xfId="7" applyFont="1" applyFill="1" applyBorder="1" applyAlignment="1">
      <alignment horizontal="center"/>
    </xf>
    <xf numFmtId="0" fontId="14" fillId="6" borderId="82" xfId="7" applyFont="1" applyFill="1" applyBorder="1" applyAlignment="1">
      <alignment horizontal="center"/>
    </xf>
    <xf numFmtId="0" fontId="8" fillId="0" borderId="3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4" borderId="42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8" fillId="4" borderId="43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22" fillId="0" borderId="25" xfId="5" applyFont="1" applyBorder="1" applyAlignment="1">
      <alignment horizontal="left" vertical="center" wrapText="1"/>
    </xf>
    <xf numFmtId="0" fontId="22" fillId="0" borderId="14" xfId="5" applyFont="1" applyBorder="1" applyAlignment="1">
      <alignment horizontal="left" vertical="center" wrapText="1"/>
    </xf>
    <xf numFmtId="0" fontId="27" fillId="9" borderId="25" xfId="5" applyFont="1" applyFill="1" applyBorder="1" applyAlignment="1">
      <alignment horizontal="center" vertical="center"/>
    </xf>
    <xf numFmtId="0" fontId="27" fillId="9" borderId="23" xfId="5" applyFont="1" applyFill="1" applyBorder="1" applyAlignment="1">
      <alignment horizontal="center" vertical="center"/>
    </xf>
    <xf numFmtId="0" fontId="21" fillId="9" borderId="41" xfId="5" applyFont="1" applyFill="1" applyBorder="1" applyAlignment="1">
      <alignment horizontal="center" vertical="center" wrapText="1"/>
    </xf>
    <xf numFmtId="0" fontId="21" fillId="9" borderId="76" xfId="5" applyFont="1" applyFill="1" applyBorder="1" applyAlignment="1">
      <alignment horizontal="center" vertical="center" wrapText="1"/>
    </xf>
    <xf numFmtId="0" fontId="21" fillId="9" borderId="35" xfId="5" applyFont="1" applyFill="1" applyBorder="1" applyAlignment="1">
      <alignment horizontal="center" vertical="center" wrapText="1"/>
    </xf>
    <xf numFmtId="0" fontId="21" fillId="9" borderId="77" xfId="5" applyFont="1" applyFill="1" applyBorder="1" applyAlignment="1">
      <alignment horizontal="center" vertical="center" wrapText="1"/>
    </xf>
    <xf numFmtId="0" fontId="26" fillId="9" borderId="25" xfId="5" applyFont="1" applyFill="1" applyBorder="1" applyAlignment="1">
      <alignment horizontal="center" vertical="center" wrapText="1"/>
    </xf>
    <xf numFmtId="0" fontId="26" fillId="9" borderId="23" xfId="5" applyFont="1" applyFill="1" applyBorder="1" applyAlignment="1">
      <alignment horizontal="center" vertical="center" wrapText="1"/>
    </xf>
    <xf numFmtId="0" fontId="26" fillId="9" borderId="14" xfId="5" applyFont="1" applyFill="1" applyBorder="1" applyAlignment="1">
      <alignment horizontal="center" vertical="center" wrapText="1"/>
    </xf>
    <xf numFmtId="0" fontId="24" fillId="9" borderId="25" xfId="5" applyFont="1" applyFill="1" applyBorder="1" applyAlignment="1">
      <alignment horizontal="center" vertical="center"/>
    </xf>
    <xf numFmtId="0" fontId="24" fillId="9" borderId="23" xfId="5" applyFont="1" applyFill="1" applyBorder="1" applyAlignment="1">
      <alignment horizontal="center" vertical="center"/>
    </xf>
    <xf numFmtId="0" fontId="24" fillId="9" borderId="14" xfId="5" applyFont="1" applyFill="1" applyBorder="1" applyAlignment="1">
      <alignment horizontal="center" vertical="center"/>
    </xf>
    <xf numFmtId="0" fontId="21" fillId="9" borderId="52" xfId="5" applyFont="1" applyFill="1" applyBorder="1" applyAlignment="1">
      <alignment horizontal="center" vertical="center" wrapText="1"/>
    </xf>
    <xf numFmtId="0" fontId="21" fillId="9" borderId="55" xfId="5" applyFont="1" applyFill="1" applyBorder="1" applyAlignment="1">
      <alignment horizontal="center" vertical="center" wrapText="1"/>
    </xf>
    <xf numFmtId="0" fontId="21" fillId="9" borderId="49" xfId="5" applyFont="1" applyFill="1" applyBorder="1" applyAlignment="1">
      <alignment horizontal="center" vertical="center" wrapText="1"/>
    </xf>
    <xf numFmtId="0" fontId="20" fillId="0" borderId="0" xfId="5" applyAlignment="1">
      <alignment horizontal="center"/>
    </xf>
    <xf numFmtId="0" fontId="20" fillId="0" borderId="0" xfId="5" applyAlignment="1">
      <alignment horizontal="center" wrapText="1"/>
    </xf>
    <xf numFmtId="0" fontId="21" fillId="9" borderId="51" xfId="5" applyFont="1" applyFill="1" applyBorder="1" applyAlignment="1">
      <alignment vertical="center"/>
    </xf>
    <xf numFmtId="0" fontId="21" fillId="9" borderId="54" xfId="5" applyFont="1" applyFill="1" applyBorder="1" applyAlignment="1">
      <alignment vertical="center"/>
    </xf>
    <xf numFmtId="0" fontId="6" fillId="9" borderId="52" xfId="5" applyFont="1" applyFill="1" applyBorder="1" applyAlignment="1">
      <alignment horizontal="center" vertical="center" wrapText="1"/>
    </xf>
    <xf numFmtId="0" fontId="6" fillId="9" borderId="55" xfId="5" applyFont="1" applyFill="1" applyBorder="1" applyAlignment="1">
      <alignment horizontal="center" vertical="center" wrapText="1"/>
    </xf>
    <xf numFmtId="0" fontId="21" fillId="9" borderId="52" xfId="5" applyFont="1" applyFill="1" applyBorder="1" applyAlignment="1">
      <alignment horizontal="center" vertical="center"/>
    </xf>
    <xf numFmtId="0" fontId="21" fillId="9" borderId="56" xfId="5" applyFont="1" applyFill="1" applyBorder="1" applyAlignment="1">
      <alignment horizontal="center" vertical="center"/>
    </xf>
    <xf numFmtId="0" fontId="21" fillId="9" borderId="56" xfId="5" applyFont="1" applyFill="1" applyBorder="1" applyAlignment="1">
      <alignment horizontal="center" vertical="center" wrapText="1"/>
    </xf>
    <xf numFmtId="0" fontId="21" fillId="9" borderId="53" xfId="5" applyFont="1" applyFill="1" applyBorder="1" applyAlignment="1">
      <alignment horizontal="center" vertical="center"/>
    </xf>
    <xf numFmtId="0" fontId="21" fillId="9" borderId="58" xfId="5" applyFont="1" applyFill="1" applyBorder="1" applyAlignment="1">
      <alignment horizontal="center" vertical="center"/>
    </xf>
    <xf numFmtId="0" fontId="21" fillId="9" borderId="25" xfId="5" applyFont="1" applyFill="1" applyBorder="1" applyAlignment="1">
      <alignment horizontal="left" vertical="center"/>
    </xf>
    <xf numFmtId="0" fontId="21" fillId="9" borderId="23" xfId="5" applyFont="1" applyFill="1" applyBorder="1" applyAlignment="1">
      <alignment horizontal="left" vertical="center"/>
    </xf>
    <xf numFmtId="0" fontId="21" fillId="10" borderId="0" xfId="5" applyFont="1" applyFill="1" applyBorder="1" applyAlignment="1">
      <alignment horizontal="justify" vertical="center"/>
    </xf>
    <xf numFmtId="0" fontId="33" fillId="9" borderId="25" xfId="5" applyFont="1" applyFill="1" applyBorder="1" applyAlignment="1">
      <alignment horizontal="left" vertical="center"/>
    </xf>
    <xf numFmtId="0" fontId="33" fillId="9" borderId="23" xfId="5" applyFont="1" applyFill="1" applyBorder="1" applyAlignment="1">
      <alignment horizontal="left" vertical="center"/>
    </xf>
    <xf numFmtId="0" fontId="33" fillId="9" borderId="14" xfId="5" applyFont="1" applyFill="1" applyBorder="1" applyAlignment="1">
      <alignment horizontal="left" vertical="center"/>
    </xf>
    <xf numFmtId="0" fontId="21" fillId="9" borderId="11" xfId="5" applyFont="1" applyFill="1" applyBorder="1" applyAlignment="1">
      <alignment horizontal="left" vertical="center"/>
    </xf>
    <xf numFmtId="0" fontId="22" fillId="0" borderId="63" xfId="5" applyFont="1" applyBorder="1" applyAlignment="1">
      <alignment horizontal="justify" vertical="center"/>
    </xf>
    <xf numFmtId="0" fontId="22" fillId="0" borderId="61" xfId="5" applyFont="1" applyBorder="1" applyAlignment="1">
      <alignment horizontal="justify" vertical="center"/>
    </xf>
    <xf numFmtId="0" fontId="20" fillId="0" borderId="67" xfId="5" applyBorder="1" applyAlignment="1">
      <alignment horizontal="left" wrapText="1"/>
    </xf>
    <xf numFmtId="0" fontId="20" fillId="0" borderId="74" xfId="5" applyBorder="1" applyAlignment="1">
      <alignment horizontal="left" wrapText="1"/>
    </xf>
    <xf numFmtId="0" fontId="20" fillId="0" borderId="47" xfId="5" applyBorder="1" applyAlignment="1">
      <alignment horizontal="left" wrapText="1"/>
    </xf>
    <xf numFmtId="0" fontId="20" fillId="0" borderId="50" xfId="5" applyBorder="1" applyAlignment="1">
      <alignment horizontal="left" wrapText="1"/>
    </xf>
    <xf numFmtId="0" fontId="21" fillId="9" borderId="47" xfId="5" applyFont="1" applyFill="1" applyBorder="1" applyAlignment="1">
      <alignment horizontal="center" vertical="center"/>
    </xf>
    <xf numFmtId="0" fontId="21" fillId="9" borderId="50" xfId="5" applyFont="1" applyFill="1" applyBorder="1" applyAlignment="1">
      <alignment horizontal="center" vertical="center"/>
    </xf>
    <xf numFmtId="0" fontId="21" fillId="9" borderId="59" xfId="5" applyFont="1" applyFill="1" applyBorder="1" applyAlignment="1">
      <alignment horizontal="center" vertical="center"/>
    </xf>
    <xf numFmtId="0" fontId="21" fillId="9" borderId="57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21" fillId="9" borderId="55" xfId="5" applyFont="1" applyFill="1" applyBorder="1" applyAlignment="1">
      <alignment horizontal="center" vertical="center"/>
    </xf>
    <xf numFmtId="0" fontId="21" fillId="9" borderId="69" xfId="5" applyFont="1" applyFill="1" applyBorder="1" applyAlignment="1">
      <alignment horizontal="center" vertical="center" wrapText="1"/>
    </xf>
    <xf numFmtId="0" fontId="21" fillId="9" borderId="71" xfId="5" applyFont="1" applyFill="1" applyBorder="1" applyAlignment="1">
      <alignment horizontal="center" vertical="center" wrapText="1"/>
    </xf>
    <xf numFmtId="0" fontId="21" fillId="9" borderId="70" xfId="5" applyFont="1" applyFill="1" applyBorder="1" applyAlignment="1">
      <alignment horizontal="center" vertical="center" wrapText="1"/>
    </xf>
    <xf numFmtId="0" fontId="21" fillId="9" borderId="72" xfId="5" applyFont="1" applyFill="1" applyBorder="1" applyAlignment="1">
      <alignment horizontal="center" vertical="center" wrapText="1"/>
    </xf>
    <xf numFmtId="44" fontId="26" fillId="9" borderId="14" xfId="5" applyNumberFormat="1" applyFont="1" applyFill="1" applyBorder="1" applyAlignment="1">
      <alignment vertical="center" wrapText="1"/>
    </xf>
    <xf numFmtId="43" fontId="2" fillId="0" borderId="0" xfId="7" applyNumberFormat="1"/>
  </cellXfs>
  <cellStyles count="11">
    <cellStyle name="Moeda" xfId="1" builtinId="4"/>
    <cellStyle name="Moeda 2" xfId="6" xr:uid="{116422FC-30C4-47BC-8909-5D68C3205C03}"/>
    <cellStyle name="Moeda 2 2" xfId="8" xr:uid="{7B2E925B-6AB8-4FA4-878D-92EA95D5EFFD}"/>
    <cellStyle name="Moeda 2 3" xfId="9" xr:uid="{215AEA36-FE5F-46F1-8059-ADB33AC7461C}"/>
    <cellStyle name="Normal" xfId="0" builtinId="0"/>
    <cellStyle name="Normal 2" xfId="3" xr:uid="{00000000-0005-0000-0000-000003000000}"/>
    <cellStyle name="Normal 2 2" xfId="7" xr:uid="{7888331C-0021-4438-BAFD-8FBD7613300C}"/>
    <cellStyle name="Normal 3" xfId="4" xr:uid="{00000000-0005-0000-0000-000004000000}"/>
    <cellStyle name="Normal 4" xfId="5" xr:uid="{F3DF5575-56EF-49AA-A9C6-CF495278FC60}"/>
    <cellStyle name="Porcentagem" xfId="2" builtinId="5"/>
    <cellStyle name="Porcentagem 2" xfId="10" xr:uid="{B777C0B7-3301-49B0-A5A2-A8AABF491326}"/>
  </cellStyles>
  <dxfs count="0"/>
  <tableStyles count="0" defaultTableStyle="TableStyleMedium9" defaultPivotStyle="PivotStyleLight16"/>
  <colors>
    <mruColors>
      <color rgb="FFD1ADC8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0</xdr:col>
      <xdr:colOff>795525</xdr:colOff>
      <xdr:row>0</xdr:row>
      <xdr:rowOff>563250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709800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0</xdr:col>
      <xdr:colOff>795525</xdr:colOff>
      <xdr:row>0</xdr:row>
      <xdr:rowOff>563250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50453D-C941-47A3-B110-9568557B2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709800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9AC2-7F2F-4DB1-95FD-135D9727598D}">
  <sheetPr>
    <tabColor rgb="FFFFFF00"/>
    <pageSetUpPr fitToPage="1"/>
  </sheetPr>
  <dimension ref="A1:I34"/>
  <sheetViews>
    <sheetView workbookViewId="0">
      <selection activeCell="I17" sqref="I17"/>
    </sheetView>
  </sheetViews>
  <sheetFormatPr defaultRowHeight="15" x14ac:dyDescent="0.25"/>
  <cols>
    <col min="1" max="1" width="51.42578125" style="111" bestFit="1" customWidth="1"/>
    <col min="2" max="2" width="19.85546875" style="111" bestFit="1" customWidth="1"/>
    <col min="3" max="3" width="15.5703125" style="111" bestFit="1" customWidth="1"/>
    <col min="4" max="4" width="14.140625" style="111" bestFit="1" customWidth="1"/>
    <col min="5" max="5" width="15.28515625" style="111" bestFit="1" customWidth="1"/>
    <col min="6" max="6" width="8.7109375" style="111" bestFit="1" customWidth="1"/>
    <col min="7" max="7" width="18.140625" style="111" bestFit="1" customWidth="1"/>
    <col min="8" max="8" width="9.140625" style="111"/>
    <col min="9" max="9" width="10.5703125" style="111" bestFit="1" customWidth="1"/>
    <col min="10" max="237" width="9.140625" style="111"/>
    <col min="238" max="238" width="51.42578125" style="111" bestFit="1" customWidth="1"/>
    <col min="239" max="239" width="19.85546875" style="111" bestFit="1" customWidth="1"/>
    <col min="240" max="240" width="15.5703125" style="111" bestFit="1" customWidth="1"/>
    <col min="241" max="241" width="14.140625" style="111" bestFit="1" customWidth="1"/>
    <col min="242" max="242" width="15.28515625" style="111" bestFit="1" customWidth="1"/>
    <col min="243" max="243" width="8.7109375" style="111" bestFit="1" customWidth="1"/>
    <col min="244" max="245" width="18.140625" style="111" bestFit="1" customWidth="1"/>
    <col min="246" max="493" width="9.140625" style="111"/>
    <col min="494" max="494" width="51.42578125" style="111" bestFit="1" customWidth="1"/>
    <col min="495" max="495" width="19.85546875" style="111" bestFit="1" customWidth="1"/>
    <col min="496" max="496" width="15.5703125" style="111" bestFit="1" customWidth="1"/>
    <col min="497" max="497" width="14.140625" style="111" bestFit="1" customWidth="1"/>
    <col min="498" max="498" width="15.28515625" style="111" bestFit="1" customWidth="1"/>
    <col min="499" max="499" width="8.7109375" style="111" bestFit="1" customWidth="1"/>
    <col min="500" max="501" width="18.140625" style="111" bestFit="1" customWidth="1"/>
    <col min="502" max="749" width="9.140625" style="111"/>
    <col min="750" max="750" width="51.42578125" style="111" bestFit="1" customWidth="1"/>
    <col min="751" max="751" width="19.85546875" style="111" bestFit="1" customWidth="1"/>
    <col min="752" max="752" width="15.5703125" style="111" bestFit="1" customWidth="1"/>
    <col min="753" max="753" width="14.140625" style="111" bestFit="1" customWidth="1"/>
    <col min="754" max="754" width="15.28515625" style="111" bestFit="1" customWidth="1"/>
    <col min="755" max="755" width="8.7109375" style="111" bestFit="1" customWidth="1"/>
    <col min="756" max="757" width="18.140625" style="111" bestFit="1" customWidth="1"/>
    <col min="758" max="1005" width="9.140625" style="111"/>
    <col min="1006" max="1006" width="51.42578125" style="111" bestFit="1" customWidth="1"/>
    <col min="1007" max="1007" width="19.85546875" style="111" bestFit="1" customWidth="1"/>
    <col min="1008" max="1008" width="15.5703125" style="111" bestFit="1" customWidth="1"/>
    <col min="1009" max="1009" width="14.140625" style="111" bestFit="1" customWidth="1"/>
    <col min="1010" max="1010" width="15.28515625" style="111" bestFit="1" customWidth="1"/>
    <col min="1011" max="1011" width="8.7109375" style="111" bestFit="1" customWidth="1"/>
    <col min="1012" max="1013" width="18.140625" style="111" bestFit="1" customWidth="1"/>
    <col min="1014" max="1261" width="9.140625" style="111"/>
    <col min="1262" max="1262" width="51.42578125" style="111" bestFit="1" customWidth="1"/>
    <col min="1263" max="1263" width="19.85546875" style="111" bestFit="1" customWidth="1"/>
    <col min="1264" max="1264" width="15.5703125" style="111" bestFit="1" customWidth="1"/>
    <col min="1265" max="1265" width="14.140625" style="111" bestFit="1" customWidth="1"/>
    <col min="1266" max="1266" width="15.28515625" style="111" bestFit="1" customWidth="1"/>
    <col min="1267" max="1267" width="8.7109375" style="111" bestFit="1" customWidth="1"/>
    <col min="1268" max="1269" width="18.140625" style="111" bestFit="1" customWidth="1"/>
    <col min="1270" max="1517" width="9.140625" style="111"/>
    <col min="1518" max="1518" width="51.42578125" style="111" bestFit="1" customWidth="1"/>
    <col min="1519" max="1519" width="19.85546875" style="111" bestFit="1" customWidth="1"/>
    <col min="1520" max="1520" width="15.5703125" style="111" bestFit="1" customWidth="1"/>
    <col min="1521" max="1521" width="14.140625" style="111" bestFit="1" customWidth="1"/>
    <col min="1522" max="1522" width="15.28515625" style="111" bestFit="1" customWidth="1"/>
    <col min="1523" max="1523" width="8.7109375" style="111" bestFit="1" customWidth="1"/>
    <col min="1524" max="1525" width="18.140625" style="111" bestFit="1" customWidth="1"/>
    <col min="1526" max="1773" width="9.140625" style="111"/>
    <col min="1774" max="1774" width="51.42578125" style="111" bestFit="1" customWidth="1"/>
    <col min="1775" max="1775" width="19.85546875" style="111" bestFit="1" customWidth="1"/>
    <col min="1776" max="1776" width="15.5703125" style="111" bestFit="1" customWidth="1"/>
    <col min="1777" max="1777" width="14.140625" style="111" bestFit="1" customWidth="1"/>
    <col min="1778" max="1778" width="15.28515625" style="111" bestFit="1" customWidth="1"/>
    <col min="1779" max="1779" width="8.7109375" style="111" bestFit="1" customWidth="1"/>
    <col min="1780" max="1781" width="18.140625" style="111" bestFit="1" customWidth="1"/>
    <col min="1782" max="2029" width="9.140625" style="111"/>
    <col min="2030" max="2030" width="51.42578125" style="111" bestFit="1" customWidth="1"/>
    <col min="2031" max="2031" width="19.85546875" style="111" bestFit="1" customWidth="1"/>
    <col min="2032" max="2032" width="15.5703125" style="111" bestFit="1" customWidth="1"/>
    <col min="2033" max="2033" width="14.140625" style="111" bestFit="1" customWidth="1"/>
    <col min="2034" max="2034" width="15.28515625" style="111" bestFit="1" customWidth="1"/>
    <col min="2035" max="2035" width="8.7109375" style="111" bestFit="1" customWidth="1"/>
    <col min="2036" max="2037" width="18.140625" style="111" bestFit="1" customWidth="1"/>
    <col min="2038" max="2285" width="9.140625" style="111"/>
    <col min="2286" max="2286" width="51.42578125" style="111" bestFit="1" customWidth="1"/>
    <col min="2287" max="2287" width="19.85546875" style="111" bestFit="1" customWidth="1"/>
    <col min="2288" max="2288" width="15.5703125" style="111" bestFit="1" customWidth="1"/>
    <col min="2289" max="2289" width="14.140625" style="111" bestFit="1" customWidth="1"/>
    <col min="2290" max="2290" width="15.28515625" style="111" bestFit="1" customWidth="1"/>
    <col min="2291" max="2291" width="8.7109375" style="111" bestFit="1" customWidth="1"/>
    <col min="2292" max="2293" width="18.140625" style="111" bestFit="1" customWidth="1"/>
    <col min="2294" max="2541" width="9.140625" style="111"/>
    <col min="2542" max="2542" width="51.42578125" style="111" bestFit="1" customWidth="1"/>
    <col min="2543" max="2543" width="19.85546875" style="111" bestFit="1" customWidth="1"/>
    <col min="2544" max="2544" width="15.5703125" style="111" bestFit="1" customWidth="1"/>
    <col min="2545" max="2545" width="14.140625" style="111" bestFit="1" customWidth="1"/>
    <col min="2546" max="2546" width="15.28515625" style="111" bestFit="1" customWidth="1"/>
    <col min="2547" max="2547" width="8.7109375" style="111" bestFit="1" customWidth="1"/>
    <col min="2548" max="2549" width="18.140625" style="111" bestFit="1" customWidth="1"/>
    <col min="2550" max="2797" width="9.140625" style="111"/>
    <col min="2798" max="2798" width="51.42578125" style="111" bestFit="1" customWidth="1"/>
    <col min="2799" max="2799" width="19.85546875" style="111" bestFit="1" customWidth="1"/>
    <col min="2800" max="2800" width="15.5703125" style="111" bestFit="1" customWidth="1"/>
    <col min="2801" max="2801" width="14.140625" style="111" bestFit="1" customWidth="1"/>
    <col min="2802" max="2802" width="15.28515625" style="111" bestFit="1" customWidth="1"/>
    <col min="2803" max="2803" width="8.7109375" style="111" bestFit="1" customWidth="1"/>
    <col min="2804" max="2805" width="18.140625" style="111" bestFit="1" customWidth="1"/>
    <col min="2806" max="3053" width="9.140625" style="111"/>
    <col min="3054" max="3054" width="51.42578125" style="111" bestFit="1" customWidth="1"/>
    <col min="3055" max="3055" width="19.85546875" style="111" bestFit="1" customWidth="1"/>
    <col min="3056" max="3056" width="15.5703125" style="111" bestFit="1" customWidth="1"/>
    <col min="3057" max="3057" width="14.140625" style="111" bestFit="1" customWidth="1"/>
    <col min="3058" max="3058" width="15.28515625" style="111" bestFit="1" customWidth="1"/>
    <col min="3059" max="3059" width="8.7109375" style="111" bestFit="1" customWidth="1"/>
    <col min="3060" max="3061" width="18.140625" style="111" bestFit="1" customWidth="1"/>
    <col min="3062" max="3309" width="9.140625" style="111"/>
    <col min="3310" max="3310" width="51.42578125" style="111" bestFit="1" customWidth="1"/>
    <col min="3311" max="3311" width="19.85546875" style="111" bestFit="1" customWidth="1"/>
    <col min="3312" max="3312" width="15.5703125" style="111" bestFit="1" customWidth="1"/>
    <col min="3313" max="3313" width="14.140625" style="111" bestFit="1" customWidth="1"/>
    <col min="3314" max="3314" width="15.28515625" style="111" bestFit="1" customWidth="1"/>
    <col min="3315" max="3315" width="8.7109375" style="111" bestFit="1" customWidth="1"/>
    <col min="3316" max="3317" width="18.140625" style="111" bestFit="1" customWidth="1"/>
    <col min="3318" max="3565" width="9.140625" style="111"/>
    <col min="3566" max="3566" width="51.42578125" style="111" bestFit="1" customWidth="1"/>
    <col min="3567" max="3567" width="19.85546875" style="111" bestFit="1" customWidth="1"/>
    <col min="3568" max="3568" width="15.5703125" style="111" bestFit="1" customWidth="1"/>
    <col min="3569" max="3569" width="14.140625" style="111" bestFit="1" customWidth="1"/>
    <col min="3570" max="3570" width="15.28515625" style="111" bestFit="1" customWidth="1"/>
    <col min="3571" max="3571" width="8.7109375" style="111" bestFit="1" customWidth="1"/>
    <col min="3572" max="3573" width="18.140625" style="111" bestFit="1" customWidth="1"/>
    <col min="3574" max="3821" width="9.140625" style="111"/>
    <col min="3822" max="3822" width="51.42578125" style="111" bestFit="1" customWidth="1"/>
    <col min="3823" max="3823" width="19.85546875" style="111" bestFit="1" customWidth="1"/>
    <col min="3824" max="3824" width="15.5703125" style="111" bestFit="1" customWidth="1"/>
    <col min="3825" max="3825" width="14.140625" style="111" bestFit="1" customWidth="1"/>
    <col min="3826" max="3826" width="15.28515625" style="111" bestFit="1" customWidth="1"/>
    <col min="3827" max="3827" width="8.7109375" style="111" bestFit="1" customWidth="1"/>
    <col min="3828" max="3829" width="18.140625" style="111" bestFit="1" customWidth="1"/>
    <col min="3830" max="4077" width="9.140625" style="111"/>
    <col min="4078" max="4078" width="51.42578125" style="111" bestFit="1" customWidth="1"/>
    <col min="4079" max="4079" width="19.85546875" style="111" bestFit="1" customWidth="1"/>
    <col min="4080" max="4080" width="15.5703125" style="111" bestFit="1" customWidth="1"/>
    <col min="4081" max="4081" width="14.140625" style="111" bestFit="1" customWidth="1"/>
    <col min="4082" max="4082" width="15.28515625" style="111" bestFit="1" customWidth="1"/>
    <col min="4083" max="4083" width="8.7109375" style="111" bestFit="1" customWidth="1"/>
    <col min="4084" max="4085" width="18.140625" style="111" bestFit="1" customWidth="1"/>
    <col min="4086" max="4333" width="9.140625" style="111"/>
    <col min="4334" max="4334" width="51.42578125" style="111" bestFit="1" customWidth="1"/>
    <col min="4335" max="4335" width="19.85546875" style="111" bestFit="1" customWidth="1"/>
    <col min="4336" max="4336" width="15.5703125" style="111" bestFit="1" customWidth="1"/>
    <col min="4337" max="4337" width="14.140625" style="111" bestFit="1" customWidth="1"/>
    <col min="4338" max="4338" width="15.28515625" style="111" bestFit="1" customWidth="1"/>
    <col min="4339" max="4339" width="8.7109375" style="111" bestFit="1" customWidth="1"/>
    <col min="4340" max="4341" width="18.140625" style="111" bestFit="1" customWidth="1"/>
    <col min="4342" max="4589" width="9.140625" style="111"/>
    <col min="4590" max="4590" width="51.42578125" style="111" bestFit="1" customWidth="1"/>
    <col min="4591" max="4591" width="19.85546875" style="111" bestFit="1" customWidth="1"/>
    <col min="4592" max="4592" width="15.5703125" style="111" bestFit="1" customWidth="1"/>
    <col min="4593" max="4593" width="14.140625" style="111" bestFit="1" customWidth="1"/>
    <col min="4594" max="4594" width="15.28515625" style="111" bestFit="1" customWidth="1"/>
    <col min="4595" max="4595" width="8.7109375" style="111" bestFit="1" customWidth="1"/>
    <col min="4596" max="4597" width="18.140625" style="111" bestFit="1" customWidth="1"/>
    <col min="4598" max="4845" width="9.140625" style="111"/>
    <col min="4846" max="4846" width="51.42578125" style="111" bestFit="1" customWidth="1"/>
    <col min="4847" max="4847" width="19.85546875" style="111" bestFit="1" customWidth="1"/>
    <col min="4848" max="4848" width="15.5703125" style="111" bestFit="1" customWidth="1"/>
    <col min="4849" max="4849" width="14.140625" style="111" bestFit="1" customWidth="1"/>
    <col min="4850" max="4850" width="15.28515625" style="111" bestFit="1" customWidth="1"/>
    <col min="4851" max="4851" width="8.7109375" style="111" bestFit="1" customWidth="1"/>
    <col min="4852" max="4853" width="18.140625" style="111" bestFit="1" customWidth="1"/>
    <col min="4854" max="5101" width="9.140625" style="111"/>
    <col min="5102" max="5102" width="51.42578125" style="111" bestFit="1" customWidth="1"/>
    <col min="5103" max="5103" width="19.85546875" style="111" bestFit="1" customWidth="1"/>
    <col min="5104" max="5104" width="15.5703125" style="111" bestFit="1" customWidth="1"/>
    <col min="5105" max="5105" width="14.140625" style="111" bestFit="1" customWidth="1"/>
    <col min="5106" max="5106" width="15.28515625" style="111" bestFit="1" customWidth="1"/>
    <col min="5107" max="5107" width="8.7109375" style="111" bestFit="1" customWidth="1"/>
    <col min="5108" max="5109" width="18.140625" style="111" bestFit="1" customWidth="1"/>
    <col min="5110" max="5357" width="9.140625" style="111"/>
    <col min="5358" max="5358" width="51.42578125" style="111" bestFit="1" customWidth="1"/>
    <col min="5359" max="5359" width="19.85546875" style="111" bestFit="1" customWidth="1"/>
    <col min="5360" max="5360" width="15.5703125" style="111" bestFit="1" customWidth="1"/>
    <col min="5361" max="5361" width="14.140625" style="111" bestFit="1" customWidth="1"/>
    <col min="5362" max="5362" width="15.28515625" style="111" bestFit="1" customWidth="1"/>
    <col min="5363" max="5363" width="8.7109375" style="111" bestFit="1" customWidth="1"/>
    <col min="5364" max="5365" width="18.140625" style="111" bestFit="1" customWidth="1"/>
    <col min="5366" max="5613" width="9.140625" style="111"/>
    <col min="5614" max="5614" width="51.42578125" style="111" bestFit="1" customWidth="1"/>
    <col min="5615" max="5615" width="19.85546875" style="111" bestFit="1" customWidth="1"/>
    <col min="5616" max="5616" width="15.5703125" style="111" bestFit="1" customWidth="1"/>
    <col min="5617" max="5617" width="14.140625" style="111" bestFit="1" customWidth="1"/>
    <col min="5618" max="5618" width="15.28515625" style="111" bestFit="1" customWidth="1"/>
    <col min="5619" max="5619" width="8.7109375" style="111" bestFit="1" customWidth="1"/>
    <col min="5620" max="5621" width="18.140625" style="111" bestFit="1" customWidth="1"/>
    <col min="5622" max="5869" width="9.140625" style="111"/>
    <col min="5870" max="5870" width="51.42578125" style="111" bestFit="1" customWidth="1"/>
    <col min="5871" max="5871" width="19.85546875" style="111" bestFit="1" customWidth="1"/>
    <col min="5872" max="5872" width="15.5703125" style="111" bestFit="1" customWidth="1"/>
    <col min="5873" max="5873" width="14.140625" style="111" bestFit="1" customWidth="1"/>
    <col min="5874" max="5874" width="15.28515625" style="111" bestFit="1" customWidth="1"/>
    <col min="5875" max="5875" width="8.7109375" style="111" bestFit="1" customWidth="1"/>
    <col min="5876" max="5877" width="18.140625" style="111" bestFit="1" customWidth="1"/>
    <col min="5878" max="6125" width="9.140625" style="111"/>
    <col min="6126" max="6126" width="51.42578125" style="111" bestFit="1" customWidth="1"/>
    <col min="6127" max="6127" width="19.85546875" style="111" bestFit="1" customWidth="1"/>
    <col min="6128" max="6128" width="15.5703125" style="111" bestFit="1" customWidth="1"/>
    <col min="6129" max="6129" width="14.140625" style="111" bestFit="1" customWidth="1"/>
    <col min="6130" max="6130" width="15.28515625" style="111" bestFit="1" customWidth="1"/>
    <col min="6131" max="6131" width="8.7109375" style="111" bestFit="1" customWidth="1"/>
    <col min="6132" max="6133" width="18.140625" style="111" bestFit="1" customWidth="1"/>
    <col min="6134" max="6381" width="9.140625" style="111"/>
    <col min="6382" max="6382" width="51.42578125" style="111" bestFit="1" customWidth="1"/>
    <col min="6383" max="6383" width="19.85546875" style="111" bestFit="1" customWidth="1"/>
    <col min="6384" max="6384" width="15.5703125" style="111" bestFit="1" customWidth="1"/>
    <col min="6385" max="6385" width="14.140625" style="111" bestFit="1" customWidth="1"/>
    <col min="6386" max="6386" width="15.28515625" style="111" bestFit="1" customWidth="1"/>
    <col min="6387" max="6387" width="8.7109375" style="111" bestFit="1" customWidth="1"/>
    <col min="6388" max="6389" width="18.140625" style="111" bestFit="1" customWidth="1"/>
    <col min="6390" max="6637" width="9.140625" style="111"/>
    <col min="6638" max="6638" width="51.42578125" style="111" bestFit="1" customWidth="1"/>
    <col min="6639" max="6639" width="19.85546875" style="111" bestFit="1" customWidth="1"/>
    <col min="6640" max="6640" width="15.5703125" style="111" bestFit="1" customWidth="1"/>
    <col min="6641" max="6641" width="14.140625" style="111" bestFit="1" customWidth="1"/>
    <col min="6642" max="6642" width="15.28515625" style="111" bestFit="1" customWidth="1"/>
    <col min="6643" max="6643" width="8.7109375" style="111" bestFit="1" customWidth="1"/>
    <col min="6644" max="6645" width="18.140625" style="111" bestFit="1" customWidth="1"/>
    <col min="6646" max="6893" width="9.140625" style="111"/>
    <col min="6894" max="6894" width="51.42578125" style="111" bestFit="1" customWidth="1"/>
    <col min="6895" max="6895" width="19.85546875" style="111" bestFit="1" customWidth="1"/>
    <col min="6896" max="6896" width="15.5703125" style="111" bestFit="1" customWidth="1"/>
    <col min="6897" max="6897" width="14.140625" style="111" bestFit="1" customWidth="1"/>
    <col min="6898" max="6898" width="15.28515625" style="111" bestFit="1" customWidth="1"/>
    <col min="6899" max="6899" width="8.7109375" style="111" bestFit="1" customWidth="1"/>
    <col min="6900" max="6901" width="18.140625" style="111" bestFit="1" customWidth="1"/>
    <col min="6902" max="7149" width="9.140625" style="111"/>
    <col min="7150" max="7150" width="51.42578125" style="111" bestFit="1" customWidth="1"/>
    <col min="7151" max="7151" width="19.85546875" style="111" bestFit="1" customWidth="1"/>
    <col min="7152" max="7152" width="15.5703125" style="111" bestFit="1" customWidth="1"/>
    <col min="7153" max="7153" width="14.140625" style="111" bestFit="1" customWidth="1"/>
    <col min="7154" max="7154" width="15.28515625" style="111" bestFit="1" customWidth="1"/>
    <col min="7155" max="7155" width="8.7109375" style="111" bestFit="1" customWidth="1"/>
    <col min="7156" max="7157" width="18.140625" style="111" bestFit="1" customWidth="1"/>
    <col min="7158" max="7405" width="9.140625" style="111"/>
    <col min="7406" max="7406" width="51.42578125" style="111" bestFit="1" customWidth="1"/>
    <col min="7407" max="7407" width="19.85546875" style="111" bestFit="1" customWidth="1"/>
    <col min="7408" max="7408" width="15.5703125" style="111" bestFit="1" customWidth="1"/>
    <col min="7409" max="7409" width="14.140625" style="111" bestFit="1" customWidth="1"/>
    <col min="7410" max="7410" width="15.28515625" style="111" bestFit="1" customWidth="1"/>
    <col min="7411" max="7411" width="8.7109375" style="111" bestFit="1" customWidth="1"/>
    <col min="7412" max="7413" width="18.140625" style="111" bestFit="1" customWidth="1"/>
    <col min="7414" max="7661" width="9.140625" style="111"/>
    <col min="7662" max="7662" width="51.42578125" style="111" bestFit="1" customWidth="1"/>
    <col min="7663" max="7663" width="19.85546875" style="111" bestFit="1" customWidth="1"/>
    <col min="7664" max="7664" width="15.5703125" style="111" bestFit="1" customWidth="1"/>
    <col min="7665" max="7665" width="14.140625" style="111" bestFit="1" customWidth="1"/>
    <col min="7666" max="7666" width="15.28515625" style="111" bestFit="1" customWidth="1"/>
    <col min="7667" max="7667" width="8.7109375" style="111" bestFit="1" customWidth="1"/>
    <col min="7668" max="7669" width="18.140625" style="111" bestFit="1" customWidth="1"/>
    <col min="7670" max="7917" width="9.140625" style="111"/>
    <col min="7918" max="7918" width="51.42578125" style="111" bestFit="1" customWidth="1"/>
    <col min="7919" max="7919" width="19.85546875" style="111" bestFit="1" customWidth="1"/>
    <col min="7920" max="7920" width="15.5703125" style="111" bestFit="1" customWidth="1"/>
    <col min="7921" max="7921" width="14.140625" style="111" bestFit="1" customWidth="1"/>
    <col min="7922" max="7922" width="15.28515625" style="111" bestFit="1" customWidth="1"/>
    <col min="7923" max="7923" width="8.7109375" style="111" bestFit="1" customWidth="1"/>
    <col min="7924" max="7925" width="18.140625" style="111" bestFit="1" customWidth="1"/>
    <col min="7926" max="8173" width="9.140625" style="111"/>
    <col min="8174" max="8174" width="51.42578125" style="111" bestFit="1" customWidth="1"/>
    <col min="8175" max="8175" width="19.85546875" style="111" bestFit="1" customWidth="1"/>
    <col min="8176" max="8176" width="15.5703125" style="111" bestFit="1" customWidth="1"/>
    <col min="8177" max="8177" width="14.140625" style="111" bestFit="1" customWidth="1"/>
    <col min="8178" max="8178" width="15.28515625" style="111" bestFit="1" customWidth="1"/>
    <col min="8179" max="8179" width="8.7109375" style="111" bestFit="1" customWidth="1"/>
    <col min="8180" max="8181" width="18.140625" style="111" bestFit="1" customWidth="1"/>
    <col min="8182" max="8429" width="9.140625" style="111"/>
    <col min="8430" max="8430" width="51.42578125" style="111" bestFit="1" customWidth="1"/>
    <col min="8431" max="8431" width="19.85546875" style="111" bestFit="1" customWidth="1"/>
    <col min="8432" max="8432" width="15.5703125" style="111" bestFit="1" customWidth="1"/>
    <col min="8433" max="8433" width="14.140625" style="111" bestFit="1" customWidth="1"/>
    <col min="8434" max="8434" width="15.28515625" style="111" bestFit="1" customWidth="1"/>
    <col min="8435" max="8435" width="8.7109375" style="111" bestFit="1" customWidth="1"/>
    <col min="8436" max="8437" width="18.140625" style="111" bestFit="1" customWidth="1"/>
    <col min="8438" max="8685" width="9.140625" style="111"/>
    <col min="8686" max="8686" width="51.42578125" style="111" bestFit="1" customWidth="1"/>
    <col min="8687" max="8687" width="19.85546875" style="111" bestFit="1" customWidth="1"/>
    <col min="8688" max="8688" width="15.5703125" style="111" bestFit="1" customWidth="1"/>
    <col min="8689" max="8689" width="14.140625" style="111" bestFit="1" customWidth="1"/>
    <col min="8690" max="8690" width="15.28515625" style="111" bestFit="1" customWidth="1"/>
    <col min="8691" max="8691" width="8.7109375" style="111" bestFit="1" customWidth="1"/>
    <col min="8692" max="8693" width="18.140625" style="111" bestFit="1" customWidth="1"/>
    <col min="8694" max="8941" width="9.140625" style="111"/>
    <col min="8942" max="8942" width="51.42578125" style="111" bestFit="1" customWidth="1"/>
    <col min="8943" max="8943" width="19.85546875" style="111" bestFit="1" customWidth="1"/>
    <col min="8944" max="8944" width="15.5703125" style="111" bestFit="1" customWidth="1"/>
    <col min="8945" max="8945" width="14.140625" style="111" bestFit="1" customWidth="1"/>
    <col min="8946" max="8946" width="15.28515625" style="111" bestFit="1" customWidth="1"/>
    <col min="8947" max="8947" width="8.7109375" style="111" bestFit="1" customWidth="1"/>
    <col min="8948" max="8949" width="18.140625" style="111" bestFit="1" customWidth="1"/>
    <col min="8950" max="9197" width="9.140625" style="111"/>
    <col min="9198" max="9198" width="51.42578125" style="111" bestFit="1" customWidth="1"/>
    <col min="9199" max="9199" width="19.85546875" style="111" bestFit="1" customWidth="1"/>
    <col min="9200" max="9200" width="15.5703125" style="111" bestFit="1" customWidth="1"/>
    <col min="9201" max="9201" width="14.140625" style="111" bestFit="1" customWidth="1"/>
    <col min="9202" max="9202" width="15.28515625" style="111" bestFit="1" customWidth="1"/>
    <col min="9203" max="9203" width="8.7109375" style="111" bestFit="1" customWidth="1"/>
    <col min="9204" max="9205" width="18.140625" style="111" bestFit="1" customWidth="1"/>
    <col min="9206" max="9453" width="9.140625" style="111"/>
    <col min="9454" max="9454" width="51.42578125" style="111" bestFit="1" customWidth="1"/>
    <col min="9455" max="9455" width="19.85546875" style="111" bestFit="1" customWidth="1"/>
    <col min="9456" max="9456" width="15.5703125" style="111" bestFit="1" customWidth="1"/>
    <col min="9457" max="9457" width="14.140625" style="111" bestFit="1" customWidth="1"/>
    <col min="9458" max="9458" width="15.28515625" style="111" bestFit="1" customWidth="1"/>
    <col min="9459" max="9459" width="8.7109375" style="111" bestFit="1" customWidth="1"/>
    <col min="9460" max="9461" width="18.140625" style="111" bestFit="1" customWidth="1"/>
    <col min="9462" max="9709" width="9.140625" style="111"/>
    <col min="9710" max="9710" width="51.42578125" style="111" bestFit="1" customWidth="1"/>
    <col min="9711" max="9711" width="19.85546875" style="111" bestFit="1" customWidth="1"/>
    <col min="9712" max="9712" width="15.5703125" style="111" bestFit="1" customWidth="1"/>
    <col min="9713" max="9713" width="14.140625" style="111" bestFit="1" customWidth="1"/>
    <col min="9714" max="9714" width="15.28515625" style="111" bestFit="1" customWidth="1"/>
    <col min="9715" max="9715" width="8.7109375" style="111" bestFit="1" customWidth="1"/>
    <col min="9716" max="9717" width="18.140625" style="111" bestFit="1" customWidth="1"/>
    <col min="9718" max="9965" width="9.140625" style="111"/>
    <col min="9966" max="9966" width="51.42578125" style="111" bestFit="1" customWidth="1"/>
    <col min="9967" max="9967" width="19.85546875" style="111" bestFit="1" customWidth="1"/>
    <col min="9968" max="9968" width="15.5703125" style="111" bestFit="1" customWidth="1"/>
    <col min="9969" max="9969" width="14.140625" style="111" bestFit="1" customWidth="1"/>
    <col min="9970" max="9970" width="15.28515625" style="111" bestFit="1" customWidth="1"/>
    <col min="9971" max="9971" width="8.7109375" style="111" bestFit="1" customWidth="1"/>
    <col min="9972" max="9973" width="18.140625" style="111" bestFit="1" customWidth="1"/>
    <col min="9974" max="10221" width="9.140625" style="111"/>
    <col min="10222" max="10222" width="51.42578125" style="111" bestFit="1" customWidth="1"/>
    <col min="10223" max="10223" width="19.85546875" style="111" bestFit="1" customWidth="1"/>
    <col min="10224" max="10224" width="15.5703125" style="111" bestFit="1" customWidth="1"/>
    <col min="10225" max="10225" width="14.140625" style="111" bestFit="1" customWidth="1"/>
    <col min="10226" max="10226" width="15.28515625" style="111" bestFit="1" customWidth="1"/>
    <col min="10227" max="10227" width="8.7109375" style="111" bestFit="1" customWidth="1"/>
    <col min="10228" max="10229" width="18.140625" style="111" bestFit="1" customWidth="1"/>
    <col min="10230" max="10477" width="9.140625" style="111"/>
    <col min="10478" max="10478" width="51.42578125" style="111" bestFit="1" customWidth="1"/>
    <col min="10479" max="10479" width="19.85546875" style="111" bestFit="1" customWidth="1"/>
    <col min="10480" max="10480" width="15.5703125" style="111" bestFit="1" customWidth="1"/>
    <col min="10481" max="10481" width="14.140625" style="111" bestFit="1" customWidth="1"/>
    <col min="10482" max="10482" width="15.28515625" style="111" bestFit="1" customWidth="1"/>
    <col min="10483" max="10483" width="8.7109375" style="111" bestFit="1" customWidth="1"/>
    <col min="10484" max="10485" width="18.140625" style="111" bestFit="1" customWidth="1"/>
    <col min="10486" max="10733" width="9.140625" style="111"/>
    <col min="10734" max="10734" width="51.42578125" style="111" bestFit="1" customWidth="1"/>
    <col min="10735" max="10735" width="19.85546875" style="111" bestFit="1" customWidth="1"/>
    <col min="10736" max="10736" width="15.5703125" style="111" bestFit="1" customWidth="1"/>
    <col min="10737" max="10737" width="14.140625" style="111" bestFit="1" customWidth="1"/>
    <col min="10738" max="10738" width="15.28515625" style="111" bestFit="1" customWidth="1"/>
    <col min="10739" max="10739" width="8.7109375" style="111" bestFit="1" customWidth="1"/>
    <col min="10740" max="10741" width="18.140625" style="111" bestFit="1" customWidth="1"/>
    <col min="10742" max="10989" width="9.140625" style="111"/>
    <col min="10990" max="10990" width="51.42578125" style="111" bestFit="1" customWidth="1"/>
    <col min="10991" max="10991" width="19.85546875" style="111" bestFit="1" customWidth="1"/>
    <col min="10992" max="10992" width="15.5703125" style="111" bestFit="1" customWidth="1"/>
    <col min="10993" max="10993" width="14.140625" style="111" bestFit="1" customWidth="1"/>
    <col min="10994" max="10994" width="15.28515625" style="111" bestFit="1" customWidth="1"/>
    <col min="10995" max="10995" width="8.7109375" style="111" bestFit="1" customWidth="1"/>
    <col min="10996" max="10997" width="18.140625" style="111" bestFit="1" customWidth="1"/>
    <col min="10998" max="11245" width="9.140625" style="111"/>
    <col min="11246" max="11246" width="51.42578125" style="111" bestFit="1" customWidth="1"/>
    <col min="11247" max="11247" width="19.85546875" style="111" bestFit="1" customWidth="1"/>
    <col min="11248" max="11248" width="15.5703125" style="111" bestFit="1" customWidth="1"/>
    <col min="11249" max="11249" width="14.140625" style="111" bestFit="1" customWidth="1"/>
    <col min="11250" max="11250" width="15.28515625" style="111" bestFit="1" customWidth="1"/>
    <col min="11251" max="11251" width="8.7109375" style="111" bestFit="1" customWidth="1"/>
    <col min="11252" max="11253" width="18.140625" style="111" bestFit="1" customWidth="1"/>
    <col min="11254" max="11501" width="9.140625" style="111"/>
    <col min="11502" max="11502" width="51.42578125" style="111" bestFit="1" customWidth="1"/>
    <col min="11503" max="11503" width="19.85546875" style="111" bestFit="1" customWidth="1"/>
    <col min="11504" max="11504" width="15.5703125" style="111" bestFit="1" customWidth="1"/>
    <col min="11505" max="11505" width="14.140625" style="111" bestFit="1" customWidth="1"/>
    <col min="11506" max="11506" width="15.28515625" style="111" bestFit="1" customWidth="1"/>
    <col min="11507" max="11507" width="8.7109375" style="111" bestFit="1" customWidth="1"/>
    <col min="11508" max="11509" width="18.140625" style="111" bestFit="1" customWidth="1"/>
    <col min="11510" max="11757" width="9.140625" style="111"/>
    <col min="11758" max="11758" width="51.42578125" style="111" bestFit="1" customWidth="1"/>
    <col min="11759" max="11759" width="19.85546875" style="111" bestFit="1" customWidth="1"/>
    <col min="11760" max="11760" width="15.5703125" style="111" bestFit="1" customWidth="1"/>
    <col min="11761" max="11761" width="14.140625" style="111" bestFit="1" customWidth="1"/>
    <col min="11762" max="11762" width="15.28515625" style="111" bestFit="1" customWidth="1"/>
    <col min="11763" max="11763" width="8.7109375" style="111" bestFit="1" customWidth="1"/>
    <col min="11764" max="11765" width="18.140625" style="111" bestFit="1" customWidth="1"/>
    <col min="11766" max="12013" width="9.140625" style="111"/>
    <col min="12014" max="12014" width="51.42578125" style="111" bestFit="1" customWidth="1"/>
    <col min="12015" max="12015" width="19.85546875" style="111" bestFit="1" customWidth="1"/>
    <col min="12016" max="12016" width="15.5703125" style="111" bestFit="1" customWidth="1"/>
    <col min="12017" max="12017" width="14.140625" style="111" bestFit="1" customWidth="1"/>
    <col min="12018" max="12018" width="15.28515625" style="111" bestFit="1" customWidth="1"/>
    <col min="12019" max="12019" width="8.7109375" style="111" bestFit="1" customWidth="1"/>
    <col min="12020" max="12021" width="18.140625" style="111" bestFit="1" customWidth="1"/>
    <col min="12022" max="12269" width="9.140625" style="111"/>
    <col min="12270" max="12270" width="51.42578125" style="111" bestFit="1" customWidth="1"/>
    <col min="12271" max="12271" width="19.85546875" style="111" bestFit="1" customWidth="1"/>
    <col min="12272" max="12272" width="15.5703125" style="111" bestFit="1" customWidth="1"/>
    <col min="12273" max="12273" width="14.140625" style="111" bestFit="1" customWidth="1"/>
    <col min="12274" max="12274" width="15.28515625" style="111" bestFit="1" customWidth="1"/>
    <col min="12275" max="12275" width="8.7109375" style="111" bestFit="1" customWidth="1"/>
    <col min="12276" max="12277" width="18.140625" style="111" bestFit="1" customWidth="1"/>
    <col min="12278" max="12525" width="9.140625" style="111"/>
    <col min="12526" max="12526" width="51.42578125" style="111" bestFit="1" customWidth="1"/>
    <col min="12527" max="12527" width="19.85546875" style="111" bestFit="1" customWidth="1"/>
    <col min="12528" max="12528" width="15.5703125" style="111" bestFit="1" customWidth="1"/>
    <col min="12529" max="12529" width="14.140625" style="111" bestFit="1" customWidth="1"/>
    <col min="12530" max="12530" width="15.28515625" style="111" bestFit="1" customWidth="1"/>
    <col min="12531" max="12531" width="8.7109375" style="111" bestFit="1" customWidth="1"/>
    <col min="12532" max="12533" width="18.140625" style="111" bestFit="1" customWidth="1"/>
    <col min="12534" max="12781" width="9.140625" style="111"/>
    <col min="12782" max="12782" width="51.42578125" style="111" bestFit="1" customWidth="1"/>
    <col min="12783" max="12783" width="19.85546875" style="111" bestFit="1" customWidth="1"/>
    <col min="12784" max="12784" width="15.5703125" style="111" bestFit="1" customWidth="1"/>
    <col min="12785" max="12785" width="14.140625" style="111" bestFit="1" customWidth="1"/>
    <col min="12786" max="12786" width="15.28515625" style="111" bestFit="1" customWidth="1"/>
    <col min="12787" max="12787" width="8.7109375" style="111" bestFit="1" customWidth="1"/>
    <col min="12788" max="12789" width="18.140625" style="111" bestFit="1" customWidth="1"/>
    <col min="12790" max="13037" width="9.140625" style="111"/>
    <col min="13038" max="13038" width="51.42578125" style="111" bestFit="1" customWidth="1"/>
    <col min="13039" max="13039" width="19.85546875" style="111" bestFit="1" customWidth="1"/>
    <col min="13040" max="13040" width="15.5703125" style="111" bestFit="1" customWidth="1"/>
    <col min="13041" max="13041" width="14.140625" style="111" bestFit="1" customWidth="1"/>
    <col min="13042" max="13042" width="15.28515625" style="111" bestFit="1" customWidth="1"/>
    <col min="13043" max="13043" width="8.7109375" style="111" bestFit="1" customWidth="1"/>
    <col min="13044" max="13045" width="18.140625" style="111" bestFit="1" customWidth="1"/>
    <col min="13046" max="13293" width="9.140625" style="111"/>
    <col min="13294" max="13294" width="51.42578125" style="111" bestFit="1" customWidth="1"/>
    <col min="13295" max="13295" width="19.85546875" style="111" bestFit="1" customWidth="1"/>
    <col min="13296" max="13296" width="15.5703125" style="111" bestFit="1" customWidth="1"/>
    <col min="13297" max="13297" width="14.140625" style="111" bestFit="1" customWidth="1"/>
    <col min="13298" max="13298" width="15.28515625" style="111" bestFit="1" customWidth="1"/>
    <col min="13299" max="13299" width="8.7109375" style="111" bestFit="1" customWidth="1"/>
    <col min="13300" max="13301" width="18.140625" style="111" bestFit="1" customWidth="1"/>
    <col min="13302" max="13549" width="9.140625" style="111"/>
    <col min="13550" max="13550" width="51.42578125" style="111" bestFit="1" customWidth="1"/>
    <col min="13551" max="13551" width="19.85546875" style="111" bestFit="1" customWidth="1"/>
    <col min="13552" max="13552" width="15.5703125" style="111" bestFit="1" customWidth="1"/>
    <col min="13553" max="13553" width="14.140625" style="111" bestFit="1" customWidth="1"/>
    <col min="13554" max="13554" width="15.28515625" style="111" bestFit="1" customWidth="1"/>
    <col min="13555" max="13555" width="8.7109375" style="111" bestFit="1" customWidth="1"/>
    <col min="13556" max="13557" width="18.140625" style="111" bestFit="1" customWidth="1"/>
    <col min="13558" max="13805" width="9.140625" style="111"/>
    <col min="13806" max="13806" width="51.42578125" style="111" bestFit="1" customWidth="1"/>
    <col min="13807" max="13807" width="19.85546875" style="111" bestFit="1" customWidth="1"/>
    <col min="13808" max="13808" width="15.5703125" style="111" bestFit="1" customWidth="1"/>
    <col min="13809" max="13809" width="14.140625" style="111" bestFit="1" customWidth="1"/>
    <col min="13810" max="13810" width="15.28515625" style="111" bestFit="1" customWidth="1"/>
    <col min="13811" max="13811" width="8.7109375" style="111" bestFit="1" customWidth="1"/>
    <col min="13812" max="13813" width="18.140625" style="111" bestFit="1" customWidth="1"/>
    <col min="13814" max="14061" width="9.140625" style="111"/>
    <col min="14062" max="14062" width="51.42578125" style="111" bestFit="1" customWidth="1"/>
    <col min="14063" max="14063" width="19.85546875" style="111" bestFit="1" customWidth="1"/>
    <col min="14064" max="14064" width="15.5703125" style="111" bestFit="1" customWidth="1"/>
    <col min="14065" max="14065" width="14.140625" style="111" bestFit="1" customWidth="1"/>
    <col min="14066" max="14066" width="15.28515625" style="111" bestFit="1" customWidth="1"/>
    <col min="14067" max="14067" width="8.7109375" style="111" bestFit="1" customWidth="1"/>
    <col min="14068" max="14069" width="18.140625" style="111" bestFit="1" customWidth="1"/>
    <col min="14070" max="14317" width="9.140625" style="111"/>
    <col min="14318" max="14318" width="51.42578125" style="111" bestFit="1" customWidth="1"/>
    <col min="14319" max="14319" width="19.85546875" style="111" bestFit="1" customWidth="1"/>
    <col min="14320" max="14320" width="15.5703125" style="111" bestFit="1" customWidth="1"/>
    <col min="14321" max="14321" width="14.140625" style="111" bestFit="1" customWidth="1"/>
    <col min="14322" max="14322" width="15.28515625" style="111" bestFit="1" customWidth="1"/>
    <col min="14323" max="14323" width="8.7109375" style="111" bestFit="1" customWidth="1"/>
    <col min="14324" max="14325" width="18.140625" style="111" bestFit="1" customWidth="1"/>
    <col min="14326" max="14573" width="9.140625" style="111"/>
    <col min="14574" max="14574" width="51.42578125" style="111" bestFit="1" customWidth="1"/>
    <col min="14575" max="14575" width="19.85546875" style="111" bestFit="1" customWidth="1"/>
    <col min="14576" max="14576" width="15.5703125" style="111" bestFit="1" customWidth="1"/>
    <col min="14577" max="14577" width="14.140625" style="111" bestFit="1" customWidth="1"/>
    <col min="14578" max="14578" width="15.28515625" style="111" bestFit="1" customWidth="1"/>
    <col min="14579" max="14579" width="8.7109375" style="111" bestFit="1" customWidth="1"/>
    <col min="14580" max="14581" width="18.140625" style="111" bestFit="1" customWidth="1"/>
    <col min="14582" max="14829" width="9.140625" style="111"/>
    <col min="14830" max="14830" width="51.42578125" style="111" bestFit="1" customWidth="1"/>
    <col min="14831" max="14831" width="19.85546875" style="111" bestFit="1" customWidth="1"/>
    <col min="14832" max="14832" width="15.5703125" style="111" bestFit="1" customWidth="1"/>
    <col min="14833" max="14833" width="14.140625" style="111" bestFit="1" customWidth="1"/>
    <col min="14834" max="14834" width="15.28515625" style="111" bestFit="1" customWidth="1"/>
    <col min="14835" max="14835" width="8.7109375" style="111" bestFit="1" customWidth="1"/>
    <col min="14836" max="14837" width="18.140625" style="111" bestFit="1" customWidth="1"/>
    <col min="14838" max="15085" width="9.140625" style="111"/>
    <col min="15086" max="15086" width="51.42578125" style="111" bestFit="1" customWidth="1"/>
    <col min="15087" max="15087" width="19.85546875" style="111" bestFit="1" customWidth="1"/>
    <col min="15088" max="15088" width="15.5703125" style="111" bestFit="1" customWidth="1"/>
    <col min="15089" max="15089" width="14.140625" style="111" bestFit="1" customWidth="1"/>
    <col min="15090" max="15090" width="15.28515625" style="111" bestFit="1" customWidth="1"/>
    <col min="15091" max="15091" width="8.7109375" style="111" bestFit="1" customWidth="1"/>
    <col min="15092" max="15093" width="18.140625" style="111" bestFit="1" customWidth="1"/>
    <col min="15094" max="15341" width="9.140625" style="111"/>
    <col min="15342" max="15342" width="51.42578125" style="111" bestFit="1" customWidth="1"/>
    <col min="15343" max="15343" width="19.85546875" style="111" bestFit="1" customWidth="1"/>
    <col min="15344" max="15344" width="15.5703125" style="111" bestFit="1" customWidth="1"/>
    <col min="15345" max="15345" width="14.140625" style="111" bestFit="1" customWidth="1"/>
    <col min="15346" max="15346" width="15.28515625" style="111" bestFit="1" customWidth="1"/>
    <col min="15347" max="15347" width="8.7109375" style="111" bestFit="1" customWidth="1"/>
    <col min="15348" max="15349" width="18.140625" style="111" bestFit="1" customWidth="1"/>
    <col min="15350" max="15597" width="9.140625" style="111"/>
    <col min="15598" max="15598" width="51.42578125" style="111" bestFit="1" customWidth="1"/>
    <col min="15599" max="15599" width="19.85546875" style="111" bestFit="1" customWidth="1"/>
    <col min="15600" max="15600" width="15.5703125" style="111" bestFit="1" customWidth="1"/>
    <col min="15601" max="15601" width="14.140625" style="111" bestFit="1" customWidth="1"/>
    <col min="15602" max="15602" width="15.28515625" style="111" bestFit="1" customWidth="1"/>
    <col min="15603" max="15603" width="8.7109375" style="111" bestFit="1" customWidth="1"/>
    <col min="15604" max="15605" width="18.140625" style="111" bestFit="1" customWidth="1"/>
    <col min="15606" max="15853" width="9.140625" style="111"/>
    <col min="15854" max="15854" width="51.42578125" style="111" bestFit="1" customWidth="1"/>
    <col min="15855" max="15855" width="19.85546875" style="111" bestFit="1" customWidth="1"/>
    <col min="15856" max="15856" width="15.5703125" style="111" bestFit="1" customWidth="1"/>
    <col min="15857" max="15857" width="14.140625" style="111" bestFit="1" customWidth="1"/>
    <col min="15858" max="15858" width="15.28515625" style="111" bestFit="1" customWidth="1"/>
    <col min="15859" max="15859" width="8.7109375" style="111" bestFit="1" customWidth="1"/>
    <col min="15860" max="15861" width="18.140625" style="111" bestFit="1" customWidth="1"/>
    <col min="15862" max="16109" width="9.140625" style="111"/>
    <col min="16110" max="16110" width="51.42578125" style="111" bestFit="1" customWidth="1"/>
    <col min="16111" max="16111" width="19.85546875" style="111" bestFit="1" customWidth="1"/>
    <col min="16112" max="16112" width="15.5703125" style="111" bestFit="1" customWidth="1"/>
    <col min="16113" max="16113" width="14.140625" style="111" bestFit="1" customWidth="1"/>
    <col min="16114" max="16114" width="15.28515625" style="111" bestFit="1" customWidth="1"/>
    <col min="16115" max="16115" width="8.7109375" style="111" bestFit="1" customWidth="1"/>
    <col min="16116" max="16117" width="18.140625" style="111" bestFit="1" customWidth="1"/>
    <col min="16118" max="16384" width="9.140625" style="111"/>
  </cols>
  <sheetData>
    <row r="1" spans="1:7" x14ac:dyDescent="0.25">
      <c r="A1" s="172" t="s">
        <v>231</v>
      </c>
      <c r="B1" s="172"/>
      <c r="C1" s="172"/>
      <c r="D1" s="172"/>
      <c r="E1" s="172"/>
      <c r="F1" s="172"/>
      <c r="G1" s="172"/>
    </row>
    <row r="2" spans="1:7" ht="15.75" x14ac:dyDescent="0.3">
      <c r="A2" s="112"/>
    </row>
    <row r="3" spans="1:7" ht="15.75" x14ac:dyDescent="0.3">
      <c r="A3" s="173" t="s">
        <v>232</v>
      </c>
      <c r="B3" s="173"/>
      <c r="C3" s="173"/>
      <c r="D3" s="173"/>
      <c r="E3" s="173"/>
      <c r="F3" s="173"/>
      <c r="G3" s="173"/>
    </row>
    <row r="4" spans="1:7" ht="62.25" customHeight="1" x14ac:dyDescent="0.3">
      <c r="A4" s="161"/>
      <c r="B4" s="113" t="s">
        <v>233</v>
      </c>
      <c r="C4" s="141" t="s">
        <v>253</v>
      </c>
      <c r="D4" s="141" t="s">
        <v>254</v>
      </c>
      <c r="E4" s="141" t="s">
        <v>241</v>
      </c>
      <c r="F4" s="114" t="s">
        <v>234</v>
      </c>
      <c r="G4" s="113" t="s">
        <v>235</v>
      </c>
    </row>
    <row r="5" spans="1:7" ht="15.75" customHeight="1" x14ac:dyDescent="0.3">
      <c r="A5" s="165" t="s">
        <v>236</v>
      </c>
      <c r="B5" s="166"/>
      <c r="C5" s="166"/>
      <c r="D5" s="166"/>
      <c r="E5" s="166"/>
      <c r="F5" s="166"/>
      <c r="G5" s="167"/>
    </row>
    <row r="6" spans="1:7" ht="15" customHeight="1" x14ac:dyDescent="0.25">
      <c r="A6" s="169" t="s">
        <v>182</v>
      </c>
      <c r="B6" s="170"/>
      <c r="C6" s="170"/>
      <c r="D6" s="170"/>
      <c r="E6" s="170"/>
      <c r="F6" s="170"/>
      <c r="G6" s="171"/>
    </row>
    <row r="7" spans="1:7" ht="15" customHeight="1" x14ac:dyDescent="0.25">
      <c r="A7" s="115" t="s">
        <v>237</v>
      </c>
      <c r="B7" s="116">
        <v>800</v>
      </c>
      <c r="C7" s="117">
        <f>1/B7</f>
        <v>1.25E-3</v>
      </c>
      <c r="D7" s="118">
        <f>Servente!I129</f>
        <v>3889.09</v>
      </c>
      <c r="E7" s="119">
        <f>C7*D7</f>
        <v>4.8613625000000003</v>
      </c>
      <c r="F7" s="120">
        <v>6377</v>
      </c>
      <c r="G7" s="118">
        <f>F7*E7</f>
        <v>31000.908662500002</v>
      </c>
    </row>
    <row r="8" spans="1:7" x14ac:dyDescent="0.25">
      <c r="A8" s="115" t="s">
        <v>238</v>
      </c>
      <c r="B8" s="116">
        <v>1000</v>
      </c>
      <c r="C8" s="117">
        <f>1/B8</f>
        <v>1E-3</v>
      </c>
      <c r="D8" s="118">
        <f>D7</f>
        <v>3889.09</v>
      </c>
      <c r="E8" s="119">
        <f>C8*D8</f>
        <v>3.8890900000000004</v>
      </c>
      <c r="F8" s="116">
        <v>840</v>
      </c>
      <c r="G8" s="118">
        <f>F8*E8</f>
        <v>3266.8356000000003</v>
      </c>
    </row>
    <row r="9" spans="1:7" x14ac:dyDescent="0.25">
      <c r="A9" s="115" t="s">
        <v>239</v>
      </c>
      <c r="B9" s="116">
        <v>1500</v>
      </c>
      <c r="C9" s="117">
        <f>1/B9</f>
        <v>6.6666666666666664E-4</v>
      </c>
      <c r="D9" s="118">
        <f>D8</f>
        <v>3889.09</v>
      </c>
      <c r="E9" s="119">
        <f>C9*D9</f>
        <v>2.5927266666666666</v>
      </c>
      <c r="F9" s="120">
        <v>252</v>
      </c>
      <c r="G9" s="118">
        <f>F9*E9</f>
        <v>653.36712</v>
      </c>
    </row>
    <row r="10" spans="1:7" x14ac:dyDescent="0.25">
      <c r="A10" s="115" t="s">
        <v>240</v>
      </c>
      <c r="B10" s="116">
        <v>200</v>
      </c>
      <c r="C10" s="117">
        <f>1/B10</f>
        <v>5.0000000000000001E-3</v>
      </c>
      <c r="D10" s="118">
        <f>D9</f>
        <v>3889.09</v>
      </c>
      <c r="E10" s="119">
        <f>C10*D10</f>
        <v>19.445450000000001</v>
      </c>
      <c r="F10" s="120">
        <v>318</v>
      </c>
      <c r="G10" s="118">
        <f>F10*E10</f>
        <v>6183.6531000000004</v>
      </c>
    </row>
    <row r="11" spans="1:7" x14ac:dyDescent="0.25">
      <c r="A11" s="115"/>
      <c r="B11" s="116"/>
      <c r="C11" s="117"/>
      <c r="D11" s="119"/>
      <c r="E11" s="119"/>
      <c r="F11" s="120"/>
      <c r="G11" s="118"/>
    </row>
    <row r="12" spans="1:7" x14ac:dyDescent="0.25">
      <c r="A12" s="174" t="s">
        <v>241</v>
      </c>
      <c r="B12" s="175"/>
      <c r="C12" s="175"/>
      <c r="D12" s="175"/>
      <c r="E12" s="175"/>
      <c r="F12" s="176"/>
      <c r="G12" s="122">
        <f>SUM(G7:G11)</f>
        <v>41104.76448250001</v>
      </c>
    </row>
    <row r="13" spans="1:7" ht="15.75" x14ac:dyDescent="0.3">
      <c r="A13" s="124"/>
    </row>
    <row r="14" spans="1:7" ht="15.75" x14ac:dyDescent="0.3">
      <c r="A14" s="165" t="s">
        <v>242</v>
      </c>
      <c r="B14" s="166"/>
      <c r="C14" s="166"/>
      <c r="D14" s="166"/>
      <c r="E14" s="166"/>
      <c r="F14" s="166"/>
      <c r="G14" s="167"/>
    </row>
    <row r="15" spans="1:7" ht="15" customHeight="1" x14ac:dyDescent="0.25">
      <c r="A15" s="169" t="s">
        <v>182</v>
      </c>
      <c r="B15" s="170"/>
      <c r="C15" s="170"/>
      <c r="D15" s="170"/>
      <c r="E15" s="170"/>
      <c r="F15" s="170"/>
      <c r="G15" s="171"/>
    </row>
    <row r="16" spans="1:7" x14ac:dyDescent="0.25">
      <c r="A16" s="125" t="s">
        <v>243</v>
      </c>
      <c r="B16" s="116">
        <v>300</v>
      </c>
      <c r="C16" s="121">
        <f>1/B16*16/192</f>
        <v>2.7777777777777778E-4</v>
      </c>
      <c r="D16" s="118">
        <f>D10</f>
        <v>3889.09</v>
      </c>
      <c r="E16" s="119">
        <f>C16*D16</f>
        <v>1.0803027777777778</v>
      </c>
      <c r="F16" s="120">
        <v>1222</v>
      </c>
      <c r="G16" s="118">
        <f>F16*E16</f>
        <v>1320.1299944444445</v>
      </c>
    </row>
    <row r="17" spans="1:9" x14ac:dyDescent="0.25">
      <c r="A17" s="125"/>
      <c r="B17" s="116"/>
      <c r="C17" s="121"/>
      <c r="D17" s="118"/>
      <c r="E17" s="119"/>
      <c r="F17" s="120"/>
      <c r="G17" s="118"/>
      <c r="I17" s="317"/>
    </row>
    <row r="18" spans="1:9" ht="15.75" x14ac:dyDescent="0.3">
      <c r="A18" s="165" t="s">
        <v>241</v>
      </c>
      <c r="B18" s="166"/>
      <c r="C18" s="166"/>
      <c r="D18" s="166"/>
      <c r="E18" s="166"/>
      <c r="F18" s="167"/>
      <c r="G18" s="123">
        <f>SUM(G16:G16,G17:G17)</f>
        <v>1320.1299944444445</v>
      </c>
    </row>
    <row r="19" spans="1:9" s="150" customFormat="1" ht="15.75" x14ac:dyDescent="0.3">
      <c r="A19" s="148"/>
      <c r="B19" s="148"/>
      <c r="C19" s="148"/>
      <c r="D19" s="148"/>
      <c r="E19" s="148"/>
      <c r="F19" s="148"/>
      <c r="G19" s="149"/>
    </row>
    <row r="20" spans="1:9" ht="15.75" x14ac:dyDescent="0.3">
      <c r="A20" s="165" t="s">
        <v>265</v>
      </c>
      <c r="B20" s="166"/>
      <c r="C20" s="166"/>
      <c r="D20" s="166"/>
      <c r="E20" s="166"/>
      <c r="F20" s="167"/>
      <c r="G20" s="123">
        <f>'Líder de Turma'!I129-Servente!I129</f>
        <v>478.93000000000029</v>
      </c>
    </row>
    <row r="21" spans="1:9" ht="15.75" x14ac:dyDescent="0.3">
      <c r="A21" s="124"/>
    </row>
    <row r="22" spans="1:9" ht="15.75" x14ac:dyDescent="0.3">
      <c r="A22" s="124"/>
    </row>
    <row r="23" spans="1:9" x14ac:dyDescent="0.25">
      <c r="A23" s="168" t="s">
        <v>244</v>
      </c>
      <c r="B23" s="168"/>
      <c r="C23" s="168"/>
      <c r="D23" s="168"/>
      <c r="E23" s="168"/>
      <c r="F23" s="168"/>
      <c r="G23" s="119">
        <f>G12+G18+G20</f>
        <v>42903.824476944457</v>
      </c>
    </row>
    <row r="24" spans="1:9" x14ac:dyDescent="0.25">
      <c r="A24" s="168" t="s">
        <v>245</v>
      </c>
      <c r="B24" s="168"/>
      <c r="C24" s="168"/>
      <c r="D24" s="168"/>
      <c r="E24" s="168"/>
      <c r="F24" s="168"/>
      <c r="G24" s="119">
        <f>G23*12</f>
        <v>514845.89372333349</v>
      </c>
    </row>
    <row r="26" spans="1:9" x14ac:dyDescent="0.25">
      <c r="A26" s="168" t="s">
        <v>246</v>
      </c>
      <c r="B26" s="168"/>
      <c r="C26" s="168"/>
      <c r="D26" s="168"/>
      <c r="E26" s="168"/>
      <c r="F26" s="168"/>
      <c r="G26" s="157">
        <f>'Mat. Higiene Pessoal'!E13</f>
        <v>8890.6033333333326</v>
      </c>
    </row>
    <row r="27" spans="1:9" x14ac:dyDescent="0.25">
      <c r="A27" s="168" t="s">
        <v>247</v>
      </c>
      <c r="B27" s="168"/>
      <c r="C27" s="168"/>
      <c r="D27" s="168"/>
      <c r="E27" s="168"/>
      <c r="F27" s="168"/>
      <c r="G27" s="157">
        <f>G26*12</f>
        <v>106687.23999999999</v>
      </c>
    </row>
    <row r="28" spans="1:9" x14ac:dyDescent="0.25">
      <c r="G28" s="158"/>
    </row>
    <row r="29" spans="1:9" x14ac:dyDescent="0.25">
      <c r="A29" s="168" t="s">
        <v>248</v>
      </c>
      <c r="B29" s="168"/>
      <c r="C29" s="168"/>
      <c r="D29" s="168"/>
      <c r="E29" s="168"/>
      <c r="F29" s="168"/>
      <c r="G29" s="157">
        <f>Suportes!F11</f>
        <v>893.68055555555566</v>
      </c>
    </row>
    <row r="30" spans="1:9" x14ac:dyDescent="0.25">
      <c r="A30" s="168" t="s">
        <v>249</v>
      </c>
      <c r="B30" s="168"/>
      <c r="C30" s="168"/>
      <c r="D30" s="168"/>
      <c r="E30" s="168"/>
      <c r="F30" s="168"/>
      <c r="G30" s="118">
        <f>G29*12</f>
        <v>10724.166666666668</v>
      </c>
    </row>
    <row r="33" spans="1:8" x14ac:dyDescent="0.25">
      <c r="A33" s="164" t="s">
        <v>250</v>
      </c>
      <c r="B33" s="164"/>
      <c r="C33" s="164"/>
      <c r="D33" s="164"/>
      <c r="E33" s="164"/>
      <c r="F33" s="164"/>
      <c r="G33" s="126">
        <f>G23+G26+G29</f>
        <v>52688.108365833345</v>
      </c>
      <c r="H33" s="127"/>
    </row>
    <row r="34" spans="1:8" x14ac:dyDescent="0.25">
      <c r="A34" s="164" t="s">
        <v>251</v>
      </c>
      <c r="B34" s="164"/>
      <c r="C34" s="164"/>
      <c r="D34" s="164"/>
      <c r="E34" s="164"/>
      <c r="F34" s="164"/>
      <c r="G34" s="128">
        <f>G33*12</f>
        <v>632257.30039000011</v>
      </c>
    </row>
  </sheetData>
  <mergeCells count="17">
    <mergeCell ref="A1:G1"/>
    <mergeCell ref="A3:G3"/>
    <mergeCell ref="A5:G5"/>
    <mergeCell ref="A12:F12"/>
    <mergeCell ref="A14:G14"/>
    <mergeCell ref="A34:F34"/>
    <mergeCell ref="A20:F20"/>
    <mergeCell ref="A27:F27"/>
    <mergeCell ref="A15:G15"/>
    <mergeCell ref="A6:G6"/>
    <mergeCell ref="A24:F24"/>
    <mergeCell ref="A26:F26"/>
    <mergeCell ref="A29:F29"/>
    <mergeCell ref="A30:F30"/>
    <mergeCell ref="A33:F33"/>
    <mergeCell ref="A18:F18"/>
    <mergeCell ref="A23:F23"/>
  </mergeCells>
  <printOptions horizontalCentered="1"/>
  <pageMargins left="0.511811024" right="0.511811024" top="0.78740157499999996" bottom="0.78740157499999996" header="0.31496062000000002" footer="0.31496062000000002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P156"/>
  <sheetViews>
    <sheetView showGridLines="0" topLeftCell="A92" zoomScaleNormal="100" workbookViewId="0">
      <selection activeCell="B103" sqref="B103:G103"/>
    </sheetView>
  </sheetViews>
  <sheetFormatPr defaultRowHeight="12.75" x14ac:dyDescent="0.2"/>
  <cols>
    <col min="1" max="1" width="12.140625" style="1" customWidth="1"/>
    <col min="2" max="2" width="9.140625" style="1"/>
    <col min="3" max="3" width="15" style="1" bestFit="1" customWidth="1"/>
    <col min="4" max="4" width="9.140625" style="1"/>
    <col min="5" max="5" width="10.85546875" style="1" bestFit="1" customWidth="1"/>
    <col min="6" max="6" width="9.140625" style="1"/>
    <col min="7" max="7" width="19.140625" style="1" customWidth="1"/>
    <col min="8" max="8" width="9.140625" style="1" customWidth="1"/>
    <col min="9" max="9" width="13.85546875" style="1" customWidth="1"/>
    <col min="10" max="10" width="7.85546875" style="1" customWidth="1"/>
    <col min="11" max="11" width="44.85546875" style="1" customWidth="1"/>
    <col min="12" max="12" width="52.5703125" style="1" customWidth="1"/>
    <col min="13" max="16384" width="9.140625" style="1"/>
  </cols>
  <sheetData>
    <row r="1" spans="1:9" ht="51.75" customHeight="1" x14ac:dyDescent="0.2">
      <c r="B1" s="252" t="s">
        <v>174</v>
      </c>
      <c r="C1" s="252"/>
      <c r="D1" s="252"/>
      <c r="E1" s="252"/>
      <c r="F1" s="252"/>
      <c r="G1" s="252"/>
      <c r="H1" s="252"/>
      <c r="I1" s="252"/>
    </row>
    <row r="2" spans="1:9" x14ac:dyDescent="0.2">
      <c r="A2" s="253"/>
      <c r="B2" s="253"/>
      <c r="C2" s="253"/>
      <c r="D2" s="253"/>
      <c r="E2" s="253"/>
      <c r="F2" s="253"/>
      <c r="G2" s="253"/>
      <c r="H2" s="253"/>
      <c r="I2" s="253"/>
    </row>
    <row r="3" spans="1:9" x14ac:dyDescent="0.2">
      <c r="A3" s="254" t="s">
        <v>177</v>
      </c>
      <c r="B3" s="254"/>
      <c r="C3" s="254"/>
      <c r="D3" s="254"/>
      <c r="E3" s="254"/>
      <c r="F3" s="254"/>
      <c r="G3" s="254"/>
      <c r="H3" s="254"/>
      <c r="I3" s="254"/>
    </row>
    <row r="4" spans="1:9" x14ac:dyDescent="0.2">
      <c r="A4" s="255" t="s">
        <v>175</v>
      </c>
      <c r="B4" s="256"/>
      <c r="C4" s="256"/>
      <c r="D4" s="256"/>
      <c r="E4" s="256"/>
      <c r="F4" s="256"/>
      <c r="G4" s="256"/>
      <c r="H4" s="256"/>
      <c r="I4" s="256"/>
    </row>
    <row r="5" spans="1:9" x14ac:dyDescent="0.2">
      <c r="A5" s="255" t="s">
        <v>176</v>
      </c>
      <c r="B5" s="256"/>
      <c r="C5" s="256"/>
      <c r="D5" s="256"/>
      <c r="E5" s="256"/>
      <c r="F5" s="256"/>
      <c r="G5" s="256"/>
      <c r="H5" s="256"/>
      <c r="I5" s="256"/>
    </row>
    <row r="6" spans="1:9" x14ac:dyDescent="0.2">
      <c r="A6" s="257" t="s">
        <v>186</v>
      </c>
      <c r="B6" s="257"/>
      <c r="C6" s="257"/>
      <c r="D6" s="257"/>
      <c r="E6" s="257"/>
      <c r="F6" s="257"/>
      <c r="G6" s="257"/>
      <c r="H6" s="257"/>
      <c r="I6" s="257"/>
    </row>
    <row r="7" spans="1:9" x14ac:dyDescent="0.2">
      <c r="A7" s="253"/>
      <c r="B7" s="253"/>
      <c r="C7" s="253"/>
      <c r="D7" s="253"/>
      <c r="E7" s="253"/>
      <c r="F7" s="253"/>
      <c r="G7" s="253"/>
      <c r="H7" s="253"/>
      <c r="I7" s="253"/>
    </row>
    <row r="8" spans="1:9" x14ac:dyDescent="0.2">
      <c r="A8" s="262" t="s">
        <v>178</v>
      </c>
      <c r="B8" s="263"/>
      <c r="C8" s="263"/>
      <c r="D8" s="263"/>
      <c r="E8" s="263"/>
      <c r="F8" s="263"/>
      <c r="G8" s="263"/>
      <c r="H8" s="263"/>
      <c r="I8" s="263"/>
    </row>
    <row r="9" spans="1:9" x14ac:dyDescent="0.2">
      <c r="A9" s="264"/>
      <c r="B9" s="264"/>
      <c r="C9" s="264"/>
      <c r="D9" s="264"/>
      <c r="E9" s="264"/>
      <c r="F9" s="264"/>
      <c r="G9" s="264"/>
      <c r="H9" s="264"/>
      <c r="I9" s="264"/>
    </row>
    <row r="10" spans="1:9" x14ac:dyDescent="0.2">
      <c r="A10" s="251" t="s">
        <v>51</v>
      </c>
      <c r="B10" s="251"/>
      <c r="C10" s="251"/>
      <c r="D10" s="251"/>
      <c r="E10" s="251"/>
      <c r="F10" s="251"/>
      <c r="G10" s="251"/>
      <c r="H10" s="251"/>
      <c r="I10" s="251"/>
    </row>
    <row r="11" spans="1:9" x14ac:dyDescent="0.2">
      <c r="A11" s="70" t="s">
        <v>10</v>
      </c>
      <c r="B11" s="219" t="s">
        <v>52</v>
      </c>
      <c r="C11" s="219"/>
      <c r="D11" s="219"/>
      <c r="E11" s="219"/>
      <c r="F11" s="219"/>
      <c r="G11" s="219"/>
      <c r="H11" s="249"/>
      <c r="I11" s="203"/>
    </row>
    <row r="12" spans="1:9" x14ac:dyDescent="0.2">
      <c r="A12" s="70" t="s">
        <v>11</v>
      </c>
      <c r="B12" s="219" t="s">
        <v>53</v>
      </c>
      <c r="C12" s="219"/>
      <c r="D12" s="219"/>
      <c r="E12" s="219"/>
      <c r="F12" s="219"/>
      <c r="G12" s="219"/>
      <c r="H12" s="230" t="s">
        <v>118</v>
      </c>
      <c r="I12" s="203"/>
    </row>
    <row r="13" spans="1:9" ht="41.25" customHeight="1" x14ac:dyDescent="0.2">
      <c r="A13" s="70" t="s">
        <v>12</v>
      </c>
      <c r="B13" s="219" t="s">
        <v>64</v>
      </c>
      <c r="C13" s="219"/>
      <c r="D13" s="219"/>
      <c r="E13" s="219"/>
      <c r="F13" s="219"/>
      <c r="G13" s="219"/>
      <c r="H13" s="261" t="s">
        <v>179</v>
      </c>
      <c r="I13" s="203"/>
    </row>
    <row r="14" spans="1:9" x14ac:dyDescent="0.2">
      <c r="A14" s="70" t="s">
        <v>13</v>
      </c>
      <c r="B14" s="219" t="s">
        <v>54</v>
      </c>
      <c r="C14" s="219"/>
      <c r="D14" s="219"/>
      <c r="E14" s="219"/>
      <c r="F14" s="219"/>
      <c r="G14" s="219"/>
      <c r="H14" s="203">
        <v>12</v>
      </c>
      <c r="I14" s="203"/>
    </row>
    <row r="15" spans="1:9" x14ac:dyDescent="0.2">
      <c r="A15" s="74"/>
      <c r="B15" s="76"/>
      <c r="C15" s="76"/>
      <c r="D15" s="76"/>
      <c r="E15" s="76"/>
      <c r="F15" s="76"/>
      <c r="G15" s="76"/>
      <c r="H15" s="74"/>
      <c r="I15" s="74"/>
    </row>
    <row r="16" spans="1:9" x14ac:dyDescent="0.2">
      <c r="A16" s="251" t="s">
        <v>58</v>
      </c>
      <c r="B16" s="251"/>
      <c r="C16" s="251"/>
      <c r="D16" s="251"/>
      <c r="E16" s="251"/>
      <c r="F16" s="251"/>
      <c r="G16" s="251"/>
      <c r="H16" s="251"/>
      <c r="I16" s="251"/>
    </row>
    <row r="17" spans="1:12" x14ac:dyDescent="0.2">
      <c r="A17" s="203" t="s">
        <v>55</v>
      </c>
      <c r="B17" s="203"/>
      <c r="C17" s="203" t="s">
        <v>56</v>
      </c>
      <c r="D17" s="203"/>
      <c r="E17" s="203" t="s">
        <v>57</v>
      </c>
      <c r="F17" s="203"/>
      <c r="G17" s="203"/>
      <c r="H17" s="203"/>
      <c r="I17" s="203"/>
    </row>
    <row r="18" spans="1:12" x14ac:dyDescent="0.2">
      <c r="A18" s="230" t="s">
        <v>180</v>
      </c>
      <c r="B18" s="203"/>
      <c r="C18" s="230" t="s">
        <v>181</v>
      </c>
      <c r="D18" s="203"/>
      <c r="E18" s="203"/>
      <c r="F18" s="203"/>
      <c r="G18" s="203"/>
      <c r="H18" s="203"/>
      <c r="I18" s="203"/>
    </row>
    <row r="19" spans="1:12" x14ac:dyDescent="0.2">
      <c r="A19" s="74"/>
      <c r="B19" s="76"/>
      <c r="C19" s="76"/>
      <c r="D19" s="76"/>
      <c r="E19" s="76"/>
      <c r="F19" s="76"/>
      <c r="G19" s="76"/>
      <c r="H19" s="74"/>
      <c r="I19" s="74"/>
    </row>
    <row r="20" spans="1:12" x14ac:dyDescent="0.2">
      <c r="A20" s="251" t="s">
        <v>65</v>
      </c>
      <c r="B20" s="251"/>
      <c r="C20" s="251"/>
      <c r="D20" s="251"/>
      <c r="E20" s="251"/>
      <c r="F20" s="251"/>
      <c r="G20" s="251"/>
      <c r="H20" s="251"/>
      <c r="I20" s="251"/>
    </row>
    <row r="21" spans="1:12" x14ac:dyDescent="0.2">
      <c r="A21" s="70">
        <v>1</v>
      </c>
      <c r="B21" s="219" t="s">
        <v>9</v>
      </c>
      <c r="C21" s="219"/>
      <c r="D21" s="219"/>
      <c r="E21" s="219"/>
      <c r="F21" s="219"/>
      <c r="G21" s="219"/>
      <c r="H21" s="230" t="s">
        <v>180</v>
      </c>
      <c r="I21" s="203"/>
    </row>
    <row r="22" spans="1:12" x14ac:dyDescent="0.2">
      <c r="A22" s="70">
        <v>2</v>
      </c>
      <c r="B22" s="219" t="s">
        <v>66</v>
      </c>
      <c r="C22" s="219"/>
      <c r="D22" s="219"/>
      <c r="E22" s="219"/>
      <c r="F22" s="219"/>
      <c r="G22" s="219"/>
      <c r="H22" s="230" t="s">
        <v>183</v>
      </c>
      <c r="I22" s="203"/>
    </row>
    <row r="23" spans="1:12" x14ac:dyDescent="0.2">
      <c r="A23" s="70">
        <v>3</v>
      </c>
      <c r="B23" s="219" t="s">
        <v>8</v>
      </c>
      <c r="C23" s="219"/>
      <c r="D23" s="219"/>
      <c r="E23" s="219"/>
      <c r="F23" s="219"/>
      <c r="G23" s="219"/>
      <c r="H23" s="250">
        <v>1239</v>
      </c>
      <c r="I23" s="203"/>
    </row>
    <row r="24" spans="1:12" x14ac:dyDescent="0.2">
      <c r="A24" s="70">
        <v>4</v>
      </c>
      <c r="B24" s="219" t="s">
        <v>7</v>
      </c>
      <c r="C24" s="219"/>
      <c r="D24" s="219"/>
      <c r="E24" s="219"/>
      <c r="F24" s="219"/>
      <c r="G24" s="219"/>
      <c r="H24" s="239" t="s">
        <v>182</v>
      </c>
      <c r="I24" s="239"/>
    </row>
    <row r="25" spans="1:12" x14ac:dyDescent="0.2">
      <c r="A25" s="70">
        <v>5</v>
      </c>
      <c r="B25" s="219" t="s">
        <v>6</v>
      </c>
      <c r="C25" s="219"/>
      <c r="D25" s="219"/>
      <c r="E25" s="219"/>
      <c r="F25" s="219"/>
      <c r="G25" s="219"/>
      <c r="H25" s="249">
        <v>43525</v>
      </c>
      <c r="I25" s="203"/>
    </row>
    <row r="26" spans="1:12" x14ac:dyDescent="0.2">
      <c r="A26" s="199"/>
      <c r="B26" s="199"/>
      <c r="C26" s="199"/>
      <c r="D26" s="199"/>
      <c r="E26" s="199"/>
      <c r="F26" s="199"/>
      <c r="G26" s="199"/>
      <c r="H26" s="199"/>
      <c r="I26" s="199"/>
    </row>
    <row r="27" spans="1:12" x14ac:dyDescent="0.2">
      <c r="A27" s="229" t="s">
        <v>29</v>
      </c>
      <c r="B27" s="229"/>
      <c r="C27" s="229"/>
      <c r="D27" s="229"/>
      <c r="E27" s="229"/>
      <c r="F27" s="229"/>
      <c r="G27" s="229"/>
      <c r="H27" s="229"/>
      <c r="I27" s="229"/>
      <c r="K27" s="2" t="s">
        <v>159</v>
      </c>
      <c r="L27" s="2" t="s">
        <v>158</v>
      </c>
    </row>
    <row r="28" spans="1:12" x14ac:dyDescent="0.2">
      <c r="A28" s="66">
        <v>1</v>
      </c>
      <c r="B28" s="220" t="s">
        <v>18</v>
      </c>
      <c r="C28" s="220"/>
      <c r="D28" s="220"/>
      <c r="E28" s="220"/>
      <c r="F28" s="220"/>
      <c r="G28" s="220"/>
      <c r="H28" s="66" t="s">
        <v>3</v>
      </c>
      <c r="I28" s="66" t="s">
        <v>1</v>
      </c>
      <c r="K28" s="68"/>
      <c r="L28" s="3" t="s">
        <v>148</v>
      </c>
    </row>
    <row r="29" spans="1:12" x14ac:dyDescent="0.2">
      <c r="A29" s="66" t="s">
        <v>10</v>
      </c>
      <c r="B29" s="219" t="s">
        <v>50</v>
      </c>
      <c r="C29" s="219"/>
      <c r="D29" s="219"/>
      <c r="E29" s="219"/>
      <c r="F29" s="219"/>
      <c r="G29" s="219"/>
      <c r="H29" s="68"/>
      <c r="I29" s="4">
        <v>1239</v>
      </c>
      <c r="K29" s="68"/>
      <c r="L29" s="68"/>
    </row>
    <row r="30" spans="1:12" x14ac:dyDescent="0.2">
      <c r="A30" s="66" t="s">
        <v>11</v>
      </c>
      <c r="B30" s="219" t="s">
        <v>67</v>
      </c>
      <c r="C30" s="219"/>
      <c r="D30" s="219"/>
      <c r="E30" s="219"/>
      <c r="F30" s="219"/>
      <c r="G30" s="219"/>
      <c r="H30" s="5"/>
      <c r="I30" s="4">
        <v>0</v>
      </c>
      <c r="K30" s="68"/>
      <c r="L30" s="68"/>
    </row>
    <row r="31" spans="1:12" x14ac:dyDescent="0.2">
      <c r="A31" s="66" t="s">
        <v>12</v>
      </c>
      <c r="B31" s="219" t="s">
        <v>68</v>
      </c>
      <c r="C31" s="219"/>
      <c r="D31" s="219"/>
      <c r="E31" s="219"/>
      <c r="F31" s="219"/>
      <c r="G31" s="219"/>
      <c r="H31" s="5"/>
      <c r="I31" s="4">
        <f>H31*I29</f>
        <v>0</v>
      </c>
      <c r="K31" s="68"/>
      <c r="L31" s="68"/>
    </row>
    <row r="32" spans="1:12" x14ac:dyDescent="0.2">
      <c r="A32" s="66" t="s">
        <v>13</v>
      </c>
      <c r="B32" s="219" t="s">
        <v>2</v>
      </c>
      <c r="C32" s="219"/>
      <c r="D32" s="219"/>
      <c r="E32" s="219"/>
      <c r="F32" s="219"/>
      <c r="G32" s="219"/>
      <c r="H32" s="5"/>
      <c r="I32" s="4">
        <v>0</v>
      </c>
      <c r="K32" s="68"/>
      <c r="L32" s="68"/>
    </row>
    <row r="33" spans="1:12" x14ac:dyDescent="0.2">
      <c r="A33" s="6" t="s">
        <v>14</v>
      </c>
      <c r="B33" s="219" t="s">
        <v>69</v>
      </c>
      <c r="C33" s="219"/>
      <c r="D33" s="219"/>
      <c r="E33" s="219"/>
      <c r="F33" s="219"/>
      <c r="G33" s="219"/>
      <c r="H33" s="7"/>
      <c r="I33" s="4">
        <v>0</v>
      </c>
      <c r="K33" s="68"/>
      <c r="L33" s="68"/>
    </row>
    <row r="34" spans="1:12" x14ac:dyDescent="0.2">
      <c r="A34" s="8" t="s">
        <v>15</v>
      </c>
      <c r="B34" s="224" t="s">
        <v>252</v>
      </c>
      <c r="C34" s="219"/>
      <c r="D34" s="219"/>
      <c r="E34" s="219"/>
      <c r="F34" s="219"/>
      <c r="G34" s="219"/>
      <c r="H34" s="5"/>
      <c r="I34" s="4">
        <v>0</v>
      </c>
      <c r="K34" s="68"/>
      <c r="L34" s="68"/>
    </row>
    <row r="35" spans="1:12" x14ac:dyDescent="0.2">
      <c r="A35" s="220" t="s">
        <v>93</v>
      </c>
      <c r="B35" s="220"/>
      <c r="C35" s="220"/>
      <c r="D35" s="220"/>
      <c r="E35" s="220"/>
      <c r="F35" s="220"/>
      <c r="G35" s="220"/>
      <c r="H35" s="220"/>
      <c r="I35" s="9">
        <f>TRUNC(SUM(I29:I34),2)</f>
        <v>1239</v>
      </c>
      <c r="K35" s="68"/>
      <c r="L35" s="68"/>
    </row>
    <row r="36" spans="1:12" x14ac:dyDescent="0.2">
      <c r="A36" s="10"/>
      <c r="B36" s="10"/>
      <c r="C36" s="10"/>
      <c r="D36" s="10"/>
      <c r="E36" s="10"/>
      <c r="F36" s="10"/>
      <c r="G36" s="10"/>
      <c r="H36" s="10"/>
      <c r="I36" s="11"/>
      <c r="J36" s="12"/>
    </row>
    <row r="37" spans="1:12" x14ac:dyDescent="0.2">
      <c r="A37" s="229" t="s">
        <v>70</v>
      </c>
      <c r="B37" s="229"/>
      <c r="C37" s="229"/>
      <c r="D37" s="229"/>
      <c r="E37" s="229"/>
      <c r="F37" s="229"/>
      <c r="G37" s="229"/>
      <c r="H37" s="229"/>
      <c r="I37" s="229"/>
      <c r="J37" s="12"/>
    </row>
    <row r="38" spans="1:12" x14ac:dyDescent="0.2">
      <c r="A38" s="220" t="s">
        <v>83</v>
      </c>
      <c r="B38" s="220"/>
      <c r="C38" s="220"/>
      <c r="D38" s="220"/>
      <c r="E38" s="220"/>
      <c r="F38" s="220"/>
      <c r="G38" s="220"/>
      <c r="H38" s="66" t="s">
        <v>3</v>
      </c>
      <c r="I38" s="66" t="s">
        <v>1</v>
      </c>
      <c r="J38" s="12"/>
    </row>
    <row r="39" spans="1:12" ht="38.25" x14ac:dyDescent="0.2">
      <c r="A39" s="66" t="s">
        <v>10</v>
      </c>
      <c r="B39" s="224" t="s">
        <v>168</v>
      </c>
      <c r="C39" s="219"/>
      <c r="D39" s="219"/>
      <c r="E39" s="219"/>
      <c r="F39" s="219"/>
      <c r="G39" s="219"/>
      <c r="H39" s="13">
        <v>8.3299999999999999E-2</v>
      </c>
      <c r="I39" s="4">
        <f>$I$35*H39</f>
        <v>103.20869999999999</v>
      </c>
      <c r="J39" s="12"/>
      <c r="K39" s="68"/>
      <c r="L39" s="14" t="s">
        <v>155</v>
      </c>
    </row>
    <row r="40" spans="1:12" ht="38.25" x14ac:dyDescent="0.2">
      <c r="A40" s="66" t="s">
        <v>11</v>
      </c>
      <c r="B40" s="224" t="s">
        <v>169</v>
      </c>
      <c r="C40" s="224"/>
      <c r="D40" s="224"/>
      <c r="E40" s="224"/>
      <c r="F40" s="224"/>
      <c r="G40" s="224"/>
      <c r="H40" s="15">
        <v>0.121</v>
      </c>
      <c r="I40" s="4">
        <f>H40*I35</f>
        <v>149.91899999999998</v>
      </c>
      <c r="J40" s="12"/>
      <c r="K40" s="21" t="s">
        <v>167</v>
      </c>
      <c r="L40" s="14" t="s">
        <v>154</v>
      </c>
    </row>
    <row r="41" spans="1:12" x14ac:dyDescent="0.2">
      <c r="A41" s="220" t="s">
        <v>72</v>
      </c>
      <c r="B41" s="220"/>
      <c r="C41" s="220"/>
      <c r="D41" s="220"/>
      <c r="E41" s="220"/>
      <c r="F41" s="220"/>
      <c r="G41" s="220"/>
      <c r="H41" s="16">
        <f>TRUNC(SUM(H39:H40),4)</f>
        <v>0.20430000000000001</v>
      </c>
      <c r="I41" s="9">
        <f>TRUNC(SUM(I39:I40),2)</f>
        <v>253.12</v>
      </c>
      <c r="J41" s="12"/>
    </row>
    <row r="42" spans="1:12" x14ac:dyDescent="0.2">
      <c r="A42" s="247"/>
      <c r="B42" s="248"/>
      <c r="C42" s="248"/>
      <c r="D42" s="248"/>
      <c r="E42" s="248"/>
      <c r="F42" s="248"/>
      <c r="G42" s="248"/>
      <c r="H42" s="248"/>
      <c r="I42" s="248"/>
    </row>
    <row r="43" spans="1:12" x14ac:dyDescent="0.2">
      <c r="A43" s="73"/>
      <c r="B43" s="73"/>
      <c r="C43" s="73"/>
      <c r="D43" s="73"/>
      <c r="E43" s="73"/>
      <c r="F43" s="73"/>
      <c r="G43" s="73"/>
      <c r="H43" s="17" t="s">
        <v>114</v>
      </c>
      <c r="I43" s="18">
        <f>I35+I41</f>
        <v>1492.12</v>
      </c>
      <c r="J43" s="19"/>
    </row>
    <row r="44" spans="1:12" x14ac:dyDescent="0.2">
      <c r="A44" s="73"/>
      <c r="B44" s="73"/>
      <c r="C44" s="73"/>
      <c r="D44" s="73"/>
      <c r="E44" s="73"/>
      <c r="F44" s="73"/>
      <c r="G44" s="73"/>
      <c r="H44" s="73"/>
      <c r="I44" s="73"/>
      <c r="J44" s="19"/>
    </row>
    <row r="45" spans="1:12" x14ac:dyDescent="0.2">
      <c r="A45" s="220" t="s">
        <v>84</v>
      </c>
      <c r="B45" s="220"/>
      <c r="C45" s="220"/>
      <c r="D45" s="220"/>
      <c r="E45" s="220"/>
      <c r="F45" s="220"/>
      <c r="G45" s="220"/>
      <c r="H45" s="66" t="s">
        <v>3</v>
      </c>
      <c r="I45" s="66" t="s">
        <v>1</v>
      </c>
      <c r="J45" s="12"/>
    </row>
    <row r="46" spans="1:12" x14ac:dyDescent="0.2">
      <c r="A46" s="66" t="s">
        <v>10</v>
      </c>
      <c r="B46" s="219" t="s">
        <v>75</v>
      </c>
      <c r="C46" s="219"/>
      <c r="D46" s="219"/>
      <c r="E46" s="219"/>
      <c r="F46" s="219"/>
      <c r="G46" s="219"/>
      <c r="H46" s="13">
        <v>0.2</v>
      </c>
      <c r="I46" s="4">
        <f t="shared" ref="I46:I53" si="0">H46*$I$43</f>
        <v>298.42399999999998</v>
      </c>
      <c r="J46" s="12"/>
      <c r="K46" s="68"/>
      <c r="L46" s="20" t="s">
        <v>137</v>
      </c>
    </row>
    <row r="47" spans="1:12" x14ac:dyDescent="0.2">
      <c r="A47" s="66" t="s">
        <v>11</v>
      </c>
      <c r="B47" s="219" t="s">
        <v>76</v>
      </c>
      <c r="C47" s="219"/>
      <c r="D47" s="219"/>
      <c r="E47" s="219"/>
      <c r="F47" s="219"/>
      <c r="G47" s="219"/>
      <c r="H47" s="13">
        <v>2.5000000000000001E-2</v>
      </c>
      <c r="I47" s="4">
        <f t="shared" si="0"/>
        <v>37.302999999999997</v>
      </c>
      <c r="J47" s="12"/>
      <c r="K47" s="68"/>
      <c r="L47" s="20" t="s">
        <v>138</v>
      </c>
    </row>
    <row r="48" spans="1:12" x14ac:dyDescent="0.2">
      <c r="A48" s="66" t="s">
        <v>12</v>
      </c>
      <c r="B48" s="219" t="s">
        <v>77</v>
      </c>
      <c r="C48" s="219"/>
      <c r="D48" s="219"/>
      <c r="E48" s="219"/>
      <c r="F48" s="219"/>
      <c r="G48" s="219"/>
      <c r="H48" s="13">
        <v>0.03</v>
      </c>
      <c r="I48" s="4">
        <f t="shared" si="0"/>
        <v>44.763599999999997</v>
      </c>
      <c r="J48" s="12"/>
      <c r="K48" s="21" t="s">
        <v>139</v>
      </c>
      <c r="L48" s="20" t="s">
        <v>140</v>
      </c>
    </row>
    <row r="49" spans="1:12" x14ac:dyDescent="0.2">
      <c r="A49" s="66" t="s">
        <v>13</v>
      </c>
      <c r="B49" s="219" t="s">
        <v>74</v>
      </c>
      <c r="C49" s="219"/>
      <c r="D49" s="219"/>
      <c r="E49" s="219"/>
      <c r="F49" s="219"/>
      <c r="G49" s="219"/>
      <c r="H49" s="13">
        <v>1.4999999999999999E-2</v>
      </c>
      <c r="I49" s="4">
        <f t="shared" si="0"/>
        <v>22.381799999999998</v>
      </c>
      <c r="J49" s="12"/>
      <c r="K49" s="68"/>
      <c r="L49" s="20" t="s">
        <v>141</v>
      </c>
    </row>
    <row r="50" spans="1:12" x14ac:dyDescent="0.2">
      <c r="A50" s="66" t="s">
        <v>14</v>
      </c>
      <c r="B50" s="219" t="s">
        <v>78</v>
      </c>
      <c r="C50" s="219"/>
      <c r="D50" s="219"/>
      <c r="E50" s="219"/>
      <c r="F50" s="219"/>
      <c r="G50" s="219"/>
      <c r="H50" s="13">
        <v>0.01</v>
      </c>
      <c r="I50" s="4">
        <f t="shared" si="0"/>
        <v>14.921199999999999</v>
      </c>
      <c r="J50" s="12"/>
      <c r="K50" s="68"/>
      <c r="L50" s="20" t="s">
        <v>142</v>
      </c>
    </row>
    <row r="51" spans="1:12" x14ac:dyDescent="0.2">
      <c r="A51" s="66" t="s">
        <v>15</v>
      </c>
      <c r="B51" s="219" t="s">
        <v>79</v>
      </c>
      <c r="C51" s="219"/>
      <c r="D51" s="219"/>
      <c r="E51" s="219"/>
      <c r="F51" s="219"/>
      <c r="G51" s="219"/>
      <c r="H51" s="13">
        <v>6.0000000000000001E-3</v>
      </c>
      <c r="I51" s="4">
        <f t="shared" si="0"/>
        <v>8.9527199999999993</v>
      </c>
      <c r="J51" s="12"/>
      <c r="K51" s="68"/>
      <c r="L51" s="22" t="s">
        <v>143</v>
      </c>
    </row>
    <row r="52" spans="1:12" x14ac:dyDescent="0.2">
      <c r="A52" s="66" t="s">
        <v>16</v>
      </c>
      <c r="B52" s="219" t="s">
        <v>80</v>
      </c>
      <c r="C52" s="219"/>
      <c r="D52" s="219"/>
      <c r="E52" s="219"/>
      <c r="F52" s="219"/>
      <c r="G52" s="219"/>
      <c r="H52" s="13">
        <v>2E-3</v>
      </c>
      <c r="I52" s="4">
        <f t="shared" si="0"/>
        <v>2.9842399999999998</v>
      </c>
      <c r="J52" s="12"/>
      <c r="K52" s="68"/>
      <c r="L52" s="20" t="s">
        <v>142</v>
      </c>
    </row>
    <row r="53" spans="1:12" x14ac:dyDescent="0.2">
      <c r="A53" s="66" t="s">
        <v>17</v>
      </c>
      <c r="B53" s="219" t="s">
        <v>81</v>
      </c>
      <c r="C53" s="219"/>
      <c r="D53" s="219"/>
      <c r="E53" s="219"/>
      <c r="F53" s="219"/>
      <c r="G53" s="219"/>
      <c r="H53" s="13">
        <v>0.08</v>
      </c>
      <c r="I53" s="4">
        <f t="shared" si="0"/>
        <v>119.36959999999999</v>
      </c>
      <c r="J53" s="12"/>
      <c r="K53" s="68"/>
      <c r="L53" s="20" t="s">
        <v>144</v>
      </c>
    </row>
    <row r="54" spans="1:12" x14ac:dyDescent="0.2">
      <c r="A54" s="220" t="s">
        <v>82</v>
      </c>
      <c r="B54" s="220"/>
      <c r="C54" s="220"/>
      <c r="D54" s="220"/>
      <c r="E54" s="220"/>
      <c r="F54" s="220"/>
      <c r="G54" s="220"/>
      <c r="H54" s="16">
        <f>SUM(H46:H53)</f>
        <v>0.36800000000000005</v>
      </c>
      <c r="I54" s="9">
        <f>TRUNC(SUM(I46:I53),2)</f>
        <v>549.1</v>
      </c>
      <c r="J54" s="12"/>
    </row>
    <row r="55" spans="1:12" x14ac:dyDescent="0.2">
      <c r="A55" s="242"/>
      <c r="B55" s="242"/>
      <c r="C55" s="242"/>
      <c r="D55" s="242"/>
      <c r="E55" s="242"/>
      <c r="F55" s="242"/>
      <c r="G55" s="242"/>
      <c r="H55" s="242"/>
      <c r="I55" s="243"/>
      <c r="J55" s="12"/>
    </row>
    <row r="56" spans="1:12" x14ac:dyDescent="0.2">
      <c r="A56" s="220" t="s">
        <v>85</v>
      </c>
      <c r="B56" s="220"/>
      <c r="C56" s="220"/>
      <c r="D56" s="220"/>
      <c r="E56" s="220"/>
      <c r="F56" s="220"/>
      <c r="G56" s="220"/>
      <c r="H56" s="16"/>
      <c r="I56" s="66" t="s">
        <v>1</v>
      </c>
      <c r="J56" s="12"/>
    </row>
    <row r="57" spans="1:12" x14ac:dyDescent="0.2">
      <c r="A57" s="66" t="s">
        <v>10</v>
      </c>
      <c r="B57" s="225" t="s">
        <v>116</v>
      </c>
      <c r="C57" s="226"/>
      <c r="D57" s="226"/>
      <c r="E57" s="226"/>
      <c r="F57" s="226"/>
      <c r="G57" s="226"/>
      <c r="H57" s="70" t="s">
        <v>0</v>
      </c>
      <c r="I57" s="23">
        <f>(4.05*2*22)-(I29*0.06)</f>
        <v>103.85999999999999</v>
      </c>
      <c r="J57" s="12"/>
      <c r="K57" s="24" t="s">
        <v>145</v>
      </c>
      <c r="L57" s="24" t="s">
        <v>146</v>
      </c>
    </row>
    <row r="58" spans="1:12" x14ac:dyDescent="0.2">
      <c r="A58" s="66" t="s">
        <v>11</v>
      </c>
      <c r="B58" s="225" t="s">
        <v>117</v>
      </c>
      <c r="C58" s="226"/>
      <c r="D58" s="226"/>
      <c r="E58" s="226"/>
      <c r="F58" s="226"/>
      <c r="G58" s="226"/>
      <c r="H58" s="70" t="s">
        <v>0</v>
      </c>
      <c r="I58" s="23">
        <f>(18*22)-10%*(18*22)</f>
        <v>356.4</v>
      </c>
      <c r="J58" s="12"/>
      <c r="K58" s="3" t="s">
        <v>147</v>
      </c>
      <c r="L58" s="3" t="s">
        <v>148</v>
      </c>
    </row>
    <row r="59" spans="1:12" x14ac:dyDescent="0.2">
      <c r="A59" s="66" t="s">
        <v>12</v>
      </c>
      <c r="B59" s="225" t="s">
        <v>184</v>
      </c>
      <c r="C59" s="226"/>
      <c r="D59" s="226"/>
      <c r="E59" s="226"/>
      <c r="F59" s="226"/>
      <c r="G59" s="226"/>
      <c r="H59" s="70" t="s">
        <v>0</v>
      </c>
      <c r="I59" s="23">
        <v>13</v>
      </c>
      <c r="J59" s="12"/>
      <c r="K59" s="68"/>
      <c r="L59" s="3" t="s">
        <v>185</v>
      </c>
    </row>
    <row r="60" spans="1:12" x14ac:dyDescent="0.2">
      <c r="A60" s="71" t="s">
        <v>14</v>
      </c>
      <c r="B60" s="244" t="s">
        <v>115</v>
      </c>
      <c r="C60" s="245"/>
      <c r="D60" s="245"/>
      <c r="E60" s="245"/>
      <c r="F60" s="245"/>
      <c r="G60" s="246"/>
      <c r="H60" s="69" t="s">
        <v>0</v>
      </c>
      <c r="I60" s="23">
        <v>0</v>
      </c>
      <c r="J60" s="12"/>
      <c r="K60" s="68"/>
      <c r="L60" s="68"/>
    </row>
    <row r="61" spans="1:12" x14ac:dyDescent="0.2">
      <c r="A61" s="71" t="s">
        <v>16</v>
      </c>
      <c r="B61" s="225" t="s">
        <v>4</v>
      </c>
      <c r="C61" s="226"/>
      <c r="D61" s="226"/>
      <c r="E61" s="226"/>
      <c r="F61" s="226"/>
      <c r="G61" s="226"/>
      <c r="H61" s="70" t="s">
        <v>0</v>
      </c>
      <c r="I61" s="23">
        <v>0</v>
      </c>
      <c r="J61" s="12"/>
      <c r="K61" s="68"/>
      <c r="L61" s="68"/>
    </row>
    <row r="62" spans="1:12" x14ac:dyDescent="0.2">
      <c r="A62" s="220" t="s">
        <v>86</v>
      </c>
      <c r="B62" s="220"/>
      <c r="C62" s="220"/>
      <c r="D62" s="220"/>
      <c r="E62" s="220"/>
      <c r="F62" s="220"/>
      <c r="G62" s="220"/>
      <c r="H62" s="220"/>
      <c r="I62" s="9">
        <f>SUM(I57:I61)</f>
        <v>473.26</v>
      </c>
      <c r="J62" s="12"/>
    </row>
    <row r="63" spans="1:12" x14ac:dyDescent="0.2">
      <c r="A63" s="242"/>
      <c r="B63" s="242"/>
      <c r="C63" s="242"/>
      <c r="D63" s="242"/>
      <c r="E63" s="242"/>
      <c r="F63" s="242"/>
      <c r="G63" s="242"/>
      <c r="H63" s="242"/>
      <c r="I63" s="243"/>
      <c r="J63" s="12"/>
    </row>
    <row r="64" spans="1:12" x14ac:dyDescent="0.2">
      <c r="A64" s="221" t="s">
        <v>87</v>
      </c>
      <c r="B64" s="221"/>
      <c r="C64" s="221"/>
      <c r="D64" s="221"/>
      <c r="E64" s="221"/>
      <c r="F64" s="221"/>
      <c r="G64" s="221"/>
      <c r="H64" s="221"/>
      <c r="I64" s="221"/>
      <c r="J64" s="12"/>
    </row>
    <row r="65" spans="1:12" x14ac:dyDescent="0.2">
      <c r="A65" s="220" t="s">
        <v>91</v>
      </c>
      <c r="B65" s="220"/>
      <c r="C65" s="220"/>
      <c r="D65" s="220"/>
      <c r="E65" s="220"/>
      <c r="F65" s="220"/>
      <c r="G65" s="220"/>
      <c r="H65" s="220"/>
      <c r="I65" s="66" t="s">
        <v>1</v>
      </c>
      <c r="J65" s="12"/>
    </row>
    <row r="66" spans="1:12" x14ac:dyDescent="0.2">
      <c r="A66" s="66" t="s">
        <v>88</v>
      </c>
      <c r="B66" s="203" t="s">
        <v>71</v>
      </c>
      <c r="C66" s="203"/>
      <c r="D66" s="203"/>
      <c r="E66" s="203"/>
      <c r="F66" s="203"/>
      <c r="G66" s="203"/>
      <c r="H66" s="203"/>
      <c r="I66" s="4">
        <f>I41</f>
        <v>253.12</v>
      </c>
      <c r="J66" s="12"/>
    </row>
    <row r="67" spans="1:12" x14ac:dyDescent="0.2">
      <c r="A67" s="6" t="s">
        <v>89</v>
      </c>
      <c r="B67" s="203" t="s">
        <v>73</v>
      </c>
      <c r="C67" s="203"/>
      <c r="D67" s="203"/>
      <c r="E67" s="203"/>
      <c r="F67" s="203"/>
      <c r="G67" s="203"/>
      <c r="H67" s="203"/>
      <c r="I67" s="25">
        <f>I54</f>
        <v>549.1</v>
      </c>
      <c r="J67" s="12"/>
    </row>
    <row r="68" spans="1:12" x14ac:dyDescent="0.2">
      <c r="A68" s="6" t="s">
        <v>90</v>
      </c>
      <c r="B68" s="203" t="s">
        <v>92</v>
      </c>
      <c r="C68" s="203"/>
      <c r="D68" s="203"/>
      <c r="E68" s="203"/>
      <c r="F68" s="203"/>
      <c r="G68" s="203"/>
      <c r="H68" s="203"/>
      <c r="I68" s="25">
        <f>I62</f>
        <v>473.26</v>
      </c>
      <c r="J68" s="12"/>
    </row>
    <row r="69" spans="1:12" x14ac:dyDescent="0.2">
      <c r="A69" s="220" t="s">
        <v>94</v>
      </c>
      <c r="B69" s="220"/>
      <c r="C69" s="220"/>
      <c r="D69" s="220"/>
      <c r="E69" s="220"/>
      <c r="F69" s="220"/>
      <c r="G69" s="220"/>
      <c r="H69" s="220"/>
      <c r="I69" s="26">
        <f>TRUNC(SUM(I66:I68),2)</f>
        <v>1275.48</v>
      </c>
      <c r="J69" s="12"/>
    </row>
    <row r="70" spans="1:12" x14ac:dyDescent="0.2">
      <c r="A70" s="227"/>
      <c r="B70" s="228"/>
      <c r="C70" s="228"/>
      <c r="D70" s="228"/>
      <c r="E70" s="228"/>
      <c r="F70" s="228"/>
      <c r="G70" s="228"/>
      <c r="H70" s="228"/>
      <c r="I70" s="228"/>
      <c r="J70" s="12"/>
    </row>
    <row r="71" spans="1:12" x14ac:dyDescent="0.2">
      <c r="A71" s="229" t="s">
        <v>95</v>
      </c>
      <c r="B71" s="229"/>
      <c r="C71" s="229"/>
      <c r="D71" s="229"/>
      <c r="E71" s="229"/>
      <c r="F71" s="229"/>
      <c r="G71" s="229"/>
      <c r="H71" s="229"/>
      <c r="I71" s="229"/>
      <c r="J71" s="12"/>
    </row>
    <row r="72" spans="1:12" x14ac:dyDescent="0.2">
      <c r="A72" s="66">
        <v>3</v>
      </c>
      <c r="B72" s="220" t="s">
        <v>96</v>
      </c>
      <c r="C72" s="220"/>
      <c r="D72" s="220"/>
      <c r="E72" s="220"/>
      <c r="F72" s="220"/>
      <c r="G72" s="220"/>
      <c r="H72" s="66" t="s">
        <v>3</v>
      </c>
      <c r="I72" s="66" t="s">
        <v>1</v>
      </c>
      <c r="J72" s="12"/>
    </row>
    <row r="73" spans="1:12" ht="26.25" customHeight="1" x14ac:dyDescent="0.2">
      <c r="A73" s="66" t="s">
        <v>10</v>
      </c>
      <c r="B73" s="235" t="s">
        <v>99</v>
      </c>
      <c r="C73" s="235"/>
      <c r="D73" s="235"/>
      <c r="E73" s="235"/>
      <c r="F73" s="235"/>
      <c r="G73" s="235"/>
      <c r="H73" s="27">
        <v>4.1999999999999997E-3</v>
      </c>
      <c r="I73" s="25">
        <f>$I$35*H73</f>
        <v>5.2037999999999993</v>
      </c>
      <c r="J73" s="12"/>
      <c r="K73" s="28" t="s">
        <v>130</v>
      </c>
      <c r="L73" s="28" t="s">
        <v>131</v>
      </c>
    </row>
    <row r="74" spans="1:12" x14ac:dyDescent="0.2">
      <c r="A74" s="66" t="s">
        <v>11</v>
      </c>
      <c r="B74" s="219" t="s">
        <v>98</v>
      </c>
      <c r="C74" s="219"/>
      <c r="D74" s="219"/>
      <c r="E74" s="219"/>
      <c r="F74" s="219"/>
      <c r="G74" s="219"/>
      <c r="H74" s="29">
        <f>0.08*H73</f>
        <v>3.3599999999999998E-4</v>
      </c>
      <c r="I74" s="4">
        <f>H74*I35</f>
        <v>0.41630399999999995</v>
      </c>
      <c r="J74" s="12"/>
      <c r="K74" s="28" t="s">
        <v>132</v>
      </c>
      <c r="L74" s="28" t="s">
        <v>133</v>
      </c>
    </row>
    <row r="75" spans="1:12" ht="25.5" x14ac:dyDescent="0.2">
      <c r="A75" s="71" t="s">
        <v>12</v>
      </c>
      <c r="B75" s="224" t="s">
        <v>97</v>
      </c>
      <c r="C75" s="219"/>
      <c r="D75" s="219"/>
      <c r="E75" s="219"/>
      <c r="F75" s="219"/>
      <c r="G75" s="219"/>
      <c r="H75" s="13">
        <v>1.9400000000000001E-2</v>
      </c>
      <c r="I75" s="4">
        <f>$I$35*H75</f>
        <v>24.0366</v>
      </c>
      <c r="J75" s="12"/>
      <c r="K75" s="28" t="s">
        <v>134</v>
      </c>
      <c r="L75" s="28" t="s">
        <v>135</v>
      </c>
    </row>
    <row r="76" spans="1:12" x14ac:dyDescent="0.2">
      <c r="A76" s="71" t="s">
        <v>13</v>
      </c>
      <c r="B76" s="224" t="s">
        <v>119</v>
      </c>
      <c r="C76" s="219"/>
      <c r="D76" s="219"/>
      <c r="E76" s="219"/>
      <c r="F76" s="219"/>
      <c r="G76" s="219"/>
      <c r="H76" s="15">
        <f>H54*H75</f>
        <v>7.1392000000000009E-3</v>
      </c>
      <c r="I76" s="4">
        <f>$I$35*H76</f>
        <v>8.8454688000000008</v>
      </c>
      <c r="J76" s="12"/>
      <c r="K76" s="28" t="s">
        <v>136</v>
      </c>
    </row>
    <row r="77" spans="1:12" ht="38.25" customHeight="1" x14ac:dyDescent="0.2">
      <c r="A77" s="71" t="s">
        <v>14</v>
      </c>
      <c r="B77" s="240" t="s">
        <v>170</v>
      </c>
      <c r="C77" s="241"/>
      <c r="D77" s="241"/>
      <c r="E77" s="241"/>
      <c r="F77" s="241"/>
      <c r="G77" s="241"/>
      <c r="H77" s="30">
        <v>0.05</v>
      </c>
      <c r="I77" s="4">
        <f>$I$35*H77</f>
        <v>61.95</v>
      </c>
      <c r="J77" s="12"/>
      <c r="K77" s="28" t="s">
        <v>166</v>
      </c>
      <c r="L77" s="14" t="s">
        <v>160</v>
      </c>
    </row>
    <row r="78" spans="1:12" x14ac:dyDescent="0.2">
      <c r="A78" s="220" t="s">
        <v>100</v>
      </c>
      <c r="B78" s="220"/>
      <c r="C78" s="220"/>
      <c r="D78" s="220"/>
      <c r="E78" s="220"/>
      <c r="F78" s="220"/>
      <c r="G78" s="220"/>
      <c r="H78" s="16">
        <f>TRUNC(SUM(H73:H77),4)</f>
        <v>8.1000000000000003E-2</v>
      </c>
      <c r="I78" s="9">
        <f>TRUNC(SUM(I73:I77),2)</f>
        <v>100.45</v>
      </c>
      <c r="J78" s="12"/>
    </row>
    <row r="79" spans="1:12" x14ac:dyDescent="0.2">
      <c r="A79" s="210"/>
      <c r="B79" s="238"/>
      <c r="C79" s="238"/>
      <c r="D79" s="238"/>
      <c r="E79" s="238"/>
      <c r="F79" s="238"/>
      <c r="G79" s="238"/>
      <c r="H79" s="238"/>
      <c r="I79" s="238"/>
      <c r="J79" s="12"/>
    </row>
    <row r="80" spans="1:12" x14ac:dyDescent="0.2">
      <c r="A80" s="229" t="s">
        <v>101</v>
      </c>
      <c r="B80" s="229"/>
      <c r="C80" s="229"/>
      <c r="D80" s="229"/>
      <c r="E80" s="229"/>
      <c r="F80" s="229"/>
      <c r="G80" s="229"/>
      <c r="H80" s="229"/>
      <c r="I80" s="229"/>
      <c r="J80" s="12"/>
    </row>
    <row r="81" spans="1:12" x14ac:dyDescent="0.2">
      <c r="A81" s="239" t="s">
        <v>120</v>
      </c>
      <c r="B81" s="220"/>
      <c r="C81" s="220"/>
      <c r="D81" s="220"/>
      <c r="E81" s="220"/>
      <c r="F81" s="220"/>
      <c r="G81" s="220"/>
      <c r="H81" s="66" t="s">
        <v>3</v>
      </c>
      <c r="I81" s="66" t="s">
        <v>1</v>
      </c>
      <c r="J81" s="12"/>
    </row>
    <row r="82" spans="1:12" ht="33" customHeight="1" x14ac:dyDescent="0.2">
      <c r="A82" s="71" t="s">
        <v>10</v>
      </c>
      <c r="B82" s="234" t="s">
        <v>121</v>
      </c>
      <c r="C82" s="235"/>
      <c r="D82" s="235"/>
      <c r="E82" s="235"/>
      <c r="F82" s="235"/>
      <c r="G82" s="235"/>
      <c r="H82" s="13">
        <f>1/12/12+1/12/12+1/12/12/3</f>
        <v>1.6203703703703703E-2</v>
      </c>
      <c r="I82" s="4">
        <f t="shared" ref="I82:I87" si="1">$I$35*H82</f>
        <v>20.076388888888889</v>
      </c>
      <c r="J82" s="12"/>
      <c r="K82" s="28" t="s">
        <v>157</v>
      </c>
      <c r="L82" s="28" t="s">
        <v>156</v>
      </c>
    </row>
    <row r="83" spans="1:12" x14ac:dyDescent="0.2">
      <c r="A83" s="6" t="s">
        <v>11</v>
      </c>
      <c r="B83" s="234" t="s">
        <v>122</v>
      </c>
      <c r="C83" s="235"/>
      <c r="D83" s="235"/>
      <c r="E83" s="235"/>
      <c r="F83" s="235"/>
      <c r="G83" s="235"/>
      <c r="H83" s="27">
        <f>1/30/12</f>
        <v>2.7777777777777779E-3</v>
      </c>
      <c r="I83" s="25">
        <f t="shared" si="1"/>
        <v>3.4416666666666669</v>
      </c>
      <c r="J83" s="12"/>
      <c r="K83" s="28" t="s">
        <v>149</v>
      </c>
      <c r="L83" s="28" t="s">
        <v>150</v>
      </c>
    </row>
    <row r="84" spans="1:12" ht="38.25" x14ac:dyDescent="0.2">
      <c r="A84" s="6" t="s">
        <v>12</v>
      </c>
      <c r="B84" s="234" t="s">
        <v>123</v>
      </c>
      <c r="C84" s="235"/>
      <c r="D84" s="235"/>
      <c r="E84" s="235"/>
      <c r="F84" s="235"/>
      <c r="G84" s="235"/>
      <c r="H84" s="31">
        <f>5/30/12*0.015</f>
        <v>2.0833333333333332E-4</v>
      </c>
      <c r="I84" s="25">
        <f t="shared" si="1"/>
        <v>0.25812499999999999</v>
      </c>
      <c r="J84" s="12"/>
      <c r="K84" s="28" t="s">
        <v>151</v>
      </c>
      <c r="L84" s="14" t="s">
        <v>161</v>
      </c>
    </row>
    <row r="85" spans="1:12" ht="38.25" x14ac:dyDescent="0.2">
      <c r="A85" s="6" t="s">
        <v>13</v>
      </c>
      <c r="B85" s="234" t="s">
        <v>124</v>
      </c>
      <c r="C85" s="235"/>
      <c r="D85" s="235"/>
      <c r="E85" s="235"/>
      <c r="F85" s="235"/>
      <c r="G85" s="235"/>
      <c r="H85" s="27">
        <f>15/30/12*0.08</f>
        <v>3.3333333333333331E-3</v>
      </c>
      <c r="I85" s="25">
        <f t="shared" si="1"/>
        <v>4.13</v>
      </c>
      <c r="J85" s="12"/>
      <c r="K85" s="28" t="s">
        <v>152</v>
      </c>
      <c r="L85" s="14" t="s">
        <v>162</v>
      </c>
    </row>
    <row r="86" spans="1:12" ht="39.75" customHeight="1" x14ac:dyDescent="0.2">
      <c r="A86" s="6" t="s">
        <v>14</v>
      </c>
      <c r="B86" s="234" t="s">
        <v>125</v>
      </c>
      <c r="C86" s="235"/>
      <c r="D86" s="235"/>
      <c r="E86" s="235"/>
      <c r="F86" s="235"/>
      <c r="G86" s="235"/>
      <c r="H86" s="27">
        <f>((4*8.33%)+(4*2.78%))/12*2%</f>
        <v>7.4066666666666671E-4</v>
      </c>
      <c r="I86" s="25">
        <f t="shared" si="1"/>
        <v>0.917686</v>
      </c>
      <c r="J86" s="32"/>
      <c r="K86" s="28" t="s">
        <v>153</v>
      </c>
      <c r="L86" s="14" t="s">
        <v>163</v>
      </c>
    </row>
    <row r="87" spans="1:12" x14ac:dyDescent="0.2">
      <c r="A87" s="66" t="s">
        <v>15</v>
      </c>
      <c r="B87" s="234" t="s">
        <v>126</v>
      </c>
      <c r="C87" s="235"/>
      <c r="D87" s="235"/>
      <c r="E87" s="235"/>
      <c r="F87" s="235"/>
      <c r="G87" s="235"/>
      <c r="H87" s="27">
        <v>0</v>
      </c>
      <c r="I87" s="25">
        <f t="shared" si="1"/>
        <v>0</v>
      </c>
      <c r="J87" s="12"/>
      <c r="K87" s="68"/>
      <c r="L87" s="68"/>
    </row>
    <row r="88" spans="1:12" x14ac:dyDescent="0.2">
      <c r="A88" s="220" t="s">
        <v>20</v>
      </c>
      <c r="B88" s="220"/>
      <c r="C88" s="220"/>
      <c r="D88" s="220"/>
      <c r="E88" s="220"/>
      <c r="F88" s="220"/>
      <c r="G88" s="220"/>
      <c r="H88" s="16">
        <f>TRUNC(SUM(H82:H87),4)</f>
        <v>2.3199999999999998E-2</v>
      </c>
      <c r="I88" s="9">
        <f>TRUNC(SUM(I82:I87),2)</f>
        <v>28.82</v>
      </c>
      <c r="J88" s="12"/>
    </row>
    <row r="89" spans="1:12" x14ac:dyDescent="0.2">
      <c r="A89" s="236"/>
      <c r="B89" s="237"/>
      <c r="C89" s="237"/>
      <c r="D89" s="237"/>
      <c r="E89" s="237"/>
      <c r="F89" s="237"/>
      <c r="G89" s="237"/>
      <c r="H89" s="237"/>
      <c r="I89" s="237"/>
      <c r="J89" s="12"/>
    </row>
    <row r="90" spans="1:12" x14ac:dyDescent="0.2">
      <c r="A90" s="220" t="s">
        <v>102</v>
      </c>
      <c r="B90" s="220"/>
      <c r="C90" s="220"/>
      <c r="D90" s="220"/>
      <c r="E90" s="220"/>
      <c r="F90" s="220"/>
      <c r="G90" s="220"/>
      <c r="H90" s="66" t="s">
        <v>3</v>
      </c>
      <c r="I90" s="66" t="s">
        <v>1</v>
      </c>
      <c r="J90" s="12"/>
    </row>
    <row r="91" spans="1:12" x14ac:dyDescent="0.2">
      <c r="A91" s="66" t="s">
        <v>10</v>
      </c>
      <c r="B91" s="231" t="s">
        <v>127</v>
      </c>
      <c r="C91" s="219"/>
      <c r="D91" s="219"/>
      <c r="E91" s="219"/>
      <c r="F91" s="219"/>
      <c r="G91" s="219"/>
      <c r="H91" s="13">
        <v>0</v>
      </c>
      <c r="I91" s="4">
        <f>$I$35*H91</f>
        <v>0</v>
      </c>
      <c r="J91" s="12"/>
    </row>
    <row r="92" spans="1:12" x14ac:dyDescent="0.2">
      <c r="A92" s="220" t="s">
        <v>22</v>
      </c>
      <c r="B92" s="220"/>
      <c r="C92" s="220"/>
      <c r="D92" s="220"/>
      <c r="E92" s="220"/>
      <c r="F92" s="220"/>
      <c r="G92" s="220"/>
      <c r="H92" s="16">
        <f>TRUNC(SUM(H91),4)</f>
        <v>0</v>
      </c>
      <c r="I92" s="9">
        <f>TRUNC(SUM(I91),2)</f>
        <v>0</v>
      </c>
      <c r="J92" s="12"/>
    </row>
    <row r="93" spans="1:12" x14ac:dyDescent="0.2">
      <c r="A93" s="232"/>
      <c r="B93" s="233"/>
      <c r="C93" s="233"/>
      <c r="D93" s="233"/>
      <c r="E93" s="233"/>
      <c r="F93" s="233"/>
      <c r="G93" s="233"/>
      <c r="H93" s="233"/>
      <c r="I93" s="233"/>
      <c r="J93" s="12"/>
    </row>
    <row r="94" spans="1:12" x14ac:dyDescent="0.2">
      <c r="A94" s="221" t="s">
        <v>103</v>
      </c>
      <c r="B94" s="221"/>
      <c r="C94" s="221"/>
      <c r="D94" s="221"/>
      <c r="E94" s="221"/>
      <c r="F94" s="221"/>
      <c r="G94" s="221"/>
      <c r="H94" s="221"/>
      <c r="I94" s="221"/>
      <c r="J94" s="12"/>
    </row>
    <row r="95" spans="1:12" x14ac:dyDescent="0.2">
      <c r="A95" s="220" t="s">
        <v>104</v>
      </c>
      <c r="B95" s="220"/>
      <c r="C95" s="220"/>
      <c r="D95" s="220"/>
      <c r="E95" s="220"/>
      <c r="F95" s="220"/>
      <c r="G95" s="220"/>
      <c r="H95" s="220"/>
      <c r="I95" s="66" t="s">
        <v>1</v>
      </c>
      <c r="J95" s="12"/>
    </row>
    <row r="96" spans="1:12" x14ac:dyDescent="0.2">
      <c r="A96" s="66" t="s">
        <v>25</v>
      </c>
      <c r="B96" s="230" t="s">
        <v>128</v>
      </c>
      <c r="C96" s="203"/>
      <c r="D96" s="203"/>
      <c r="E96" s="203"/>
      <c r="F96" s="203"/>
      <c r="G96" s="203"/>
      <c r="H96" s="203"/>
      <c r="I96" s="4">
        <f>I88</f>
        <v>28.82</v>
      </c>
      <c r="J96" s="12"/>
    </row>
    <row r="97" spans="1:16" x14ac:dyDescent="0.2">
      <c r="A97" s="6" t="s">
        <v>26</v>
      </c>
      <c r="B97" s="230" t="s">
        <v>129</v>
      </c>
      <c r="C97" s="203"/>
      <c r="D97" s="203"/>
      <c r="E97" s="203"/>
      <c r="F97" s="203"/>
      <c r="G97" s="203"/>
      <c r="H97" s="203"/>
      <c r="I97" s="25">
        <f>I92</f>
        <v>0</v>
      </c>
      <c r="J97" s="12"/>
    </row>
    <row r="98" spans="1:16" x14ac:dyDescent="0.2">
      <c r="A98" s="220" t="s">
        <v>105</v>
      </c>
      <c r="B98" s="220"/>
      <c r="C98" s="220"/>
      <c r="D98" s="220"/>
      <c r="E98" s="220"/>
      <c r="F98" s="220"/>
      <c r="G98" s="220"/>
      <c r="H98" s="220"/>
      <c r="I98" s="26">
        <f>TRUNC(SUM(I96:I97),2)</f>
        <v>28.82</v>
      </c>
      <c r="J98" s="12"/>
    </row>
    <row r="99" spans="1:16" x14ac:dyDescent="0.2">
      <c r="A99" s="227"/>
      <c r="B99" s="228"/>
      <c r="C99" s="228"/>
      <c r="D99" s="228"/>
      <c r="E99" s="228"/>
      <c r="F99" s="228"/>
      <c r="G99" s="228"/>
      <c r="H99" s="228"/>
      <c r="I99" s="228"/>
      <c r="J99" s="12"/>
    </row>
    <row r="100" spans="1:16" x14ac:dyDescent="0.2">
      <c r="A100" s="229" t="s">
        <v>106</v>
      </c>
      <c r="B100" s="229"/>
      <c r="C100" s="229"/>
      <c r="D100" s="229"/>
      <c r="E100" s="229"/>
      <c r="F100" s="229"/>
      <c r="G100" s="229"/>
      <c r="H100" s="229"/>
      <c r="I100" s="229"/>
      <c r="J100" s="12"/>
    </row>
    <row r="101" spans="1:16" x14ac:dyDescent="0.2">
      <c r="A101" s="66">
        <v>5</v>
      </c>
      <c r="B101" s="220" t="s">
        <v>19</v>
      </c>
      <c r="C101" s="220"/>
      <c r="D101" s="220"/>
      <c r="E101" s="220"/>
      <c r="F101" s="220"/>
      <c r="G101" s="220"/>
      <c r="H101" s="66"/>
      <c r="I101" s="66" t="s">
        <v>1</v>
      </c>
      <c r="J101" s="12"/>
    </row>
    <row r="102" spans="1:16" ht="26.25" customHeight="1" x14ac:dyDescent="0.2">
      <c r="A102" s="66" t="s">
        <v>10</v>
      </c>
      <c r="B102" s="225" t="s">
        <v>275</v>
      </c>
      <c r="C102" s="226"/>
      <c r="D102" s="226"/>
      <c r="E102" s="226"/>
      <c r="F102" s="226"/>
      <c r="G102" s="226"/>
      <c r="H102" s="13">
        <v>1.4500000000000001E-2</v>
      </c>
      <c r="I102" s="25">
        <f>H102*(I35+I69+I78+I98)</f>
        <v>38.334375000000001</v>
      </c>
      <c r="J102" s="12"/>
      <c r="K102" s="151" t="s">
        <v>257</v>
      </c>
      <c r="L102" s="77" t="s">
        <v>256</v>
      </c>
    </row>
    <row r="103" spans="1:16" ht="24" x14ac:dyDescent="0.2">
      <c r="A103" s="66" t="s">
        <v>11</v>
      </c>
      <c r="B103" s="225" t="s">
        <v>274</v>
      </c>
      <c r="C103" s="226"/>
      <c r="D103" s="226"/>
      <c r="E103" s="226"/>
      <c r="F103" s="226"/>
      <c r="G103" s="226"/>
      <c r="H103" s="142">
        <v>0.12</v>
      </c>
      <c r="I103" s="25">
        <f>H103*(I35+I69+I78+I98+I102)*(1-9.25%)</f>
        <v>292.07898843749996</v>
      </c>
      <c r="J103" s="12"/>
      <c r="K103" s="143" t="s">
        <v>273</v>
      </c>
      <c r="L103" s="134" t="s">
        <v>256</v>
      </c>
    </row>
    <row r="104" spans="1:16" x14ac:dyDescent="0.2">
      <c r="A104" s="72" t="s">
        <v>12</v>
      </c>
      <c r="B104" s="225"/>
      <c r="C104" s="226"/>
      <c r="D104" s="226"/>
      <c r="E104" s="226"/>
      <c r="F104" s="226"/>
      <c r="G104" s="226"/>
      <c r="H104" s="70" t="s">
        <v>0</v>
      </c>
      <c r="I104" s="25"/>
      <c r="J104" s="12"/>
      <c r="K104" s="67" t="s">
        <v>171</v>
      </c>
      <c r="L104" s="68"/>
    </row>
    <row r="105" spans="1:16" x14ac:dyDescent="0.2">
      <c r="A105" s="72" t="s">
        <v>13</v>
      </c>
      <c r="B105" s="226" t="s">
        <v>4</v>
      </c>
      <c r="C105" s="226"/>
      <c r="D105" s="226"/>
      <c r="E105" s="226"/>
      <c r="F105" s="226"/>
      <c r="G105" s="226"/>
      <c r="H105" s="70" t="s">
        <v>0</v>
      </c>
      <c r="I105" s="25">
        <v>0</v>
      </c>
      <c r="J105" s="12"/>
      <c r="P105" s="42"/>
    </row>
    <row r="106" spans="1:16" x14ac:dyDescent="0.2">
      <c r="A106" s="220" t="s">
        <v>107</v>
      </c>
      <c r="B106" s="220"/>
      <c r="C106" s="220"/>
      <c r="D106" s="220"/>
      <c r="E106" s="220"/>
      <c r="F106" s="220"/>
      <c r="G106" s="220"/>
      <c r="H106" s="16" t="s">
        <v>0</v>
      </c>
      <c r="I106" s="9">
        <f>TRUNC(SUM(I102:I105),2)</f>
        <v>330.41</v>
      </c>
      <c r="J106" s="12"/>
    </row>
    <row r="107" spans="1:16" x14ac:dyDescent="0.2">
      <c r="A107" s="227"/>
      <c r="B107" s="228"/>
      <c r="C107" s="228"/>
      <c r="D107" s="228"/>
      <c r="E107" s="228"/>
      <c r="F107" s="228"/>
      <c r="G107" s="228"/>
      <c r="H107" s="228"/>
      <c r="I107" s="228"/>
      <c r="J107" s="12"/>
    </row>
    <row r="108" spans="1:16" x14ac:dyDescent="0.2">
      <c r="A108" s="229" t="s">
        <v>108</v>
      </c>
      <c r="B108" s="229"/>
      <c r="C108" s="229"/>
      <c r="D108" s="229"/>
      <c r="E108" s="229"/>
      <c r="F108" s="229"/>
      <c r="G108" s="229"/>
      <c r="H108" s="229"/>
      <c r="I108" s="229"/>
      <c r="J108" s="12"/>
    </row>
    <row r="109" spans="1:16" x14ac:dyDescent="0.2">
      <c r="A109" s="66">
        <v>6</v>
      </c>
      <c r="B109" s="220" t="s">
        <v>24</v>
      </c>
      <c r="C109" s="220"/>
      <c r="D109" s="220"/>
      <c r="E109" s="220"/>
      <c r="F109" s="220"/>
      <c r="G109" s="220"/>
      <c r="H109" s="66" t="s">
        <v>3</v>
      </c>
      <c r="I109" s="66" t="s">
        <v>1</v>
      </c>
      <c r="J109" s="12"/>
    </row>
    <row r="110" spans="1:16" x14ac:dyDescent="0.2">
      <c r="A110" s="66" t="s">
        <v>10</v>
      </c>
      <c r="B110" s="219" t="s">
        <v>27</v>
      </c>
      <c r="C110" s="219"/>
      <c r="D110" s="219"/>
      <c r="E110" s="219"/>
      <c r="F110" s="219"/>
      <c r="G110" s="219"/>
      <c r="H110" s="33">
        <v>0.05</v>
      </c>
      <c r="I110" s="4">
        <f>TRUNC(H110*I127,2)</f>
        <v>148.69999999999999</v>
      </c>
      <c r="J110" s="12"/>
      <c r="K110" s="134" t="s">
        <v>173</v>
      </c>
      <c r="L110" s="134"/>
    </row>
    <row r="111" spans="1:16" x14ac:dyDescent="0.2">
      <c r="A111" s="6" t="s">
        <v>11</v>
      </c>
      <c r="B111" s="219" t="s">
        <v>5</v>
      </c>
      <c r="C111" s="219"/>
      <c r="D111" s="219"/>
      <c r="E111" s="219"/>
      <c r="F111" s="219"/>
      <c r="G111" s="219"/>
      <c r="H111" s="34">
        <v>6.7900000000000002E-2</v>
      </c>
      <c r="I111" s="4">
        <f>TRUNC(H111*(I110+I127),2)</f>
        <v>212.04</v>
      </c>
      <c r="J111" s="12"/>
      <c r="K111" s="134" t="s">
        <v>172</v>
      </c>
      <c r="L111" s="134"/>
    </row>
    <row r="112" spans="1:16" x14ac:dyDescent="0.2">
      <c r="A112" s="66" t="s">
        <v>12</v>
      </c>
      <c r="B112" s="223" t="s">
        <v>60</v>
      </c>
      <c r="C112" s="223"/>
      <c r="D112" s="223"/>
      <c r="E112" s="223"/>
      <c r="F112" s="223"/>
      <c r="G112" s="223"/>
      <c r="H112" s="5"/>
      <c r="I112" s="35"/>
      <c r="J112" s="12"/>
      <c r="K112" s="32"/>
      <c r="L112" s="32"/>
    </row>
    <row r="113" spans="1:12" x14ac:dyDescent="0.2">
      <c r="A113" s="6" t="s">
        <v>61</v>
      </c>
      <c r="B113" s="224" t="s">
        <v>164</v>
      </c>
      <c r="C113" s="219"/>
      <c r="D113" s="219"/>
      <c r="E113" s="219"/>
      <c r="F113" s="219"/>
      <c r="G113" s="219"/>
      <c r="H113" s="36">
        <v>1.6500000000000001E-2</v>
      </c>
      <c r="I113" s="25">
        <f>H113*(I127+I110+I111)/(1-H116)</f>
        <v>64.17008746355684</v>
      </c>
      <c r="J113" s="12"/>
      <c r="K113" s="134" t="s">
        <v>258</v>
      </c>
      <c r="L113" s="134"/>
    </row>
    <row r="114" spans="1:12" x14ac:dyDescent="0.2">
      <c r="A114" s="6" t="s">
        <v>62</v>
      </c>
      <c r="B114" s="224" t="s">
        <v>165</v>
      </c>
      <c r="C114" s="219"/>
      <c r="D114" s="219"/>
      <c r="E114" s="219"/>
      <c r="F114" s="219"/>
      <c r="G114" s="219"/>
      <c r="H114" s="37">
        <v>7.5999999999999998E-2</v>
      </c>
      <c r="I114" s="25">
        <f>H114*(I127+I110+I111)/(1-H116)</f>
        <v>295.57131195335268</v>
      </c>
      <c r="J114" s="12"/>
      <c r="K114" s="134" t="s">
        <v>259</v>
      </c>
      <c r="L114" s="134"/>
    </row>
    <row r="115" spans="1:12" x14ac:dyDescent="0.2">
      <c r="A115" s="6" t="s">
        <v>63</v>
      </c>
      <c r="B115" s="219" t="s">
        <v>59</v>
      </c>
      <c r="C115" s="219"/>
      <c r="D115" s="219"/>
      <c r="E115" s="219"/>
      <c r="F115" s="219"/>
      <c r="G115" s="219"/>
      <c r="H115" s="38">
        <v>0.05</v>
      </c>
      <c r="I115" s="25">
        <f>H115*(I127+I110+I111)/(1-H116)</f>
        <v>194.45481049562682</v>
      </c>
      <c r="J115" s="12"/>
      <c r="K115" s="147" t="s">
        <v>260</v>
      </c>
      <c r="L115" s="147"/>
    </row>
    <row r="116" spans="1:12" x14ac:dyDescent="0.2">
      <c r="A116" s="145"/>
      <c r="B116" s="258"/>
      <c r="C116" s="259"/>
      <c r="D116" s="259"/>
      <c r="E116" s="259"/>
      <c r="F116" s="259"/>
      <c r="G116" s="260"/>
      <c r="H116" s="39">
        <f>TRUNC(H113+H114+H115,4)</f>
        <v>0.14249999999999999</v>
      </c>
      <c r="I116" s="146"/>
      <c r="J116" s="12"/>
      <c r="K116" s="32"/>
      <c r="L116" s="32"/>
    </row>
    <row r="117" spans="1:12" x14ac:dyDescent="0.2">
      <c r="A117" s="220" t="s">
        <v>109</v>
      </c>
      <c r="B117" s="220"/>
      <c r="C117" s="220"/>
      <c r="D117" s="220"/>
      <c r="E117" s="220"/>
      <c r="F117" s="220"/>
      <c r="G117" s="220"/>
      <c r="H117" s="36"/>
      <c r="I117" s="26">
        <f>TRUNC(SUM(I110:I115),2)</f>
        <v>914.93</v>
      </c>
      <c r="J117" s="12"/>
      <c r="K117" s="12"/>
      <c r="L117" s="12"/>
    </row>
    <row r="118" spans="1:12" x14ac:dyDescent="0.2">
      <c r="A118" s="74"/>
      <c r="B118" s="222"/>
      <c r="C118" s="222"/>
      <c r="D118" s="222"/>
      <c r="E118" s="222"/>
      <c r="F118" s="222"/>
      <c r="G118" s="222"/>
      <c r="H118" s="222"/>
      <c r="I118" s="222"/>
    </row>
    <row r="119" spans="1:12" x14ac:dyDescent="0.2">
      <c r="A119" s="74"/>
      <c r="B119" s="74"/>
      <c r="C119" s="74"/>
      <c r="D119" s="74"/>
      <c r="E119" s="74"/>
      <c r="F119" s="74"/>
      <c r="G119" s="74"/>
      <c r="H119" s="74"/>
      <c r="I119" s="40"/>
    </row>
    <row r="120" spans="1:12" x14ac:dyDescent="0.2">
      <c r="A120" s="221" t="s">
        <v>110</v>
      </c>
      <c r="B120" s="221"/>
      <c r="C120" s="221"/>
      <c r="D120" s="221"/>
      <c r="E120" s="221"/>
      <c r="F120" s="221"/>
      <c r="G120" s="221"/>
      <c r="H120" s="221"/>
      <c r="I120" s="221"/>
    </row>
    <row r="121" spans="1:12" x14ac:dyDescent="0.2">
      <c r="A121" s="220" t="s">
        <v>28</v>
      </c>
      <c r="B121" s="220"/>
      <c r="C121" s="220"/>
      <c r="D121" s="220"/>
      <c r="E121" s="220"/>
      <c r="F121" s="220"/>
      <c r="G121" s="220"/>
      <c r="H121" s="220"/>
      <c r="I121" s="66" t="s">
        <v>1</v>
      </c>
    </row>
    <row r="122" spans="1:12" x14ac:dyDescent="0.2">
      <c r="A122" s="70" t="s">
        <v>10</v>
      </c>
      <c r="B122" s="219" t="str">
        <f>A27</f>
        <v>MÓDULO 1 - COMPOSIÇÃO DA REMUNERAÇÃO</v>
      </c>
      <c r="C122" s="219"/>
      <c r="D122" s="219"/>
      <c r="E122" s="219"/>
      <c r="F122" s="219"/>
      <c r="G122" s="219"/>
      <c r="H122" s="219"/>
      <c r="I122" s="4">
        <f>I35</f>
        <v>1239</v>
      </c>
    </row>
    <row r="123" spans="1:12" x14ac:dyDescent="0.2">
      <c r="A123" s="41" t="s">
        <v>11</v>
      </c>
      <c r="B123" s="219" t="str">
        <f>A37</f>
        <v>MÓDULO 2 – ENCARGOS E BENEFÍCIOS ANUAIS, MENSAIS E DIÁRIOS</v>
      </c>
      <c r="C123" s="219"/>
      <c r="D123" s="219"/>
      <c r="E123" s="219"/>
      <c r="F123" s="219"/>
      <c r="G123" s="219"/>
      <c r="H123" s="219"/>
      <c r="I123" s="25">
        <f>I69</f>
        <v>1275.48</v>
      </c>
    </row>
    <row r="124" spans="1:12" x14ac:dyDescent="0.2">
      <c r="A124" s="41" t="s">
        <v>12</v>
      </c>
      <c r="B124" s="219" t="str">
        <f>A71</f>
        <v>MÓDULO 3 – PROVISÃO PARA RESCISÃO</v>
      </c>
      <c r="C124" s="219"/>
      <c r="D124" s="219"/>
      <c r="E124" s="219"/>
      <c r="F124" s="219"/>
      <c r="G124" s="219"/>
      <c r="H124" s="219"/>
      <c r="I124" s="25">
        <f>I78</f>
        <v>100.45</v>
      </c>
    </row>
    <row r="125" spans="1:12" x14ac:dyDescent="0.2">
      <c r="A125" s="70" t="s">
        <v>13</v>
      </c>
      <c r="B125" s="219" t="str">
        <f>A80</f>
        <v>MÓDULO 4 – CUSTO DE REPOSIÇÃO DO PROFISSIONAL AUSENTE</v>
      </c>
      <c r="C125" s="219"/>
      <c r="D125" s="219"/>
      <c r="E125" s="219"/>
      <c r="F125" s="219"/>
      <c r="G125" s="219"/>
      <c r="H125" s="219"/>
      <c r="I125" s="25">
        <f>I98</f>
        <v>28.82</v>
      </c>
    </row>
    <row r="126" spans="1:12" x14ac:dyDescent="0.2">
      <c r="A126" s="41" t="s">
        <v>14</v>
      </c>
      <c r="B126" s="219" t="str">
        <f>A100</f>
        <v>MÓDULO 5 – INSUMOS DIVERSOS</v>
      </c>
      <c r="C126" s="219"/>
      <c r="D126" s="219"/>
      <c r="E126" s="219"/>
      <c r="F126" s="219"/>
      <c r="G126" s="219"/>
      <c r="H126" s="219"/>
      <c r="I126" s="25">
        <f>I106</f>
        <v>330.41</v>
      </c>
    </row>
    <row r="127" spans="1:12" x14ac:dyDescent="0.2">
      <c r="A127" s="6"/>
      <c r="B127" s="220" t="s">
        <v>111</v>
      </c>
      <c r="C127" s="220"/>
      <c r="D127" s="220"/>
      <c r="E127" s="220"/>
      <c r="F127" s="220"/>
      <c r="G127" s="220"/>
      <c r="H127" s="220"/>
      <c r="I127" s="26">
        <f>TRUNC(SUM(I122:I126),2)</f>
        <v>2974.16</v>
      </c>
    </row>
    <row r="128" spans="1:12" x14ac:dyDescent="0.2">
      <c r="A128" s="70" t="s">
        <v>15</v>
      </c>
      <c r="B128" s="219" t="str">
        <f>A108</f>
        <v>MÓDULO 6 – CUSTOS INDIRETOS, TRIBUTOS E LUCRO</v>
      </c>
      <c r="C128" s="219"/>
      <c r="D128" s="219"/>
      <c r="E128" s="219"/>
      <c r="F128" s="219"/>
      <c r="G128" s="219"/>
      <c r="H128" s="219"/>
      <c r="I128" s="4">
        <f>I117</f>
        <v>914.93</v>
      </c>
    </row>
    <row r="129" spans="1:9" x14ac:dyDescent="0.2">
      <c r="A129" s="220" t="s">
        <v>113</v>
      </c>
      <c r="B129" s="220"/>
      <c r="C129" s="220"/>
      <c r="D129" s="220"/>
      <c r="E129" s="220"/>
      <c r="F129" s="220"/>
      <c r="G129" s="220"/>
      <c r="H129" s="220"/>
      <c r="I129" s="26">
        <f>TRUNC(SUM(I127:I128),2)</f>
        <v>3889.09</v>
      </c>
    </row>
    <row r="130" spans="1:9" x14ac:dyDescent="0.2">
      <c r="I130" s="42"/>
    </row>
    <row r="131" spans="1:9" hidden="1" x14ac:dyDescent="0.2">
      <c r="A131" s="74"/>
      <c r="B131" s="199" t="s">
        <v>30</v>
      </c>
      <c r="C131" s="199"/>
      <c r="D131" s="199"/>
      <c r="E131" s="199"/>
      <c r="F131" s="199"/>
      <c r="G131" s="199"/>
      <c r="H131" s="10"/>
      <c r="I131" s="10"/>
    </row>
    <row r="132" spans="1:9" ht="40.5" hidden="1" customHeight="1" thickBot="1" x14ac:dyDescent="0.25">
      <c r="A132" s="211" t="s">
        <v>32</v>
      </c>
      <c r="B132" s="212"/>
      <c r="C132" s="211" t="s">
        <v>33</v>
      </c>
      <c r="D132" s="212"/>
      <c r="E132" s="211" t="s">
        <v>35</v>
      </c>
      <c r="F132" s="212"/>
      <c r="G132" s="43" t="s">
        <v>34</v>
      </c>
      <c r="H132" s="44" t="s">
        <v>31</v>
      </c>
      <c r="I132" s="45" t="s">
        <v>1</v>
      </c>
    </row>
    <row r="133" spans="1:9" hidden="1" x14ac:dyDescent="0.2">
      <c r="A133" s="213" t="s">
        <v>36</v>
      </c>
      <c r="B133" s="214"/>
      <c r="C133" s="215" t="s">
        <v>40</v>
      </c>
      <c r="D133" s="216"/>
      <c r="E133" s="217"/>
      <c r="F133" s="218"/>
      <c r="G133" s="46" t="s">
        <v>40</v>
      </c>
      <c r="H133" s="47"/>
      <c r="I133" s="48">
        <v>0</v>
      </c>
    </row>
    <row r="134" spans="1:9" hidden="1" x14ac:dyDescent="0.2">
      <c r="A134" s="203" t="s">
        <v>37</v>
      </c>
      <c r="B134" s="204"/>
      <c r="C134" s="205" t="s">
        <v>40</v>
      </c>
      <c r="D134" s="206"/>
      <c r="E134" s="207"/>
      <c r="F134" s="208"/>
      <c r="G134" s="49" t="s">
        <v>40</v>
      </c>
      <c r="H134" s="50"/>
      <c r="I134" s="51">
        <v>0</v>
      </c>
    </row>
    <row r="135" spans="1:9" hidden="1" x14ac:dyDescent="0.2">
      <c r="A135" s="203" t="s">
        <v>38</v>
      </c>
      <c r="B135" s="204"/>
      <c r="C135" s="205" t="s">
        <v>40</v>
      </c>
      <c r="D135" s="206"/>
      <c r="E135" s="207"/>
      <c r="F135" s="208"/>
      <c r="G135" s="49" t="s">
        <v>40</v>
      </c>
      <c r="H135" s="50"/>
      <c r="I135" s="51">
        <v>0</v>
      </c>
    </row>
    <row r="136" spans="1:9" hidden="1" x14ac:dyDescent="0.2">
      <c r="A136" s="203" t="s">
        <v>39</v>
      </c>
      <c r="B136" s="204"/>
      <c r="C136" s="205" t="s">
        <v>40</v>
      </c>
      <c r="D136" s="206"/>
      <c r="E136" s="207"/>
      <c r="F136" s="208"/>
      <c r="G136" s="49" t="s">
        <v>40</v>
      </c>
      <c r="H136" s="50"/>
      <c r="I136" s="51">
        <v>0</v>
      </c>
    </row>
    <row r="137" spans="1:9" hidden="1" x14ac:dyDescent="0.2">
      <c r="A137" s="209"/>
      <c r="B137" s="210"/>
      <c r="C137" s="207"/>
      <c r="D137" s="208"/>
      <c r="E137" s="207"/>
      <c r="F137" s="208"/>
      <c r="G137" s="52"/>
      <c r="H137" s="53"/>
      <c r="I137" s="51"/>
    </row>
    <row r="138" spans="1:9" ht="13.5" hidden="1" thickBot="1" x14ac:dyDescent="0.25">
      <c r="A138" s="192"/>
      <c r="B138" s="193"/>
      <c r="C138" s="194"/>
      <c r="D138" s="195"/>
      <c r="E138" s="194"/>
      <c r="F138" s="195"/>
      <c r="G138" s="54"/>
      <c r="H138" s="55"/>
      <c r="I138" s="56"/>
    </row>
    <row r="139" spans="1:9" ht="13.5" hidden="1" thickBot="1" x14ac:dyDescent="0.25">
      <c r="A139" s="196" t="s">
        <v>41</v>
      </c>
      <c r="B139" s="197"/>
      <c r="C139" s="197"/>
      <c r="D139" s="197"/>
      <c r="E139" s="197"/>
      <c r="F139" s="197"/>
      <c r="G139" s="197"/>
      <c r="H139" s="198"/>
      <c r="I139" s="57">
        <f>SUM(I137:I138)</f>
        <v>0</v>
      </c>
    </row>
    <row r="140" spans="1:9" hidden="1" x14ac:dyDescent="0.2"/>
    <row r="141" spans="1:9" hidden="1" x14ac:dyDescent="0.2">
      <c r="A141" s="74" t="s">
        <v>42</v>
      </c>
      <c r="B141" s="199" t="s">
        <v>43</v>
      </c>
      <c r="C141" s="199"/>
      <c r="D141" s="199"/>
      <c r="E141" s="199"/>
      <c r="F141" s="199"/>
      <c r="G141" s="199"/>
      <c r="H141" s="10"/>
      <c r="I141" s="10"/>
    </row>
    <row r="142" spans="1:9" ht="13.5" hidden="1" thickBot="1" x14ac:dyDescent="0.25">
      <c r="A142" s="200" t="s">
        <v>44</v>
      </c>
      <c r="B142" s="201"/>
      <c r="C142" s="201"/>
      <c r="D142" s="201"/>
      <c r="E142" s="201"/>
      <c r="F142" s="201"/>
      <c r="G142" s="201"/>
      <c r="H142" s="201"/>
      <c r="I142" s="202"/>
    </row>
    <row r="143" spans="1:9" ht="13.5" hidden="1" thickBot="1" x14ac:dyDescent="0.25">
      <c r="A143" s="58"/>
      <c r="B143" s="177" t="s">
        <v>45</v>
      </c>
      <c r="C143" s="178"/>
      <c r="D143" s="178"/>
      <c r="E143" s="178"/>
      <c r="F143" s="178"/>
      <c r="G143" s="178"/>
      <c r="H143" s="179"/>
      <c r="I143" s="45" t="s">
        <v>1</v>
      </c>
    </row>
    <row r="144" spans="1:9" hidden="1" x14ac:dyDescent="0.2">
      <c r="A144" s="75" t="s">
        <v>10</v>
      </c>
      <c r="B144" s="180" t="s">
        <v>46</v>
      </c>
      <c r="C144" s="181"/>
      <c r="D144" s="181"/>
      <c r="E144" s="181"/>
      <c r="F144" s="181"/>
      <c r="G144" s="181"/>
      <c r="H144" s="182"/>
      <c r="I144" s="59">
        <f>I113</f>
        <v>64.17008746355684</v>
      </c>
    </row>
    <row r="145" spans="1:9" hidden="1" x14ac:dyDescent="0.2">
      <c r="A145" s="60" t="s">
        <v>11</v>
      </c>
      <c r="B145" s="183" t="s">
        <v>47</v>
      </c>
      <c r="C145" s="184"/>
      <c r="D145" s="184"/>
      <c r="E145" s="184"/>
      <c r="F145" s="184"/>
      <c r="G145" s="184"/>
      <c r="H145" s="185"/>
      <c r="I145" s="61" t="e">
        <f>#REF!</f>
        <v>#REF!</v>
      </c>
    </row>
    <row r="146" spans="1:9" ht="13.5" hidden="1" thickBot="1" x14ac:dyDescent="0.25">
      <c r="A146" s="60" t="s">
        <v>12</v>
      </c>
      <c r="B146" s="186" t="s">
        <v>48</v>
      </c>
      <c r="C146" s="187"/>
      <c r="D146" s="187"/>
      <c r="E146" s="187"/>
      <c r="F146" s="187"/>
      <c r="G146" s="187"/>
      <c r="H146" s="188"/>
      <c r="I146" s="61">
        <f>I117</f>
        <v>914.93</v>
      </c>
    </row>
    <row r="147" spans="1:9" ht="13.5" hidden="1" thickBot="1" x14ac:dyDescent="0.25">
      <c r="A147" s="189" t="s">
        <v>23</v>
      </c>
      <c r="B147" s="190"/>
      <c r="C147" s="190"/>
      <c r="D147" s="190"/>
      <c r="E147" s="190"/>
      <c r="F147" s="190"/>
      <c r="G147" s="190"/>
      <c r="H147" s="191"/>
      <c r="I147" s="57" t="e">
        <f>SUM(I144:I146)</f>
        <v>#REF!</v>
      </c>
    </row>
    <row r="148" spans="1:9" hidden="1" x14ac:dyDescent="0.2">
      <c r="A148" s="62" t="s">
        <v>21</v>
      </c>
      <c r="B148" s="1" t="s">
        <v>49</v>
      </c>
    </row>
    <row r="149" spans="1:9" hidden="1" x14ac:dyDescent="0.2"/>
    <row r="150" spans="1:9" hidden="1" x14ac:dyDescent="0.2"/>
    <row r="151" spans="1:9" x14ac:dyDescent="0.2">
      <c r="A151" s="63" t="s">
        <v>112</v>
      </c>
      <c r="B151" s="63">
        <f>I129/I29</f>
        <v>3.1388942695722357</v>
      </c>
    </row>
    <row r="152" spans="1:9" x14ac:dyDescent="0.2">
      <c r="A152" s="64"/>
      <c r="B152" s="63"/>
      <c r="E152" s="65"/>
    </row>
    <row r="153" spans="1:9" x14ac:dyDescent="0.2">
      <c r="A153" s="63"/>
      <c r="B153" s="63"/>
      <c r="C153" s="64"/>
    </row>
    <row r="154" spans="1:9" x14ac:dyDescent="0.2">
      <c r="A154" s="63"/>
      <c r="B154" s="63"/>
      <c r="C154" s="64"/>
    </row>
    <row r="155" spans="1:9" x14ac:dyDescent="0.2">
      <c r="A155" s="65"/>
    </row>
    <row r="156" spans="1:9" x14ac:dyDescent="0.2">
      <c r="A156" s="65"/>
    </row>
  </sheetData>
  <mergeCells count="166">
    <mergeCell ref="B1:I1"/>
    <mergeCell ref="A2:I2"/>
    <mergeCell ref="A3:I3"/>
    <mergeCell ref="A4:I4"/>
    <mergeCell ref="A5:I5"/>
    <mergeCell ref="A6:I6"/>
    <mergeCell ref="B116:G116"/>
    <mergeCell ref="B12:G12"/>
    <mergeCell ref="H12:I12"/>
    <mergeCell ref="B13:G13"/>
    <mergeCell ref="H13:I13"/>
    <mergeCell ref="B14:G14"/>
    <mergeCell ref="H14:I14"/>
    <mergeCell ref="A7:I7"/>
    <mergeCell ref="A8:I8"/>
    <mergeCell ref="A9:I9"/>
    <mergeCell ref="A10:I10"/>
    <mergeCell ref="B11:G11"/>
    <mergeCell ref="H11:I11"/>
    <mergeCell ref="A20:I20"/>
    <mergeCell ref="B21:G21"/>
    <mergeCell ref="H21:I21"/>
    <mergeCell ref="B22:G22"/>
    <mergeCell ref="H22:I22"/>
    <mergeCell ref="B23:G23"/>
    <mergeCell ref="H23:I23"/>
    <mergeCell ref="A16:I16"/>
    <mergeCell ref="A17:B17"/>
    <mergeCell ref="C17:D17"/>
    <mergeCell ref="E17:I17"/>
    <mergeCell ref="A18:B18"/>
    <mergeCell ref="C18:D18"/>
    <mergeCell ref="E18:I18"/>
    <mergeCell ref="B28:G28"/>
    <mergeCell ref="B29:G29"/>
    <mergeCell ref="B30:G30"/>
    <mergeCell ref="B31:G31"/>
    <mergeCell ref="B32:G32"/>
    <mergeCell ref="B33:G33"/>
    <mergeCell ref="B24:G24"/>
    <mergeCell ref="H24:I24"/>
    <mergeCell ref="B25:G25"/>
    <mergeCell ref="H25:I25"/>
    <mergeCell ref="A26:I26"/>
    <mergeCell ref="A27:I27"/>
    <mergeCell ref="A41:G41"/>
    <mergeCell ref="A42:I42"/>
    <mergeCell ref="A45:G45"/>
    <mergeCell ref="B46:G46"/>
    <mergeCell ref="B47:G47"/>
    <mergeCell ref="B48:G48"/>
    <mergeCell ref="B34:G34"/>
    <mergeCell ref="A35:H35"/>
    <mergeCell ref="A37:I37"/>
    <mergeCell ref="A38:G38"/>
    <mergeCell ref="B39:G39"/>
    <mergeCell ref="B40:G40"/>
    <mergeCell ref="A55:I55"/>
    <mergeCell ref="A56:G56"/>
    <mergeCell ref="B57:G57"/>
    <mergeCell ref="B58:G58"/>
    <mergeCell ref="B59:G59"/>
    <mergeCell ref="B60:G60"/>
    <mergeCell ref="B49:G49"/>
    <mergeCell ref="B50:G50"/>
    <mergeCell ref="B51:G51"/>
    <mergeCell ref="B52:G52"/>
    <mergeCell ref="B53:G53"/>
    <mergeCell ref="A54:G54"/>
    <mergeCell ref="B67:H67"/>
    <mergeCell ref="B68:H68"/>
    <mergeCell ref="A69:H69"/>
    <mergeCell ref="A70:I70"/>
    <mergeCell ref="A71:I71"/>
    <mergeCell ref="B72:G72"/>
    <mergeCell ref="B61:G61"/>
    <mergeCell ref="A62:H62"/>
    <mergeCell ref="A63:I63"/>
    <mergeCell ref="A64:I64"/>
    <mergeCell ref="A65:H65"/>
    <mergeCell ref="B66:H66"/>
    <mergeCell ref="A79:I79"/>
    <mergeCell ref="A80:I80"/>
    <mergeCell ref="A81:G81"/>
    <mergeCell ref="B82:G82"/>
    <mergeCell ref="B83:G83"/>
    <mergeCell ref="B84:G84"/>
    <mergeCell ref="B73:G73"/>
    <mergeCell ref="B74:G74"/>
    <mergeCell ref="B75:G75"/>
    <mergeCell ref="B76:G76"/>
    <mergeCell ref="B77:G77"/>
    <mergeCell ref="A78:G78"/>
    <mergeCell ref="B91:G91"/>
    <mergeCell ref="A92:G92"/>
    <mergeCell ref="A93:I93"/>
    <mergeCell ref="A94:I94"/>
    <mergeCell ref="A95:H95"/>
    <mergeCell ref="B96:H96"/>
    <mergeCell ref="B85:G85"/>
    <mergeCell ref="B86:G86"/>
    <mergeCell ref="B87:G87"/>
    <mergeCell ref="A88:G88"/>
    <mergeCell ref="A89:I89"/>
    <mergeCell ref="A90:G90"/>
    <mergeCell ref="B103:G103"/>
    <mergeCell ref="B104:G104"/>
    <mergeCell ref="B105:G105"/>
    <mergeCell ref="A106:G106"/>
    <mergeCell ref="A107:I107"/>
    <mergeCell ref="A108:I108"/>
    <mergeCell ref="B97:H97"/>
    <mergeCell ref="A98:H98"/>
    <mergeCell ref="A99:I99"/>
    <mergeCell ref="A100:I100"/>
    <mergeCell ref="B101:G101"/>
    <mergeCell ref="B102:G102"/>
    <mergeCell ref="A120:I120"/>
    <mergeCell ref="A121:H121"/>
    <mergeCell ref="B122:H122"/>
    <mergeCell ref="B123:H123"/>
    <mergeCell ref="B115:G115"/>
    <mergeCell ref="A117:G117"/>
    <mergeCell ref="B118:I118"/>
    <mergeCell ref="B109:G109"/>
    <mergeCell ref="B110:G110"/>
    <mergeCell ref="B111:G111"/>
    <mergeCell ref="B112:G112"/>
    <mergeCell ref="B113:G113"/>
    <mergeCell ref="B114:G114"/>
    <mergeCell ref="B131:G131"/>
    <mergeCell ref="A132:B132"/>
    <mergeCell ref="C132:D132"/>
    <mergeCell ref="E132:F132"/>
    <mergeCell ref="A133:B133"/>
    <mergeCell ref="C133:D133"/>
    <mergeCell ref="E133:F133"/>
    <mergeCell ref="B124:H124"/>
    <mergeCell ref="B125:H125"/>
    <mergeCell ref="B126:H126"/>
    <mergeCell ref="B127:H127"/>
    <mergeCell ref="B128:H128"/>
    <mergeCell ref="A129:H129"/>
    <mergeCell ref="A136:B136"/>
    <mergeCell ref="C136:D136"/>
    <mergeCell ref="E136:F136"/>
    <mergeCell ref="A137:B137"/>
    <mergeCell ref="C137:D137"/>
    <mergeCell ref="E137:F137"/>
    <mergeCell ref="A134:B134"/>
    <mergeCell ref="C134:D134"/>
    <mergeCell ref="E134:F134"/>
    <mergeCell ref="A135:B135"/>
    <mergeCell ref="C135:D135"/>
    <mergeCell ref="E135:F135"/>
    <mergeCell ref="B143:H143"/>
    <mergeCell ref="B144:H144"/>
    <mergeCell ref="B145:H145"/>
    <mergeCell ref="B146:H146"/>
    <mergeCell ref="A147:H147"/>
    <mergeCell ref="A138:B138"/>
    <mergeCell ref="C138:D138"/>
    <mergeCell ref="E138:F138"/>
    <mergeCell ref="A139:H139"/>
    <mergeCell ref="B141:G141"/>
    <mergeCell ref="A142:I142"/>
  </mergeCells>
  <pageMargins left="0.39370078740157483" right="0.19685039370078741" top="0.59055118110236227" bottom="0.39370078740157483" header="0.15748031496062992" footer="0.15748031496062992"/>
  <pageSetup paperSize="9" scale="80" firstPageNumber="0" orientation="portrait" horizontalDpi="300" verticalDpi="300" r:id="rId1"/>
  <headerFooter alignWithMargins="0"/>
  <rowBreaks count="1" manualBreakCount="1">
    <brk id="119" max="8" man="1"/>
  </rowBreaks>
  <colBreaks count="1" manualBreakCount="1">
    <brk id="9" max="158" man="1"/>
  </colBreaks>
  <ignoredErrors>
    <ignoredError sqref="I7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83FA6-37E8-4A57-8290-4E1F3B6B2EB6}">
  <sheetPr>
    <tabColor theme="6" tint="0.59999389629810485"/>
  </sheetPr>
  <dimension ref="A1:P156"/>
  <sheetViews>
    <sheetView showGridLines="0" topLeftCell="A82" zoomScaleNormal="100" workbookViewId="0">
      <selection activeCell="K104" sqref="K104"/>
    </sheetView>
  </sheetViews>
  <sheetFormatPr defaultRowHeight="12.75" x14ac:dyDescent="0.2"/>
  <cols>
    <col min="1" max="1" width="12.140625" style="1" customWidth="1"/>
    <col min="2" max="2" width="9.140625" style="1"/>
    <col min="3" max="3" width="15" style="1" bestFit="1" customWidth="1"/>
    <col min="4" max="4" width="9.140625" style="1"/>
    <col min="5" max="5" width="10.85546875" style="1" bestFit="1" customWidth="1"/>
    <col min="6" max="6" width="9.140625" style="1"/>
    <col min="7" max="7" width="19.140625" style="1" customWidth="1"/>
    <col min="8" max="8" width="9.140625" style="1" customWidth="1"/>
    <col min="9" max="9" width="13.85546875" style="1" customWidth="1"/>
    <col min="10" max="10" width="7.85546875" style="1" customWidth="1"/>
    <col min="11" max="11" width="44.85546875" style="1" customWidth="1"/>
    <col min="12" max="12" width="52.5703125" style="1" customWidth="1"/>
    <col min="13" max="16384" width="9.140625" style="1"/>
  </cols>
  <sheetData>
    <row r="1" spans="1:9" ht="51.75" customHeight="1" x14ac:dyDescent="0.2">
      <c r="B1" s="252" t="s">
        <v>174</v>
      </c>
      <c r="C1" s="252"/>
      <c r="D1" s="252"/>
      <c r="E1" s="252"/>
      <c r="F1" s="252"/>
      <c r="G1" s="252"/>
      <c r="H1" s="252"/>
      <c r="I1" s="252"/>
    </row>
    <row r="2" spans="1:9" x14ac:dyDescent="0.2">
      <c r="A2" s="253"/>
      <c r="B2" s="253"/>
      <c r="C2" s="253"/>
      <c r="D2" s="253"/>
      <c r="E2" s="253"/>
      <c r="F2" s="253"/>
      <c r="G2" s="253"/>
      <c r="H2" s="253"/>
      <c r="I2" s="253"/>
    </row>
    <row r="3" spans="1:9" x14ac:dyDescent="0.2">
      <c r="A3" s="254" t="s">
        <v>177</v>
      </c>
      <c r="B3" s="254"/>
      <c r="C3" s="254"/>
      <c r="D3" s="254"/>
      <c r="E3" s="254"/>
      <c r="F3" s="254"/>
      <c r="G3" s="254"/>
      <c r="H3" s="254"/>
      <c r="I3" s="254"/>
    </row>
    <row r="4" spans="1:9" x14ac:dyDescent="0.2">
      <c r="A4" s="255" t="s">
        <v>175</v>
      </c>
      <c r="B4" s="256"/>
      <c r="C4" s="256"/>
      <c r="D4" s="256"/>
      <c r="E4" s="256"/>
      <c r="F4" s="256"/>
      <c r="G4" s="256"/>
      <c r="H4" s="256"/>
      <c r="I4" s="256"/>
    </row>
    <row r="5" spans="1:9" x14ac:dyDescent="0.2">
      <c r="A5" s="255" t="s">
        <v>176</v>
      </c>
      <c r="B5" s="256"/>
      <c r="C5" s="256"/>
      <c r="D5" s="256"/>
      <c r="E5" s="256"/>
      <c r="F5" s="256"/>
      <c r="G5" s="256"/>
      <c r="H5" s="256"/>
      <c r="I5" s="256"/>
    </row>
    <row r="6" spans="1:9" x14ac:dyDescent="0.2">
      <c r="A6" s="257" t="s">
        <v>186</v>
      </c>
      <c r="B6" s="257"/>
      <c r="C6" s="257"/>
      <c r="D6" s="257"/>
      <c r="E6" s="257"/>
      <c r="F6" s="257"/>
      <c r="G6" s="257"/>
      <c r="H6" s="257"/>
      <c r="I6" s="257"/>
    </row>
    <row r="7" spans="1:9" x14ac:dyDescent="0.2">
      <c r="A7" s="253"/>
      <c r="B7" s="253"/>
      <c r="C7" s="253"/>
      <c r="D7" s="253"/>
      <c r="E7" s="253"/>
      <c r="F7" s="253"/>
      <c r="G7" s="253"/>
      <c r="H7" s="253"/>
      <c r="I7" s="253"/>
    </row>
    <row r="8" spans="1:9" x14ac:dyDescent="0.2">
      <c r="A8" s="262" t="s">
        <v>178</v>
      </c>
      <c r="B8" s="263"/>
      <c r="C8" s="263"/>
      <c r="D8" s="263"/>
      <c r="E8" s="263"/>
      <c r="F8" s="263"/>
      <c r="G8" s="263"/>
      <c r="H8" s="263"/>
      <c r="I8" s="263"/>
    </row>
    <row r="9" spans="1:9" x14ac:dyDescent="0.2">
      <c r="A9" s="264"/>
      <c r="B9" s="264"/>
      <c r="C9" s="264"/>
      <c r="D9" s="264"/>
      <c r="E9" s="264"/>
      <c r="F9" s="264"/>
      <c r="G9" s="264"/>
      <c r="H9" s="264"/>
      <c r="I9" s="264"/>
    </row>
    <row r="10" spans="1:9" x14ac:dyDescent="0.2">
      <c r="A10" s="251" t="s">
        <v>51</v>
      </c>
      <c r="B10" s="251"/>
      <c r="C10" s="251"/>
      <c r="D10" s="251"/>
      <c r="E10" s="251"/>
      <c r="F10" s="251"/>
      <c r="G10" s="251"/>
      <c r="H10" s="251"/>
      <c r="I10" s="251"/>
    </row>
    <row r="11" spans="1:9" x14ac:dyDescent="0.2">
      <c r="A11" s="130" t="s">
        <v>10</v>
      </c>
      <c r="B11" s="219" t="s">
        <v>52</v>
      </c>
      <c r="C11" s="219"/>
      <c r="D11" s="219"/>
      <c r="E11" s="219"/>
      <c r="F11" s="219"/>
      <c r="G11" s="219"/>
      <c r="H11" s="249"/>
      <c r="I11" s="203"/>
    </row>
    <row r="12" spans="1:9" x14ac:dyDescent="0.2">
      <c r="A12" s="130" t="s">
        <v>11</v>
      </c>
      <c r="B12" s="219" t="s">
        <v>53</v>
      </c>
      <c r="C12" s="219"/>
      <c r="D12" s="219"/>
      <c r="E12" s="219"/>
      <c r="F12" s="219"/>
      <c r="G12" s="219"/>
      <c r="H12" s="230" t="s">
        <v>118</v>
      </c>
      <c r="I12" s="203"/>
    </row>
    <row r="13" spans="1:9" ht="41.25" customHeight="1" x14ac:dyDescent="0.2">
      <c r="A13" s="130" t="s">
        <v>12</v>
      </c>
      <c r="B13" s="219" t="s">
        <v>64</v>
      </c>
      <c r="C13" s="219"/>
      <c r="D13" s="219"/>
      <c r="E13" s="219"/>
      <c r="F13" s="219"/>
      <c r="G13" s="219"/>
      <c r="H13" s="261" t="s">
        <v>179</v>
      </c>
      <c r="I13" s="203"/>
    </row>
    <row r="14" spans="1:9" x14ac:dyDescent="0.2">
      <c r="A14" s="130" t="s">
        <v>13</v>
      </c>
      <c r="B14" s="219" t="s">
        <v>54</v>
      </c>
      <c r="C14" s="219"/>
      <c r="D14" s="219"/>
      <c r="E14" s="219"/>
      <c r="F14" s="219"/>
      <c r="G14" s="219"/>
      <c r="H14" s="203">
        <v>12</v>
      </c>
      <c r="I14" s="203"/>
    </row>
    <row r="15" spans="1:9" x14ac:dyDescent="0.2">
      <c r="A15" s="129"/>
      <c r="B15" s="133"/>
      <c r="C15" s="133"/>
      <c r="D15" s="133"/>
      <c r="E15" s="133"/>
      <c r="F15" s="133"/>
      <c r="G15" s="133"/>
      <c r="H15" s="129"/>
      <c r="I15" s="129"/>
    </row>
    <row r="16" spans="1:9" x14ac:dyDescent="0.2">
      <c r="A16" s="251" t="s">
        <v>58</v>
      </c>
      <c r="B16" s="251"/>
      <c r="C16" s="251"/>
      <c r="D16" s="251"/>
      <c r="E16" s="251"/>
      <c r="F16" s="251"/>
      <c r="G16" s="251"/>
      <c r="H16" s="251"/>
      <c r="I16" s="251"/>
    </row>
    <row r="17" spans="1:12" x14ac:dyDescent="0.2">
      <c r="A17" s="203" t="s">
        <v>55</v>
      </c>
      <c r="B17" s="203"/>
      <c r="C17" s="203" t="s">
        <v>56</v>
      </c>
      <c r="D17" s="203"/>
      <c r="E17" s="203" t="s">
        <v>57</v>
      </c>
      <c r="F17" s="203"/>
      <c r="G17" s="203"/>
      <c r="H17" s="203"/>
      <c r="I17" s="203"/>
    </row>
    <row r="18" spans="1:12" x14ac:dyDescent="0.2">
      <c r="A18" s="230" t="s">
        <v>180</v>
      </c>
      <c r="B18" s="203"/>
      <c r="C18" s="230" t="s">
        <v>181</v>
      </c>
      <c r="D18" s="203"/>
      <c r="E18" s="203"/>
      <c r="F18" s="203"/>
      <c r="G18" s="203"/>
      <c r="H18" s="203"/>
      <c r="I18" s="203"/>
    </row>
    <row r="19" spans="1:12" x14ac:dyDescent="0.2">
      <c r="A19" s="129"/>
      <c r="B19" s="133"/>
      <c r="C19" s="133"/>
      <c r="D19" s="133"/>
      <c r="E19" s="133"/>
      <c r="F19" s="133"/>
      <c r="G19" s="133"/>
      <c r="H19" s="129"/>
      <c r="I19" s="129"/>
    </row>
    <row r="20" spans="1:12" x14ac:dyDescent="0.2">
      <c r="A20" s="251" t="s">
        <v>65</v>
      </c>
      <c r="B20" s="251"/>
      <c r="C20" s="251"/>
      <c r="D20" s="251"/>
      <c r="E20" s="251"/>
      <c r="F20" s="251"/>
      <c r="G20" s="251"/>
      <c r="H20" s="251"/>
      <c r="I20" s="251"/>
    </row>
    <row r="21" spans="1:12" x14ac:dyDescent="0.2">
      <c r="A21" s="130">
        <v>1</v>
      </c>
      <c r="B21" s="219" t="s">
        <v>9</v>
      </c>
      <c r="C21" s="219"/>
      <c r="D21" s="219"/>
      <c r="E21" s="219"/>
      <c r="F21" s="219"/>
      <c r="G21" s="219"/>
      <c r="H21" s="230" t="s">
        <v>180</v>
      </c>
      <c r="I21" s="203"/>
    </row>
    <row r="22" spans="1:12" x14ac:dyDescent="0.2">
      <c r="A22" s="130">
        <v>2</v>
      </c>
      <c r="B22" s="219" t="s">
        <v>66</v>
      </c>
      <c r="C22" s="219"/>
      <c r="D22" s="219"/>
      <c r="E22" s="219"/>
      <c r="F22" s="219"/>
      <c r="G22" s="219"/>
      <c r="H22" s="230" t="s">
        <v>183</v>
      </c>
      <c r="I22" s="203"/>
    </row>
    <row r="23" spans="1:12" x14ac:dyDescent="0.2">
      <c r="A23" s="130">
        <v>3</v>
      </c>
      <c r="B23" s="219" t="s">
        <v>8</v>
      </c>
      <c r="C23" s="219"/>
      <c r="D23" s="219"/>
      <c r="E23" s="219"/>
      <c r="F23" s="219"/>
      <c r="G23" s="219"/>
      <c r="H23" s="250">
        <v>1239</v>
      </c>
      <c r="I23" s="203"/>
    </row>
    <row r="24" spans="1:12" x14ac:dyDescent="0.2">
      <c r="A24" s="130">
        <v>4</v>
      </c>
      <c r="B24" s="219" t="s">
        <v>7</v>
      </c>
      <c r="C24" s="219"/>
      <c r="D24" s="219"/>
      <c r="E24" s="219"/>
      <c r="F24" s="219"/>
      <c r="G24" s="219"/>
      <c r="H24" s="239" t="s">
        <v>182</v>
      </c>
      <c r="I24" s="239"/>
    </row>
    <row r="25" spans="1:12" x14ac:dyDescent="0.2">
      <c r="A25" s="130">
        <v>5</v>
      </c>
      <c r="B25" s="219" t="s">
        <v>6</v>
      </c>
      <c r="C25" s="219"/>
      <c r="D25" s="219"/>
      <c r="E25" s="219"/>
      <c r="F25" s="219"/>
      <c r="G25" s="219"/>
      <c r="H25" s="249">
        <v>43525</v>
      </c>
      <c r="I25" s="203"/>
    </row>
    <row r="26" spans="1:12" x14ac:dyDescent="0.2">
      <c r="A26" s="199"/>
      <c r="B26" s="199"/>
      <c r="C26" s="199"/>
      <c r="D26" s="199"/>
      <c r="E26" s="199"/>
      <c r="F26" s="199"/>
      <c r="G26" s="199"/>
      <c r="H26" s="199"/>
      <c r="I26" s="199"/>
    </row>
    <row r="27" spans="1:12" x14ac:dyDescent="0.2">
      <c r="A27" s="229" t="s">
        <v>29</v>
      </c>
      <c r="B27" s="229"/>
      <c r="C27" s="229"/>
      <c r="D27" s="229"/>
      <c r="E27" s="229"/>
      <c r="F27" s="229"/>
      <c r="G27" s="229"/>
      <c r="H27" s="229"/>
      <c r="I27" s="229"/>
      <c r="K27" s="2" t="s">
        <v>159</v>
      </c>
      <c r="L27" s="2" t="s">
        <v>158</v>
      </c>
    </row>
    <row r="28" spans="1:12" x14ac:dyDescent="0.2">
      <c r="A28" s="132">
        <v>1</v>
      </c>
      <c r="B28" s="220" t="s">
        <v>18</v>
      </c>
      <c r="C28" s="220"/>
      <c r="D28" s="220"/>
      <c r="E28" s="220"/>
      <c r="F28" s="220"/>
      <c r="G28" s="220"/>
      <c r="H28" s="132" t="s">
        <v>3</v>
      </c>
      <c r="I28" s="132" t="s">
        <v>1</v>
      </c>
      <c r="K28" s="135"/>
      <c r="L28" s="3" t="s">
        <v>148</v>
      </c>
    </row>
    <row r="29" spans="1:12" x14ac:dyDescent="0.2">
      <c r="A29" s="132" t="s">
        <v>10</v>
      </c>
      <c r="B29" s="219" t="s">
        <v>50</v>
      </c>
      <c r="C29" s="219"/>
      <c r="D29" s="219"/>
      <c r="E29" s="219"/>
      <c r="F29" s="219"/>
      <c r="G29" s="219"/>
      <c r="H29" s="135"/>
      <c r="I29" s="4">
        <v>1239</v>
      </c>
      <c r="K29" s="135"/>
      <c r="L29" s="135"/>
    </row>
    <row r="30" spans="1:12" x14ac:dyDescent="0.2">
      <c r="A30" s="132" t="s">
        <v>11</v>
      </c>
      <c r="B30" s="219" t="s">
        <v>67</v>
      </c>
      <c r="C30" s="219"/>
      <c r="D30" s="219"/>
      <c r="E30" s="219"/>
      <c r="F30" s="219"/>
      <c r="G30" s="219"/>
      <c r="H30" s="5"/>
      <c r="I30" s="4">
        <v>0</v>
      </c>
      <c r="K30" s="135"/>
      <c r="L30" s="135"/>
    </row>
    <row r="31" spans="1:12" x14ac:dyDescent="0.2">
      <c r="A31" s="132" t="s">
        <v>12</v>
      </c>
      <c r="B31" s="219" t="s">
        <v>68</v>
      </c>
      <c r="C31" s="219"/>
      <c r="D31" s="219"/>
      <c r="E31" s="219"/>
      <c r="F31" s="219"/>
      <c r="G31" s="219"/>
      <c r="H31" s="5"/>
      <c r="I31" s="4">
        <f>H31*I29</f>
        <v>0</v>
      </c>
      <c r="K31" s="135"/>
      <c r="L31" s="135"/>
    </row>
    <row r="32" spans="1:12" x14ac:dyDescent="0.2">
      <c r="A32" s="132" t="s">
        <v>13</v>
      </c>
      <c r="B32" s="219" t="s">
        <v>2</v>
      </c>
      <c r="C32" s="219"/>
      <c r="D32" s="219"/>
      <c r="E32" s="219"/>
      <c r="F32" s="219"/>
      <c r="G32" s="219"/>
      <c r="H32" s="5"/>
      <c r="I32" s="4">
        <v>0</v>
      </c>
      <c r="K32" s="135"/>
      <c r="L32" s="135"/>
    </row>
    <row r="33" spans="1:12" x14ac:dyDescent="0.2">
      <c r="A33" s="6" t="s">
        <v>14</v>
      </c>
      <c r="B33" s="219" t="s">
        <v>69</v>
      </c>
      <c r="C33" s="219"/>
      <c r="D33" s="219"/>
      <c r="E33" s="219"/>
      <c r="F33" s="219"/>
      <c r="G33" s="219"/>
      <c r="H33" s="7"/>
      <c r="I33" s="4">
        <v>0</v>
      </c>
      <c r="K33" s="135"/>
      <c r="L33" s="135"/>
    </row>
    <row r="34" spans="1:12" x14ac:dyDescent="0.2">
      <c r="A34" s="8" t="s">
        <v>15</v>
      </c>
      <c r="B34" s="224" t="s">
        <v>266</v>
      </c>
      <c r="C34" s="219"/>
      <c r="D34" s="219"/>
      <c r="E34" s="219"/>
      <c r="F34" s="219"/>
      <c r="G34" s="219"/>
      <c r="H34" s="5">
        <v>0.15</v>
      </c>
      <c r="I34" s="4">
        <f>I29*H34</f>
        <v>185.85</v>
      </c>
      <c r="K34" s="135"/>
      <c r="L34" s="3" t="s">
        <v>148</v>
      </c>
    </row>
    <row r="35" spans="1:12" x14ac:dyDescent="0.2">
      <c r="A35" s="220" t="s">
        <v>93</v>
      </c>
      <c r="B35" s="220"/>
      <c r="C35" s="220"/>
      <c r="D35" s="220"/>
      <c r="E35" s="220"/>
      <c r="F35" s="220"/>
      <c r="G35" s="220"/>
      <c r="H35" s="220"/>
      <c r="I35" s="9">
        <f>TRUNC(SUM(I29:I34),2)</f>
        <v>1424.85</v>
      </c>
      <c r="K35" s="135"/>
      <c r="L35" s="135"/>
    </row>
    <row r="36" spans="1:12" x14ac:dyDescent="0.2">
      <c r="A36" s="10"/>
      <c r="B36" s="10"/>
      <c r="C36" s="10"/>
      <c r="D36" s="10"/>
      <c r="E36" s="10"/>
      <c r="F36" s="10"/>
      <c r="G36" s="10"/>
      <c r="H36" s="10"/>
      <c r="I36" s="11"/>
      <c r="J36" s="12"/>
    </row>
    <row r="37" spans="1:12" x14ac:dyDescent="0.2">
      <c r="A37" s="229" t="s">
        <v>70</v>
      </c>
      <c r="B37" s="229"/>
      <c r="C37" s="229"/>
      <c r="D37" s="229"/>
      <c r="E37" s="229"/>
      <c r="F37" s="229"/>
      <c r="G37" s="229"/>
      <c r="H37" s="229"/>
      <c r="I37" s="229"/>
      <c r="J37" s="12"/>
    </row>
    <row r="38" spans="1:12" x14ac:dyDescent="0.2">
      <c r="A38" s="220" t="s">
        <v>83</v>
      </c>
      <c r="B38" s="220"/>
      <c r="C38" s="220"/>
      <c r="D38" s="220"/>
      <c r="E38" s="220"/>
      <c r="F38" s="220"/>
      <c r="G38" s="220"/>
      <c r="H38" s="132" t="s">
        <v>3</v>
      </c>
      <c r="I38" s="132" t="s">
        <v>1</v>
      </c>
      <c r="J38" s="12"/>
    </row>
    <row r="39" spans="1:12" ht="38.25" x14ac:dyDescent="0.2">
      <c r="A39" s="132" t="s">
        <v>10</v>
      </c>
      <c r="B39" s="224" t="s">
        <v>168</v>
      </c>
      <c r="C39" s="219"/>
      <c r="D39" s="219"/>
      <c r="E39" s="219"/>
      <c r="F39" s="219"/>
      <c r="G39" s="219"/>
      <c r="H39" s="13">
        <v>8.3299999999999999E-2</v>
      </c>
      <c r="I39" s="4">
        <f>$I$35*H39</f>
        <v>118.69000499999999</v>
      </c>
      <c r="J39" s="12"/>
      <c r="K39" s="135"/>
      <c r="L39" s="14" t="s">
        <v>155</v>
      </c>
    </row>
    <row r="40" spans="1:12" ht="38.25" x14ac:dyDescent="0.2">
      <c r="A40" s="132" t="s">
        <v>11</v>
      </c>
      <c r="B40" s="224" t="s">
        <v>169</v>
      </c>
      <c r="C40" s="224"/>
      <c r="D40" s="224"/>
      <c r="E40" s="224"/>
      <c r="F40" s="224"/>
      <c r="G40" s="224"/>
      <c r="H40" s="15">
        <v>0.121</v>
      </c>
      <c r="I40" s="4">
        <f>H40*I35</f>
        <v>172.40684999999999</v>
      </c>
      <c r="J40" s="12"/>
      <c r="K40" s="21" t="s">
        <v>167</v>
      </c>
      <c r="L40" s="14" t="s">
        <v>154</v>
      </c>
    </row>
    <row r="41" spans="1:12" x14ac:dyDescent="0.2">
      <c r="A41" s="220" t="s">
        <v>72</v>
      </c>
      <c r="B41" s="220"/>
      <c r="C41" s="220"/>
      <c r="D41" s="220"/>
      <c r="E41" s="220"/>
      <c r="F41" s="220"/>
      <c r="G41" s="220"/>
      <c r="H41" s="16">
        <f>TRUNC(SUM(H39:H40),4)</f>
        <v>0.20430000000000001</v>
      </c>
      <c r="I41" s="9">
        <f>TRUNC(SUM(I39:I40),2)</f>
        <v>291.08999999999997</v>
      </c>
      <c r="J41" s="12"/>
    </row>
    <row r="42" spans="1:12" x14ac:dyDescent="0.2">
      <c r="A42" s="247"/>
      <c r="B42" s="248"/>
      <c r="C42" s="248"/>
      <c r="D42" s="248"/>
      <c r="E42" s="248"/>
      <c r="F42" s="248"/>
      <c r="G42" s="248"/>
      <c r="H42" s="248"/>
      <c r="I42" s="248"/>
    </row>
    <row r="43" spans="1:12" x14ac:dyDescent="0.2">
      <c r="A43" s="139"/>
      <c r="B43" s="139"/>
      <c r="C43" s="139"/>
      <c r="D43" s="139"/>
      <c r="E43" s="139"/>
      <c r="F43" s="139"/>
      <c r="G43" s="139"/>
      <c r="H43" s="17" t="s">
        <v>114</v>
      </c>
      <c r="I43" s="18">
        <f>I35+I41</f>
        <v>1715.9399999999998</v>
      </c>
      <c r="J43" s="19"/>
    </row>
    <row r="44" spans="1:12" x14ac:dyDescent="0.2">
      <c r="A44" s="139"/>
      <c r="B44" s="139"/>
      <c r="C44" s="139"/>
      <c r="D44" s="139"/>
      <c r="E44" s="139"/>
      <c r="F44" s="139"/>
      <c r="G44" s="139"/>
      <c r="H44" s="139"/>
      <c r="I44" s="139"/>
      <c r="J44" s="19"/>
    </row>
    <row r="45" spans="1:12" x14ac:dyDescent="0.2">
      <c r="A45" s="220" t="s">
        <v>84</v>
      </c>
      <c r="B45" s="220"/>
      <c r="C45" s="220"/>
      <c r="D45" s="220"/>
      <c r="E45" s="220"/>
      <c r="F45" s="220"/>
      <c r="G45" s="220"/>
      <c r="H45" s="132" t="s">
        <v>3</v>
      </c>
      <c r="I45" s="132" t="s">
        <v>1</v>
      </c>
      <c r="J45" s="12"/>
    </row>
    <row r="46" spans="1:12" x14ac:dyDescent="0.2">
      <c r="A46" s="132" t="s">
        <v>10</v>
      </c>
      <c r="B46" s="219" t="s">
        <v>75</v>
      </c>
      <c r="C46" s="219"/>
      <c r="D46" s="219"/>
      <c r="E46" s="219"/>
      <c r="F46" s="219"/>
      <c r="G46" s="219"/>
      <c r="H46" s="13">
        <v>0.2</v>
      </c>
      <c r="I46" s="4">
        <f t="shared" ref="I46:I53" si="0">H46*$I$43</f>
        <v>343.18799999999999</v>
      </c>
      <c r="J46" s="12"/>
      <c r="K46" s="135"/>
      <c r="L46" s="20" t="s">
        <v>137</v>
      </c>
    </row>
    <row r="47" spans="1:12" x14ac:dyDescent="0.2">
      <c r="A47" s="132" t="s">
        <v>11</v>
      </c>
      <c r="B47" s="219" t="s">
        <v>76</v>
      </c>
      <c r="C47" s="219"/>
      <c r="D47" s="219"/>
      <c r="E47" s="219"/>
      <c r="F47" s="219"/>
      <c r="G47" s="219"/>
      <c r="H47" s="13">
        <v>2.5000000000000001E-2</v>
      </c>
      <c r="I47" s="4">
        <f t="shared" si="0"/>
        <v>42.898499999999999</v>
      </c>
      <c r="J47" s="12"/>
      <c r="K47" s="135"/>
      <c r="L47" s="20" t="s">
        <v>138</v>
      </c>
    </row>
    <row r="48" spans="1:12" x14ac:dyDescent="0.2">
      <c r="A48" s="132" t="s">
        <v>12</v>
      </c>
      <c r="B48" s="219" t="s">
        <v>77</v>
      </c>
      <c r="C48" s="219"/>
      <c r="D48" s="219"/>
      <c r="E48" s="219"/>
      <c r="F48" s="219"/>
      <c r="G48" s="219"/>
      <c r="H48" s="13">
        <v>0.03</v>
      </c>
      <c r="I48" s="4">
        <f t="shared" si="0"/>
        <v>51.478199999999994</v>
      </c>
      <c r="J48" s="12"/>
      <c r="K48" s="21" t="s">
        <v>139</v>
      </c>
      <c r="L48" s="20" t="s">
        <v>140</v>
      </c>
    </row>
    <row r="49" spans="1:12" x14ac:dyDescent="0.2">
      <c r="A49" s="132" t="s">
        <v>13</v>
      </c>
      <c r="B49" s="219" t="s">
        <v>74</v>
      </c>
      <c r="C49" s="219"/>
      <c r="D49" s="219"/>
      <c r="E49" s="219"/>
      <c r="F49" s="219"/>
      <c r="G49" s="219"/>
      <c r="H49" s="13">
        <v>1.4999999999999999E-2</v>
      </c>
      <c r="I49" s="4">
        <f t="shared" si="0"/>
        <v>25.739099999999997</v>
      </c>
      <c r="J49" s="12"/>
      <c r="K49" s="135"/>
      <c r="L49" s="20" t="s">
        <v>141</v>
      </c>
    </row>
    <row r="50" spans="1:12" x14ac:dyDescent="0.2">
      <c r="A50" s="132" t="s">
        <v>14</v>
      </c>
      <c r="B50" s="219" t="s">
        <v>78</v>
      </c>
      <c r="C50" s="219"/>
      <c r="D50" s="219"/>
      <c r="E50" s="219"/>
      <c r="F50" s="219"/>
      <c r="G50" s="219"/>
      <c r="H50" s="13">
        <v>0.01</v>
      </c>
      <c r="I50" s="4">
        <f t="shared" si="0"/>
        <v>17.159399999999998</v>
      </c>
      <c r="J50" s="12"/>
      <c r="K50" s="135"/>
      <c r="L50" s="20" t="s">
        <v>142</v>
      </c>
    </row>
    <row r="51" spans="1:12" x14ac:dyDescent="0.2">
      <c r="A51" s="132" t="s">
        <v>15</v>
      </c>
      <c r="B51" s="219" t="s">
        <v>79</v>
      </c>
      <c r="C51" s="219"/>
      <c r="D51" s="219"/>
      <c r="E51" s="219"/>
      <c r="F51" s="219"/>
      <c r="G51" s="219"/>
      <c r="H51" s="13">
        <v>6.0000000000000001E-3</v>
      </c>
      <c r="I51" s="4">
        <f t="shared" si="0"/>
        <v>10.295639999999999</v>
      </c>
      <c r="J51" s="12"/>
      <c r="K51" s="135"/>
      <c r="L51" s="22" t="s">
        <v>143</v>
      </c>
    </row>
    <row r="52" spans="1:12" x14ac:dyDescent="0.2">
      <c r="A52" s="132" t="s">
        <v>16</v>
      </c>
      <c r="B52" s="219" t="s">
        <v>80</v>
      </c>
      <c r="C52" s="219"/>
      <c r="D52" s="219"/>
      <c r="E52" s="219"/>
      <c r="F52" s="219"/>
      <c r="G52" s="219"/>
      <c r="H52" s="13">
        <v>2E-3</v>
      </c>
      <c r="I52" s="4">
        <f t="shared" si="0"/>
        <v>3.4318799999999996</v>
      </c>
      <c r="J52" s="12"/>
      <c r="K52" s="135"/>
      <c r="L52" s="20" t="s">
        <v>142</v>
      </c>
    </row>
    <row r="53" spans="1:12" x14ac:dyDescent="0.2">
      <c r="A53" s="132" t="s">
        <v>17</v>
      </c>
      <c r="B53" s="219" t="s">
        <v>81</v>
      </c>
      <c r="C53" s="219"/>
      <c r="D53" s="219"/>
      <c r="E53" s="219"/>
      <c r="F53" s="219"/>
      <c r="G53" s="219"/>
      <c r="H53" s="13">
        <v>0.08</v>
      </c>
      <c r="I53" s="4">
        <f t="shared" si="0"/>
        <v>137.27519999999998</v>
      </c>
      <c r="J53" s="12"/>
      <c r="K53" s="135"/>
      <c r="L53" s="20" t="s">
        <v>144</v>
      </c>
    </row>
    <row r="54" spans="1:12" x14ac:dyDescent="0.2">
      <c r="A54" s="220" t="s">
        <v>82</v>
      </c>
      <c r="B54" s="220"/>
      <c r="C54" s="220"/>
      <c r="D54" s="220"/>
      <c r="E54" s="220"/>
      <c r="F54" s="220"/>
      <c r="G54" s="220"/>
      <c r="H54" s="16">
        <f>SUM(H46:H53)</f>
        <v>0.36800000000000005</v>
      </c>
      <c r="I54" s="9">
        <f>TRUNC(SUM(I46:I53),2)</f>
        <v>631.46</v>
      </c>
      <c r="J54" s="12"/>
    </row>
    <row r="55" spans="1:12" x14ac:dyDescent="0.2">
      <c r="A55" s="242"/>
      <c r="B55" s="242"/>
      <c r="C55" s="242"/>
      <c r="D55" s="242"/>
      <c r="E55" s="242"/>
      <c r="F55" s="242"/>
      <c r="G55" s="242"/>
      <c r="H55" s="242"/>
      <c r="I55" s="243"/>
      <c r="J55" s="12"/>
    </row>
    <row r="56" spans="1:12" x14ac:dyDescent="0.2">
      <c r="A56" s="220" t="s">
        <v>85</v>
      </c>
      <c r="B56" s="220"/>
      <c r="C56" s="220"/>
      <c r="D56" s="220"/>
      <c r="E56" s="220"/>
      <c r="F56" s="220"/>
      <c r="G56" s="220"/>
      <c r="H56" s="16"/>
      <c r="I56" s="132" t="s">
        <v>1</v>
      </c>
      <c r="J56" s="12"/>
    </row>
    <row r="57" spans="1:12" x14ac:dyDescent="0.2">
      <c r="A57" s="132" t="s">
        <v>10</v>
      </c>
      <c r="B57" s="225" t="s">
        <v>116</v>
      </c>
      <c r="C57" s="226"/>
      <c r="D57" s="226"/>
      <c r="E57" s="226"/>
      <c r="F57" s="226"/>
      <c r="G57" s="226"/>
      <c r="H57" s="130" t="s">
        <v>0</v>
      </c>
      <c r="I57" s="23">
        <f>(4.05*2*22)-(I29*0.06)</f>
        <v>103.85999999999999</v>
      </c>
      <c r="J57" s="12"/>
      <c r="K57" s="24" t="s">
        <v>145</v>
      </c>
      <c r="L57" s="24" t="s">
        <v>146</v>
      </c>
    </row>
    <row r="58" spans="1:12" x14ac:dyDescent="0.2">
      <c r="A58" s="132" t="s">
        <v>11</v>
      </c>
      <c r="B58" s="225" t="s">
        <v>117</v>
      </c>
      <c r="C58" s="226"/>
      <c r="D58" s="226"/>
      <c r="E58" s="226"/>
      <c r="F58" s="226"/>
      <c r="G58" s="226"/>
      <c r="H58" s="130" t="s">
        <v>0</v>
      </c>
      <c r="I58" s="23">
        <f>(18*22)-10%*(18*22)</f>
        <v>356.4</v>
      </c>
      <c r="J58" s="12"/>
      <c r="K58" s="3" t="s">
        <v>147</v>
      </c>
      <c r="L58" s="3" t="s">
        <v>148</v>
      </c>
    </row>
    <row r="59" spans="1:12" x14ac:dyDescent="0.2">
      <c r="A59" s="132" t="s">
        <v>12</v>
      </c>
      <c r="B59" s="225" t="s">
        <v>184</v>
      </c>
      <c r="C59" s="226"/>
      <c r="D59" s="226"/>
      <c r="E59" s="226"/>
      <c r="F59" s="226"/>
      <c r="G59" s="226"/>
      <c r="H59" s="130" t="s">
        <v>0</v>
      </c>
      <c r="I59" s="23">
        <v>13</v>
      </c>
      <c r="J59" s="12"/>
      <c r="K59" s="135"/>
      <c r="L59" s="3" t="s">
        <v>185</v>
      </c>
    </row>
    <row r="60" spans="1:12" x14ac:dyDescent="0.2">
      <c r="A60" s="137" t="s">
        <v>14</v>
      </c>
      <c r="B60" s="244" t="s">
        <v>115</v>
      </c>
      <c r="C60" s="245"/>
      <c r="D60" s="245"/>
      <c r="E60" s="245"/>
      <c r="F60" s="245"/>
      <c r="G60" s="246"/>
      <c r="H60" s="136" t="s">
        <v>0</v>
      </c>
      <c r="I60" s="23">
        <v>0</v>
      </c>
      <c r="J60" s="12"/>
      <c r="K60" s="135"/>
      <c r="L60" s="135"/>
    </row>
    <row r="61" spans="1:12" x14ac:dyDescent="0.2">
      <c r="A61" s="137" t="s">
        <v>16</v>
      </c>
      <c r="B61" s="225" t="s">
        <v>4</v>
      </c>
      <c r="C61" s="226"/>
      <c r="D61" s="226"/>
      <c r="E61" s="226"/>
      <c r="F61" s="226"/>
      <c r="G61" s="226"/>
      <c r="H61" s="130" t="s">
        <v>0</v>
      </c>
      <c r="I61" s="23">
        <v>0</v>
      </c>
      <c r="J61" s="12"/>
      <c r="K61" s="135"/>
      <c r="L61" s="135"/>
    </row>
    <row r="62" spans="1:12" x14ac:dyDescent="0.2">
      <c r="A62" s="220" t="s">
        <v>86</v>
      </c>
      <c r="B62" s="220"/>
      <c r="C62" s="220"/>
      <c r="D62" s="220"/>
      <c r="E62" s="220"/>
      <c r="F62" s="220"/>
      <c r="G62" s="220"/>
      <c r="H62" s="220"/>
      <c r="I62" s="9">
        <f>SUM(I57:I61)</f>
        <v>473.26</v>
      </c>
      <c r="J62" s="12"/>
    </row>
    <row r="63" spans="1:12" x14ac:dyDescent="0.2">
      <c r="A63" s="242"/>
      <c r="B63" s="242"/>
      <c r="C63" s="242"/>
      <c r="D63" s="242"/>
      <c r="E63" s="242"/>
      <c r="F63" s="242"/>
      <c r="G63" s="242"/>
      <c r="H63" s="242"/>
      <c r="I63" s="243"/>
      <c r="J63" s="12"/>
    </row>
    <row r="64" spans="1:12" x14ac:dyDescent="0.2">
      <c r="A64" s="221" t="s">
        <v>87</v>
      </c>
      <c r="B64" s="221"/>
      <c r="C64" s="221"/>
      <c r="D64" s="221"/>
      <c r="E64" s="221"/>
      <c r="F64" s="221"/>
      <c r="G64" s="221"/>
      <c r="H64" s="221"/>
      <c r="I64" s="221"/>
      <c r="J64" s="12"/>
    </row>
    <row r="65" spans="1:12" x14ac:dyDescent="0.2">
      <c r="A65" s="220" t="s">
        <v>91</v>
      </c>
      <c r="B65" s="220"/>
      <c r="C65" s="220"/>
      <c r="D65" s="220"/>
      <c r="E65" s="220"/>
      <c r="F65" s="220"/>
      <c r="G65" s="220"/>
      <c r="H65" s="220"/>
      <c r="I65" s="132" t="s">
        <v>1</v>
      </c>
      <c r="J65" s="12"/>
    </row>
    <row r="66" spans="1:12" x14ac:dyDescent="0.2">
      <c r="A66" s="132" t="s">
        <v>88</v>
      </c>
      <c r="B66" s="203" t="s">
        <v>71</v>
      </c>
      <c r="C66" s="203"/>
      <c r="D66" s="203"/>
      <c r="E66" s="203"/>
      <c r="F66" s="203"/>
      <c r="G66" s="203"/>
      <c r="H66" s="203"/>
      <c r="I66" s="4">
        <f>I41</f>
        <v>291.08999999999997</v>
      </c>
      <c r="J66" s="12"/>
    </row>
    <row r="67" spans="1:12" x14ac:dyDescent="0.2">
      <c r="A67" s="6" t="s">
        <v>89</v>
      </c>
      <c r="B67" s="203" t="s">
        <v>73</v>
      </c>
      <c r="C67" s="203"/>
      <c r="D67" s="203"/>
      <c r="E67" s="203"/>
      <c r="F67" s="203"/>
      <c r="G67" s="203"/>
      <c r="H67" s="203"/>
      <c r="I67" s="25">
        <f>I54</f>
        <v>631.46</v>
      </c>
      <c r="J67" s="12"/>
    </row>
    <row r="68" spans="1:12" x14ac:dyDescent="0.2">
      <c r="A68" s="6" t="s">
        <v>90</v>
      </c>
      <c r="B68" s="203" t="s">
        <v>92</v>
      </c>
      <c r="C68" s="203"/>
      <c r="D68" s="203"/>
      <c r="E68" s="203"/>
      <c r="F68" s="203"/>
      <c r="G68" s="203"/>
      <c r="H68" s="203"/>
      <c r="I68" s="25">
        <f>I62</f>
        <v>473.26</v>
      </c>
      <c r="J68" s="12"/>
    </row>
    <row r="69" spans="1:12" x14ac:dyDescent="0.2">
      <c r="A69" s="220" t="s">
        <v>94</v>
      </c>
      <c r="B69" s="220"/>
      <c r="C69" s="220"/>
      <c r="D69" s="220"/>
      <c r="E69" s="220"/>
      <c r="F69" s="220"/>
      <c r="G69" s="220"/>
      <c r="H69" s="220"/>
      <c r="I69" s="26">
        <f>TRUNC(SUM(I66:I68),2)</f>
        <v>1395.81</v>
      </c>
      <c r="J69" s="12"/>
    </row>
    <row r="70" spans="1:12" x14ac:dyDescent="0.2">
      <c r="A70" s="227"/>
      <c r="B70" s="228"/>
      <c r="C70" s="228"/>
      <c r="D70" s="228"/>
      <c r="E70" s="228"/>
      <c r="F70" s="228"/>
      <c r="G70" s="228"/>
      <c r="H70" s="228"/>
      <c r="I70" s="228"/>
      <c r="J70" s="12"/>
    </row>
    <row r="71" spans="1:12" x14ac:dyDescent="0.2">
      <c r="A71" s="229" t="s">
        <v>95</v>
      </c>
      <c r="B71" s="229"/>
      <c r="C71" s="229"/>
      <c r="D71" s="229"/>
      <c r="E71" s="229"/>
      <c r="F71" s="229"/>
      <c r="G71" s="229"/>
      <c r="H71" s="229"/>
      <c r="I71" s="229"/>
      <c r="J71" s="12"/>
    </row>
    <row r="72" spans="1:12" x14ac:dyDescent="0.2">
      <c r="A72" s="132">
        <v>3</v>
      </c>
      <c r="B72" s="220" t="s">
        <v>96</v>
      </c>
      <c r="C72" s="220"/>
      <c r="D72" s="220"/>
      <c r="E72" s="220"/>
      <c r="F72" s="220"/>
      <c r="G72" s="220"/>
      <c r="H72" s="132" t="s">
        <v>3</v>
      </c>
      <c r="I72" s="132" t="s">
        <v>1</v>
      </c>
      <c r="J72" s="12"/>
    </row>
    <row r="73" spans="1:12" ht="26.25" customHeight="1" x14ac:dyDescent="0.2">
      <c r="A73" s="132" t="s">
        <v>10</v>
      </c>
      <c r="B73" s="235" t="s">
        <v>99</v>
      </c>
      <c r="C73" s="235"/>
      <c r="D73" s="235"/>
      <c r="E73" s="235"/>
      <c r="F73" s="235"/>
      <c r="G73" s="235"/>
      <c r="H73" s="27">
        <v>4.1999999999999997E-3</v>
      </c>
      <c r="I73" s="25">
        <f>$I$35*H73</f>
        <v>5.9843699999999993</v>
      </c>
      <c r="J73" s="12"/>
      <c r="K73" s="28" t="s">
        <v>130</v>
      </c>
      <c r="L73" s="28" t="s">
        <v>131</v>
      </c>
    </row>
    <row r="74" spans="1:12" x14ac:dyDescent="0.2">
      <c r="A74" s="132" t="s">
        <v>11</v>
      </c>
      <c r="B74" s="219" t="s">
        <v>98</v>
      </c>
      <c r="C74" s="219"/>
      <c r="D74" s="219"/>
      <c r="E74" s="219"/>
      <c r="F74" s="219"/>
      <c r="G74" s="219"/>
      <c r="H74" s="30">
        <f>0.08*H73</f>
        <v>3.3599999999999998E-4</v>
      </c>
      <c r="I74" s="4">
        <f>H74*I35</f>
        <v>0.47874959999999994</v>
      </c>
      <c r="J74" s="12"/>
      <c r="K74" s="28" t="s">
        <v>132</v>
      </c>
      <c r="L74" s="28" t="s">
        <v>133</v>
      </c>
    </row>
    <row r="75" spans="1:12" ht="25.5" x14ac:dyDescent="0.2">
      <c r="A75" s="137" t="s">
        <v>12</v>
      </c>
      <c r="B75" s="224" t="s">
        <v>97</v>
      </c>
      <c r="C75" s="219"/>
      <c r="D75" s="219"/>
      <c r="E75" s="219"/>
      <c r="F75" s="219"/>
      <c r="G75" s="219"/>
      <c r="H75" s="13">
        <v>1.9400000000000001E-2</v>
      </c>
      <c r="I75" s="4">
        <f>$I$35*H75</f>
        <v>27.64209</v>
      </c>
      <c r="J75" s="12"/>
      <c r="K75" s="28" t="s">
        <v>134</v>
      </c>
      <c r="L75" s="28" t="s">
        <v>135</v>
      </c>
    </row>
    <row r="76" spans="1:12" x14ac:dyDescent="0.2">
      <c r="A76" s="137" t="s">
        <v>13</v>
      </c>
      <c r="B76" s="224" t="s">
        <v>119</v>
      </c>
      <c r="C76" s="219"/>
      <c r="D76" s="219"/>
      <c r="E76" s="219"/>
      <c r="F76" s="219"/>
      <c r="G76" s="219"/>
      <c r="H76" s="15">
        <f>H54*H75</f>
        <v>7.1392000000000009E-3</v>
      </c>
      <c r="I76" s="4">
        <f>$I$35*H76</f>
        <v>10.17228912</v>
      </c>
      <c r="J76" s="12"/>
      <c r="K76" s="28" t="s">
        <v>136</v>
      </c>
    </row>
    <row r="77" spans="1:12" ht="38.25" customHeight="1" x14ac:dyDescent="0.2">
      <c r="A77" s="137" t="s">
        <v>14</v>
      </c>
      <c r="B77" s="240" t="s">
        <v>170</v>
      </c>
      <c r="C77" s="241"/>
      <c r="D77" s="241"/>
      <c r="E77" s="241"/>
      <c r="F77" s="241"/>
      <c r="G77" s="241"/>
      <c r="H77" s="30">
        <v>0.05</v>
      </c>
      <c r="I77" s="4">
        <f>$I$35*H77</f>
        <v>71.242499999999993</v>
      </c>
      <c r="J77" s="12"/>
      <c r="K77" s="28" t="s">
        <v>166</v>
      </c>
      <c r="L77" s="14" t="s">
        <v>160</v>
      </c>
    </row>
    <row r="78" spans="1:12" x14ac:dyDescent="0.2">
      <c r="A78" s="220" t="s">
        <v>100</v>
      </c>
      <c r="B78" s="220"/>
      <c r="C78" s="220"/>
      <c r="D78" s="220"/>
      <c r="E78" s="220"/>
      <c r="F78" s="220"/>
      <c r="G78" s="220"/>
      <c r="H78" s="16">
        <f>TRUNC(SUM(H73:H77),4)</f>
        <v>8.1000000000000003E-2</v>
      </c>
      <c r="I78" s="9">
        <f>TRUNC(SUM(I73:I77),2)</f>
        <v>115.51</v>
      </c>
      <c r="J78" s="12"/>
    </row>
    <row r="79" spans="1:12" x14ac:dyDescent="0.2">
      <c r="A79" s="210"/>
      <c r="B79" s="238"/>
      <c r="C79" s="238"/>
      <c r="D79" s="238"/>
      <c r="E79" s="238"/>
      <c r="F79" s="238"/>
      <c r="G79" s="238"/>
      <c r="H79" s="238"/>
      <c r="I79" s="238"/>
      <c r="J79" s="12"/>
    </row>
    <row r="80" spans="1:12" x14ac:dyDescent="0.2">
      <c r="A80" s="229" t="s">
        <v>101</v>
      </c>
      <c r="B80" s="229"/>
      <c r="C80" s="229"/>
      <c r="D80" s="229"/>
      <c r="E80" s="229"/>
      <c r="F80" s="229"/>
      <c r="G80" s="229"/>
      <c r="H80" s="229"/>
      <c r="I80" s="229"/>
      <c r="J80" s="12"/>
    </row>
    <row r="81" spans="1:12" x14ac:dyDescent="0.2">
      <c r="A81" s="239" t="s">
        <v>120</v>
      </c>
      <c r="B81" s="220"/>
      <c r="C81" s="220"/>
      <c r="D81" s="220"/>
      <c r="E81" s="220"/>
      <c r="F81" s="220"/>
      <c r="G81" s="220"/>
      <c r="H81" s="132" t="s">
        <v>3</v>
      </c>
      <c r="I81" s="132" t="s">
        <v>1</v>
      </c>
      <c r="J81" s="12"/>
    </row>
    <row r="82" spans="1:12" ht="33" customHeight="1" x14ac:dyDescent="0.2">
      <c r="A82" s="137" t="s">
        <v>10</v>
      </c>
      <c r="B82" s="234" t="s">
        <v>121</v>
      </c>
      <c r="C82" s="235"/>
      <c r="D82" s="235"/>
      <c r="E82" s="235"/>
      <c r="F82" s="235"/>
      <c r="G82" s="235"/>
      <c r="H82" s="13">
        <f>1/12/12+1/12/12+1/12/12/3</f>
        <v>1.6203703703703703E-2</v>
      </c>
      <c r="I82" s="4">
        <f t="shared" ref="I82:I87" si="1">$I$35*H82</f>
        <v>23.087847222222219</v>
      </c>
      <c r="J82" s="12"/>
      <c r="K82" s="28" t="s">
        <v>157</v>
      </c>
      <c r="L82" s="28" t="s">
        <v>156</v>
      </c>
    </row>
    <row r="83" spans="1:12" x14ac:dyDescent="0.2">
      <c r="A83" s="6" t="s">
        <v>11</v>
      </c>
      <c r="B83" s="234" t="s">
        <v>122</v>
      </c>
      <c r="C83" s="235"/>
      <c r="D83" s="235"/>
      <c r="E83" s="235"/>
      <c r="F83" s="235"/>
      <c r="G83" s="235"/>
      <c r="H83" s="27">
        <f>1/30/12</f>
        <v>2.7777777777777779E-3</v>
      </c>
      <c r="I83" s="25">
        <f t="shared" si="1"/>
        <v>3.9579166666666667</v>
      </c>
      <c r="J83" s="12"/>
      <c r="K83" s="28" t="s">
        <v>149</v>
      </c>
      <c r="L83" s="28" t="s">
        <v>150</v>
      </c>
    </row>
    <row r="84" spans="1:12" ht="38.25" x14ac:dyDescent="0.2">
      <c r="A84" s="6" t="s">
        <v>12</v>
      </c>
      <c r="B84" s="234" t="s">
        <v>123</v>
      </c>
      <c r="C84" s="235"/>
      <c r="D84" s="235"/>
      <c r="E84" s="235"/>
      <c r="F84" s="235"/>
      <c r="G84" s="235"/>
      <c r="H84" s="31">
        <f>5/30/12*0.015</f>
        <v>2.0833333333333332E-4</v>
      </c>
      <c r="I84" s="25">
        <f t="shared" si="1"/>
        <v>0.29684374999999996</v>
      </c>
      <c r="J84" s="12"/>
      <c r="K84" s="28" t="s">
        <v>151</v>
      </c>
      <c r="L84" s="14" t="s">
        <v>161</v>
      </c>
    </row>
    <row r="85" spans="1:12" ht="38.25" x14ac:dyDescent="0.2">
      <c r="A85" s="6" t="s">
        <v>13</v>
      </c>
      <c r="B85" s="234" t="s">
        <v>124</v>
      </c>
      <c r="C85" s="235"/>
      <c r="D85" s="235"/>
      <c r="E85" s="235"/>
      <c r="F85" s="235"/>
      <c r="G85" s="235"/>
      <c r="H85" s="27">
        <f>15/30/12*0.08</f>
        <v>3.3333333333333331E-3</v>
      </c>
      <c r="I85" s="25">
        <f t="shared" si="1"/>
        <v>4.7494999999999994</v>
      </c>
      <c r="J85" s="12"/>
      <c r="K85" s="28" t="s">
        <v>152</v>
      </c>
      <c r="L85" s="14" t="s">
        <v>162</v>
      </c>
    </row>
    <row r="86" spans="1:12" ht="39.75" customHeight="1" x14ac:dyDescent="0.2">
      <c r="A86" s="6" t="s">
        <v>14</v>
      </c>
      <c r="B86" s="234" t="s">
        <v>125</v>
      </c>
      <c r="C86" s="235"/>
      <c r="D86" s="235"/>
      <c r="E86" s="235"/>
      <c r="F86" s="235"/>
      <c r="G86" s="235"/>
      <c r="H86" s="27">
        <f>((4*8.33%)+(4*2.78%))/12*2%</f>
        <v>7.4066666666666671E-4</v>
      </c>
      <c r="I86" s="25">
        <f t="shared" si="1"/>
        <v>1.0553389</v>
      </c>
      <c r="J86" s="32"/>
      <c r="K86" s="28" t="s">
        <v>153</v>
      </c>
      <c r="L86" s="14" t="s">
        <v>163</v>
      </c>
    </row>
    <row r="87" spans="1:12" x14ac:dyDescent="0.2">
      <c r="A87" s="132" t="s">
        <v>15</v>
      </c>
      <c r="B87" s="234" t="s">
        <v>126</v>
      </c>
      <c r="C87" s="235"/>
      <c r="D87" s="235"/>
      <c r="E87" s="235"/>
      <c r="F87" s="235"/>
      <c r="G87" s="235"/>
      <c r="H87" s="27">
        <v>0</v>
      </c>
      <c r="I87" s="25">
        <f t="shared" si="1"/>
        <v>0</v>
      </c>
      <c r="J87" s="12"/>
      <c r="K87" s="135"/>
      <c r="L87" s="135"/>
    </row>
    <row r="88" spans="1:12" x14ac:dyDescent="0.2">
      <c r="A88" s="220" t="s">
        <v>20</v>
      </c>
      <c r="B88" s="220"/>
      <c r="C88" s="220"/>
      <c r="D88" s="220"/>
      <c r="E88" s="220"/>
      <c r="F88" s="220"/>
      <c r="G88" s="220"/>
      <c r="H88" s="16">
        <f>TRUNC(SUM(H82:H87),4)</f>
        <v>2.3199999999999998E-2</v>
      </c>
      <c r="I88" s="9">
        <f>TRUNC(SUM(I82:I87),2)</f>
        <v>33.14</v>
      </c>
      <c r="J88" s="12"/>
    </row>
    <row r="89" spans="1:12" x14ac:dyDescent="0.2">
      <c r="A89" s="236"/>
      <c r="B89" s="237"/>
      <c r="C89" s="237"/>
      <c r="D89" s="237"/>
      <c r="E89" s="237"/>
      <c r="F89" s="237"/>
      <c r="G89" s="237"/>
      <c r="H89" s="237"/>
      <c r="I89" s="237"/>
      <c r="J89" s="12"/>
    </row>
    <row r="90" spans="1:12" x14ac:dyDescent="0.2">
      <c r="A90" s="220" t="s">
        <v>102</v>
      </c>
      <c r="B90" s="220"/>
      <c r="C90" s="220"/>
      <c r="D90" s="220"/>
      <c r="E90" s="220"/>
      <c r="F90" s="220"/>
      <c r="G90" s="220"/>
      <c r="H90" s="132" t="s">
        <v>3</v>
      </c>
      <c r="I90" s="132" t="s">
        <v>1</v>
      </c>
      <c r="J90" s="12"/>
    </row>
    <row r="91" spans="1:12" x14ac:dyDescent="0.2">
      <c r="A91" s="132" t="s">
        <v>10</v>
      </c>
      <c r="B91" s="231" t="s">
        <v>127</v>
      </c>
      <c r="C91" s="219"/>
      <c r="D91" s="219"/>
      <c r="E91" s="219"/>
      <c r="F91" s="219"/>
      <c r="G91" s="219"/>
      <c r="H91" s="13">
        <v>0</v>
      </c>
      <c r="I91" s="4">
        <f>$I$35*H91</f>
        <v>0</v>
      </c>
      <c r="J91" s="12"/>
    </row>
    <row r="92" spans="1:12" x14ac:dyDescent="0.2">
      <c r="A92" s="220" t="s">
        <v>22</v>
      </c>
      <c r="B92" s="220"/>
      <c r="C92" s="220"/>
      <c r="D92" s="220"/>
      <c r="E92" s="220"/>
      <c r="F92" s="220"/>
      <c r="G92" s="220"/>
      <c r="H92" s="16">
        <f>TRUNC(SUM(H91),4)</f>
        <v>0</v>
      </c>
      <c r="I92" s="9">
        <f>TRUNC(SUM(I91),2)</f>
        <v>0</v>
      </c>
      <c r="J92" s="12"/>
    </row>
    <row r="93" spans="1:12" x14ac:dyDescent="0.2">
      <c r="A93" s="232"/>
      <c r="B93" s="233"/>
      <c r="C93" s="233"/>
      <c r="D93" s="233"/>
      <c r="E93" s="233"/>
      <c r="F93" s="233"/>
      <c r="G93" s="233"/>
      <c r="H93" s="233"/>
      <c r="I93" s="233"/>
      <c r="J93" s="12"/>
    </row>
    <row r="94" spans="1:12" x14ac:dyDescent="0.2">
      <c r="A94" s="221" t="s">
        <v>103</v>
      </c>
      <c r="B94" s="221"/>
      <c r="C94" s="221"/>
      <c r="D94" s="221"/>
      <c r="E94" s="221"/>
      <c r="F94" s="221"/>
      <c r="G94" s="221"/>
      <c r="H94" s="221"/>
      <c r="I94" s="221"/>
      <c r="J94" s="12"/>
    </row>
    <row r="95" spans="1:12" x14ac:dyDescent="0.2">
      <c r="A95" s="220" t="s">
        <v>104</v>
      </c>
      <c r="B95" s="220"/>
      <c r="C95" s="220"/>
      <c r="D95" s="220"/>
      <c r="E95" s="220"/>
      <c r="F95" s="220"/>
      <c r="G95" s="220"/>
      <c r="H95" s="220"/>
      <c r="I95" s="132" t="s">
        <v>1</v>
      </c>
      <c r="J95" s="12"/>
    </row>
    <row r="96" spans="1:12" x14ac:dyDescent="0.2">
      <c r="A96" s="132" t="s">
        <v>25</v>
      </c>
      <c r="B96" s="230" t="s">
        <v>128</v>
      </c>
      <c r="C96" s="203"/>
      <c r="D96" s="203"/>
      <c r="E96" s="203"/>
      <c r="F96" s="203"/>
      <c r="G96" s="203"/>
      <c r="H96" s="203"/>
      <c r="I96" s="4">
        <f>I88</f>
        <v>33.14</v>
      </c>
      <c r="J96" s="12"/>
    </row>
    <row r="97" spans="1:16" x14ac:dyDescent="0.2">
      <c r="A97" s="6" t="s">
        <v>26</v>
      </c>
      <c r="B97" s="230" t="s">
        <v>129</v>
      </c>
      <c r="C97" s="203"/>
      <c r="D97" s="203"/>
      <c r="E97" s="203"/>
      <c r="F97" s="203"/>
      <c r="G97" s="203"/>
      <c r="H97" s="203"/>
      <c r="I97" s="25">
        <f>I92</f>
        <v>0</v>
      </c>
      <c r="J97" s="12"/>
    </row>
    <row r="98" spans="1:16" x14ac:dyDescent="0.2">
      <c r="A98" s="220" t="s">
        <v>105</v>
      </c>
      <c r="B98" s="220"/>
      <c r="C98" s="220"/>
      <c r="D98" s="220"/>
      <c r="E98" s="220"/>
      <c r="F98" s="220"/>
      <c r="G98" s="220"/>
      <c r="H98" s="220"/>
      <c r="I98" s="26">
        <f>TRUNC(SUM(I96:I97),2)</f>
        <v>33.14</v>
      </c>
      <c r="J98" s="12"/>
    </row>
    <row r="99" spans="1:16" x14ac:dyDescent="0.2">
      <c r="A99" s="227"/>
      <c r="B99" s="228"/>
      <c r="C99" s="228"/>
      <c r="D99" s="228"/>
      <c r="E99" s="228"/>
      <c r="F99" s="228"/>
      <c r="G99" s="228"/>
      <c r="H99" s="228"/>
      <c r="I99" s="228"/>
      <c r="J99" s="12"/>
    </row>
    <row r="100" spans="1:16" x14ac:dyDescent="0.2">
      <c r="A100" s="229" t="s">
        <v>106</v>
      </c>
      <c r="B100" s="229"/>
      <c r="C100" s="229"/>
      <c r="D100" s="229"/>
      <c r="E100" s="229"/>
      <c r="F100" s="229"/>
      <c r="G100" s="229"/>
      <c r="H100" s="229"/>
      <c r="I100" s="229"/>
      <c r="J100" s="12"/>
    </row>
    <row r="101" spans="1:16" x14ac:dyDescent="0.2">
      <c r="A101" s="132">
        <v>5</v>
      </c>
      <c r="B101" s="220" t="s">
        <v>19</v>
      </c>
      <c r="C101" s="220"/>
      <c r="D101" s="220"/>
      <c r="E101" s="220"/>
      <c r="F101" s="220"/>
      <c r="G101" s="220"/>
      <c r="H101" s="132"/>
      <c r="I101" s="132" t="s">
        <v>1</v>
      </c>
      <c r="J101" s="12"/>
    </row>
    <row r="102" spans="1:16" ht="26.25" customHeight="1" x14ac:dyDescent="0.2">
      <c r="A102" s="132" t="s">
        <v>10</v>
      </c>
      <c r="B102" s="225" t="s">
        <v>255</v>
      </c>
      <c r="C102" s="226"/>
      <c r="D102" s="226"/>
      <c r="E102" s="226"/>
      <c r="F102" s="226"/>
      <c r="G102" s="226"/>
      <c r="H102" s="13">
        <v>1.4500000000000001E-2</v>
      </c>
      <c r="I102" s="25">
        <f>H102*(I35+I69+I78+I98)</f>
        <v>43.054994999999998</v>
      </c>
      <c r="J102" s="12"/>
      <c r="K102" s="151" t="s">
        <v>257</v>
      </c>
      <c r="L102" s="134" t="s">
        <v>256</v>
      </c>
    </row>
    <row r="103" spans="1:16" ht="24" x14ac:dyDescent="0.2">
      <c r="A103" s="132" t="s">
        <v>11</v>
      </c>
      <c r="B103" s="225" t="s">
        <v>274</v>
      </c>
      <c r="C103" s="226"/>
      <c r="D103" s="226"/>
      <c r="E103" s="226"/>
      <c r="F103" s="226"/>
      <c r="G103" s="226"/>
      <c r="H103" s="142">
        <v>0.12</v>
      </c>
      <c r="I103" s="25">
        <f>H103*(I35+I69+I78+I98+I102)*(1-9.25%)</f>
        <v>328.04654795549993</v>
      </c>
      <c r="J103" s="12"/>
      <c r="K103" s="143" t="s">
        <v>273</v>
      </c>
      <c r="L103" s="134" t="s">
        <v>256</v>
      </c>
    </row>
    <row r="104" spans="1:16" x14ac:dyDescent="0.2">
      <c r="A104" s="138" t="s">
        <v>12</v>
      </c>
      <c r="B104" s="225"/>
      <c r="C104" s="226"/>
      <c r="D104" s="226"/>
      <c r="E104" s="226"/>
      <c r="F104" s="226"/>
      <c r="G104" s="226"/>
      <c r="H104" s="130" t="s">
        <v>0</v>
      </c>
      <c r="I104" s="25"/>
      <c r="J104" s="12"/>
      <c r="K104" s="134" t="s">
        <v>171</v>
      </c>
      <c r="L104" s="135"/>
    </row>
    <row r="105" spans="1:16" x14ac:dyDescent="0.2">
      <c r="A105" s="138" t="s">
        <v>13</v>
      </c>
      <c r="B105" s="226" t="s">
        <v>4</v>
      </c>
      <c r="C105" s="226"/>
      <c r="D105" s="226"/>
      <c r="E105" s="226"/>
      <c r="F105" s="226"/>
      <c r="G105" s="226"/>
      <c r="H105" s="130" t="s">
        <v>0</v>
      </c>
      <c r="I105" s="25">
        <v>0</v>
      </c>
      <c r="J105" s="12"/>
      <c r="P105" s="42"/>
    </row>
    <row r="106" spans="1:16" x14ac:dyDescent="0.2">
      <c r="A106" s="220" t="s">
        <v>107</v>
      </c>
      <c r="B106" s="220"/>
      <c r="C106" s="220"/>
      <c r="D106" s="220"/>
      <c r="E106" s="220"/>
      <c r="F106" s="220"/>
      <c r="G106" s="220"/>
      <c r="H106" s="16" t="s">
        <v>0</v>
      </c>
      <c r="I106" s="9">
        <f>TRUNC(SUM(I102:I105),2)</f>
        <v>371.1</v>
      </c>
      <c r="J106" s="12"/>
    </row>
    <row r="107" spans="1:16" x14ac:dyDescent="0.2">
      <c r="A107" s="227"/>
      <c r="B107" s="228"/>
      <c r="C107" s="228"/>
      <c r="D107" s="228"/>
      <c r="E107" s="228"/>
      <c r="F107" s="228"/>
      <c r="G107" s="228"/>
      <c r="H107" s="228"/>
      <c r="I107" s="228"/>
      <c r="J107" s="12"/>
    </row>
    <row r="108" spans="1:16" x14ac:dyDescent="0.2">
      <c r="A108" s="229" t="s">
        <v>108</v>
      </c>
      <c r="B108" s="229"/>
      <c r="C108" s="229"/>
      <c r="D108" s="229"/>
      <c r="E108" s="229"/>
      <c r="F108" s="229"/>
      <c r="G108" s="229"/>
      <c r="H108" s="229"/>
      <c r="I108" s="229"/>
      <c r="J108" s="12"/>
    </row>
    <row r="109" spans="1:16" x14ac:dyDescent="0.2">
      <c r="A109" s="132">
        <v>6</v>
      </c>
      <c r="B109" s="220" t="s">
        <v>24</v>
      </c>
      <c r="C109" s="220"/>
      <c r="D109" s="220"/>
      <c r="E109" s="220"/>
      <c r="F109" s="220"/>
      <c r="G109" s="220"/>
      <c r="H109" s="132" t="s">
        <v>3</v>
      </c>
      <c r="I109" s="132" t="s">
        <v>1</v>
      </c>
      <c r="J109" s="12"/>
    </row>
    <row r="110" spans="1:16" x14ac:dyDescent="0.2">
      <c r="A110" s="132" t="s">
        <v>10</v>
      </c>
      <c r="B110" s="219" t="s">
        <v>27</v>
      </c>
      <c r="C110" s="219"/>
      <c r="D110" s="219"/>
      <c r="E110" s="219"/>
      <c r="F110" s="219"/>
      <c r="G110" s="219"/>
      <c r="H110" s="33">
        <v>0.05</v>
      </c>
      <c r="I110" s="4">
        <f>TRUNC(H110*I127,2)</f>
        <v>167.02</v>
      </c>
      <c r="J110" s="12"/>
      <c r="K110" s="134" t="s">
        <v>173</v>
      </c>
      <c r="L110" s="134"/>
    </row>
    <row r="111" spans="1:16" x14ac:dyDescent="0.2">
      <c r="A111" s="6" t="s">
        <v>11</v>
      </c>
      <c r="B111" s="219" t="s">
        <v>5</v>
      </c>
      <c r="C111" s="219"/>
      <c r="D111" s="219"/>
      <c r="E111" s="219"/>
      <c r="F111" s="219"/>
      <c r="G111" s="219"/>
      <c r="H111" s="34">
        <v>6.7900000000000002E-2</v>
      </c>
      <c r="I111" s="4">
        <f>TRUNC(H111*(I110+I127),2)</f>
        <v>238.15</v>
      </c>
      <c r="J111" s="12"/>
      <c r="K111" s="134" t="s">
        <v>172</v>
      </c>
      <c r="L111" s="134"/>
    </row>
    <row r="112" spans="1:16" x14ac:dyDescent="0.2">
      <c r="A112" s="132" t="s">
        <v>12</v>
      </c>
      <c r="B112" s="223" t="s">
        <v>60</v>
      </c>
      <c r="C112" s="223"/>
      <c r="D112" s="223"/>
      <c r="E112" s="223"/>
      <c r="F112" s="223"/>
      <c r="G112" s="223"/>
      <c r="H112" s="5"/>
      <c r="I112" s="35"/>
      <c r="J112" s="12"/>
      <c r="K112" s="32"/>
      <c r="L112" s="32"/>
    </row>
    <row r="113" spans="1:12" x14ac:dyDescent="0.2">
      <c r="A113" s="6" t="s">
        <v>61</v>
      </c>
      <c r="B113" s="224" t="s">
        <v>164</v>
      </c>
      <c r="C113" s="219"/>
      <c r="D113" s="219"/>
      <c r="E113" s="219"/>
      <c r="F113" s="219"/>
      <c r="G113" s="219"/>
      <c r="H113" s="36">
        <v>1.6500000000000001E-2</v>
      </c>
      <c r="I113" s="25">
        <f>H113*(I127+I110+I111)/(1-H116)</f>
        <v>72.072384839650141</v>
      </c>
      <c r="J113" s="12"/>
      <c r="K113" s="134" t="s">
        <v>258</v>
      </c>
      <c r="L113" s="134"/>
    </row>
    <row r="114" spans="1:12" x14ac:dyDescent="0.2">
      <c r="A114" s="6" t="s">
        <v>62</v>
      </c>
      <c r="B114" s="224" t="s">
        <v>165</v>
      </c>
      <c r="C114" s="219"/>
      <c r="D114" s="219"/>
      <c r="E114" s="219"/>
      <c r="F114" s="219"/>
      <c r="G114" s="219"/>
      <c r="H114" s="37">
        <v>7.5999999999999998E-2</v>
      </c>
      <c r="I114" s="25">
        <f>H114*(I127+I110+I111)/(1-H116)</f>
        <v>331.96977259475216</v>
      </c>
      <c r="J114" s="12"/>
      <c r="K114" s="134" t="s">
        <v>259</v>
      </c>
      <c r="L114" s="134"/>
    </row>
    <row r="115" spans="1:12" x14ac:dyDescent="0.2">
      <c r="A115" s="6" t="s">
        <v>63</v>
      </c>
      <c r="B115" s="219" t="s">
        <v>59</v>
      </c>
      <c r="C115" s="219"/>
      <c r="D115" s="219"/>
      <c r="E115" s="219"/>
      <c r="F115" s="219"/>
      <c r="G115" s="219"/>
      <c r="H115" s="38">
        <v>0.05</v>
      </c>
      <c r="I115" s="25">
        <f>H115*(I127+I110+I111)/(1-H116)</f>
        <v>218.401166180758</v>
      </c>
      <c r="J115" s="12"/>
      <c r="K115" s="147" t="s">
        <v>260</v>
      </c>
      <c r="L115" s="147"/>
    </row>
    <row r="116" spans="1:12" x14ac:dyDescent="0.2">
      <c r="A116" s="145"/>
      <c r="B116" s="258"/>
      <c r="C116" s="259"/>
      <c r="D116" s="259"/>
      <c r="E116" s="259"/>
      <c r="F116" s="259"/>
      <c r="G116" s="260"/>
      <c r="H116" s="39">
        <f>TRUNC(H113+H114+H115,4)</f>
        <v>0.14249999999999999</v>
      </c>
      <c r="I116" s="146"/>
      <c r="J116" s="12"/>
      <c r="K116" s="32"/>
      <c r="L116" s="32"/>
    </row>
    <row r="117" spans="1:12" x14ac:dyDescent="0.2">
      <c r="A117" s="220" t="s">
        <v>109</v>
      </c>
      <c r="B117" s="220"/>
      <c r="C117" s="220"/>
      <c r="D117" s="220"/>
      <c r="E117" s="220"/>
      <c r="F117" s="220"/>
      <c r="G117" s="220"/>
      <c r="H117" s="36"/>
      <c r="I117" s="26">
        <f>TRUNC(SUM(I110:I115),2)</f>
        <v>1027.6099999999999</v>
      </c>
      <c r="J117" s="12"/>
      <c r="K117" s="12"/>
      <c r="L117" s="12"/>
    </row>
    <row r="118" spans="1:12" x14ac:dyDescent="0.2">
      <c r="A118" s="129"/>
      <c r="B118" s="222"/>
      <c r="C118" s="222"/>
      <c r="D118" s="222"/>
      <c r="E118" s="222"/>
      <c r="F118" s="222"/>
      <c r="G118" s="222"/>
      <c r="H118" s="222"/>
      <c r="I118" s="222"/>
    </row>
    <row r="119" spans="1:12" x14ac:dyDescent="0.2">
      <c r="A119" s="129"/>
      <c r="B119" s="129"/>
      <c r="C119" s="129"/>
      <c r="D119" s="129"/>
      <c r="E119" s="129"/>
      <c r="F119" s="129"/>
      <c r="G119" s="129"/>
      <c r="H119" s="129"/>
      <c r="I119" s="40"/>
    </row>
    <row r="120" spans="1:12" x14ac:dyDescent="0.2">
      <c r="A120" s="221" t="s">
        <v>110</v>
      </c>
      <c r="B120" s="221"/>
      <c r="C120" s="221"/>
      <c r="D120" s="221"/>
      <c r="E120" s="221"/>
      <c r="F120" s="221"/>
      <c r="G120" s="221"/>
      <c r="H120" s="221"/>
      <c r="I120" s="221"/>
    </row>
    <row r="121" spans="1:12" x14ac:dyDescent="0.2">
      <c r="A121" s="220" t="s">
        <v>28</v>
      </c>
      <c r="B121" s="220"/>
      <c r="C121" s="220"/>
      <c r="D121" s="220"/>
      <c r="E121" s="220"/>
      <c r="F121" s="220"/>
      <c r="G121" s="220"/>
      <c r="H121" s="220"/>
      <c r="I121" s="132" t="s">
        <v>1</v>
      </c>
    </row>
    <row r="122" spans="1:12" x14ac:dyDescent="0.2">
      <c r="A122" s="130" t="s">
        <v>10</v>
      </c>
      <c r="B122" s="219" t="str">
        <f>A27</f>
        <v>MÓDULO 1 - COMPOSIÇÃO DA REMUNERAÇÃO</v>
      </c>
      <c r="C122" s="219"/>
      <c r="D122" s="219"/>
      <c r="E122" s="219"/>
      <c r="F122" s="219"/>
      <c r="G122" s="219"/>
      <c r="H122" s="219"/>
      <c r="I122" s="4">
        <f>I35</f>
        <v>1424.85</v>
      </c>
    </row>
    <row r="123" spans="1:12" x14ac:dyDescent="0.2">
      <c r="A123" s="41" t="s">
        <v>11</v>
      </c>
      <c r="B123" s="219" t="str">
        <f>A37</f>
        <v>MÓDULO 2 – ENCARGOS E BENEFÍCIOS ANUAIS, MENSAIS E DIÁRIOS</v>
      </c>
      <c r="C123" s="219"/>
      <c r="D123" s="219"/>
      <c r="E123" s="219"/>
      <c r="F123" s="219"/>
      <c r="G123" s="219"/>
      <c r="H123" s="219"/>
      <c r="I123" s="25">
        <f>I69</f>
        <v>1395.81</v>
      </c>
    </row>
    <row r="124" spans="1:12" x14ac:dyDescent="0.2">
      <c r="A124" s="41" t="s">
        <v>12</v>
      </c>
      <c r="B124" s="219" t="str">
        <f>A71</f>
        <v>MÓDULO 3 – PROVISÃO PARA RESCISÃO</v>
      </c>
      <c r="C124" s="219"/>
      <c r="D124" s="219"/>
      <c r="E124" s="219"/>
      <c r="F124" s="219"/>
      <c r="G124" s="219"/>
      <c r="H124" s="219"/>
      <c r="I124" s="25">
        <f>I78</f>
        <v>115.51</v>
      </c>
    </row>
    <row r="125" spans="1:12" x14ac:dyDescent="0.2">
      <c r="A125" s="130" t="s">
        <v>13</v>
      </c>
      <c r="B125" s="219" t="str">
        <f>A80</f>
        <v>MÓDULO 4 – CUSTO DE REPOSIÇÃO DO PROFISSIONAL AUSENTE</v>
      </c>
      <c r="C125" s="219"/>
      <c r="D125" s="219"/>
      <c r="E125" s="219"/>
      <c r="F125" s="219"/>
      <c r="G125" s="219"/>
      <c r="H125" s="219"/>
      <c r="I125" s="25">
        <f>I98</f>
        <v>33.14</v>
      </c>
    </row>
    <row r="126" spans="1:12" x14ac:dyDescent="0.2">
      <c r="A126" s="41" t="s">
        <v>14</v>
      </c>
      <c r="B126" s="219" t="str">
        <f>A100</f>
        <v>MÓDULO 5 – INSUMOS DIVERSOS</v>
      </c>
      <c r="C126" s="219"/>
      <c r="D126" s="219"/>
      <c r="E126" s="219"/>
      <c r="F126" s="219"/>
      <c r="G126" s="219"/>
      <c r="H126" s="219"/>
      <c r="I126" s="25">
        <f>I106</f>
        <v>371.1</v>
      </c>
    </row>
    <row r="127" spans="1:12" x14ac:dyDescent="0.2">
      <c r="A127" s="6"/>
      <c r="B127" s="220" t="s">
        <v>111</v>
      </c>
      <c r="C127" s="220"/>
      <c r="D127" s="220"/>
      <c r="E127" s="220"/>
      <c r="F127" s="220"/>
      <c r="G127" s="220"/>
      <c r="H127" s="220"/>
      <c r="I127" s="26">
        <f>TRUNC(SUM(I122:I126),2)</f>
        <v>3340.41</v>
      </c>
    </row>
    <row r="128" spans="1:12" x14ac:dyDescent="0.2">
      <c r="A128" s="130" t="s">
        <v>15</v>
      </c>
      <c r="B128" s="219" t="str">
        <f>A108</f>
        <v>MÓDULO 6 – CUSTOS INDIRETOS, TRIBUTOS E LUCRO</v>
      </c>
      <c r="C128" s="219"/>
      <c r="D128" s="219"/>
      <c r="E128" s="219"/>
      <c r="F128" s="219"/>
      <c r="G128" s="219"/>
      <c r="H128" s="219"/>
      <c r="I128" s="4">
        <f>I117</f>
        <v>1027.6099999999999</v>
      </c>
    </row>
    <row r="129" spans="1:9" x14ac:dyDescent="0.2">
      <c r="A129" s="220" t="s">
        <v>113</v>
      </c>
      <c r="B129" s="220"/>
      <c r="C129" s="220"/>
      <c r="D129" s="220"/>
      <c r="E129" s="220"/>
      <c r="F129" s="220"/>
      <c r="G129" s="220"/>
      <c r="H129" s="220"/>
      <c r="I129" s="26">
        <f>TRUNC(SUM(I127:I128),2)</f>
        <v>4368.0200000000004</v>
      </c>
    </row>
    <row r="130" spans="1:9" x14ac:dyDescent="0.2">
      <c r="I130" s="42"/>
    </row>
    <row r="131" spans="1:9" hidden="1" x14ac:dyDescent="0.2">
      <c r="A131" s="129"/>
      <c r="B131" s="199" t="s">
        <v>30</v>
      </c>
      <c r="C131" s="199"/>
      <c r="D131" s="199"/>
      <c r="E131" s="199"/>
      <c r="F131" s="199"/>
      <c r="G131" s="199"/>
      <c r="H131" s="10"/>
      <c r="I131" s="10"/>
    </row>
    <row r="132" spans="1:9" ht="40.5" hidden="1" customHeight="1" thickBot="1" x14ac:dyDescent="0.25">
      <c r="A132" s="211" t="s">
        <v>32</v>
      </c>
      <c r="B132" s="212"/>
      <c r="C132" s="211" t="s">
        <v>33</v>
      </c>
      <c r="D132" s="212"/>
      <c r="E132" s="211" t="s">
        <v>35</v>
      </c>
      <c r="F132" s="212"/>
      <c r="G132" s="43" t="s">
        <v>34</v>
      </c>
      <c r="H132" s="44" t="s">
        <v>31</v>
      </c>
      <c r="I132" s="45" t="s">
        <v>1</v>
      </c>
    </row>
    <row r="133" spans="1:9" hidden="1" x14ac:dyDescent="0.2">
      <c r="A133" s="213" t="s">
        <v>36</v>
      </c>
      <c r="B133" s="214"/>
      <c r="C133" s="215" t="s">
        <v>40</v>
      </c>
      <c r="D133" s="216"/>
      <c r="E133" s="217"/>
      <c r="F133" s="218"/>
      <c r="G133" s="46" t="s">
        <v>40</v>
      </c>
      <c r="H133" s="47"/>
      <c r="I133" s="48">
        <v>0</v>
      </c>
    </row>
    <row r="134" spans="1:9" hidden="1" x14ac:dyDescent="0.2">
      <c r="A134" s="203" t="s">
        <v>37</v>
      </c>
      <c r="B134" s="204"/>
      <c r="C134" s="205" t="s">
        <v>40</v>
      </c>
      <c r="D134" s="206"/>
      <c r="E134" s="207"/>
      <c r="F134" s="208"/>
      <c r="G134" s="49" t="s">
        <v>40</v>
      </c>
      <c r="H134" s="50"/>
      <c r="I134" s="51">
        <v>0</v>
      </c>
    </row>
    <row r="135" spans="1:9" hidden="1" x14ac:dyDescent="0.2">
      <c r="A135" s="203" t="s">
        <v>38</v>
      </c>
      <c r="B135" s="204"/>
      <c r="C135" s="205" t="s">
        <v>40</v>
      </c>
      <c r="D135" s="206"/>
      <c r="E135" s="207"/>
      <c r="F135" s="208"/>
      <c r="G135" s="49" t="s">
        <v>40</v>
      </c>
      <c r="H135" s="50"/>
      <c r="I135" s="51">
        <v>0</v>
      </c>
    </row>
    <row r="136" spans="1:9" hidden="1" x14ac:dyDescent="0.2">
      <c r="A136" s="203" t="s">
        <v>39</v>
      </c>
      <c r="B136" s="204"/>
      <c r="C136" s="205" t="s">
        <v>40</v>
      </c>
      <c r="D136" s="206"/>
      <c r="E136" s="207"/>
      <c r="F136" s="208"/>
      <c r="G136" s="49" t="s">
        <v>40</v>
      </c>
      <c r="H136" s="50"/>
      <c r="I136" s="51">
        <v>0</v>
      </c>
    </row>
    <row r="137" spans="1:9" hidden="1" x14ac:dyDescent="0.2">
      <c r="A137" s="209"/>
      <c r="B137" s="210"/>
      <c r="C137" s="207"/>
      <c r="D137" s="208"/>
      <c r="E137" s="207"/>
      <c r="F137" s="208"/>
      <c r="G137" s="52"/>
      <c r="H137" s="53"/>
      <c r="I137" s="51"/>
    </row>
    <row r="138" spans="1:9" ht="13.5" hidden="1" thickBot="1" x14ac:dyDescent="0.25">
      <c r="A138" s="192"/>
      <c r="B138" s="193"/>
      <c r="C138" s="194"/>
      <c r="D138" s="195"/>
      <c r="E138" s="194"/>
      <c r="F138" s="195"/>
      <c r="G138" s="54"/>
      <c r="H138" s="55"/>
      <c r="I138" s="56"/>
    </row>
    <row r="139" spans="1:9" ht="13.5" hidden="1" thickBot="1" x14ac:dyDescent="0.25">
      <c r="A139" s="196" t="s">
        <v>41</v>
      </c>
      <c r="B139" s="197"/>
      <c r="C139" s="197"/>
      <c r="D139" s="197"/>
      <c r="E139" s="197"/>
      <c r="F139" s="197"/>
      <c r="G139" s="197"/>
      <c r="H139" s="198"/>
      <c r="I139" s="57">
        <f>SUM(I137:I138)</f>
        <v>0</v>
      </c>
    </row>
    <row r="140" spans="1:9" hidden="1" x14ac:dyDescent="0.2"/>
    <row r="141" spans="1:9" hidden="1" x14ac:dyDescent="0.2">
      <c r="A141" s="129" t="s">
        <v>42</v>
      </c>
      <c r="B141" s="199" t="s">
        <v>43</v>
      </c>
      <c r="C141" s="199"/>
      <c r="D141" s="199"/>
      <c r="E141" s="199"/>
      <c r="F141" s="199"/>
      <c r="G141" s="199"/>
      <c r="H141" s="10"/>
      <c r="I141" s="10"/>
    </row>
    <row r="142" spans="1:9" ht="13.5" hidden="1" thickBot="1" x14ac:dyDescent="0.25">
      <c r="A142" s="200" t="s">
        <v>44</v>
      </c>
      <c r="B142" s="201"/>
      <c r="C142" s="201"/>
      <c r="D142" s="201"/>
      <c r="E142" s="201"/>
      <c r="F142" s="201"/>
      <c r="G142" s="201"/>
      <c r="H142" s="201"/>
      <c r="I142" s="202"/>
    </row>
    <row r="143" spans="1:9" ht="13.5" hidden="1" thickBot="1" x14ac:dyDescent="0.25">
      <c r="A143" s="58"/>
      <c r="B143" s="177" t="s">
        <v>45</v>
      </c>
      <c r="C143" s="178"/>
      <c r="D143" s="178"/>
      <c r="E143" s="178"/>
      <c r="F143" s="178"/>
      <c r="G143" s="178"/>
      <c r="H143" s="179"/>
      <c r="I143" s="45" t="s">
        <v>1</v>
      </c>
    </row>
    <row r="144" spans="1:9" hidden="1" x14ac:dyDescent="0.2">
      <c r="A144" s="131" t="s">
        <v>10</v>
      </c>
      <c r="B144" s="180" t="s">
        <v>46</v>
      </c>
      <c r="C144" s="181"/>
      <c r="D144" s="181"/>
      <c r="E144" s="181"/>
      <c r="F144" s="181"/>
      <c r="G144" s="181"/>
      <c r="H144" s="182"/>
      <c r="I144" s="59">
        <f>I113</f>
        <v>72.072384839650141</v>
      </c>
    </row>
    <row r="145" spans="1:9" hidden="1" x14ac:dyDescent="0.2">
      <c r="A145" s="60" t="s">
        <v>11</v>
      </c>
      <c r="B145" s="183" t="s">
        <v>47</v>
      </c>
      <c r="C145" s="184"/>
      <c r="D145" s="184"/>
      <c r="E145" s="184"/>
      <c r="F145" s="184"/>
      <c r="G145" s="184"/>
      <c r="H145" s="185"/>
      <c r="I145" s="61" t="e">
        <f>#REF!</f>
        <v>#REF!</v>
      </c>
    </row>
    <row r="146" spans="1:9" ht="13.5" hidden="1" thickBot="1" x14ac:dyDescent="0.25">
      <c r="A146" s="60" t="s">
        <v>12</v>
      </c>
      <c r="B146" s="186" t="s">
        <v>48</v>
      </c>
      <c r="C146" s="187"/>
      <c r="D146" s="187"/>
      <c r="E146" s="187"/>
      <c r="F146" s="187"/>
      <c r="G146" s="187"/>
      <c r="H146" s="188"/>
      <c r="I146" s="61">
        <f>I117</f>
        <v>1027.6099999999999</v>
      </c>
    </row>
    <row r="147" spans="1:9" ht="13.5" hidden="1" thickBot="1" x14ac:dyDescent="0.25">
      <c r="A147" s="189" t="s">
        <v>23</v>
      </c>
      <c r="B147" s="190"/>
      <c r="C147" s="190"/>
      <c r="D147" s="190"/>
      <c r="E147" s="190"/>
      <c r="F147" s="190"/>
      <c r="G147" s="190"/>
      <c r="H147" s="191"/>
      <c r="I147" s="57" t="e">
        <f>SUM(I144:I146)</f>
        <v>#REF!</v>
      </c>
    </row>
    <row r="148" spans="1:9" hidden="1" x14ac:dyDescent="0.2">
      <c r="A148" s="62" t="s">
        <v>21</v>
      </c>
      <c r="B148" s="1" t="s">
        <v>49</v>
      </c>
    </row>
    <row r="149" spans="1:9" hidden="1" x14ac:dyDescent="0.2"/>
    <row r="150" spans="1:9" hidden="1" x14ac:dyDescent="0.2"/>
    <row r="151" spans="1:9" x14ac:dyDescent="0.2">
      <c r="A151" s="63" t="s">
        <v>112</v>
      </c>
      <c r="B151" s="63">
        <f>I129/I29</f>
        <v>3.5254398708635999</v>
      </c>
    </row>
    <row r="152" spans="1:9" x14ac:dyDescent="0.2">
      <c r="A152" s="64"/>
      <c r="B152" s="63"/>
      <c r="E152" s="65"/>
    </row>
    <row r="153" spans="1:9" x14ac:dyDescent="0.2">
      <c r="A153" s="63"/>
      <c r="B153" s="63"/>
      <c r="C153" s="64"/>
    </row>
    <row r="154" spans="1:9" x14ac:dyDescent="0.2">
      <c r="A154" s="63"/>
      <c r="B154" s="63"/>
      <c r="C154" s="64"/>
    </row>
    <row r="155" spans="1:9" x14ac:dyDescent="0.2">
      <c r="A155" s="65"/>
    </row>
    <row r="156" spans="1:9" x14ac:dyDescent="0.2">
      <c r="A156" s="65"/>
    </row>
  </sheetData>
  <mergeCells count="166">
    <mergeCell ref="B1:I1"/>
    <mergeCell ref="A2:I2"/>
    <mergeCell ref="A3:I3"/>
    <mergeCell ref="A4:I4"/>
    <mergeCell ref="A5:I5"/>
    <mergeCell ref="A6:I6"/>
    <mergeCell ref="B116:G116"/>
    <mergeCell ref="B12:G12"/>
    <mergeCell ref="H12:I12"/>
    <mergeCell ref="B13:G13"/>
    <mergeCell ref="H13:I13"/>
    <mergeCell ref="B14:G14"/>
    <mergeCell ref="H14:I14"/>
    <mergeCell ref="A7:I7"/>
    <mergeCell ref="A8:I8"/>
    <mergeCell ref="A9:I9"/>
    <mergeCell ref="A10:I10"/>
    <mergeCell ref="B11:G11"/>
    <mergeCell ref="H11:I11"/>
    <mergeCell ref="A20:I20"/>
    <mergeCell ref="B21:G21"/>
    <mergeCell ref="H21:I21"/>
    <mergeCell ref="B22:G22"/>
    <mergeCell ref="H22:I22"/>
    <mergeCell ref="B23:G23"/>
    <mergeCell ref="H23:I23"/>
    <mergeCell ref="A16:I16"/>
    <mergeCell ref="A17:B17"/>
    <mergeCell ref="C17:D17"/>
    <mergeCell ref="E17:I17"/>
    <mergeCell ref="A18:B18"/>
    <mergeCell ref="C18:D18"/>
    <mergeCell ref="E18:I18"/>
    <mergeCell ref="B28:G28"/>
    <mergeCell ref="B29:G29"/>
    <mergeCell ref="B30:G30"/>
    <mergeCell ref="B31:G31"/>
    <mergeCell ref="B32:G32"/>
    <mergeCell ref="B33:G33"/>
    <mergeCell ref="B24:G24"/>
    <mergeCell ref="H24:I24"/>
    <mergeCell ref="B25:G25"/>
    <mergeCell ref="H25:I25"/>
    <mergeCell ref="A26:I26"/>
    <mergeCell ref="A27:I27"/>
    <mergeCell ref="A41:G41"/>
    <mergeCell ref="A42:I42"/>
    <mergeCell ref="A45:G45"/>
    <mergeCell ref="B46:G46"/>
    <mergeCell ref="B47:G47"/>
    <mergeCell ref="B48:G48"/>
    <mergeCell ref="B34:G34"/>
    <mergeCell ref="A35:H35"/>
    <mergeCell ref="A37:I37"/>
    <mergeCell ref="A38:G38"/>
    <mergeCell ref="B39:G39"/>
    <mergeCell ref="B40:G40"/>
    <mergeCell ref="A55:I55"/>
    <mergeCell ref="A56:G56"/>
    <mergeCell ref="B57:G57"/>
    <mergeCell ref="B58:G58"/>
    <mergeCell ref="B59:G59"/>
    <mergeCell ref="B60:G60"/>
    <mergeCell ref="B49:G49"/>
    <mergeCell ref="B50:G50"/>
    <mergeCell ref="B51:G51"/>
    <mergeCell ref="B52:G52"/>
    <mergeCell ref="B53:G53"/>
    <mergeCell ref="A54:G54"/>
    <mergeCell ref="B67:H67"/>
    <mergeCell ref="B68:H68"/>
    <mergeCell ref="A69:H69"/>
    <mergeCell ref="A70:I70"/>
    <mergeCell ref="A71:I71"/>
    <mergeCell ref="B72:G72"/>
    <mergeCell ref="B61:G61"/>
    <mergeCell ref="A62:H62"/>
    <mergeCell ref="A63:I63"/>
    <mergeCell ref="A64:I64"/>
    <mergeCell ref="A65:H65"/>
    <mergeCell ref="B66:H66"/>
    <mergeCell ref="A79:I79"/>
    <mergeCell ref="A80:I80"/>
    <mergeCell ref="A81:G81"/>
    <mergeCell ref="B82:G82"/>
    <mergeCell ref="B83:G83"/>
    <mergeCell ref="B84:G84"/>
    <mergeCell ref="B73:G73"/>
    <mergeCell ref="B74:G74"/>
    <mergeCell ref="B75:G75"/>
    <mergeCell ref="B76:G76"/>
    <mergeCell ref="B77:G77"/>
    <mergeCell ref="A78:G78"/>
    <mergeCell ref="B91:G91"/>
    <mergeCell ref="A92:G92"/>
    <mergeCell ref="A93:I93"/>
    <mergeCell ref="A94:I94"/>
    <mergeCell ref="A95:H95"/>
    <mergeCell ref="B96:H96"/>
    <mergeCell ref="B85:G85"/>
    <mergeCell ref="B86:G86"/>
    <mergeCell ref="B87:G87"/>
    <mergeCell ref="A88:G88"/>
    <mergeCell ref="A89:I89"/>
    <mergeCell ref="A90:G90"/>
    <mergeCell ref="B103:G103"/>
    <mergeCell ref="B104:G104"/>
    <mergeCell ref="B105:G105"/>
    <mergeCell ref="A106:G106"/>
    <mergeCell ref="A107:I107"/>
    <mergeCell ref="A108:I108"/>
    <mergeCell ref="B97:H97"/>
    <mergeCell ref="A98:H98"/>
    <mergeCell ref="A99:I99"/>
    <mergeCell ref="A100:I100"/>
    <mergeCell ref="B101:G101"/>
    <mergeCell ref="B102:G102"/>
    <mergeCell ref="B115:G115"/>
    <mergeCell ref="A117:G117"/>
    <mergeCell ref="B118:I118"/>
    <mergeCell ref="A120:I120"/>
    <mergeCell ref="A121:H121"/>
    <mergeCell ref="B122:H122"/>
    <mergeCell ref="B109:G109"/>
    <mergeCell ref="B110:G110"/>
    <mergeCell ref="B111:G111"/>
    <mergeCell ref="B112:G112"/>
    <mergeCell ref="B113:G113"/>
    <mergeCell ref="B114:G114"/>
    <mergeCell ref="A129:H129"/>
    <mergeCell ref="B131:G131"/>
    <mergeCell ref="A132:B132"/>
    <mergeCell ref="C132:D132"/>
    <mergeCell ref="E132:F132"/>
    <mergeCell ref="A133:B133"/>
    <mergeCell ref="C133:D133"/>
    <mergeCell ref="E133:F133"/>
    <mergeCell ref="B123:H123"/>
    <mergeCell ref="B124:H124"/>
    <mergeCell ref="B125:H125"/>
    <mergeCell ref="B126:H126"/>
    <mergeCell ref="B127:H127"/>
    <mergeCell ref="B128:H128"/>
    <mergeCell ref="A136:B136"/>
    <mergeCell ref="C136:D136"/>
    <mergeCell ref="E136:F136"/>
    <mergeCell ref="A137:B137"/>
    <mergeCell ref="C137:D137"/>
    <mergeCell ref="E137:F137"/>
    <mergeCell ref="A134:B134"/>
    <mergeCell ref="C134:D134"/>
    <mergeCell ref="E134:F134"/>
    <mergeCell ref="A135:B135"/>
    <mergeCell ref="C135:D135"/>
    <mergeCell ref="E135:F135"/>
    <mergeCell ref="B143:H143"/>
    <mergeCell ref="B144:H144"/>
    <mergeCell ref="B145:H145"/>
    <mergeCell ref="B146:H146"/>
    <mergeCell ref="A147:H147"/>
    <mergeCell ref="A138:B138"/>
    <mergeCell ref="C138:D138"/>
    <mergeCell ref="E138:F138"/>
    <mergeCell ref="A139:H139"/>
    <mergeCell ref="B141:G141"/>
    <mergeCell ref="A142:I142"/>
  </mergeCells>
  <pageMargins left="0.39370078740157483" right="0.19685039370078741" top="0.59055118110236227" bottom="0.39370078740157483" header="0.15748031496062992" footer="0.15748031496062992"/>
  <pageSetup paperSize="9" scale="80" firstPageNumber="0" orientation="portrait" horizontalDpi="300" verticalDpi="300" r:id="rId1"/>
  <headerFooter alignWithMargins="0"/>
  <rowBreaks count="1" manualBreakCount="1">
    <brk id="119" max="8" man="1"/>
  </rowBreaks>
  <colBreaks count="1" manualBreakCount="1">
    <brk id="9" max="158" man="1"/>
  </colBreaks>
  <ignoredErrors>
    <ignoredError sqref="I7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69694-241D-4CDF-AE84-3DB7EF175C8A}">
  <sheetPr>
    <tabColor theme="2" tint="-0.249977111117893"/>
  </sheetPr>
  <dimension ref="A1:E19"/>
  <sheetViews>
    <sheetView workbookViewId="0">
      <selection activeCell="E17" sqref="E17"/>
    </sheetView>
  </sheetViews>
  <sheetFormatPr defaultRowHeight="12.75" x14ac:dyDescent="0.2"/>
  <cols>
    <col min="1" max="1" width="18.42578125" customWidth="1"/>
    <col min="2" max="2" width="41.7109375" customWidth="1"/>
    <col min="3" max="3" width="16.85546875" customWidth="1"/>
    <col min="4" max="4" width="16.28515625" customWidth="1"/>
    <col min="5" max="5" width="17.140625" customWidth="1"/>
  </cols>
  <sheetData>
    <row r="1" spans="1:5" s="78" customFormat="1" ht="15.75" thickBot="1" x14ac:dyDescent="0.25">
      <c r="A1" s="267" t="s">
        <v>270</v>
      </c>
      <c r="B1" s="268"/>
      <c r="C1" s="268"/>
      <c r="D1" s="268"/>
      <c r="E1" s="268"/>
    </row>
    <row r="2" spans="1:5" s="78" customFormat="1" x14ac:dyDescent="0.2">
      <c r="A2" s="269" t="s">
        <v>203</v>
      </c>
      <c r="B2" s="270"/>
      <c r="C2" s="159" t="s">
        <v>213</v>
      </c>
      <c r="D2" s="159" t="s">
        <v>222</v>
      </c>
      <c r="E2" s="159" t="s">
        <v>269</v>
      </c>
    </row>
    <row r="3" spans="1:5" s="78" customFormat="1" ht="25.5" customHeight="1" x14ac:dyDescent="0.2">
      <c r="A3" s="269"/>
      <c r="B3" s="270"/>
      <c r="C3" s="159" t="s">
        <v>224</v>
      </c>
      <c r="D3" s="279" t="s">
        <v>284</v>
      </c>
      <c r="E3" s="159" t="s">
        <v>286</v>
      </c>
    </row>
    <row r="4" spans="1:5" s="78" customFormat="1" ht="13.5" thickBot="1" x14ac:dyDescent="0.25">
      <c r="A4" s="271"/>
      <c r="B4" s="272"/>
      <c r="C4" s="160" t="s">
        <v>226</v>
      </c>
      <c r="D4" s="280"/>
      <c r="E4" s="160" t="s">
        <v>228</v>
      </c>
    </row>
    <row r="5" spans="1:5" s="78" customFormat="1" ht="24.95" customHeight="1" thickBot="1" x14ac:dyDescent="0.25">
      <c r="A5" s="265" t="s">
        <v>278</v>
      </c>
      <c r="B5" s="266"/>
      <c r="C5" s="108"/>
      <c r="D5" s="109">
        <v>2</v>
      </c>
      <c r="E5" s="140">
        <f>D5*C5</f>
        <v>0</v>
      </c>
    </row>
    <row r="6" spans="1:5" s="78" customFormat="1" ht="24.95" customHeight="1" thickBot="1" x14ac:dyDescent="0.25">
      <c r="A6" s="265" t="s">
        <v>279</v>
      </c>
      <c r="B6" s="266"/>
      <c r="C6" s="108"/>
      <c r="D6" s="109">
        <v>2</v>
      </c>
      <c r="E6" s="140">
        <f t="shared" ref="E6:E11" si="0">D6*C6</f>
        <v>0</v>
      </c>
    </row>
    <row r="7" spans="1:5" s="78" customFormat="1" ht="24.95" customHeight="1" thickBot="1" x14ac:dyDescent="0.25">
      <c r="A7" s="265" t="s">
        <v>280</v>
      </c>
      <c r="B7" s="266"/>
      <c r="C7" s="108"/>
      <c r="D7" s="110">
        <v>2</v>
      </c>
      <c r="E7" s="140">
        <f t="shared" si="0"/>
        <v>0</v>
      </c>
    </row>
    <row r="8" spans="1:5" s="78" customFormat="1" ht="38.1" customHeight="1" thickBot="1" x14ac:dyDescent="0.25">
      <c r="A8" s="265" t="s">
        <v>281</v>
      </c>
      <c r="B8" s="266"/>
      <c r="C8" s="108"/>
      <c r="D8" s="109">
        <v>2</v>
      </c>
      <c r="E8" s="140">
        <f t="shared" si="0"/>
        <v>0</v>
      </c>
    </row>
    <row r="9" spans="1:5" s="78" customFormat="1" ht="13.5" thickBot="1" x14ac:dyDescent="0.25">
      <c r="A9" s="265" t="s">
        <v>282</v>
      </c>
      <c r="B9" s="266"/>
      <c r="C9" s="108"/>
      <c r="D9" s="110">
        <v>2</v>
      </c>
      <c r="E9" s="140">
        <f t="shared" si="0"/>
        <v>0</v>
      </c>
    </row>
    <row r="10" spans="1:5" s="78" customFormat="1" ht="24.95" customHeight="1" thickBot="1" x14ac:dyDescent="0.25">
      <c r="A10" s="265" t="s">
        <v>283</v>
      </c>
      <c r="B10" s="266"/>
      <c r="C10" s="108"/>
      <c r="D10" s="110">
        <v>1</v>
      </c>
      <c r="E10" s="140">
        <f t="shared" si="0"/>
        <v>0</v>
      </c>
    </row>
    <row r="11" spans="1:5" s="78" customFormat="1" ht="13.5" thickBot="1" x14ac:dyDescent="0.25">
      <c r="A11" s="265" t="s">
        <v>285</v>
      </c>
      <c r="B11" s="266"/>
      <c r="C11" s="108"/>
      <c r="D11" s="109">
        <v>1</v>
      </c>
      <c r="E11" s="140">
        <f t="shared" si="0"/>
        <v>0</v>
      </c>
    </row>
    <row r="12" spans="1:5" s="78" customFormat="1" ht="13.5" thickBot="1" x14ac:dyDescent="0.25">
      <c r="A12" s="265"/>
      <c r="B12" s="266"/>
      <c r="C12" s="108"/>
      <c r="D12" s="109"/>
      <c r="E12" s="140"/>
    </row>
    <row r="13" spans="1:5" s="78" customFormat="1" ht="13.5" thickBot="1" x14ac:dyDescent="0.25">
      <c r="A13" s="265"/>
      <c r="B13" s="266"/>
      <c r="C13" s="108"/>
      <c r="D13" s="109"/>
      <c r="E13" s="140"/>
    </row>
    <row r="14" spans="1:5" s="78" customFormat="1" ht="13.5" thickBot="1" x14ac:dyDescent="0.25">
      <c r="A14" s="265"/>
      <c r="B14" s="266"/>
      <c r="C14" s="108"/>
      <c r="D14" s="109"/>
      <c r="E14" s="140"/>
    </row>
    <row r="15" spans="1:5" s="78" customFormat="1" ht="13.5" customHeight="1" thickBot="1" x14ac:dyDescent="0.25">
      <c r="A15" s="273" t="s">
        <v>271</v>
      </c>
      <c r="B15" s="274"/>
      <c r="C15" s="274"/>
      <c r="D15" s="275"/>
      <c r="E15" s="316">
        <f>2*SUM(E5:E14)</f>
        <v>0</v>
      </c>
    </row>
    <row r="16" spans="1:5" s="78" customFormat="1" ht="13.5" customHeight="1" thickBot="1" x14ac:dyDescent="0.25">
      <c r="A16" s="273" t="s">
        <v>272</v>
      </c>
      <c r="B16" s="274"/>
      <c r="C16" s="274"/>
      <c r="D16" s="275"/>
      <c r="E16" s="316">
        <f>E15/12</f>
        <v>0</v>
      </c>
    </row>
    <row r="17" s="78" customFormat="1" x14ac:dyDescent="0.2"/>
    <row r="18" s="78" customFormat="1" x14ac:dyDescent="0.2"/>
    <row r="19" s="78" customFormat="1" x14ac:dyDescent="0.2"/>
  </sheetData>
  <mergeCells count="15">
    <mergeCell ref="A15:D15"/>
    <mergeCell ref="A16:D16"/>
    <mergeCell ref="A8:B8"/>
    <mergeCell ref="A9:B9"/>
    <mergeCell ref="A10:B10"/>
    <mergeCell ref="A11:B11"/>
    <mergeCell ref="A12:B12"/>
    <mergeCell ref="A13:B13"/>
    <mergeCell ref="A14:B14"/>
    <mergeCell ref="A1:E1"/>
    <mergeCell ref="A2:B4"/>
    <mergeCell ref="A5:B5"/>
    <mergeCell ref="A6:B6"/>
    <mergeCell ref="A7:B7"/>
    <mergeCell ref="D3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C58DF-ADD4-4BDE-9A8D-F478AB84DD0E}">
  <sheetPr>
    <tabColor theme="5"/>
  </sheetPr>
  <dimension ref="A1:E56"/>
  <sheetViews>
    <sheetView topLeftCell="A16" workbookViewId="0">
      <selection activeCell="E52" sqref="E52"/>
    </sheetView>
  </sheetViews>
  <sheetFormatPr defaultRowHeight="12.75" x14ac:dyDescent="0.2"/>
  <cols>
    <col min="1" max="1" width="18.42578125" customWidth="1"/>
    <col min="2" max="2" width="41.7109375" customWidth="1"/>
    <col min="3" max="3" width="13.85546875" customWidth="1"/>
    <col min="4" max="4" width="17.42578125" customWidth="1"/>
    <col min="5" max="5" width="19.5703125" customWidth="1"/>
  </cols>
  <sheetData>
    <row r="1" spans="1:5" s="78" customFormat="1" ht="15.75" thickBot="1" x14ac:dyDescent="0.25">
      <c r="A1" s="267" t="s">
        <v>220</v>
      </c>
      <c r="B1" s="268"/>
      <c r="C1" s="268"/>
      <c r="D1" s="268"/>
      <c r="E1" s="268"/>
    </row>
    <row r="2" spans="1:5" s="78" customFormat="1" x14ac:dyDescent="0.2">
      <c r="A2" s="269" t="s">
        <v>221</v>
      </c>
      <c r="B2" s="270"/>
      <c r="C2" s="98" t="s">
        <v>213</v>
      </c>
      <c r="D2" s="98" t="s">
        <v>222</v>
      </c>
      <c r="E2" s="98" t="s">
        <v>223</v>
      </c>
    </row>
    <row r="3" spans="1:5" s="78" customFormat="1" x14ac:dyDescent="0.2">
      <c r="A3" s="269"/>
      <c r="B3" s="270"/>
      <c r="C3" s="98" t="s">
        <v>224</v>
      </c>
      <c r="D3" s="98" t="s">
        <v>216</v>
      </c>
      <c r="E3" s="98" t="s">
        <v>225</v>
      </c>
    </row>
    <row r="4" spans="1:5" s="78" customFormat="1" ht="13.5" thickBot="1" x14ac:dyDescent="0.25">
      <c r="A4" s="271"/>
      <c r="B4" s="272"/>
      <c r="C4" s="99" t="s">
        <v>226</v>
      </c>
      <c r="D4" s="99" t="s">
        <v>227</v>
      </c>
      <c r="E4" s="99" t="s">
        <v>228</v>
      </c>
    </row>
    <row r="5" spans="1:5" s="78" customFormat="1" ht="13.5" thickBot="1" x14ac:dyDescent="0.25">
      <c r="A5" s="265"/>
      <c r="B5" s="266"/>
      <c r="C5" s="108"/>
      <c r="D5" s="109"/>
      <c r="E5" s="140"/>
    </row>
    <row r="6" spans="1:5" s="78" customFormat="1" ht="13.5" thickBot="1" x14ac:dyDescent="0.25">
      <c r="A6" s="265"/>
      <c r="B6" s="266"/>
      <c r="C6" s="108"/>
      <c r="D6" s="109"/>
      <c r="E6" s="140"/>
    </row>
    <row r="7" spans="1:5" s="78" customFormat="1" ht="13.5" thickBot="1" x14ac:dyDescent="0.25">
      <c r="A7" s="265"/>
      <c r="B7" s="266"/>
      <c r="C7" s="108"/>
      <c r="D7" s="110"/>
      <c r="E7" s="140"/>
    </row>
    <row r="8" spans="1:5" s="78" customFormat="1" ht="13.5" thickBot="1" x14ac:dyDescent="0.25">
      <c r="A8" s="265"/>
      <c r="B8" s="266"/>
      <c r="C8" s="108"/>
      <c r="D8" s="109"/>
      <c r="E8" s="140"/>
    </row>
    <row r="9" spans="1:5" s="78" customFormat="1" ht="13.5" thickBot="1" x14ac:dyDescent="0.25">
      <c r="A9" s="265"/>
      <c r="B9" s="266"/>
      <c r="C9" s="108"/>
      <c r="D9" s="109"/>
      <c r="E9" s="140"/>
    </row>
    <row r="10" spans="1:5" s="78" customFormat="1" ht="13.5" thickBot="1" x14ac:dyDescent="0.25">
      <c r="A10" s="265"/>
      <c r="B10" s="266"/>
      <c r="C10" s="108"/>
      <c r="D10" s="110"/>
      <c r="E10" s="140"/>
    </row>
    <row r="11" spans="1:5" s="78" customFormat="1" ht="13.5" thickBot="1" x14ac:dyDescent="0.25">
      <c r="A11" s="265"/>
      <c r="B11" s="266"/>
      <c r="C11" s="108"/>
      <c r="D11" s="110"/>
      <c r="E11" s="140"/>
    </row>
    <row r="12" spans="1:5" s="78" customFormat="1" ht="13.5" thickBot="1" x14ac:dyDescent="0.25">
      <c r="A12" s="265"/>
      <c r="B12" s="266"/>
      <c r="C12" s="108"/>
      <c r="D12" s="109"/>
      <c r="E12" s="140"/>
    </row>
    <row r="13" spans="1:5" s="78" customFormat="1" ht="13.5" thickBot="1" x14ac:dyDescent="0.25">
      <c r="A13" s="265"/>
      <c r="B13" s="266"/>
      <c r="C13" s="108"/>
      <c r="D13" s="109"/>
      <c r="E13" s="140"/>
    </row>
    <row r="14" spans="1:5" s="78" customFormat="1" ht="13.5" thickBot="1" x14ac:dyDescent="0.25">
      <c r="A14" s="265"/>
      <c r="B14" s="266"/>
      <c r="C14" s="108"/>
      <c r="D14" s="109"/>
      <c r="E14" s="140"/>
    </row>
    <row r="15" spans="1:5" s="78" customFormat="1" ht="13.5" thickBot="1" x14ac:dyDescent="0.25">
      <c r="A15" s="265"/>
      <c r="B15" s="266"/>
      <c r="C15" s="108"/>
      <c r="D15" s="109"/>
      <c r="E15" s="140"/>
    </row>
    <row r="16" spans="1:5" s="78" customFormat="1" ht="13.5" thickBot="1" x14ac:dyDescent="0.25">
      <c r="A16" s="265"/>
      <c r="B16" s="266"/>
      <c r="C16" s="108"/>
      <c r="D16" s="109"/>
      <c r="E16" s="140"/>
    </row>
    <row r="17" spans="1:5" s="78" customFormat="1" ht="13.5" thickBot="1" x14ac:dyDescent="0.25">
      <c r="A17" s="265"/>
      <c r="B17" s="266"/>
      <c r="C17" s="108"/>
      <c r="D17" s="109"/>
      <c r="E17" s="140"/>
    </row>
    <row r="18" spans="1:5" s="78" customFormat="1" ht="13.5" thickBot="1" x14ac:dyDescent="0.25">
      <c r="A18" s="265"/>
      <c r="B18" s="266"/>
      <c r="C18" s="108"/>
      <c r="D18" s="109"/>
      <c r="E18" s="140"/>
    </row>
    <row r="19" spans="1:5" s="78" customFormat="1" ht="13.5" thickBot="1" x14ac:dyDescent="0.25">
      <c r="A19" s="265"/>
      <c r="B19" s="266"/>
      <c r="C19" s="108"/>
      <c r="D19" s="109"/>
      <c r="E19" s="140"/>
    </row>
    <row r="20" spans="1:5" s="78" customFormat="1" ht="13.5" thickBot="1" x14ac:dyDescent="0.25">
      <c r="A20" s="265"/>
      <c r="B20" s="266"/>
      <c r="C20" s="108"/>
      <c r="D20" s="109"/>
      <c r="E20" s="140"/>
    </row>
    <row r="21" spans="1:5" s="78" customFormat="1" ht="13.5" thickBot="1" x14ac:dyDescent="0.25">
      <c r="A21" s="265"/>
      <c r="B21" s="266"/>
      <c r="C21" s="108"/>
      <c r="D21" s="109"/>
      <c r="E21" s="140"/>
    </row>
    <row r="22" spans="1:5" s="78" customFormat="1" ht="13.5" thickBot="1" x14ac:dyDescent="0.25">
      <c r="A22" s="265"/>
      <c r="B22" s="266"/>
      <c r="C22" s="108"/>
      <c r="D22" s="109"/>
      <c r="E22" s="140"/>
    </row>
    <row r="23" spans="1:5" s="78" customFormat="1" ht="13.5" thickBot="1" x14ac:dyDescent="0.25">
      <c r="A23" s="265"/>
      <c r="B23" s="266"/>
      <c r="C23" s="108"/>
      <c r="D23" s="109"/>
      <c r="E23" s="140"/>
    </row>
    <row r="24" spans="1:5" s="78" customFormat="1" ht="13.5" thickBot="1" x14ac:dyDescent="0.25">
      <c r="A24" s="265"/>
      <c r="B24" s="266"/>
      <c r="C24" s="108"/>
      <c r="D24" s="109"/>
      <c r="E24" s="140"/>
    </row>
    <row r="25" spans="1:5" s="78" customFormat="1" ht="13.5" thickBot="1" x14ac:dyDescent="0.25">
      <c r="A25" s="265"/>
      <c r="B25" s="266"/>
      <c r="C25" s="108"/>
      <c r="D25" s="110"/>
      <c r="E25" s="140"/>
    </row>
    <row r="26" spans="1:5" s="78" customFormat="1" ht="13.5" thickBot="1" x14ac:dyDescent="0.25">
      <c r="A26" s="265"/>
      <c r="B26" s="266"/>
      <c r="C26" s="108"/>
      <c r="D26" s="110"/>
      <c r="E26" s="140"/>
    </row>
    <row r="27" spans="1:5" s="78" customFormat="1" ht="13.5" thickBot="1" x14ac:dyDescent="0.25">
      <c r="A27" s="265"/>
      <c r="B27" s="266"/>
      <c r="C27" s="108"/>
      <c r="D27" s="110"/>
      <c r="E27" s="140"/>
    </row>
    <row r="28" spans="1:5" s="78" customFormat="1" ht="13.5" thickBot="1" x14ac:dyDescent="0.25">
      <c r="A28" s="265"/>
      <c r="B28" s="266"/>
      <c r="C28" s="108"/>
      <c r="D28" s="109"/>
      <c r="E28" s="140"/>
    </row>
    <row r="29" spans="1:5" s="78" customFormat="1" ht="13.5" thickBot="1" x14ac:dyDescent="0.25">
      <c r="A29" s="265"/>
      <c r="B29" s="266"/>
      <c r="C29" s="108"/>
      <c r="D29" s="109"/>
      <c r="E29" s="140"/>
    </row>
    <row r="30" spans="1:5" s="78" customFormat="1" ht="13.5" thickBot="1" x14ac:dyDescent="0.25">
      <c r="A30" s="265"/>
      <c r="B30" s="266"/>
      <c r="C30" s="108"/>
      <c r="D30" s="109"/>
      <c r="E30" s="140"/>
    </row>
    <row r="31" spans="1:5" s="78" customFormat="1" ht="13.5" thickBot="1" x14ac:dyDescent="0.25">
      <c r="A31" s="265"/>
      <c r="B31" s="266"/>
      <c r="C31" s="108"/>
      <c r="D31" s="109"/>
      <c r="E31" s="140"/>
    </row>
    <row r="32" spans="1:5" s="78" customFormat="1" ht="13.5" thickBot="1" x14ac:dyDescent="0.25">
      <c r="A32" s="265"/>
      <c r="B32" s="266"/>
      <c r="C32" s="108"/>
      <c r="D32" s="109"/>
      <c r="E32" s="140"/>
    </row>
    <row r="33" spans="1:5" s="78" customFormat="1" ht="13.5" thickBot="1" x14ac:dyDescent="0.25">
      <c r="A33" s="265"/>
      <c r="B33" s="266"/>
      <c r="C33" s="108"/>
      <c r="D33" s="109"/>
      <c r="E33" s="140"/>
    </row>
    <row r="34" spans="1:5" s="78" customFormat="1" ht="13.5" thickBot="1" x14ac:dyDescent="0.25">
      <c r="A34" s="265"/>
      <c r="B34" s="266"/>
      <c r="C34" s="108"/>
      <c r="D34" s="109"/>
      <c r="E34" s="140"/>
    </row>
    <row r="35" spans="1:5" s="78" customFormat="1" ht="13.5" thickBot="1" x14ac:dyDescent="0.25">
      <c r="A35" s="265"/>
      <c r="B35" s="266"/>
      <c r="C35" s="108"/>
      <c r="D35" s="109"/>
      <c r="E35" s="140"/>
    </row>
    <row r="36" spans="1:5" s="78" customFormat="1" ht="13.5" thickBot="1" x14ac:dyDescent="0.25">
      <c r="A36" s="265"/>
      <c r="B36" s="266"/>
      <c r="C36" s="108"/>
      <c r="D36" s="109"/>
      <c r="E36" s="140"/>
    </row>
    <row r="37" spans="1:5" s="78" customFormat="1" ht="13.5" thickBot="1" x14ac:dyDescent="0.25">
      <c r="A37" s="265"/>
      <c r="B37" s="266"/>
      <c r="C37" s="108"/>
      <c r="D37" s="110"/>
      <c r="E37" s="140"/>
    </row>
    <row r="38" spans="1:5" s="78" customFormat="1" ht="13.5" thickBot="1" x14ac:dyDescent="0.25">
      <c r="A38" s="265"/>
      <c r="B38" s="266"/>
      <c r="C38" s="108"/>
      <c r="D38" s="109"/>
      <c r="E38" s="140"/>
    </row>
    <row r="39" spans="1:5" s="78" customFormat="1" ht="13.5" thickBot="1" x14ac:dyDescent="0.25">
      <c r="A39" s="265"/>
      <c r="B39" s="266"/>
      <c r="C39" s="108"/>
      <c r="D39" s="109"/>
      <c r="E39" s="140"/>
    </row>
    <row r="40" spans="1:5" s="78" customFormat="1" ht="13.5" thickBot="1" x14ac:dyDescent="0.25">
      <c r="A40" s="265"/>
      <c r="B40" s="266"/>
      <c r="C40" s="108"/>
      <c r="D40" s="109"/>
      <c r="E40" s="140"/>
    </row>
    <row r="41" spans="1:5" s="78" customFormat="1" ht="13.5" thickBot="1" x14ac:dyDescent="0.25">
      <c r="A41" s="265"/>
      <c r="B41" s="266"/>
      <c r="C41" s="108"/>
      <c r="D41" s="109"/>
      <c r="E41" s="140"/>
    </row>
    <row r="42" spans="1:5" s="78" customFormat="1" ht="13.5" thickBot="1" x14ac:dyDescent="0.25">
      <c r="A42" s="265"/>
      <c r="B42" s="266"/>
      <c r="C42" s="108"/>
      <c r="D42" s="109"/>
      <c r="E42" s="140"/>
    </row>
    <row r="43" spans="1:5" s="78" customFormat="1" ht="13.5" thickBot="1" x14ac:dyDescent="0.25">
      <c r="A43" s="265"/>
      <c r="B43" s="266"/>
      <c r="C43" s="108"/>
      <c r="D43" s="109"/>
      <c r="E43" s="140"/>
    </row>
    <row r="44" spans="1:5" s="78" customFormat="1" ht="13.5" thickBot="1" x14ac:dyDescent="0.25">
      <c r="A44" s="265"/>
      <c r="B44" s="266"/>
      <c r="C44" s="108"/>
      <c r="D44" s="109"/>
      <c r="E44" s="140"/>
    </row>
    <row r="45" spans="1:5" s="78" customFormat="1" ht="13.5" thickBot="1" x14ac:dyDescent="0.25">
      <c r="A45" s="265"/>
      <c r="B45" s="266"/>
      <c r="C45" s="108"/>
      <c r="D45" s="109"/>
      <c r="E45" s="140"/>
    </row>
    <row r="46" spans="1:5" s="78" customFormat="1" ht="13.5" thickBot="1" x14ac:dyDescent="0.25">
      <c r="A46" s="265"/>
      <c r="B46" s="266"/>
      <c r="C46" s="108"/>
      <c r="D46" s="109"/>
      <c r="E46" s="140"/>
    </row>
    <row r="47" spans="1:5" s="78" customFormat="1" ht="13.5" thickBot="1" x14ac:dyDescent="0.25">
      <c r="A47" s="265"/>
      <c r="B47" s="266"/>
      <c r="C47" s="108"/>
      <c r="D47" s="109"/>
      <c r="E47" s="140"/>
    </row>
    <row r="48" spans="1:5" s="78" customFormat="1" ht="13.5" thickBot="1" x14ac:dyDescent="0.25">
      <c r="A48" s="265"/>
      <c r="B48" s="266"/>
      <c r="C48" s="108"/>
      <c r="D48" s="109"/>
      <c r="E48" s="140"/>
    </row>
    <row r="49" spans="1:5" s="78" customFormat="1" ht="13.5" thickBot="1" x14ac:dyDescent="0.25">
      <c r="A49" s="265"/>
      <c r="B49" s="266"/>
      <c r="C49" s="108"/>
      <c r="D49" s="109"/>
      <c r="E49" s="140"/>
    </row>
    <row r="50" spans="1:5" s="78" customFormat="1" ht="13.5" thickBot="1" x14ac:dyDescent="0.25">
      <c r="A50" s="265"/>
      <c r="B50" s="266"/>
      <c r="C50" s="108"/>
      <c r="D50" s="109"/>
      <c r="E50" s="140"/>
    </row>
    <row r="51" spans="1:5" s="78" customFormat="1" ht="13.5" thickBot="1" x14ac:dyDescent="0.25">
      <c r="A51" s="265"/>
      <c r="B51" s="266"/>
      <c r="C51" s="108"/>
      <c r="D51" s="109"/>
      <c r="E51" s="140"/>
    </row>
    <row r="52" spans="1:5" s="78" customFormat="1" ht="13.5" customHeight="1" thickBot="1" x14ac:dyDescent="0.25">
      <c r="A52" s="273" t="s">
        <v>229</v>
      </c>
      <c r="B52" s="274"/>
      <c r="C52" s="274"/>
      <c r="D52" s="275"/>
      <c r="E52" s="162"/>
    </row>
    <row r="53" spans="1:5" s="78" customFormat="1" ht="13.5" customHeight="1" thickBot="1" x14ac:dyDescent="0.25">
      <c r="A53" s="273" t="s">
        <v>230</v>
      </c>
      <c r="B53" s="274"/>
      <c r="C53" s="274"/>
      <c r="D53" s="275"/>
      <c r="E53" s="162"/>
    </row>
    <row r="54" spans="1:5" s="78" customFormat="1" x14ac:dyDescent="0.2"/>
    <row r="55" spans="1:5" s="78" customFormat="1" x14ac:dyDescent="0.2"/>
    <row r="56" spans="1:5" s="78" customFormat="1" x14ac:dyDescent="0.2"/>
  </sheetData>
  <mergeCells count="51">
    <mergeCell ref="A52:D52"/>
    <mergeCell ref="A53:D53"/>
    <mergeCell ref="A43:B43"/>
    <mergeCell ref="A44:B44"/>
    <mergeCell ref="A51:B51"/>
    <mergeCell ref="A45:B45"/>
    <mergeCell ref="A46:B46"/>
    <mergeCell ref="A47:B47"/>
    <mergeCell ref="A48:B48"/>
    <mergeCell ref="A49:B49"/>
    <mergeCell ref="A50:B50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1"/>
    <mergeCell ref="A2:B4"/>
    <mergeCell ref="A5:B5"/>
    <mergeCell ref="A6:B6"/>
    <mergeCell ref="A7:B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D229-B43D-4D3E-99AA-199AB6343273}">
  <sheetPr>
    <tabColor rgb="FFD1ADC8"/>
  </sheetPr>
  <dimension ref="A1:F45"/>
  <sheetViews>
    <sheetView tabSelected="1" topLeftCell="A13" workbookViewId="0">
      <selection activeCell="C7" sqref="C7"/>
    </sheetView>
  </sheetViews>
  <sheetFormatPr defaultRowHeight="12.75" x14ac:dyDescent="0.2"/>
  <cols>
    <col min="1" max="1" width="65.7109375" customWidth="1"/>
    <col min="2" max="2" width="12.42578125" customWidth="1"/>
    <col min="3" max="3" width="23.42578125" customWidth="1"/>
    <col min="4" max="4" width="16.42578125" customWidth="1"/>
    <col min="5" max="5" width="18.28515625" customWidth="1"/>
    <col min="6" max="6" width="9.5703125" bestFit="1" customWidth="1"/>
  </cols>
  <sheetData>
    <row r="1" spans="1:5" s="78" customFormat="1" ht="15.75" thickBot="1" x14ac:dyDescent="0.25">
      <c r="A1" s="276" t="s">
        <v>211</v>
      </c>
      <c r="B1" s="277"/>
      <c r="C1" s="277"/>
      <c r="D1" s="277"/>
      <c r="E1" s="278"/>
    </row>
    <row r="2" spans="1:5" s="78" customFormat="1" x14ac:dyDescent="0.2">
      <c r="A2" s="281" t="s">
        <v>212</v>
      </c>
      <c r="B2" s="97" t="s">
        <v>213</v>
      </c>
      <c r="C2" s="97" t="s">
        <v>214</v>
      </c>
      <c r="D2" s="163" t="s">
        <v>269</v>
      </c>
      <c r="E2" s="97" t="s">
        <v>215</v>
      </c>
    </row>
    <row r="3" spans="1:5" s="78" customFormat="1" ht="25.5" customHeight="1" x14ac:dyDescent="0.2">
      <c r="A3" s="279"/>
      <c r="B3" s="279" t="s">
        <v>216</v>
      </c>
      <c r="C3" s="279" t="s">
        <v>267</v>
      </c>
      <c r="D3" s="279" t="s">
        <v>268</v>
      </c>
      <c r="E3" s="279" t="s">
        <v>217</v>
      </c>
    </row>
    <row r="4" spans="1:5" s="78" customFormat="1" ht="13.5" thickBot="1" x14ac:dyDescent="0.25">
      <c r="A4" s="280"/>
      <c r="B4" s="280"/>
      <c r="C4" s="280"/>
      <c r="D4" s="280"/>
      <c r="E4" s="280"/>
    </row>
    <row r="5" spans="1:5" s="78" customFormat="1" ht="13.5" thickBot="1" x14ac:dyDescent="0.25">
      <c r="A5" s="100"/>
      <c r="B5" s="101"/>
      <c r="C5" s="102"/>
      <c r="D5" s="101"/>
      <c r="E5" s="102"/>
    </row>
    <row r="6" spans="1:5" s="78" customFormat="1" ht="13.5" thickBot="1" x14ac:dyDescent="0.25">
      <c r="A6" s="100"/>
      <c r="B6" s="101"/>
      <c r="C6" s="102"/>
      <c r="D6" s="101"/>
      <c r="E6" s="102"/>
    </row>
    <row r="7" spans="1:5" s="78" customFormat="1" ht="13.5" thickBot="1" x14ac:dyDescent="0.25">
      <c r="A7" s="100"/>
      <c r="B7" s="101"/>
      <c r="C7" s="102"/>
      <c r="D7" s="101"/>
      <c r="E7" s="102"/>
    </row>
    <row r="8" spans="1:5" s="78" customFormat="1" ht="13.5" thickBot="1" x14ac:dyDescent="0.25">
      <c r="A8" s="100"/>
      <c r="B8" s="101"/>
      <c r="C8" s="102"/>
      <c r="D8" s="101"/>
      <c r="E8" s="102"/>
    </row>
    <row r="9" spans="1:5" s="78" customFormat="1" ht="13.5" thickBot="1" x14ac:dyDescent="0.25">
      <c r="A9" s="100"/>
      <c r="B9" s="101"/>
      <c r="C9" s="102"/>
      <c r="D9" s="101"/>
      <c r="E9" s="102"/>
    </row>
    <row r="10" spans="1:5" s="78" customFormat="1" ht="13.5" thickBot="1" x14ac:dyDescent="0.25">
      <c r="A10" s="100"/>
      <c r="B10" s="101"/>
      <c r="C10" s="102"/>
      <c r="D10" s="101"/>
      <c r="E10" s="102"/>
    </row>
    <row r="11" spans="1:5" s="78" customFormat="1" ht="13.5" thickBot="1" x14ac:dyDescent="0.25">
      <c r="A11" s="100"/>
      <c r="B11" s="101"/>
      <c r="C11" s="102"/>
      <c r="D11" s="101"/>
      <c r="E11" s="102"/>
    </row>
    <row r="12" spans="1:5" s="78" customFormat="1" ht="13.5" thickBot="1" x14ac:dyDescent="0.25">
      <c r="A12" s="100"/>
      <c r="B12" s="101"/>
      <c r="C12" s="102"/>
      <c r="D12" s="101"/>
      <c r="E12" s="102"/>
    </row>
    <row r="13" spans="1:5" s="78" customFormat="1" ht="13.5" thickBot="1" x14ac:dyDescent="0.25">
      <c r="A13" s="100"/>
      <c r="B13" s="101"/>
      <c r="C13" s="102"/>
      <c r="D13" s="101"/>
      <c r="E13" s="102"/>
    </row>
    <row r="14" spans="1:5" s="78" customFormat="1" ht="13.5" thickBot="1" x14ac:dyDescent="0.25">
      <c r="A14" s="100"/>
      <c r="B14" s="101"/>
      <c r="C14" s="102"/>
      <c r="D14" s="101"/>
      <c r="E14" s="102"/>
    </row>
    <row r="15" spans="1:5" s="78" customFormat="1" ht="13.5" thickBot="1" x14ac:dyDescent="0.25">
      <c r="A15" s="100"/>
      <c r="B15" s="101"/>
      <c r="C15" s="102"/>
      <c r="D15" s="101"/>
      <c r="E15" s="102"/>
    </row>
    <row r="16" spans="1:5" s="78" customFormat="1" ht="13.5" thickBot="1" x14ac:dyDescent="0.25">
      <c r="A16" s="100"/>
      <c r="B16" s="101"/>
      <c r="C16" s="102"/>
      <c r="D16" s="101"/>
      <c r="E16" s="102"/>
    </row>
    <row r="17" spans="1:5" s="78" customFormat="1" ht="13.5" thickBot="1" x14ac:dyDescent="0.25">
      <c r="A17" s="100"/>
      <c r="B17" s="101"/>
      <c r="C17" s="102"/>
      <c r="D17" s="101"/>
      <c r="E17" s="102"/>
    </row>
    <row r="18" spans="1:5" s="78" customFormat="1" ht="13.5" thickBot="1" x14ac:dyDescent="0.25">
      <c r="A18" s="100"/>
      <c r="B18" s="101"/>
      <c r="C18" s="102"/>
      <c r="D18" s="101"/>
      <c r="E18" s="102"/>
    </row>
    <row r="19" spans="1:5" s="78" customFormat="1" ht="13.5" thickBot="1" x14ac:dyDescent="0.25">
      <c r="A19" s="100"/>
      <c r="B19" s="101"/>
      <c r="C19" s="102"/>
      <c r="D19" s="101"/>
      <c r="E19" s="102"/>
    </row>
    <row r="20" spans="1:5" s="78" customFormat="1" ht="13.5" thickBot="1" x14ac:dyDescent="0.25">
      <c r="A20" s="100"/>
      <c r="B20" s="101"/>
      <c r="C20" s="102"/>
      <c r="D20" s="101"/>
      <c r="E20" s="102"/>
    </row>
    <row r="21" spans="1:5" s="78" customFormat="1" ht="13.5" thickBot="1" x14ac:dyDescent="0.25">
      <c r="A21" s="100"/>
      <c r="B21" s="101"/>
      <c r="C21" s="102"/>
      <c r="D21" s="101"/>
      <c r="E21" s="102"/>
    </row>
    <row r="22" spans="1:5" s="78" customFormat="1" ht="13.5" thickBot="1" x14ac:dyDescent="0.25">
      <c r="A22" s="100"/>
      <c r="B22" s="101"/>
      <c r="C22" s="102"/>
      <c r="D22" s="101"/>
      <c r="E22" s="102"/>
    </row>
    <row r="23" spans="1:5" s="78" customFormat="1" ht="13.5" thickBot="1" x14ac:dyDescent="0.25">
      <c r="A23" s="100"/>
      <c r="B23" s="101"/>
      <c r="C23" s="102"/>
      <c r="D23" s="101"/>
      <c r="E23" s="102"/>
    </row>
    <row r="24" spans="1:5" s="78" customFormat="1" ht="13.5" thickBot="1" x14ac:dyDescent="0.25">
      <c r="A24" s="100"/>
      <c r="B24" s="101"/>
      <c r="C24" s="102"/>
      <c r="D24" s="101"/>
      <c r="E24" s="102"/>
    </row>
    <row r="25" spans="1:5" s="78" customFormat="1" ht="13.5" thickBot="1" x14ac:dyDescent="0.25">
      <c r="A25" s="100"/>
      <c r="B25" s="101"/>
      <c r="C25" s="102"/>
      <c r="D25" s="101"/>
      <c r="E25" s="102"/>
    </row>
    <row r="26" spans="1:5" s="78" customFormat="1" ht="13.5" thickBot="1" x14ac:dyDescent="0.25">
      <c r="A26" s="100"/>
      <c r="B26" s="101"/>
      <c r="C26" s="102"/>
      <c r="D26" s="101"/>
      <c r="E26" s="102"/>
    </row>
    <row r="27" spans="1:5" s="78" customFormat="1" ht="13.5" thickBot="1" x14ac:dyDescent="0.25">
      <c r="A27" s="100"/>
      <c r="B27" s="101"/>
      <c r="C27" s="102"/>
      <c r="D27" s="101"/>
      <c r="E27" s="102"/>
    </row>
    <row r="28" spans="1:5" s="78" customFormat="1" ht="13.5" thickBot="1" x14ac:dyDescent="0.25">
      <c r="A28" s="100"/>
      <c r="B28" s="101"/>
      <c r="C28" s="102"/>
      <c r="D28" s="101"/>
      <c r="E28" s="102"/>
    </row>
    <row r="29" spans="1:5" s="78" customFormat="1" ht="13.5" thickBot="1" x14ac:dyDescent="0.25">
      <c r="A29" s="100"/>
      <c r="B29" s="101"/>
      <c r="C29" s="102"/>
      <c r="D29" s="101"/>
      <c r="E29" s="102"/>
    </row>
    <row r="30" spans="1:5" s="78" customFormat="1" ht="13.5" thickBot="1" x14ac:dyDescent="0.25">
      <c r="A30" s="100"/>
      <c r="B30" s="101"/>
      <c r="C30" s="102"/>
      <c r="D30" s="101"/>
      <c r="E30" s="102"/>
    </row>
    <row r="31" spans="1:5" s="78" customFormat="1" ht="13.5" thickBot="1" x14ac:dyDescent="0.25">
      <c r="A31" s="100"/>
      <c r="B31" s="101"/>
      <c r="C31" s="102"/>
      <c r="D31" s="101"/>
      <c r="E31" s="102"/>
    </row>
    <row r="32" spans="1:5" s="78" customFormat="1" ht="13.5" thickBot="1" x14ac:dyDescent="0.25">
      <c r="A32" s="100"/>
      <c r="B32" s="101"/>
      <c r="C32" s="102"/>
      <c r="D32" s="101"/>
      <c r="E32" s="102"/>
    </row>
    <row r="33" spans="1:6" s="78" customFormat="1" ht="13.5" thickBot="1" x14ac:dyDescent="0.25">
      <c r="A33" s="100"/>
      <c r="B33" s="101"/>
      <c r="C33" s="102"/>
      <c r="D33" s="101"/>
      <c r="E33" s="102"/>
    </row>
    <row r="34" spans="1:6" s="78" customFormat="1" ht="13.5" thickBot="1" x14ac:dyDescent="0.25">
      <c r="A34" s="100"/>
      <c r="B34" s="101"/>
      <c r="C34" s="102"/>
      <c r="D34" s="101"/>
      <c r="E34" s="102"/>
    </row>
    <row r="35" spans="1:6" s="78" customFormat="1" ht="13.5" thickBot="1" x14ac:dyDescent="0.25">
      <c r="A35" s="100"/>
      <c r="B35" s="101"/>
      <c r="C35" s="102"/>
      <c r="D35" s="101"/>
      <c r="E35" s="102"/>
    </row>
    <row r="36" spans="1:6" s="78" customFormat="1" ht="13.5" thickBot="1" x14ac:dyDescent="0.25">
      <c r="A36" s="100"/>
      <c r="B36" s="101"/>
      <c r="C36" s="102"/>
      <c r="D36" s="101"/>
      <c r="E36" s="102"/>
    </row>
    <row r="37" spans="1:6" s="78" customFormat="1" ht="13.5" thickBot="1" x14ac:dyDescent="0.25">
      <c r="A37" s="103"/>
      <c r="B37" s="104"/>
      <c r="C37" s="105"/>
      <c r="D37" s="101"/>
      <c r="E37" s="102"/>
    </row>
    <row r="38" spans="1:6" s="78" customFormat="1" ht="13.5" thickBot="1" x14ac:dyDescent="0.25">
      <c r="A38" s="103"/>
      <c r="B38" s="104"/>
      <c r="C38" s="105"/>
      <c r="D38" s="101"/>
      <c r="E38" s="102"/>
    </row>
    <row r="39" spans="1:6" s="78" customFormat="1" ht="13.5" thickBot="1" x14ac:dyDescent="0.25">
      <c r="A39" s="103"/>
      <c r="B39" s="104"/>
      <c r="C39" s="105"/>
      <c r="D39" s="101"/>
      <c r="E39" s="102"/>
    </row>
    <row r="40" spans="1:6" s="78" customFormat="1" ht="13.5" thickBot="1" x14ac:dyDescent="0.25">
      <c r="A40" s="103"/>
      <c r="B40" s="104"/>
      <c r="C40" s="105"/>
      <c r="D40" s="101"/>
      <c r="E40" s="102"/>
    </row>
    <row r="41" spans="1:6" s="78" customFormat="1" ht="13.5" thickBot="1" x14ac:dyDescent="0.25">
      <c r="A41" s="103"/>
      <c r="B41" s="104"/>
      <c r="C41" s="105"/>
      <c r="D41" s="101"/>
      <c r="E41" s="102"/>
    </row>
    <row r="42" spans="1:6" s="78" customFormat="1" ht="13.5" thickBot="1" x14ac:dyDescent="0.25">
      <c r="A42" s="103"/>
      <c r="B42" s="104"/>
      <c r="C42" s="105"/>
      <c r="D42" s="101"/>
      <c r="E42" s="102"/>
    </row>
    <row r="43" spans="1:6" s="78" customFormat="1" ht="13.5" thickBot="1" x14ac:dyDescent="0.25">
      <c r="A43" s="103"/>
      <c r="B43" s="104"/>
      <c r="C43" s="105"/>
      <c r="D43" s="101"/>
      <c r="E43" s="102"/>
    </row>
    <row r="44" spans="1:6" s="78" customFormat="1" ht="13.5" thickBot="1" x14ac:dyDescent="0.25">
      <c r="A44" s="273" t="s">
        <v>218</v>
      </c>
      <c r="B44" s="274"/>
      <c r="C44" s="274"/>
      <c r="D44" s="275"/>
      <c r="E44" s="106">
        <f>SUM(E5:E43)</f>
        <v>0</v>
      </c>
    </row>
    <row r="45" spans="1:6" s="78" customFormat="1" ht="13.5" customHeight="1" thickBot="1" x14ac:dyDescent="0.25">
      <c r="A45" s="273" t="s">
        <v>219</v>
      </c>
      <c r="B45" s="274"/>
      <c r="C45" s="274"/>
      <c r="D45" s="275"/>
      <c r="E45" s="106">
        <f>E44/26</f>
        <v>0</v>
      </c>
      <c r="F45" s="96">
        <f>E45</f>
        <v>0</v>
      </c>
    </row>
  </sheetData>
  <mergeCells count="8">
    <mergeCell ref="A44:D44"/>
    <mergeCell ref="A45:D45"/>
    <mergeCell ref="A1:E1"/>
    <mergeCell ref="B3:B4"/>
    <mergeCell ref="C3:C4"/>
    <mergeCell ref="E3:E4"/>
    <mergeCell ref="D3:D4"/>
    <mergeCell ref="A2:A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7D74-45A1-4856-93C0-913A1BAFD570}">
  <sheetPr>
    <tabColor rgb="FF00B050"/>
  </sheetPr>
  <dimension ref="A1:E65"/>
  <sheetViews>
    <sheetView showGridLines="0" topLeftCell="A7" zoomScaleNormal="100" workbookViewId="0">
      <selection activeCell="I9" sqref="I9"/>
    </sheetView>
  </sheetViews>
  <sheetFormatPr defaultRowHeight="12.75" x14ac:dyDescent="0.2"/>
  <cols>
    <col min="1" max="1" width="45.7109375" style="78" bestFit="1" customWidth="1"/>
    <col min="2" max="2" width="22.5703125" style="78" bestFit="1" customWidth="1"/>
    <col min="3" max="3" width="14.5703125" style="78" bestFit="1" customWidth="1"/>
    <col min="4" max="4" width="14.5703125" style="78" customWidth="1"/>
    <col min="5" max="5" width="15.42578125" style="78" customWidth="1"/>
    <col min="6" max="6" width="9.140625" style="78"/>
    <col min="7" max="7" width="11" style="78" customWidth="1"/>
    <col min="8" max="8" width="16" style="78" customWidth="1"/>
    <col min="9" max="9" width="12" style="78" customWidth="1"/>
    <col min="10" max="10" width="9.140625" style="78"/>
    <col min="11" max="11" width="18" style="78" customWidth="1"/>
    <col min="12" max="16384" width="9.140625" style="78"/>
  </cols>
  <sheetData>
    <row r="1" spans="1:5" ht="13.5" customHeight="1" x14ac:dyDescent="0.2"/>
    <row r="2" spans="1:5" ht="13.5" customHeight="1" x14ac:dyDescent="0.2">
      <c r="B2" s="282"/>
      <c r="C2" s="282"/>
      <c r="D2" s="282"/>
    </row>
    <row r="3" spans="1:5" ht="13.5" customHeight="1" thickBot="1" x14ac:dyDescent="0.25">
      <c r="B3" s="283"/>
      <c r="C3" s="282"/>
      <c r="D3" s="282"/>
    </row>
    <row r="4" spans="1:5" ht="40.5" customHeight="1" thickBot="1" x14ac:dyDescent="0.25">
      <c r="A4" s="156" t="s">
        <v>187</v>
      </c>
      <c r="B4" s="79"/>
      <c r="C4" s="79"/>
      <c r="D4" s="79"/>
      <c r="E4" s="80"/>
    </row>
    <row r="5" spans="1:5" x14ac:dyDescent="0.2">
      <c r="A5" s="284" t="s">
        <v>188</v>
      </c>
      <c r="B5" s="286" t="s">
        <v>189</v>
      </c>
      <c r="C5" s="288" t="s">
        <v>190</v>
      </c>
      <c r="D5" s="281" t="s">
        <v>191</v>
      </c>
      <c r="E5" s="291" t="s">
        <v>261</v>
      </c>
    </row>
    <row r="6" spans="1:5" ht="13.5" thickBot="1" x14ac:dyDescent="0.25">
      <c r="A6" s="285"/>
      <c r="B6" s="287"/>
      <c r="C6" s="289"/>
      <c r="D6" s="290"/>
      <c r="E6" s="292"/>
    </row>
    <row r="7" spans="1:5" ht="39" thickBot="1" x14ac:dyDescent="0.25">
      <c r="A7" s="81" t="s">
        <v>192</v>
      </c>
      <c r="B7" s="82" t="s">
        <v>193</v>
      </c>
      <c r="C7" s="83">
        <v>229</v>
      </c>
      <c r="D7" s="152">
        <v>4.2266666666666666</v>
      </c>
      <c r="E7" s="144">
        <f>C7*D7</f>
        <v>967.90666666666664</v>
      </c>
    </row>
    <row r="8" spans="1:5" ht="64.5" thickBot="1" x14ac:dyDescent="0.25">
      <c r="A8" s="81" t="s">
        <v>194</v>
      </c>
      <c r="B8" s="82" t="s">
        <v>195</v>
      </c>
      <c r="C8" s="83">
        <v>416</v>
      </c>
      <c r="D8" s="152">
        <v>16.14</v>
      </c>
      <c r="E8" s="144">
        <f t="shared" ref="E8:E12" si="0">C8*D8</f>
        <v>6714.24</v>
      </c>
    </row>
    <row r="9" spans="1:5" ht="51.75" thickBot="1" x14ac:dyDescent="0.25">
      <c r="A9" s="81" t="s">
        <v>196</v>
      </c>
      <c r="B9" s="82" t="s">
        <v>197</v>
      </c>
      <c r="C9" s="83">
        <v>20</v>
      </c>
      <c r="D9" s="152">
        <v>13.68</v>
      </c>
      <c r="E9" s="144">
        <f t="shared" si="0"/>
        <v>273.60000000000002</v>
      </c>
    </row>
    <row r="10" spans="1:5" ht="39" thickBot="1" x14ac:dyDescent="0.25">
      <c r="A10" s="84" t="s">
        <v>198</v>
      </c>
      <c r="B10" s="82" t="s">
        <v>197</v>
      </c>
      <c r="C10" s="85">
        <v>39</v>
      </c>
      <c r="D10" s="152">
        <v>15.976666666666667</v>
      </c>
      <c r="E10" s="144">
        <f t="shared" si="0"/>
        <v>623.09</v>
      </c>
    </row>
    <row r="11" spans="1:5" ht="26.25" thickBot="1" x14ac:dyDescent="0.25">
      <c r="A11" s="86" t="s">
        <v>199</v>
      </c>
      <c r="B11" s="82" t="s">
        <v>197</v>
      </c>
      <c r="C11" s="87">
        <v>17</v>
      </c>
      <c r="D11" s="152">
        <v>11.433333333333332</v>
      </c>
      <c r="E11" s="144">
        <f t="shared" si="0"/>
        <v>194.36666666666665</v>
      </c>
    </row>
    <row r="12" spans="1:5" ht="39" thickBot="1" x14ac:dyDescent="0.25">
      <c r="A12" s="88" t="s">
        <v>200</v>
      </c>
      <c r="B12" s="89" t="s">
        <v>201</v>
      </c>
      <c r="C12" s="90">
        <v>20</v>
      </c>
      <c r="D12" s="152">
        <v>5.87</v>
      </c>
      <c r="E12" s="144">
        <f t="shared" si="0"/>
        <v>117.4</v>
      </c>
    </row>
    <row r="13" spans="1:5" ht="13.5" thickBot="1" x14ac:dyDescent="0.25">
      <c r="A13" s="293" t="s">
        <v>276</v>
      </c>
      <c r="B13" s="294"/>
      <c r="C13" s="294"/>
      <c r="D13" s="294"/>
      <c r="E13" s="154">
        <f>SUM(E7:E12)</f>
        <v>8890.6033333333326</v>
      </c>
    </row>
    <row r="14" spans="1:5" ht="13.5" thickBot="1" x14ac:dyDescent="0.25">
      <c r="A14" s="293" t="s">
        <v>277</v>
      </c>
      <c r="B14" s="294"/>
      <c r="C14" s="294"/>
      <c r="D14" s="294"/>
      <c r="E14" s="153">
        <f>E13*12</f>
        <v>106687.23999999999</v>
      </c>
    </row>
    <row r="15" spans="1:5" x14ac:dyDescent="0.2">
      <c r="A15" s="295"/>
      <c r="B15" s="295"/>
      <c r="C15" s="295"/>
      <c r="D15" s="295"/>
      <c r="E15" s="295"/>
    </row>
    <row r="63" spans="1:5" x14ac:dyDescent="0.2">
      <c r="A63" s="107"/>
      <c r="B63" s="107"/>
      <c r="C63" s="107"/>
      <c r="D63" s="107"/>
      <c r="E63" s="96"/>
    </row>
    <row r="64" spans="1:5" x14ac:dyDescent="0.2">
      <c r="A64" s="107"/>
      <c r="B64" s="107"/>
      <c r="C64" s="107"/>
      <c r="D64" s="107"/>
      <c r="E64" s="96"/>
    </row>
    <row r="65" spans="1:5" x14ac:dyDescent="0.2">
      <c r="A65" s="107"/>
      <c r="B65" s="107"/>
      <c r="C65" s="107"/>
      <c r="D65" s="107"/>
      <c r="E65" s="96"/>
    </row>
  </sheetData>
  <mergeCells count="10">
    <mergeCell ref="E5:E6"/>
    <mergeCell ref="A13:D13"/>
    <mergeCell ref="A14:D14"/>
    <mergeCell ref="A15:E15"/>
    <mergeCell ref="B2:D2"/>
    <mergeCell ref="B3:D3"/>
    <mergeCell ref="A5:A6"/>
    <mergeCell ref="B5:B6"/>
    <mergeCell ref="C5:C6"/>
    <mergeCell ref="D5:D6"/>
  </mergeCells>
  <pageMargins left="0.511811024" right="0.511811024" top="0.78740157499999996" bottom="0.78740157499999996" header="0.31496062000000002" footer="0.31496062000000002"/>
  <pageSetup paperSize="9" scale="60" orientation="portrait" r:id="rId1"/>
  <rowBreaks count="1" manualBreakCount="1">
    <brk id="62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ED615-D044-4A1A-B7DF-E41BC582C6F9}">
  <sheetPr>
    <tabColor theme="3" tint="0.39997558519241921"/>
  </sheetPr>
  <dimension ref="A1:F11"/>
  <sheetViews>
    <sheetView workbookViewId="0">
      <selection activeCell="G27" sqref="G27"/>
    </sheetView>
  </sheetViews>
  <sheetFormatPr defaultRowHeight="12.75" x14ac:dyDescent="0.2"/>
  <cols>
    <col min="1" max="1" width="40.7109375" customWidth="1"/>
    <col min="3" max="3" width="12.85546875" customWidth="1"/>
    <col min="4" max="4" width="17.140625" customWidth="1"/>
    <col min="5" max="5" width="22.5703125" bestFit="1" customWidth="1"/>
    <col min="6" max="6" width="25" bestFit="1" customWidth="1"/>
    <col min="8" max="8" width="14.7109375" customWidth="1"/>
    <col min="9" max="9" width="15.85546875" customWidth="1"/>
    <col min="12" max="12" width="16" customWidth="1"/>
  </cols>
  <sheetData>
    <row r="1" spans="1:6" ht="13.5" thickBot="1" x14ac:dyDescent="0.25"/>
    <row r="2" spans="1:6" ht="36.75" customHeight="1" thickBot="1" x14ac:dyDescent="0.25">
      <c r="A2" s="296" t="s">
        <v>202</v>
      </c>
      <c r="B2" s="297"/>
      <c r="C2" s="297"/>
      <c r="D2" s="297"/>
      <c r="E2" s="297"/>
      <c r="F2" s="298"/>
    </row>
    <row r="3" spans="1:6" x14ac:dyDescent="0.2">
      <c r="A3" s="306" t="s">
        <v>203</v>
      </c>
      <c r="B3" s="307"/>
      <c r="C3" s="307"/>
      <c r="D3" s="310" t="s">
        <v>263</v>
      </c>
      <c r="E3" s="312" t="s">
        <v>262</v>
      </c>
      <c r="F3" s="314" t="s">
        <v>264</v>
      </c>
    </row>
    <row r="4" spans="1:6" ht="13.5" thickBot="1" x14ac:dyDescent="0.25">
      <c r="A4" s="308"/>
      <c r="B4" s="309"/>
      <c r="C4" s="309"/>
      <c r="D4" s="311"/>
      <c r="E4" s="313"/>
      <c r="F4" s="315"/>
    </row>
    <row r="5" spans="1:6" ht="57.75" customHeight="1" thickBot="1" x14ac:dyDescent="0.25">
      <c r="A5" s="300" t="s">
        <v>204</v>
      </c>
      <c r="B5" s="301"/>
      <c r="C5" s="301"/>
      <c r="D5" s="91">
        <v>99</v>
      </c>
      <c r="E5" s="155">
        <v>29.133333333333336</v>
      </c>
      <c r="F5" s="92">
        <f>D5*E5</f>
        <v>2884.2000000000003</v>
      </c>
    </row>
    <row r="6" spans="1:6" ht="48.75" customHeight="1" thickBot="1" x14ac:dyDescent="0.25">
      <c r="A6" s="300" t="s">
        <v>205</v>
      </c>
      <c r="B6" s="301"/>
      <c r="C6" s="301"/>
      <c r="D6" s="93">
        <v>99</v>
      </c>
      <c r="E6" s="155">
        <v>35.419999999999995</v>
      </c>
      <c r="F6" s="92">
        <f t="shared" ref="F6:F9" si="0">D6*E6</f>
        <v>3506.5799999999995</v>
      </c>
    </row>
    <row r="7" spans="1:6" ht="54" customHeight="1" thickBot="1" x14ac:dyDescent="0.25">
      <c r="A7" s="300" t="s">
        <v>206</v>
      </c>
      <c r="B7" s="301"/>
      <c r="C7" s="301"/>
      <c r="D7" s="93">
        <v>42</v>
      </c>
      <c r="E7" s="155">
        <v>27.659999999999997</v>
      </c>
      <c r="F7" s="92">
        <f t="shared" si="0"/>
        <v>1161.7199999999998</v>
      </c>
    </row>
    <row r="8" spans="1:6" ht="54" customHeight="1" thickBot="1" x14ac:dyDescent="0.25">
      <c r="A8" s="302" t="s">
        <v>207</v>
      </c>
      <c r="B8" s="303"/>
      <c r="C8" s="303"/>
      <c r="D8" s="93">
        <v>99</v>
      </c>
      <c r="E8" s="155">
        <v>29.933333333333337</v>
      </c>
      <c r="F8" s="92">
        <f t="shared" si="0"/>
        <v>2963.4000000000005</v>
      </c>
    </row>
    <row r="9" spans="1:6" ht="52.5" customHeight="1" thickBot="1" x14ac:dyDescent="0.25">
      <c r="A9" s="304" t="s">
        <v>208</v>
      </c>
      <c r="B9" s="305"/>
      <c r="C9" s="305"/>
      <c r="D9" s="94">
        <v>22</v>
      </c>
      <c r="E9" s="155">
        <v>9.4666666666666668</v>
      </c>
      <c r="F9" s="92">
        <f t="shared" si="0"/>
        <v>208.26666666666668</v>
      </c>
    </row>
    <row r="10" spans="1:6" ht="13.5" thickBot="1" x14ac:dyDescent="0.25">
      <c r="A10" s="299" t="s">
        <v>209</v>
      </c>
      <c r="B10" s="299"/>
      <c r="C10" s="299"/>
      <c r="D10" s="299"/>
      <c r="E10" s="299"/>
      <c r="F10" s="95">
        <f>SUM(F5:F9)</f>
        <v>10724.166666666668</v>
      </c>
    </row>
    <row r="11" spans="1:6" ht="13.5" thickBot="1" x14ac:dyDescent="0.25">
      <c r="A11" s="299" t="s">
        <v>210</v>
      </c>
      <c r="B11" s="299"/>
      <c r="C11" s="299"/>
      <c r="D11" s="299"/>
      <c r="E11" s="299"/>
      <c r="F11" s="95">
        <f>F10/12</f>
        <v>893.68055555555566</v>
      </c>
    </row>
  </sheetData>
  <mergeCells count="12">
    <mergeCell ref="A2:F2"/>
    <mergeCell ref="A11:E11"/>
    <mergeCell ref="A5:C5"/>
    <mergeCell ref="A6:C6"/>
    <mergeCell ref="A7:C7"/>
    <mergeCell ref="A8:C8"/>
    <mergeCell ref="A9:C9"/>
    <mergeCell ref="A10:E10"/>
    <mergeCell ref="A3:C4"/>
    <mergeCell ref="D3:D4"/>
    <mergeCell ref="E3:E4"/>
    <mergeCell ref="F3:F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3</vt:i4>
      </vt:variant>
    </vt:vector>
  </HeadingPairs>
  <TitlesOfParts>
    <vt:vector size="11" baseType="lpstr">
      <vt:lpstr>Tabela de produtividade</vt:lpstr>
      <vt:lpstr>Servente</vt:lpstr>
      <vt:lpstr>Líder de Turma</vt:lpstr>
      <vt:lpstr>Uniformes</vt:lpstr>
      <vt:lpstr>Materiais de Limpeza</vt:lpstr>
      <vt:lpstr>Equipamentos</vt:lpstr>
      <vt:lpstr>Mat. Higiene Pessoal</vt:lpstr>
      <vt:lpstr>Suportes</vt:lpstr>
      <vt:lpstr>'Líder de Turma'!Area_de_impressao</vt:lpstr>
      <vt:lpstr>'Mat. Higiene Pessoal'!Area_de_impressao</vt:lpstr>
      <vt:lpstr>Servente!Area_de_impressao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Bruno Silva Fiorillo</cp:lastModifiedBy>
  <cp:lastPrinted>2017-05-27T18:29:27Z</cp:lastPrinted>
  <dcterms:created xsi:type="dcterms:W3CDTF">2010-12-08T17:56:29Z</dcterms:created>
  <dcterms:modified xsi:type="dcterms:W3CDTF">2019-08-28T18:50:53Z</dcterms:modified>
</cp:coreProperties>
</file>