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gina.pires\Downloads\"/>
    </mc:Choice>
  </mc:AlternateContent>
  <bookViews>
    <workbookView xWindow="0" yWindow="0" windowWidth="28800" windowHeight="12210"/>
  </bookViews>
  <sheets>
    <sheet name="Verão e Regionais" sheetId="5" r:id="rId1"/>
    <sheet name="Sementes_verão" sheetId="3" r:id="rId2"/>
    <sheet name="Café" sheetId="7" r:id="rId3"/>
    <sheet name="Trigo" sheetId="8" r:id="rId4"/>
    <sheet name="Sementes - trigo" sheetId="9" r:id="rId5"/>
  </sheets>
  <definedNames>
    <definedName name="_xlnm.Print_Area" localSheetId="1">Sementes_verão!$A$1:$M$26</definedName>
    <definedName name="_xlnm.Print_Area" localSheetId="0">'Verão e Regionais'!$A$1:$H$52</definedName>
    <definedName name="LOCAL_DATE_SEPARATOR" hidden="1">INDEX(GET.WORKSPACE(37),17)</definedName>
    <definedName name="LOCAL_DAY_FORMAT" hidden="1">INDEX(GET.WORKSPACE(37),21)</definedName>
    <definedName name="LOCAL_HOUR_FORMAT" hidden="1">INDEX(GET.WORKSPACE(37),22)</definedName>
    <definedName name="LOCAL_MINUTE_FORMAT" hidden="1">INDEX(GET.WORKSPACE(37),23)</definedName>
    <definedName name="LOCAL_MONTH_FORMAT" hidden="1">INDEX(GET.WORKSPACE(37),20)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 hidden="1">INDEX(GET.WORKSPACE(37),24)</definedName>
    <definedName name="LOCAL_TIME_SEPARATOR" hidden="1">INDEX(GET.WORKSPACE(37),18)</definedName>
    <definedName name="LOCAL_YEAR_FORMAT" hidden="1">INDEX(GET.WORKSPACE(37),19)</definedName>
  </definedNames>
  <calcPr calcId="171027" concurrentCalc="0"/>
</workbook>
</file>

<file path=xl/calcChain.xml><?xml version="1.0" encoding="utf-8"?>
<calcChain xmlns="http://schemas.openxmlformats.org/spreadsheetml/2006/main">
  <c r="E4" i="9" l="1"/>
  <c r="F4" i="9"/>
  <c r="M4" i="8"/>
  <c r="N4" i="8"/>
  <c r="E5" i="8"/>
  <c r="F5" i="8"/>
  <c r="H5" i="8"/>
  <c r="I5" i="8"/>
  <c r="L5" i="8"/>
  <c r="N5" i="8"/>
  <c r="O5" i="8"/>
  <c r="E6" i="8"/>
  <c r="F6" i="8"/>
  <c r="H6" i="8"/>
  <c r="I6" i="8"/>
  <c r="K6" i="8"/>
  <c r="L6" i="8"/>
  <c r="N6" i="8"/>
  <c r="O6" i="8"/>
  <c r="E7" i="8"/>
  <c r="F7" i="8"/>
  <c r="H7" i="8"/>
  <c r="I7" i="8"/>
  <c r="K7" i="8"/>
  <c r="L7" i="8"/>
  <c r="N7" i="8"/>
  <c r="O7" i="8"/>
  <c r="E8" i="8"/>
  <c r="F8" i="8"/>
  <c r="H8" i="8"/>
  <c r="I8" i="8"/>
  <c r="K8" i="8"/>
  <c r="L8" i="8"/>
  <c r="N8" i="8"/>
  <c r="O8" i="8"/>
  <c r="E9" i="8"/>
  <c r="F9" i="8"/>
  <c r="H9" i="8"/>
  <c r="I9" i="8"/>
  <c r="K9" i="8"/>
  <c r="L9" i="8"/>
  <c r="N9" i="8"/>
  <c r="O9" i="8"/>
  <c r="E10" i="8"/>
  <c r="F10" i="8"/>
  <c r="H10" i="8"/>
  <c r="I10" i="8"/>
  <c r="K10" i="8"/>
  <c r="L10" i="8"/>
  <c r="N10" i="8"/>
  <c r="O10" i="8"/>
  <c r="E11" i="8"/>
  <c r="F11" i="8"/>
  <c r="H11" i="8"/>
  <c r="I11" i="8"/>
  <c r="K11" i="8"/>
  <c r="L11" i="8"/>
  <c r="N11" i="8"/>
  <c r="O11" i="8"/>
  <c r="E12" i="8"/>
  <c r="F12" i="8"/>
  <c r="H12" i="8"/>
  <c r="I12" i="8"/>
  <c r="K12" i="8"/>
  <c r="L12" i="8"/>
  <c r="N12" i="8"/>
  <c r="O12" i="8"/>
  <c r="E13" i="8"/>
  <c r="F13" i="8"/>
  <c r="H13" i="8"/>
  <c r="I13" i="8"/>
  <c r="K13" i="8"/>
  <c r="L13" i="8"/>
  <c r="N13" i="8"/>
  <c r="O13" i="8"/>
  <c r="E4" i="7"/>
  <c r="E5" i="7"/>
  <c r="G52" i="5"/>
  <c r="G28" i="5"/>
  <c r="L18" i="3"/>
  <c r="E18" i="3"/>
  <c r="H18" i="3"/>
  <c r="E24" i="3"/>
  <c r="H24" i="3"/>
  <c r="G50" i="5"/>
  <c r="G43" i="5"/>
  <c r="J25" i="3"/>
  <c r="J20" i="3"/>
  <c r="J17" i="3"/>
  <c r="J16" i="3"/>
  <c r="J15" i="3"/>
  <c r="E6" i="3"/>
  <c r="E15" i="3"/>
  <c r="H15" i="3"/>
  <c r="E13" i="3"/>
  <c r="H13" i="3"/>
  <c r="E10" i="3"/>
  <c r="H10" i="3"/>
  <c r="E9" i="3"/>
  <c r="H9" i="3"/>
  <c r="E11" i="3"/>
  <c r="E19" i="3"/>
  <c r="H19" i="3"/>
  <c r="E17" i="3"/>
  <c r="H17" i="3"/>
  <c r="E16" i="3"/>
  <c r="H16" i="3"/>
  <c r="E25" i="3"/>
  <c r="H25" i="3"/>
  <c r="E23" i="3"/>
  <c r="H23" i="3"/>
  <c r="E22" i="3"/>
  <c r="H22" i="3"/>
  <c r="E21" i="3"/>
  <c r="H21" i="3"/>
  <c r="E20" i="3"/>
  <c r="H20" i="3"/>
  <c r="J14" i="3"/>
  <c r="J13" i="3"/>
  <c r="J11" i="3"/>
  <c r="J9" i="3"/>
  <c r="G49" i="5"/>
  <c r="J6" i="3"/>
  <c r="G17" i="5"/>
  <c r="G26" i="5"/>
  <c r="G48" i="5"/>
  <c r="G47" i="5"/>
  <c r="K8" i="3"/>
  <c r="F6" i="3"/>
  <c r="K6" i="3"/>
  <c r="G4" i="5"/>
  <c r="G46" i="5"/>
  <c r="G32" i="5"/>
  <c r="G31" i="5"/>
  <c r="G30" i="5"/>
  <c r="G29" i="5"/>
  <c r="G16" i="5"/>
  <c r="G15" i="5"/>
  <c r="G27" i="5"/>
  <c r="G24" i="5"/>
  <c r="G14" i="5"/>
  <c r="G45" i="5"/>
  <c r="G39" i="5"/>
  <c r="G41" i="5"/>
  <c r="G34" i="5"/>
  <c r="G35" i="5"/>
  <c r="G38" i="5"/>
  <c r="G37" i="5"/>
  <c r="G36" i="5"/>
  <c r="O46" i="3"/>
  <c r="F19" i="3"/>
  <c r="F16" i="3"/>
  <c r="F15" i="3"/>
  <c r="F10" i="3"/>
  <c r="G51" i="5"/>
  <c r="G44" i="5"/>
  <c r="G42" i="5"/>
  <c r="G40" i="5"/>
  <c r="G22" i="5"/>
  <c r="G20" i="5"/>
  <c r="F11" i="3"/>
  <c r="G13" i="5"/>
  <c r="G12" i="5"/>
  <c r="G11" i="5"/>
  <c r="G10" i="5"/>
  <c r="G7" i="5"/>
  <c r="K10" i="3"/>
  <c r="K15" i="3"/>
  <c r="F9" i="3"/>
  <c r="K19" i="3"/>
  <c r="K9" i="3"/>
  <c r="K11" i="3"/>
  <c r="K16" i="3"/>
  <c r="K21" i="3"/>
  <c r="F21" i="3"/>
</calcChain>
</file>

<file path=xl/sharedStrings.xml><?xml version="1.0" encoding="utf-8"?>
<sst xmlns="http://schemas.openxmlformats.org/spreadsheetml/2006/main" count="295" uniqueCount="144">
  <si>
    <t>Produtos</t>
  </si>
  <si>
    <t xml:space="preserve">Algodão em pluma </t>
  </si>
  <si>
    <t>15 kg</t>
  </si>
  <si>
    <t>Arroz longo fino em casca</t>
  </si>
  <si>
    <t>Tipo 1-58/10</t>
  </si>
  <si>
    <t>50 kg</t>
  </si>
  <si>
    <t>Tipo 2-55/13</t>
  </si>
  <si>
    <t>60 kg</t>
  </si>
  <si>
    <t>Arroz longo em casca</t>
  </si>
  <si>
    <t>kg</t>
  </si>
  <si>
    <t>Único</t>
  </si>
  <si>
    <t>Classificada</t>
  </si>
  <si>
    <t>Milho</t>
  </si>
  <si>
    <t>Sorgo</t>
  </si>
  <si>
    <t>t</t>
  </si>
  <si>
    <t>-</t>
  </si>
  <si>
    <t>Arroz longo fino</t>
  </si>
  <si>
    <t>Arroz longo</t>
  </si>
  <si>
    <t>2006/07</t>
  </si>
  <si>
    <t>Tipo SLM 41.4</t>
  </si>
  <si>
    <t>Instrumento da PGPM</t>
  </si>
  <si>
    <t>EGF</t>
  </si>
  <si>
    <t>AGF e EGF</t>
  </si>
  <si>
    <t>Unidade</t>
  </si>
  <si>
    <t>Grão/Caroço</t>
  </si>
  <si>
    <t>Tipo/Classe Básico</t>
  </si>
  <si>
    <t xml:space="preserve">Regiões e Estados amparados </t>
  </si>
  <si>
    <t>Sul (exceto PR)</t>
  </si>
  <si>
    <t>Variação</t>
  </si>
  <si>
    <t xml:space="preserve">Feijão </t>
  </si>
  <si>
    <t>%</t>
  </si>
  <si>
    <t>Preços Mínimos (R$/Kg)</t>
  </si>
  <si>
    <t>MT e RO</t>
  </si>
  <si>
    <t>Jul/2014 a Jun/2015</t>
  </si>
  <si>
    <t>Brasil</t>
  </si>
  <si>
    <t>Jun/2014 a Mai/2015</t>
  </si>
  <si>
    <t xml:space="preserve"> kg</t>
  </si>
  <si>
    <t>Feijão Cores</t>
  </si>
  <si>
    <t>Tipo 1</t>
  </si>
  <si>
    <t>Feijão Preto</t>
  </si>
  <si>
    <t>Regiões e Estados Amparados</t>
  </si>
  <si>
    <t>Jun/2015 a Mai/2016</t>
  </si>
  <si>
    <t>Fina Tipo 3</t>
  </si>
  <si>
    <t>Tipos 1 e  2</t>
  </si>
  <si>
    <t xml:space="preserve">Sorgo </t>
  </si>
  <si>
    <t xml:space="preserve">Milho </t>
  </si>
  <si>
    <t>Preços Mínimos (R$/un.)</t>
  </si>
  <si>
    <t>Período de Vigência</t>
  </si>
  <si>
    <t>Mandioca</t>
  </si>
  <si>
    <t>Centro-Oeste, BA-Sul e MG</t>
  </si>
  <si>
    <t xml:space="preserve"> Sudeste (exceto MG) e Sul</t>
  </si>
  <si>
    <t xml:space="preserve"> Nordeste (exceto BA-Sul) e Norte </t>
  </si>
  <si>
    <t>Centro-Oeste, Sudeste, Sul e BA-Sul</t>
  </si>
  <si>
    <t>Nordeste e Norte</t>
  </si>
  <si>
    <t xml:space="preserve">  Centro-Oeste, Sudeste e Sul</t>
  </si>
  <si>
    <t xml:space="preserve">  Centro-Oeste (exceto MT), Sudeste e Sul</t>
  </si>
  <si>
    <t>2017/18</t>
  </si>
  <si>
    <t>Sisal (fibra bruta beneficiada)</t>
  </si>
  <si>
    <t>BA, PB e RN</t>
  </si>
  <si>
    <t>SLG</t>
  </si>
  <si>
    <t>Borracha natural cultivada</t>
  </si>
  <si>
    <t>Coágulo virgem a granel 53%</t>
  </si>
  <si>
    <t>Feijão  Caupi</t>
  </si>
  <si>
    <t>Juta/Malva</t>
  </si>
  <si>
    <t>Norte</t>
  </si>
  <si>
    <t>Tipo 2</t>
  </si>
  <si>
    <t>Centro-Oeste e Norte</t>
  </si>
  <si>
    <t>Tipo2</t>
  </si>
  <si>
    <t>Nordeste e ES</t>
  </si>
  <si>
    <t>Leite</t>
  </si>
  <si>
    <t>Sudeste e Sul</t>
  </si>
  <si>
    <t>litro</t>
  </si>
  <si>
    <t>Centro-Oeste (exceto MT)</t>
  </si>
  <si>
    <t>Norte e MT</t>
  </si>
  <si>
    <t>Nordeste</t>
  </si>
  <si>
    <t>Soja</t>
  </si>
  <si>
    <t>Algodão em caroço</t>
  </si>
  <si>
    <t>Caroço de algodão</t>
  </si>
  <si>
    <t xml:space="preserve">Algodão </t>
  </si>
  <si>
    <t>Jul/2018 a Jun/2019</t>
  </si>
  <si>
    <t>Preços Mínimos - Sementes - Safras 2017/2018 e 2018</t>
  </si>
  <si>
    <t xml:space="preserve">Cacau cultivado (amêndoa) </t>
  </si>
  <si>
    <t>Preços Mínimos - Produtos de Verão e Regionais - Safras 2018/2019 e 2019</t>
  </si>
  <si>
    <t>2018/19</t>
  </si>
  <si>
    <t>Mar/2019 a Fev/2020</t>
  </si>
  <si>
    <t>Mai/2019 a Abr/2020</t>
  </si>
  <si>
    <t>Jul/2019 a Jun/2020</t>
  </si>
  <si>
    <t>Fev/2019 a Jan/2020</t>
  </si>
  <si>
    <t>Nov/2018 a Out/2019</t>
  </si>
  <si>
    <t>Jan/2019 a Dez/2019</t>
  </si>
  <si>
    <t>Jun/2019 a Mai/2020</t>
  </si>
  <si>
    <t>Norte (exceto RO e TO)</t>
  </si>
  <si>
    <t xml:space="preserve"> Oeste da BA, Sul do MA , Sul do PI e  TO</t>
  </si>
  <si>
    <t xml:space="preserve"> Nordeste (exceto Oeste da BA, Sul do MA  e Sul do PI )</t>
  </si>
  <si>
    <t xml:space="preserve">   - Raiz de mandioca</t>
  </si>
  <si>
    <t xml:space="preserve">   - Farinha de mandioca</t>
  </si>
  <si>
    <t xml:space="preserve">   - Fécula</t>
  </si>
  <si>
    <t xml:space="preserve">   - Goma/Polvilho</t>
  </si>
  <si>
    <t xml:space="preserve">   - Embonecada</t>
  </si>
  <si>
    <t xml:space="preserve">   - Prensada</t>
  </si>
  <si>
    <t xml:space="preserve"> Centro-Oeste, Nordeste, Norte, Sudeste e PR  </t>
  </si>
  <si>
    <t xml:space="preserve"> Centro-Oeste, Nordeste, Norte, Sudeste e PR</t>
  </si>
  <si>
    <t xml:space="preserve"> Nordeste (exceto Oeste da BA, Sul do MA e Sul do PI )</t>
  </si>
  <si>
    <r>
      <t xml:space="preserve">Sementes </t>
    </r>
    <r>
      <rPr>
        <vertAlign val="superscript"/>
        <sz val="10"/>
        <rFont val="Arial"/>
        <family val="1"/>
      </rPr>
      <t>(1)</t>
    </r>
  </si>
  <si>
    <r>
      <t xml:space="preserve">(1) </t>
    </r>
    <r>
      <rPr>
        <sz val="10"/>
        <rFont val="Arial"/>
        <family val="1"/>
      </rPr>
      <t xml:space="preserve"> Genética, básica e certificada, S1 e S2, de acordo com o artigo 35 do Decreto 5.153, de 23 de julho de 2004, que regulamenta a Lei nº 10.711, de 5 de agosto de 2003.</t>
    </r>
  </si>
  <si>
    <t>Laranja</t>
  </si>
  <si>
    <t>Uva industrial</t>
  </si>
  <si>
    <t>Sul, Sudeste e Nordeste</t>
  </si>
  <si>
    <t>Jan/2018 a Dez/2018</t>
  </si>
  <si>
    <r>
      <rPr>
        <vertAlign val="superscript"/>
        <sz val="9"/>
        <color theme="1"/>
        <rFont val="Times New Roman"/>
        <family val="1"/>
      </rPr>
      <t>(1)</t>
    </r>
    <r>
      <rPr>
        <sz val="9"/>
        <color theme="1"/>
        <rFont val="Times New Roman"/>
        <family val="1"/>
      </rPr>
      <t xml:space="preserve"> Preço Mínimo Básico</t>
    </r>
  </si>
  <si>
    <t>tipo 7, com até 150 defeitos, peneira 13 acima e teor de umidade de até 12,5%</t>
  </si>
  <si>
    <r>
      <t xml:space="preserve">Café </t>
    </r>
    <r>
      <rPr>
        <b/>
        <i/>
        <sz val="12"/>
        <color theme="1"/>
        <rFont val="Times New Roman"/>
        <family val="1"/>
      </rPr>
      <t>Conilon</t>
    </r>
  </si>
  <si>
    <t>abr/2018 a mar/2019</t>
  </si>
  <si>
    <t>tipo 6, bebida dura para melhor, com até 86 defeitos, peneira 13 acima, admitido até 10% de vazamento e teor de umidade de até 12,5%</t>
  </si>
  <si>
    <t>Café Arábica</t>
  </si>
  <si>
    <t>Var.</t>
  </si>
  <si>
    <t xml:space="preserve"> 2018/2019</t>
  </si>
  <si>
    <t xml:space="preserve"> 2017/2018</t>
  </si>
  <si>
    <t>Período de vigência</t>
  </si>
  <si>
    <r>
      <t xml:space="preserve">Preços Mínimos (R$/60 kg) </t>
    </r>
    <r>
      <rPr>
        <b/>
        <vertAlign val="superscript"/>
        <sz val="12"/>
        <rFont val="Times New Roman"/>
        <family val="1"/>
      </rPr>
      <t>(1)</t>
    </r>
  </si>
  <si>
    <t>Tipo</t>
  </si>
  <si>
    <t>Produto</t>
  </si>
  <si>
    <t xml:space="preserve"> Preço Mínimo Básico Pão , tipo 1.</t>
  </si>
  <si>
    <t>Bahia</t>
  </si>
  <si>
    <t>e</t>
  </si>
  <si>
    <t>Centro-Oeste</t>
  </si>
  <si>
    <t>Sudeste</t>
  </si>
  <si>
    <t>jul/2018 a jun/2019</t>
  </si>
  <si>
    <t>Sul</t>
  </si>
  <si>
    <t>Melhorador</t>
  </si>
  <si>
    <t>Pão</t>
  </si>
  <si>
    <t>Doméstico</t>
  </si>
  <si>
    <t>Básico</t>
  </si>
  <si>
    <t>Preços Mínimos  (R$/60 kg)</t>
  </si>
  <si>
    <t>PH</t>
  </si>
  <si>
    <t>Regiões/Estados</t>
  </si>
  <si>
    <r>
      <t>(1)</t>
    </r>
    <r>
      <rPr>
        <sz val="9"/>
        <rFont val="Times New Roman"/>
        <family val="1"/>
      </rPr>
      <t xml:space="preserve"> Genética, básica e certificada S1 e S2, de acordo com o artigo 35 do Decreto nº 5.153, de 23 de julho de 2004, que regulamentou a Lei nº 10.711, de 5 de agosto de 2003.</t>
    </r>
  </si>
  <si>
    <t>Sul, Sudeste e Centro-Oeste</t>
  </si>
  <si>
    <t>Preços Mínimos  (R$/unidade)</t>
  </si>
  <si>
    <t>Regiões amparadas</t>
  </si>
  <si>
    <t>Preços Mínimos - Trigo em grãos da safra 2018/2019</t>
  </si>
  <si>
    <r>
      <t>Preços Mínimos  - Cafés</t>
    </r>
    <r>
      <rPr>
        <b/>
        <sz val="12"/>
        <color theme="1"/>
        <rFont val="Times New Roman"/>
        <family val="1"/>
      </rPr>
      <t xml:space="preserve"> da safra 2018/2019</t>
    </r>
  </si>
  <si>
    <t>Preços Mínimos - Semente de trigo da safra 2018/2019</t>
  </si>
  <si>
    <r>
      <t>Isabel 15</t>
    </r>
    <r>
      <rPr>
        <vertAlign val="superscript"/>
        <sz val="10"/>
        <rFont val="Arial"/>
        <family val="1"/>
      </rPr>
      <t>o</t>
    </r>
    <r>
      <rPr>
        <sz val="10"/>
        <rFont val="Arial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</si>
</sst>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_-;\-* #,##0.00_-;_-* &quot;-&quot;??_-;_-@_-"/>
    <numFmt numFmtId="164" formatCode="#,##0.0000"/>
    <numFmt numFmtId="165" formatCode="0.0%"/>
    <numFmt numFmtId="166" formatCode="0.0000"/>
    <numFmt numFmtId="167" formatCode="_([$€-2]* #,##0.00_);_([$€-2]* \(#,##0.00\);_([$€-2]* &quot;-&quot;??_)"/>
    <numFmt numFmtId="168" formatCode="0.00000"/>
    <numFmt numFmtId="169" formatCode="0.000000"/>
    <numFmt numFmtId="170" formatCode="0.000000000"/>
    <numFmt numFmtId="171" formatCode="0.000"/>
    <numFmt numFmtId="172" formatCode="#,##0.000;\-#,##0.000"/>
    <numFmt numFmtId="173" formatCode="#,##0.0000;\-#,##0.0000"/>
    <numFmt numFmtId="174" formatCode="#,##0.00000000;\-#,##0.00000000"/>
    <numFmt numFmtId="175" formatCode="#,##0.0000000000;\-#,##0.0000000000"/>
    <numFmt numFmtId="176" formatCode="0_);\(0\)"/>
    <numFmt numFmtId="177" formatCode="_(* #,##0.00_);_(* \(#,##0.00\);_(* &quot;-&quot;??_);_(@_)"/>
  </numFmts>
  <fonts count="38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Arial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vertAlign val="superscript"/>
      <sz val="11"/>
      <name val="Times New Roman"/>
      <family val="1"/>
    </font>
    <font>
      <sz val="10"/>
      <name val="Arial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vertAlign val="superscript"/>
      <sz val="9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</borders>
  <cellStyleXfs count="7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</cellStyleXfs>
  <cellXfs count="439">
    <xf numFmtId="0" fontId="0" fillId="0" borderId="0" xfId="0"/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1" fillId="3" borderId="4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3" borderId="16" xfId="0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3" borderId="41" xfId="0" quotePrefix="1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17" fontId="12" fillId="0" borderId="0" xfId="0" quotePrefix="1" applyNumberFormat="1" applyFont="1" applyAlignment="1">
      <alignment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165" fontId="13" fillId="0" borderId="14" xfId="2" applyNumberFormat="1" applyFont="1" applyFill="1" applyBorder="1" applyAlignment="1">
      <alignment horizontal="center" vertical="center" wrapText="1"/>
    </xf>
    <xf numFmtId="17" fontId="12" fillId="0" borderId="19" xfId="0" quotePrefix="1" applyNumberFormat="1" applyFont="1" applyFill="1" applyBorder="1" applyAlignment="1">
      <alignment horizontal="center" vertical="center" wrapText="1"/>
    </xf>
    <xf numFmtId="17" fontId="13" fillId="0" borderId="5" xfId="0" applyNumberFormat="1" applyFont="1" applyFill="1" applyBorder="1" applyAlignment="1">
      <alignment horizontal="center" vertical="center" wrapText="1"/>
    </xf>
    <xf numFmtId="165" fontId="13" fillId="0" borderId="14" xfId="2" quotePrefix="1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166" fontId="13" fillId="0" borderId="17" xfId="0" applyNumberFormat="1" applyFont="1" applyFill="1" applyBorder="1" applyAlignment="1">
      <alignment horizontal="center" vertical="center" wrapText="1"/>
    </xf>
    <xf numFmtId="165" fontId="13" fillId="0" borderId="17" xfId="2" applyNumberFormat="1" applyFont="1" applyFill="1" applyBorder="1" applyAlignment="1">
      <alignment horizontal="center" vertical="center" wrapText="1"/>
    </xf>
    <xf numFmtId="17" fontId="12" fillId="0" borderId="43" xfId="0" quotePrefix="1" applyNumberFormat="1" applyFont="1" applyFill="1" applyBorder="1" applyAlignment="1">
      <alignment horizontal="center" vertical="center" wrapText="1"/>
    </xf>
    <xf numFmtId="43" fontId="12" fillId="0" borderId="0" xfId="3" quotePrefix="1" applyFont="1" applyAlignment="1">
      <alignment vertical="center"/>
    </xf>
    <xf numFmtId="0" fontId="11" fillId="0" borderId="50" xfId="0" applyFont="1" applyFill="1" applyBorder="1" applyAlignment="1">
      <alignment horizontal="left" vertical="center" wrapText="1"/>
    </xf>
    <xf numFmtId="164" fontId="13" fillId="0" borderId="32" xfId="0" applyNumberFormat="1" applyFont="1" applyFill="1" applyBorder="1" applyAlignment="1">
      <alignment horizontal="center" vertical="center" wrapText="1"/>
    </xf>
    <xf numFmtId="164" fontId="13" fillId="0" borderId="27" xfId="0" applyNumberFormat="1" applyFont="1" applyFill="1" applyBorder="1" applyAlignment="1">
      <alignment horizontal="center" vertical="center" wrapText="1"/>
    </xf>
    <xf numFmtId="165" fontId="13" fillId="0" borderId="27" xfId="2" applyNumberFormat="1" applyFont="1" applyFill="1" applyBorder="1" applyAlignment="1">
      <alignment horizontal="center" vertical="center" wrapText="1"/>
    </xf>
    <xf numFmtId="10" fontId="13" fillId="0" borderId="27" xfId="2" applyNumberFormat="1" applyFont="1" applyFill="1" applyBorder="1" applyAlignment="1">
      <alignment horizontal="center" vertical="center" wrapText="1"/>
    </xf>
    <xf numFmtId="165" fontId="13" fillId="0" borderId="32" xfId="2" applyNumberFormat="1" applyFont="1" applyFill="1" applyBorder="1" applyAlignment="1">
      <alignment horizontal="center" vertical="center" wrapText="1"/>
    </xf>
    <xf numFmtId="10" fontId="13" fillId="0" borderId="32" xfId="2" applyNumberFormat="1" applyFont="1" applyFill="1" applyBorder="1" applyAlignment="1">
      <alignment horizontal="center" vertical="center" wrapText="1"/>
    </xf>
    <xf numFmtId="17" fontId="15" fillId="0" borderId="0" xfId="2" quotePrefix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1" fillId="0" borderId="51" xfId="0" applyFont="1" applyFill="1" applyBorder="1" applyAlignment="1">
      <alignment horizontal="left" vertical="center" wrapText="1"/>
    </xf>
    <xf numFmtId="164" fontId="13" fillId="0" borderId="33" xfId="0" applyNumberFormat="1" applyFont="1" applyFill="1" applyBorder="1" applyAlignment="1">
      <alignment horizontal="center" vertical="center" wrapText="1"/>
    </xf>
    <xf numFmtId="165" fontId="13" fillId="0" borderId="33" xfId="2" applyNumberFormat="1" applyFont="1" applyFill="1" applyBorder="1" applyAlignment="1">
      <alignment horizontal="center" vertical="center" wrapText="1"/>
    </xf>
    <xf numFmtId="10" fontId="13" fillId="0" borderId="33" xfId="2" applyNumberFormat="1" applyFont="1" applyFill="1" applyBorder="1" applyAlignment="1">
      <alignment horizontal="center" vertical="center" wrapText="1"/>
    </xf>
    <xf numFmtId="10" fontId="13" fillId="2" borderId="33" xfId="2" applyNumberFormat="1" applyFont="1" applyFill="1" applyBorder="1" applyAlignment="1">
      <alignment horizontal="center" vertical="center" wrapText="1"/>
    </xf>
    <xf numFmtId="164" fontId="13" fillId="2" borderId="14" xfId="0" applyNumberFormat="1" applyFont="1" applyFill="1" applyBorder="1" applyAlignment="1">
      <alignment horizontal="center" vertical="center" wrapText="1"/>
    </xf>
    <xf numFmtId="17" fontId="12" fillId="2" borderId="22" xfId="2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164" fontId="13" fillId="2" borderId="2" xfId="0" applyNumberFormat="1" applyFont="1" applyFill="1" applyBorder="1" applyAlignment="1">
      <alignment horizontal="center" vertical="center" wrapText="1"/>
    </xf>
    <xf numFmtId="17" fontId="12" fillId="2" borderId="21" xfId="2" applyNumberFormat="1" applyFont="1" applyFill="1" applyBorder="1" applyAlignment="1">
      <alignment horizontal="center" vertical="center" wrapText="1"/>
    </xf>
    <xf numFmtId="0" fontId="11" fillId="0" borderId="52" xfId="0" applyNumberFormat="1" applyFont="1" applyFill="1" applyBorder="1" applyAlignment="1">
      <alignment horizontal="left" vertical="center" wrapText="1"/>
    </xf>
    <xf numFmtId="0" fontId="13" fillId="0" borderId="36" xfId="0" applyNumberFormat="1" applyFont="1" applyFill="1" applyBorder="1" applyAlignment="1">
      <alignment horizontal="center" vertical="center" wrapText="1"/>
    </xf>
    <xf numFmtId="164" fontId="13" fillId="2" borderId="36" xfId="0" applyNumberFormat="1" applyFont="1" applyFill="1" applyBorder="1" applyAlignment="1">
      <alignment horizontal="center" vertical="center" wrapText="1"/>
    </xf>
    <xf numFmtId="166" fontId="13" fillId="0" borderId="36" xfId="0" applyNumberFormat="1" applyFont="1" applyFill="1" applyBorder="1" applyAlignment="1">
      <alignment horizontal="center" vertical="center" wrapText="1"/>
    </xf>
    <xf numFmtId="10" fontId="13" fillId="0" borderId="36" xfId="2" applyNumberFormat="1" applyFont="1" applyFill="1" applyBorder="1" applyAlignment="1">
      <alignment horizontal="center" vertical="center" wrapText="1"/>
    </xf>
    <xf numFmtId="10" fontId="13" fillId="2" borderId="36" xfId="2" applyNumberFormat="1" applyFont="1" applyFill="1" applyBorder="1" applyAlignment="1">
      <alignment horizontal="center" vertical="center" wrapText="1"/>
    </xf>
    <xf numFmtId="17" fontId="12" fillId="2" borderId="53" xfId="2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2" fontId="13" fillId="0" borderId="6" xfId="0" quotePrefix="1" applyNumberFormat="1" applyFont="1" applyFill="1" applyBorder="1" applyAlignment="1">
      <alignment horizontal="center" vertical="center" wrapText="1"/>
    </xf>
    <xf numFmtId="10" fontId="13" fillId="2" borderId="6" xfId="2" applyNumberFormat="1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165" fontId="13" fillId="0" borderId="32" xfId="0" applyNumberFormat="1" applyFont="1" applyFill="1" applyBorder="1" applyAlignment="1">
      <alignment horizontal="center" vertical="center" wrapText="1"/>
    </xf>
    <xf numFmtId="166" fontId="13" fillId="0" borderId="32" xfId="0" applyNumberFormat="1" applyFont="1" applyFill="1" applyBorder="1" applyAlignment="1">
      <alignment horizontal="center" vertical="center" wrapText="1"/>
    </xf>
    <xf numFmtId="164" fontId="13" fillId="2" borderId="32" xfId="0" applyNumberFormat="1" applyFont="1" applyFill="1" applyBorder="1" applyAlignment="1">
      <alignment horizontal="center" vertical="center" wrapText="1"/>
    </xf>
    <xf numFmtId="10" fontId="13" fillId="2" borderId="32" xfId="2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horizontal="center" vertical="center" wrapText="1"/>
    </xf>
    <xf numFmtId="166" fontId="13" fillId="0" borderId="5" xfId="0" applyNumberFormat="1" applyFont="1" applyFill="1" applyBorder="1" applyAlignment="1">
      <alignment horizontal="center" vertical="center" wrapText="1"/>
    </xf>
    <xf numFmtId="10" fontId="13" fillId="0" borderId="5" xfId="2" applyNumberFormat="1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 wrapText="1"/>
    </xf>
    <xf numFmtId="165" fontId="13" fillId="0" borderId="5" xfId="2" applyNumberFormat="1" applyFont="1" applyFill="1" applyBorder="1" applyAlignment="1">
      <alignment horizontal="center" vertical="center" wrapText="1"/>
    </xf>
    <xf numFmtId="10" fontId="13" fillId="2" borderId="5" xfId="2" applyNumberFormat="1" applyFont="1" applyFill="1" applyBorder="1" applyAlignment="1">
      <alignment horizontal="center" vertical="center" wrapText="1"/>
    </xf>
    <xf numFmtId="17" fontId="15" fillId="0" borderId="0" xfId="0" quotePrefix="1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64" fontId="13" fillId="0" borderId="17" xfId="0" applyNumberFormat="1" applyFont="1" applyFill="1" applyBorder="1" applyAlignment="1">
      <alignment horizontal="center" vertical="center" wrapText="1"/>
    </xf>
    <xf numFmtId="165" fontId="13" fillId="0" borderId="5" xfId="2" quotePrefix="1" applyNumberFormat="1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165" fontId="13" fillId="0" borderId="33" xfId="0" applyNumberFormat="1" applyFont="1" applyFill="1" applyBorder="1" applyAlignment="1">
      <alignment horizontal="center" vertical="center" wrapText="1"/>
    </xf>
    <xf numFmtId="166" fontId="13" fillId="0" borderId="33" xfId="0" applyNumberFormat="1" applyFont="1" applyFill="1" applyBorder="1" applyAlignment="1">
      <alignment horizontal="center" vertical="center" wrapText="1"/>
    </xf>
    <xf numFmtId="17" fontId="12" fillId="0" borderId="35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left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165" fontId="13" fillId="0" borderId="6" xfId="0" applyNumberFormat="1" applyFont="1" applyFill="1" applyBorder="1" applyAlignment="1">
      <alignment horizontal="center" vertical="center" wrapText="1"/>
    </xf>
    <xf numFmtId="166" fontId="13" fillId="0" borderId="6" xfId="0" applyNumberFormat="1" applyFont="1" applyFill="1" applyBorder="1" applyAlignment="1">
      <alignment horizontal="center" vertical="center" wrapText="1"/>
    </xf>
    <xf numFmtId="10" fontId="13" fillId="0" borderId="6" xfId="2" applyNumberFormat="1" applyFont="1" applyFill="1" applyBorder="1" applyAlignment="1">
      <alignment horizontal="center" vertical="center" wrapText="1"/>
    </xf>
    <xf numFmtId="165" fontId="13" fillId="0" borderId="6" xfId="2" applyNumberFormat="1" applyFont="1" applyFill="1" applyBorder="1" applyAlignment="1">
      <alignment horizontal="center" vertical="center" wrapText="1"/>
    </xf>
    <xf numFmtId="17" fontId="12" fillId="0" borderId="21" xfId="0" quotePrefix="1" applyNumberFormat="1" applyFont="1" applyFill="1" applyBorder="1" applyAlignment="1">
      <alignment horizontal="center" vertical="center" wrapText="1"/>
    </xf>
    <xf numFmtId="166" fontId="16" fillId="0" borderId="0" xfId="0" applyNumberFormat="1" applyFont="1" applyAlignment="1">
      <alignment vertical="center"/>
    </xf>
    <xf numFmtId="2" fontId="16" fillId="0" borderId="0" xfId="0" applyNumberFormat="1" applyFont="1" applyAlignment="1">
      <alignment vertical="center"/>
    </xf>
    <xf numFmtId="165" fontId="13" fillId="0" borderId="33" xfId="2" quotePrefix="1" applyNumberFormat="1" applyFont="1" applyFill="1" applyBorder="1" applyAlignment="1">
      <alignment horizontal="center" vertical="center" wrapText="1"/>
    </xf>
    <xf numFmtId="166" fontId="13" fillId="0" borderId="33" xfId="0" quotePrefix="1" applyNumberFormat="1" applyFont="1" applyFill="1" applyBorder="1" applyAlignment="1">
      <alignment horizontal="center" vertical="center" wrapText="1"/>
    </xf>
    <xf numFmtId="164" fontId="13" fillId="2" borderId="33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169" fontId="12" fillId="0" borderId="0" xfId="0" applyNumberFormat="1" applyFont="1" applyAlignment="1">
      <alignment vertical="center"/>
    </xf>
    <xf numFmtId="0" fontId="1" fillId="0" borderId="0" xfId="4" applyAlignment="1">
      <alignment vertical="center"/>
    </xf>
    <xf numFmtId="0" fontId="1" fillId="0" borderId="0" xfId="4" applyBorder="1" applyAlignment="1">
      <alignment vertical="center"/>
    </xf>
    <xf numFmtId="0" fontId="1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0" fontId="24" fillId="0" borderId="11" xfId="4" quotePrefix="1" applyNumberFormat="1" applyFont="1" applyBorder="1" applyAlignment="1">
      <alignment horizontal="center" vertical="center" wrapText="1"/>
    </xf>
    <xf numFmtId="0" fontId="24" fillId="0" borderId="11" xfId="4" quotePrefix="1" applyFont="1" applyBorder="1" applyAlignment="1">
      <alignment horizontal="center" vertical="center"/>
    </xf>
    <xf numFmtId="0" fontId="24" fillId="0" borderId="11" xfId="4" applyFont="1" applyBorder="1" applyAlignment="1">
      <alignment horizontal="left" vertical="top" wrapText="1"/>
    </xf>
    <xf numFmtId="0" fontId="23" fillId="0" borderId="10" xfId="4" applyFont="1" applyBorder="1" applyAlignment="1">
      <alignment horizontal="center" vertical="center"/>
    </xf>
    <xf numFmtId="2" fontId="24" fillId="0" borderId="11" xfId="4" quotePrefix="1" applyNumberFormat="1" applyFont="1" applyBorder="1" applyAlignment="1">
      <alignment horizontal="center" vertical="center" wrapText="1"/>
    </xf>
    <xf numFmtId="0" fontId="24" fillId="0" borderId="11" xfId="4" applyFont="1" applyBorder="1" applyAlignment="1">
      <alignment horizontal="justify" vertical="justify" wrapText="1"/>
    </xf>
    <xf numFmtId="0" fontId="23" fillId="0" borderId="11" xfId="4" applyFont="1" applyBorder="1" applyAlignment="1">
      <alignment horizontal="center" vertical="center" wrapText="1"/>
    </xf>
    <xf numFmtId="0" fontId="2" fillId="0" borderId="11" xfId="4" applyFont="1" applyBorder="1" applyAlignment="1">
      <alignment horizontal="center" vertical="center" wrapText="1"/>
    </xf>
    <xf numFmtId="0" fontId="2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39" fontId="5" fillId="0" borderId="0" xfId="4" applyNumberFormat="1" applyFont="1" applyAlignment="1">
      <alignment vertical="center"/>
    </xf>
    <xf numFmtId="39" fontId="5" fillId="0" borderId="0" xfId="4" applyNumberFormat="1" applyFont="1" applyBorder="1" applyAlignment="1">
      <alignment vertical="center"/>
    </xf>
    <xf numFmtId="172" fontId="5" fillId="0" borderId="0" xfId="4" applyNumberFormat="1" applyFont="1" applyAlignment="1">
      <alignment vertical="center"/>
    </xf>
    <xf numFmtId="173" fontId="5" fillId="0" borderId="0" xfId="4" applyNumberFormat="1" applyFont="1" applyAlignment="1">
      <alignment vertical="center"/>
    </xf>
    <xf numFmtId="39" fontId="26" fillId="0" borderId="0" xfId="4" applyNumberFormat="1" applyFont="1" applyAlignment="1">
      <alignment vertical="center"/>
    </xf>
    <xf numFmtId="4" fontId="5" fillId="0" borderId="0" xfId="4" applyNumberFormat="1" applyFont="1" applyFill="1" applyBorder="1" applyAlignment="1">
      <alignment horizontal="center" vertical="center"/>
    </xf>
    <xf numFmtId="39" fontId="2" fillId="0" borderId="0" xfId="4" applyNumberFormat="1" applyFont="1" applyBorder="1" applyAlignment="1">
      <alignment vertical="center" wrapText="1"/>
    </xf>
    <xf numFmtId="39" fontId="27" fillId="0" borderId="20" xfId="4" applyNumberFormat="1" applyFont="1" applyFill="1" applyBorder="1" applyAlignment="1">
      <alignment horizontal="left" vertical="top"/>
    </xf>
    <xf numFmtId="43" fontId="5" fillId="0" borderId="0" xfId="5" applyFont="1" applyAlignment="1">
      <alignment vertical="center"/>
    </xf>
    <xf numFmtId="174" fontId="5" fillId="0" borderId="0" xfId="4" applyNumberFormat="1" applyFont="1" applyAlignment="1">
      <alignment vertical="center"/>
    </xf>
    <xf numFmtId="10" fontId="4" fillId="0" borderId="11" xfId="2" applyNumberFormat="1" applyFont="1" applyBorder="1" applyAlignment="1">
      <alignment horizontal="center" vertical="center" wrapText="1"/>
    </xf>
    <xf numFmtId="4" fontId="4" fillId="0" borderId="11" xfId="4" applyNumberFormat="1" applyFont="1" applyBorder="1" applyAlignment="1">
      <alignment horizontal="center" vertical="center"/>
    </xf>
    <xf numFmtId="4" fontId="4" fillId="0" borderId="11" xfId="4" applyNumberFormat="1" applyFont="1" applyFill="1" applyBorder="1" applyAlignment="1">
      <alignment horizontal="center" vertical="center"/>
    </xf>
    <xf numFmtId="37" fontId="4" fillId="0" borderId="11" xfId="4" applyNumberFormat="1" applyFont="1" applyBorder="1" applyAlignment="1">
      <alignment horizontal="center" vertical="center"/>
    </xf>
    <xf numFmtId="39" fontId="3" fillId="0" borderId="16" xfId="4" applyNumberFormat="1" applyFont="1" applyBorder="1" applyAlignment="1">
      <alignment horizontal="center" vertical="center" wrapText="1"/>
    </xf>
    <xf numFmtId="175" fontId="5" fillId="0" borderId="0" xfId="4" applyNumberFormat="1" applyFont="1" applyAlignment="1">
      <alignment vertical="center"/>
    </xf>
    <xf numFmtId="37" fontId="4" fillId="0" borderId="11" xfId="4" applyNumberFormat="1" applyFont="1" applyFill="1" applyBorder="1" applyAlignment="1">
      <alignment horizontal="center" vertical="center"/>
    </xf>
    <xf numFmtId="39" fontId="3" fillId="0" borderId="15" xfId="4" applyNumberFormat="1" applyFont="1" applyBorder="1" applyAlignment="1">
      <alignment horizontal="center" vertical="center" wrapText="1"/>
    </xf>
    <xf numFmtId="39" fontId="3" fillId="0" borderId="13" xfId="4" applyNumberFormat="1" applyFont="1" applyBorder="1" applyAlignment="1">
      <alignment horizontal="center" vertical="center" wrapText="1"/>
    </xf>
    <xf numFmtId="2" fontId="5" fillId="0" borderId="0" xfId="4" applyNumberFormat="1" applyFont="1" applyBorder="1" applyAlignment="1">
      <alignment horizontal="center" vertical="center"/>
    </xf>
    <xf numFmtId="2" fontId="4" fillId="0" borderId="11" xfId="4" applyNumberFormat="1" applyFont="1" applyBorder="1" applyAlignment="1">
      <alignment horizontal="center" vertical="center"/>
    </xf>
    <xf numFmtId="176" fontId="3" fillId="0" borderId="12" xfId="4" applyNumberFormat="1" applyFont="1" applyBorder="1" applyAlignment="1">
      <alignment horizontal="center" vertical="center"/>
    </xf>
    <xf numFmtId="176" fontId="3" fillId="0" borderId="11" xfId="4" quotePrefix="1" applyNumberFormat="1" applyFont="1" applyBorder="1" applyAlignment="1">
      <alignment horizontal="center" vertical="center"/>
    </xf>
    <xf numFmtId="176" fontId="3" fillId="0" borderId="11" xfId="4" applyNumberFormat="1" applyFont="1" applyBorder="1" applyAlignment="1">
      <alignment horizontal="center" vertical="center"/>
    </xf>
    <xf numFmtId="39" fontId="2" fillId="0" borderId="0" xfId="4" applyNumberFormat="1" applyFont="1" applyFill="1" applyAlignment="1">
      <alignment vertical="center"/>
    </xf>
    <xf numFmtId="39" fontId="2" fillId="0" borderId="1" xfId="4" applyNumberFormat="1" applyFont="1" applyBorder="1" applyAlignment="1">
      <alignment vertical="center"/>
    </xf>
    <xf numFmtId="0" fontId="5" fillId="0" borderId="0" xfId="4" applyNumberFormat="1" applyFont="1" applyAlignment="1">
      <alignment vertical="center"/>
    </xf>
    <xf numFmtId="39" fontId="5" fillId="0" borderId="0" xfId="4" applyNumberFormat="1" applyFont="1" applyAlignment="1">
      <alignment horizontal="center" vertical="center"/>
    </xf>
    <xf numFmtId="39" fontId="2" fillId="0" borderId="12" xfId="4" applyNumberFormat="1" applyFont="1" applyBorder="1" applyAlignment="1">
      <alignment horizontal="center" vertical="center" wrapText="1"/>
    </xf>
    <xf numFmtId="10" fontId="5" fillId="0" borderId="11" xfId="2" applyNumberFormat="1" applyFont="1" applyBorder="1" applyAlignment="1">
      <alignment horizontal="center" vertical="center" wrapText="1"/>
    </xf>
    <xf numFmtId="2" fontId="5" fillId="2" borderId="7" xfId="6" applyNumberFormat="1" applyFont="1" applyFill="1" applyBorder="1" applyAlignment="1" applyProtection="1">
      <alignment horizontal="center" vertical="center"/>
    </xf>
    <xf numFmtId="39" fontId="5" fillId="0" borderId="7" xfId="4" applyNumberFormat="1" applyFont="1" applyBorder="1" applyAlignment="1">
      <alignment horizontal="center" vertical="center" wrapText="1"/>
    </xf>
    <xf numFmtId="39" fontId="5" fillId="0" borderId="11" xfId="4" applyNumberFormat="1" applyFont="1" applyBorder="1" applyAlignment="1">
      <alignment horizontal="center" vertical="center" wrapText="1"/>
    </xf>
    <xf numFmtId="39" fontId="2" fillId="0" borderId="10" xfId="4" applyNumberFormat="1" applyFont="1" applyBorder="1" applyAlignment="1">
      <alignment horizontal="center" vertical="center" wrapText="1"/>
    </xf>
    <xf numFmtId="176" fontId="2" fillId="0" borderId="11" xfId="4" quotePrefix="1" applyNumberFormat="1" applyFont="1" applyBorder="1" applyAlignment="1">
      <alignment horizontal="center" vertical="center"/>
    </xf>
    <xf numFmtId="39" fontId="2" fillId="0" borderId="0" xfId="4" applyNumberFormat="1" applyFont="1" applyBorder="1" applyAlignment="1">
      <alignment vertical="center"/>
    </xf>
    <xf numFmtId="10" fontId="13" fillId="0" borderId="14" xfId="2" applyNumberFormat="1" applyFont="1" applyFill="1" applyBorder="1" applyAlignment="1">
      <alignment horizontal="center" vertical="center" wrapText="1"/>
    </xf>
    <xf numFmtId="10" fontId="13" fillId="0" borderId="6" xfId="2" applyNumberFormat="1" applyFont="1" applyFill="1" applyBorder="1" applyAlignment="1">
      <alignment horizontal="center" vertical="center" wrapText="1"/>
    </xf>
    <xf numFmtId="10" fontId="13" fillId="0" borderId="17" xfId="2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49" xfId="0" applyFont="1" applyFill="1" applyBorder="1" applyAlignment="1">
      <alignment horizontal="left" vertical="center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164" fontId="13" fillId="0" borderId="17" xfId="0" applyNumberFormat="1" applyFont="1" applyFill="1" applyBorder="1" applyAlignment="1">
      <alignment horizontal="center" vertical="center" wrapText="1"/>
    </xf>
    <xf numFmtId="165" fontId="13" fillId="0" borderId="6" xfId="2" applyNumberFormat="1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0" fontId="13" fillId="3" borderId="34" xfId="0" applyFont="1" applyFill="1" applyBorder="1" applyAlignment="1">
      <alignment vertical="center" wrapText="1"/>
    </xf>
    <xf numFmtId="0" fontId="11" fillId="3" borderId="4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50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51" xfId="0" applyFont="1" applyFill="1" applyBorder="1" applyAlignment="1">
      <alignment horizontal="left" vertical="center" wrapText="1"/>
    </xf>
    <xf numFmtId="17" fontId="12" fillId="0" borderId="28" xfId="2" quotePrefix="1" applyNumberFormat="1" applyFont="1" applyFill="1" applyBorder="1" applyAlignment="1">
      <alignment horizontal="center" vertical="center" wrapText="1"/>
    </xf>
    <xf numFmtId="17" fontId="12" fillId="0" borderId="31" xfId="2" quotePrefix="1" applyNumberFormat="1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left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10" fontId="13" fillId="2" borderId="6" xfId="2" applyNumberFormat="1" applyFont="1" applyFill="1" applyBorder="1" applyAlignment="1">
      <alignment horizontal="center" vertical="center" wrapText="1"/>
    </xf>
    <xf numFmtId="17" fontId="12" fillId="0" borderId="54" xfId="0" quotePrefix="1" applyNumberFormat="1" applyFont="1" applyFill="1" applyBorder="1" applyAlignment="1">
      <alignment horizontal="center" vertical="center" wrapText="1"/>
    </xf>
    <xf numFmtId="17" fontId="12" fillId="0" borderId="55" xfId="0" quotePrefix="1" applyNumberFormat="1" applyFont="1" applyFill="1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 wrapText="1"/>
    </xf>
    <xf numFmtId="0" fontId="2" fillId="0" borderId="16" xfId="4" applyFont="1" applyBorder="1" applyAlignment="1">
      <alignment horizontal="center" vertical="center" wrapText="1"/>
    </xf>
    <xf numFmtId="0" fontId="2" fillId="0" borderId="11" xfId="4" applyFont="1" applyBorder="1" applyAlignment="1">
      <alignment horizontal="center" vertical="center" wrapText="1"/>
    </xf>
    <xf numFmtId="17" fontId="23" fillId="0" borderId="4" xfId="4" applyNumberFormat="1" applyFont="1" applyBorder="1" applyAlignment="1">
      <alignment horizontal="center" vertical="center" wrapText="1"/>
    </xf>
    <xf numFmtId="17" fontId="23" fillId="0" borderId="8" xfId="4" applyNumberFormat="1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8" xfId="4" applyFont="1" applyBorder="1" applyAlignment="1">
      <alignment horizontal="center" vertical="center" wrapText="1"/>
    </xf>
    <xf numFmtId="39" fontId="3" fillId="0" borderId="11" xfId="4" applyNumberFormat="1" applyFont="1" applyBorder="1" applyAlignment="1">
      <alignment horizontal="center" vertical="center"/>
    </xf>
    <xf numFmtId="39" fontId="3" fillId="0" borderId="12" xfId="4" applyNumberFormat="1" applyFont="1" applyBorder="1" applyAlignment="1">
      <alignment horizontal="center" vertical="center"/>
    </xf>
    <xf numFmtId="39" fontId="3" fillId="0" borderId="58" xfId="4" applyNumberFormat="1" applyFont="1" applyBorder="1" applyAlignment="1">
      <alignment horizontal="center" vertical="center"/>
    </xf>
    <xf numFmtId="39" fontId="3" fillId="0" borderId="23" xfId="4" applyNumberFormat="1" applyFont="1" applyBorder="1" applyAlignment="1">
      <alignment horizontal="center" vertical="center"/>
    </xf>
    <xf numFmtId="39" fontId="3" fillId="0" borderId="57" xfId="4" applyNumberFormat="1" applyFont="1" applyBorder="1" applyAlignment="1">
      <alignment horizontal="center" vertical="center"/>
    </xf>
    <xf numFmtId="2" fontId="3" fillId="0" borderId="4" xfId="4" applyNumberFormat="1" applyFont="1" applyBorder="1" applyAlignment="1">
      <alignment horizontal="center" vertical="center" wrapText="1"/>
    </xf>
    <xf numFmtId="2" fontId="3" fillId="0" borderId="21" xfId="4" applyNumberFormat="1" applyFont="1" applyBorder="1" applyAlignment="1">
      <alignment horizontal="center" vertical="center" wrapText="1"/>
    </xf>
    <xf numFmtId="2" fontId="3" fillId="0" borderId="8" xfId="4" applyNumberFormat="1" applyFont="1" applyBorder="1" applyAlignment="1">
      <alignment horizontal="center" vertical="center" wrapText="1"/>
    </xf>
    <xf numFmtId="39" fontId="3" fillId="0" borderId="13" xfId="4" applyNumberFormat="1" applyFont="1" applyBorder="1" applyAlignment="1">
      <alignment horizontal="center" vertical="center"/>
    </xf>
    <xf numFmtId="39" fontId="3" fillId="0" borderId="15" xfId="4" applyNumberFormat="1" applyFont="1" applyBorder="1" applyAlignment="1">
      <alignment horizontal="center" vertical="center"/>
    </xf>
    <xf numFmtId="39" fontId="3" fillId="0" borderId="16" xfId="4" applyNumberFormat="1" applyFont="1" applyBorder="1" applyAlignment="1">
      <alignment horizontal="center" vertical="center"/>
    </xf>
    <xf numFmtId="39" fontId="3" fillId="0" borderId="61" xfId="4" applyNumberFormat="1" applyFont="1" applyBorder="1" applyAlignment="1">
      <alignment horizontal="center" vertical="center" wrapText="1"/>
    </xf>
    <xf numFmtId="39" fontId="3" fillId="0" borderId="60" xfId="4" applyNumberFormat="1" applyFont="1" applyBorder="1" applyAlignment="1">
      <alignment horizontal="center" vertical="center" wrapText="1"/>
    </xf>
    <xf numFmtId="39" fontId="3" fillId="0" borderId="59" xfId="4" applyNumberFormat="1" applyFont="1" applyBorder="1" applyAlignment="1">
      <alignment horizontal="center" vertical="center" wrapText="1"/>
    </xf>
    <xf numFmtId="39" fontId="3" fillId="0" borderId="12" xfId="4" applyNumberFormat="1" applyFont="1" applyBorder="1" applyAlignment="1">
      <alignment horizontal="center" vertical="center" wrapText="1"/>
    </xf>
    <xf numFmtId="39" fontId="3" fillId="0" borderId="56" xfId="4" applyNumberFormat="1" applyFont="1" applyBorder="1" applyAlignment="1">
      <alignment horizontal="center" vertical="center" wrapText="1"/>
    </xf>
    <xf numFmtId="39" fontId="3" fillId="0" borderId="10" xfId="4" applyNumberFormat="1" applyFont="1" applyBorder="1" applyAlignment="1">
      <alignment horizontal="center" vertical="center" wrapText="1"/>
    </xf>
    <xf numFmtId="39" fontId="3" fillId="0" borderId="4" xfId="4" applyNumberFormat="1" applyFont="1" applyBorder="1" applyAlignment="1">
      <alignment horizontal="center" vertical="center" wrapText="1"/>
    </xf>
    <xf numFmtId="39" fontId="3" fillId="0" borderId="21" xfId="4" applyNumberFormat="1" applyFont="1" applyBorder="1" applyAlignment="1">
      <alignment horizontal="center" vertical="center" wrapText="1"/>
    </xf>
    <xf numFmtId="39" fontId="3" fillId="0" borderId="8" xfId="4" applyNumberFormat="1" applyFont="1" applyBorder="1" applyAlignment="1">
      <alignment horizontal="center" vertical="center" wrapText="1"/>
    </xf>
    <xf numFmtId="39" fontId="27" fillId="0" borderId="20" xfId="4" applyNumberFormat="1" applyFont="1" applyBorder="1" applyAlignment="1">
      <alignment vertical="center" wrapText="1"/>
    </xf>
    <xf numFmtId="39" fontId="2" fillId="0" borderId="10" xfId="4" applyNumberFormat="1" applyFont="1" applyBorder="1" applyAlignment="1">
      <alignment horizontal="center" vertical="center" wrapText="1"/>
    </xf>
    <xf numFmtId="39" fontId="2" fillId="0" borderId="2" xfId="4" applyNumberFormat="1" applyFont="1" applyBorder="1" applyAlignment="1">
      <alignment horizontal="center" vertical="center" wrapText="1"/>
    </xf>
    <xf numFmtId="39" fontId="2" fillId="0" borderId="7" xfId="4" applyNumberFormat="1" applyFont="1" applyBorder="1" applyAlignment="1">
      <alignment horizontal="center" vertical="center" wrapText="1"/>
    </xf>
    <xf numFmtId="39" fontId="2" fillId="0" borderId="11" xfId="4" applyNumberFormat="1" applyFont="1" applyBorder="1" applyAlignment="1">
      <alignment horizontal="center" vertical="center" wrapText="1"/>
    </xf>
    <xf numFmtId="39" fontId="2" fillId="0" borderId="12" xfId="4" applyNumberFormat="1" applyFont="1" applyBorder="1" applyAlignment="1">
      <alignment horizontal="center" vertical="center" wrapText="1"/>
    </xf>
    <xf numFmtId="39" fontId="2" fillId="0" borderId="13" xfId="4" applyNumberFormat="1" applyFont="1" applyBorder="1" applyAlignment="1">
      <alignment horizontal="center" vertical="center" wrapText="1"/>
    </xf>
    <xf numFmtId="39" fontId="2" fillId="0" borderId="16" xfId="4" applyNumberFormat="1" applyFont="1" applyBorder="1" applyAlignment="1">
      <alignment horizontal="center" vertical="center" wrapText="1"/>
    </xf>
    <xf numFmtId="39" fontId="2" fillId="0" borderId="63" xfId="4" applyNumberFormat="1" applyFont="1" applyBorder="1" applyAlignment="1">
      <alignment horizontal="center" vertical="center" wrapText="1"/>
    </xf>
    <xf numFmtId="39" fontId="2" fillId="0" borderId="62" xfId="4" applyNumberFormat="1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3" borderId="37" xfId="0" applyFont="1" applyFill="1" applyBorder="1" applyAlignment="1">
      <alignment horizontal="center" vertical="center" wrapText="1"/>
    </xf>
    <xf numFmtId="0" fontId="31" fillId="3" borderId="38" xfId="0" applyFont="1" applyFill="1" applyBorder="1" applyAlignment="1">
      <alignment horizontal="center" vertical="center" wrapText="1"/>
    </xf>
    <xf numFmtId="0" fontId="31" fillId="3" borderId="39" xfId="0" applyFont="1" applyFill="1" applyBorder="1" applyAlignment="1">
      <alignment horizontal="center" vertical="center"/>
    </xf>
    <xf numFmtId="0" fontId="31" fillId="3" borderId="37" xfId="0" applyFont="1" applyFill="1" applyBorder="1" applyAlignment="1">
      <alignment horizontal="center" vertical="center"/>
    </xf>
    <xf numFmtId="10" fontId="31" fillId="3" borderId="27" xfId="0" applyNumberFormat="1" applyFont="1" applyFill="1" applyBorder="1" applyAlignment="1">
      <alignment horizontal="center" vertical="center"/>
    </xf>
    <xf numFmtId="0" fontId="31" fillId="3" borderId="4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1" fillId="3" borderId="41" xfId="0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/>
    </xf>
    <xf numFmtId="10" fontId="31" fillId="3" borderId="34" xfId="0" applyNumberFormat="1" applyFont="1" applyFill="1" applyBorder="1" applyAlignment="1">
      <alignment horizontal="center" vertical="center"/>
    </xf>
    <xf numFmtId="0" fontId="31" fillId="3" borderId="42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left" vertical="center" wrapText="1"/>
    </xf>
    <xf numFmtId="0" fontId="34" fillId="0" borderId="14" xfId="0" applyFont="1" applyFill="1" applyBorder="1" applyAlignment="1">
      <alignment horizontal="center" vertical="center"/>
    </xf>
    <xf numFmtId="0" fontId="34" fillId="0" borderId="14" xfId="0" quotePrefix="1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2" fontId="34" fillId="2" borderId="14" xfId="0" applyNumberFormat="1" applyFont="1" applyFill="1" applyBorder="1" applyAlignment="1">
      <alignment horizontal="center" vertical="center" wrapText="1"/>
    </xf>
    <xf numFmtId="10" fontId="34" fillId="0" borderId="14" xfId="0" applyNumberFormat="1" applyFont="1" applyFill="1" applyBorder="1" applyAlignment="1">
      <alignment horizontal="center" vertical="center" wrapText="1"/>
    </xf>
    <xf numFmtId="17" fontId="33" fillId="0" borderId="19" xfId="0" quotePrefix="1" applyNumberFormat="1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17" fontId="34" fillId="0" borderId="5" xfId="0" applyNumberFormat="1" applyFont="1" applyFill="1" applyBorder="1" applyAlignment="1">
      <alignment horizontal="center" vertical="center" wrapText="1"/>
    </xf>
    <xf numFmtId="2" fontId="34" fillId="2" borderId="6" xfId="0" applyNumberFormat="1" applyFont="1" applyFill="1" applyBorder="1" applyAlignment="1">
      <alignment horizontal="center" vertical="center" wrapText="1"/>
    </xf>
    <xf numFmtId="10" fontId="34" fillId="0" borderId="6" xfId="0" applyNumberFormat="1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 wrapText="1"/>
    </xf>
    <xf numFmtId="2" fontId="34" fillId="2" borderId="17" xfId="0" applyNumberFormat="1" applyFont="1" applyFill="1" applyBorder="1" applyAlignment="1">
      <alignment vertical="center"/>
    </xf>
    <xf numFmtId="10" fontId="34" fillId="0" borderId="17" xfId="0" applyNumberFormat="1" applyFont="1" applyFill="1" applyBorder="1" applyAlignment="1">
      <alignment horizontal="center" vertical="center" wrapText="1"/>
    </xf>
    <xf numFmtId="17" fontId="33" fillId="0" borderId="43" xfId="0" quotePrefix="1" applyNumberFormat="1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left" vertical="center" wrapText="1"/>
    </xf>
    <xf numFmtId="0" fontId="34" fillId="0" borderId="32" xfId="0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2" fontId="34" fillId="2" borderId="32" xfId="0" applyNumberFormat="1" applyFont="1" applyFill="1" applyBorder="1" applyAlignment="1">
      <alignment horizontal="center" vertical="center" wrapText="1"/>
    </xf>
    <xf numFmtId="10" fontId="34" fillId="0" borderId="32" xfId="0" applyNumberFormat="1" applyFont="1" applyFill="1" applyBorder="1" applyAlignment="1">
      <alignment horizontal="center" vertical="center" wrapText="1"/>
    </xf>
    <xf numFmtId="17" fontId="33" fillId="0" borderId="44" xfId="0" quotePrefix="1" applyNumberFormat="1" applyFont="1" applyFill="1" applyBorder="1" applyAlignment="1">
      <alignment horizontal="center" vertical="center" wrapText="1"/>
    </xf>
    <xf numFmtId="17" fontId="33" fillId="0" borderId="0" xfId="0" quotePrefix="1" applyNumberFormat="1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17" fontId="33" fillId="0" borderId="0" xfId="0" quotePrefix="1" applyNumberFormat="1" applyFont="1" applyAlignment="1">
      <alignment vertical="center"/>
    </xf>
    <xf numFmtId="0" fontId="33" fillId="0" borderId="21" xfId="0" applyFont="1" applyFill="1" applyBorder="1" applyAlignment="1">
      <alignment horizontal="center" vertical="center" wrapText="1"/>
    </xf>
    <xf numFmtId="17" fontId="33" fillId="0" borderId="0" xfId="0" applyNumberFormat="1" applyFont="1" applyAlignment="1">
      <alignment vertical="center"/>
    </xf>
    <xf numFmtId="0" fontId="31" fillId="0" borderId="29" xfId="0" applyFont="1" applyFill="1" applyBorder="1" applyAlignment="1">
      <alignment horizontal="left" vertical="center" wrapText="1"/>
    </xf>
    <xf numFmtId="0" fontId="34" fillId="0" borderId="34" xfId="0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 wrapText="1"/>
    </xf>
    <xf numFmtId="2" fontId="34" fillId="2" borderId="33" xfId="0" applyNumberFormat="1" applyFont="1" applyFill="1" applyBorder="1" applyAlignment="1">
      <alignment vertical="center"/>
    </xf>
    <xf numFmtId="10" fontId="34" fillId="0" borderId="33" xfId="0" applyNumberFormat="1" applyFont="1" applyFill="1" applyBorder="1" applyAlignment="1">
      <alignment horizontal="center" vertical="center" wrapText="1"/>
    </xf>
    <xf numFmtId="17" fontId="33" fillId="0" borderId="45" xfId="0" quotePrefix="1" applyNumberFormat="1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2" fontId="34" fillId="2" borderId="14" xfId="0" applyNumberFormat="1" applyFont="1" applyFill="1" applyBorder="1" applyAlignment="1">
      <alignment horizontal="center" vertical="center" wrapText="1"/>
    </xf>
    <xf numFmtId="10" fontId="34" fillId="0" borderId="14" xfId="0" applyNumberFormat="1" applyFont="1" applyFill="1" applyBorder="1" applyAlignment="1">
      <alignment horizontal="center" vertical="center" wrapText="1"/>
    </xf>
    <xf numFmtId="17" fontId="33" fillId="0" borderId="0" xfId="2" quotePrefix="1" applyNumberFormat="1" applyFont="1" applyFill="1" applyBorder="1" applyAlignment="1">
      <alignment horizontal="center" vertical="center" wrapText="1"/>
    </xf>
    <xf numFmtId="17" fontId="33" fillId="0" borderId="0" xfId="2" quotePrefix="1" applyNumberFormat="1" applyFont="1" applyFill="1" applyBorder="1" applyAlignment="1">
      <alignment horizontal="center" vertical="center" wrapText="1"/>
    </xf>
    <xf numFmtId="2" fontId="32" fillId="2" borderId="0" xfId="0" applyNumberFormat="1" applyFont="1" applyFill="1" applyAlignment="1">
      <alignment vertical="center"/>
    </xf>
    <xf numFmtId="0" fontId="34" fillId="0" borderId="17" xfId="0" applyFont="1" applyFill="1" applyBorder="1" applyAlignment="1">
      <alignment horizontal="center" vertical="center" wrapText="1"/>
    </xf>
    <xf numFmtId="2" fontId="34" fillId="0" borderId="17" xfId="0" applyNumberFormat="1" applyFont="1" applyFill="1" applyBorder="1" applyAlignment="1">
      <alignment horizontal="center" vertical="center" wrapText="1"/>
    </xf>
    <xf numFmtId="10" fontId="34" fillId="0" borderId="17" xfId="0" applyNumberFormat="1" applyFont="1" applyFill="1" applyBorder="1" applyAlignment="1">
      <alignment horizontal="center" vertical="center" wrapText="1"/>
    </xf>
    <xf numFmtId="17" fontId="33" fillId="0" borderId="0" xfId="2" applyNumberFormat="1" applyFont="1" applyFill="1" applyBorder="1" applyAlignment="1">
      <alignment horizontal="center" vertical="center" wrapText="1"/>
    </xf>
    <xf numFmtId="171" fontId="33" fillId="0" borderId="0" xfId="0" quotePrefix="1" applyNumberFormat="1" applyFont="1" applyAlignment="1">
      <alignment vertical="center"/>
    </xf>
    <xf numFmtId="0" fontId="34" fillId="0" borderId="32" xfId="0" applyFont="1" applyFill="1" applyBorder="1" applyAlignment="1">
      <alignment horizontal="center" vertical="center" wrapText="1"/>
    </xf>
    <xf numFmtId="2" fontId="34" fillId="2" borderId="32" xfId="0" applyNumberFormat="1" applyFont="1" applyFill="1" applyBorder="1" applyAlignment="1">
      <alignment horizontal="center" vertical="center" wrapText="1"/>
    </xf>
    <xf numFmtId="10" fontId="34" fillId="0" borderId="32" xfId="0" applyNumberFormat="1" applyFont="1" applyFill="1" applyBorder="1" applyAlignment="1">
      <alignment horizontal="center" vertical="center" wrapText="1"/>
    </xf>
    <xf numFmtId="17" fontId="33" fillId="0" borderId="28" xfId="2" quotePrefix="1" applyNumberFormat="1" applyFont="1" applyFill="1" applyBorder="1" applyAlignment="1">
      <alignment horizontal="center" vertical="center" wrapText="1"/>
    </xf>
    <xf numFmtId="0" fontId="33" fillId="0" borderId="0" xfId="0" quotePrefix="1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2" fontId="34" fillId="2" borderId="33" xfId="0" applyNumberFormat="1" applyFont="1" applyFill="1" applyBorder="1" applyAlignment="1">
      <alignment horizontal="center" vertical="center" wrapText="1"/>
    </xf>
    <xf numFmtId="10" fontId="34" fillId="0" borderId="33" xfId="0" applyNumberFormat="1" applyFont="1" applyFill="1" applyBorder="1" applyAlignment="1">
      <alignment horizontal="center" vertical="center" wrapText="1"/>
    </xf>
    <xf numFmtId="17" fontId="33" fillId="0" borderId="31" xfId="2" quotePrefix="1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vertical="center"/>
    </xf>
    <xf numFmtId="0" fontId="31" fillId="0" borderId="15" xfId="0" applyNumberFormat="1" applyFont="1" applyFill="1" applyBorder="1" applyAlignment="1">
      <alignment vertical="center" wrapText="1"/>
    </xf>
    <xf numFmtId="0" fontId="34" fillId="0" borderId="6" xfId="0" applyNumberFormat="1" applyFont="1" applyFill="1" applyBorder="1" applyAlignment="1">
      <alignment horizontal="center" vertical="center" wrapText="1"/>
    </xf>
    <xf numFmtId="2" fontId="34" fillId="2" borderId="6" xfId="0" applyNumberFormat="1" applyFont="1" applyFill="1" applyBorder="1" applyAlignment="1">
      <alignment horizontal="center" vertical="center" wrapText="1"/>
    </xf>
    <xf numFmtId="2" fontId="34" fillId="0" borderId="6" xfId="0" applyNumberFormat="1" applyFont="1" applyFill="1" applyBorder="1" applyAlignment="1">
      <alignment horizontal="center" vertical="center" wrapText="1"/>
    </xf>
    <xf numFmtId="10" fontId="34" fillId="2" borderId="6" xfId="0" applyNumberFormat="1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31" fillId="0" borderId="44" xfId="0" applyNumberFormat="1" applyFont="1" applyFill="1" applyBorder="1" applyAlignment="1">
      <alignment vertical="center" wrapText="1"/>
    </xf>
    <xf numFmtId="17" fontId="34" fillId="0" borderId="32" xfId="0" applyNumberFormat="1" applyFont="1" applyFill="1" applyBorder="1" applyAlignment="1">
      <alignment horizontal="center" vertical="center" wrapText="1"/>
    </xf>
    <xf numFmtId="0" fontId="34" fillId="0" borderId="38" xfId="0" applyNumberFormat="1" applyFont="1" applyFill="1" applyBorder="1" applyAlignment="1">
      <alignment horizontal="center" vertical="center" wrapText="1"/>
    </xf>
    <xf numFmtId="0" fontId="34" fillId="0" borderId="38" xfId="0" applyNumberFormat="1" applyFont="1" applyFill="1" applyBorder="1" applyAlignment="1">
      <alignment horizontal="center" vertical="center"/>
    </xf>
    <xf numFmtId="10" fontId="34" fillId="2" borderId="32" xfId="0" applyNumberFormat="1" applyFont="1" applyFill="1" applyBorder="1" applyAlignment="1">
      <alignment horizontal="center" vertical="center" wrapText="1"/>
    </xf>
    <xf numFmtId="2" fontId="33" fillId="0" borderId="0" xfId="0" applyNumberFormat="1" applyFont="1" applyAlignment="1">
      <alignment vertical="center"/>
    </xf>
    <xf numFmtId="0" fontId="31" fillId="0" borderId="45" xfId="0" applyNumberFormat="1" applyFont="1" applyFill="1" applyBorder="1" applyAlignment="1">
      <alignment vertical="center" wrapText="1"/>
    </xf>
    <xf numFmtId="17" fontId="34" fillId="0" borderId="34" xfId="0" applyNumberFormat="1" applyFont="1" applyFill="1" applyBorder="1" applyAlignment="1">
      <alignment horizontal="center" vertical="center" wrapText="1"/>
    </xf>
    <xf numFmtId="0" fontId="34" fillId="0" borderId="30" xfId="0" applyNumberFormat="1" applyFont="1" applyFill="1" applyBorder="1" applyAlignment="1">
      <alignment horizontal="center" vertical="center" wrapText="1"/>
    </xf>
    <xf numFmtId="0" fontId="34" fillId="0" borderId="30" xfId="0" applyNumberFormat="1" applyFont="1" applyFill="1" applyBorder="1" applyAlignment="1">
      <alignment horizontal="center" vertical="center"/>
    </xf>
    <xf numFmtId="2" fontId="34" fillId="2" borderId="34" xfId="0" applyNumberFormat="1" applyFont="1" applyFill="1" applyBorder="1" applyAlignment="1">
      <alignment horizontal="center" vertical="center" wrapText="1"/>
    </xf>
    <xf numFmtId="10" fontId="34" fillId="2" borderId="34" xfId="0" applyNumberFormat="1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10" fontId="34" fillId="2" borderId="14" xfId="0" applyNumberFormat="1" applyFont="1" applyFill="1" applyBorder="1" applyAlignment="1">
      <alignment horizontal="center" vertical="center" wrapText="1"/>
    </xf>
    <xf numFmtId="10" fontId="34" fillId="2" borderId="6" xfId="0" applyNumberFormat="1" applyFont="1" applyFill="1" applyBorder="1" applyAlignment="1">
      <alignment horizontal="center" vertical="center" wrapText="1"/>
    </xf>
    <xf numFmtId="10" fontId="34" fillId="2" borderId="17" xfId="0" applyNumberFormat="1" applyFont="1" applyFill="1" applyBorder="1" applyAlignment="1">
      <alignment horizontal="center" vertical="center" wrapText="1"/>
    </xf>
    <xf numFmtId="2" fontId="34" fillId="2" borderId="27" xfId="0" applyNumberFormat="1" applyFont="1" applyFill="1" applyBorder="1" applyAlignment="1">
      <alignment horizontal="center" vertical="center" wrapText="1"/>
    </xf>
    <xf numFmtId="10" fontId="34" fillId="0" borderId="27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2" fontId="34" fillId="2" borderId="34" xfId="0" applyNumberFormat="1" applyFont="1" applyFill="1" applyBorder="1" applyAlignment="1">
      <alignment horizontal="center" vertical="center" wrapText="1"/>
    </xf>
    <xf numFmtId="10" fontId="34" fillId="0" borderId="34" xfId="0" applyNumberFormat="1" applyFont="1" applyFill="1" applyBorder="1" applyAlignment="1">
      <alignment horizontal="center" vertical="center" wrapText="1"/>
    </xf>
    <xf numFmtId="17" fontId="33" fillId="0" borderId="42" xfId="0" quotePrefix="1" applyNumberFormat="1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left" vertical="center" wrapText="1"/>
    </xf>
    <xf numFmtId="10" fontId="34" fillId="0" borderId="6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1" fillId="0" borderId="26" xfId="0" applyNumberFormat="1" applyFont="1" applyFill="1" applyBorder="1" applyAlignment="1">
      <alignment vertical="center" wrapText="1"/>
    </xf>
    <xf numFmtId="0" fontId="34" fillId="0" borderId="27" xfId="0" applyNumberFormat="1" applyFont="1" applyFill="1" applyBorder="1" applyAlignment="1">
      <alignment horizontal="center" vertical="center" wrapText="1"/>
    </xf>
    <xf numFmtId="2" fontId="34" fillId="2" borderId="27" xfId="0" applyNumberFormat="1" applyFont="1" applyFill="1" applyBorder="1" applyAlignment="1">
      <alignment horizontal="center" vertical="center" wrapText="1"/>
    </xf>
    <xf numFmtId="10" fontId="34" fillId="0" borderId="27" xfId="2" applyNumberFormat="1" applyFont="1" applyFill="1" applyBorder="1" applyAlignment="1">
      <alignment horizontal="center" vertical="center"/>
    </xf>
    <xf numFmtId="17" fontId="33" fillId="0" borderId="28" xfId="0" applyNumberFormat="1" applyFont="1" applyFill="1" applyBorder="1" applyAlignment="1">
      <alignment horizontal="center" vertical="center" wrapText="1"/>
    </xf>
    <xf numFmtId="0" fontId="31" fillId="0" borderId="15" xfId="0" quotePrefix="1" applyNumberFormat="1" applyFont="1" applyFill="1" applyBorder="1" applyAlignment="1">
      <alignment vertical="center" wrapText="1"/>
    </xf>
    <xf numFmtId="0" fontId="34" fillId="0" borderId="6" xfId="0" applyNumberFormat="1" applyFont="1" applyFill="1" applyBorder="1" applyAlignment="1">
      <alignment horizontal="center" vertical="center" wrapText="1"/>
    </xf>
    <xf numFmtId="10" fontId="34" fillId="2" borderId="14" xfId="0" applyNumberFormat="1" applyFont="1" applyFill="1" applyBorder="1" applyAlignment="1">
      <alignment horizontal="center" vertical="center" wrapText="1"/>
    </xf>
    <xf numFmtId="17" fontId="33" fillId="0" borderId="21" xfId="0" quotePrefix="1" applyNumberFormat="1" applyFont="1" applyFill="1" applyBorder="1" applyAlignment="1">
      <alignment horizontal="center" vertical="center" wrapText="1"/>
    </xf>
    <xf numFmtId="0" fontId="31" fillId="2" borderId="15" xfId="0" quotePrefix="1" applyNumberFormat="1" applyFont="1" applyFill="1" applyBorder="1" applyAlignment="1">
      <alignment vertical="center" wrapText="1"/>
    </xf>
    <xf numFmtId="17" fontId="33" fillId="2" borderId="0" xfId="2" quotePrefix="1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1" fillId="2" borderId="52" xfId="0" quotePrefix="1" applyNumberFormat="1" applyFont="1" applyFill="1" applyBorder="1" applyAlignment="1">
      <alignment vertical="center" wrapText="1"/>
    </xf>
    <xf numFmtId="0" fontId="34" fillId="0" borderId="36" xfId="0" applyNumberFormat="1" applyFont="1" applyFill="1" applyBorder="1" applyAlignment="1">
      <alignment horizontal="center" vertical="center" wrapText="1"/>
    </xf>
    <xf numFmtId="2" fontId="34" fillId="2" borderId="36" xfId="0" applyNumberFormat="1" applyFont="1" applyFill="1" applyBorder="1" applyAlignment="1">
      <alignment horizontal="center" vertical="center" wrapText="1"/>
    </xf>
    <xf numFmtId="10" fontId="34" fillId="2" borderId="36" xfId="0" applyNumberFormat="1" applyFont="1" applyFill="1" applyBorder="1" applyAlignment="1">
      <alignment horizontal="center" vertical="center" wrapText="1"/>
    </xf>
    <xf numFmtId="17" fontId="33" fillId="0" borderId="53" xfId="0" quotePrefix="1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left" vertical="center" wrapText="1"/>
    </xf>
    <xf numFmtId="0" fontId="34" fillId="0" borderId="14" xfId="0" applyNumberFormat="1" applyFont="1" applyFill="1" applyBorder="1" applyAlignment="1">
      <alignment horizontal="center" vertical="center" wrapText="1"/>
    </xf>
    <xf numFmtId="0" fontId="34" fillId="0" borderId="6" xfId="0" quotePrefix="1" applyNumberFormat="1" applyFont="1" applyFill="1" applyBorder="1" applyAlignment="1">
      <alignment horizontal="center" vertical="center" wrapText="1"/>
    </xf>
    <xf numFmtId="0" fontId="34" fillId="0" borderId="5" xfId="0" applyNumberFormat="1" applyFont="1" applyFill="1" applyBorder="1" applyAlignment="1">
      <alignment horizontal="center" vertical="center" wrapText="1"/>
    </xf>
    <xf numFmtId="2" fontId="34" fillId="2" borderId="5" xfId="0" applyNumberFormat="1" applyFont="1" applyFill="1" applyBorder="1" applyAlignment="1">
      <alignment horizontal="center" vertical="center" wrapText="1"/>
    </xf>
    <xf numFmtId="10" fontId="34" fillId="2" borderId="5" xfId="0" applyNumberFormat="1" applyFont="1" applyFill="1" applyBorder="1" applyAlignment="1">
      <alignment horizontal="center" vertical="center" wrapText="1"/>
    </xf>
    <xf numFmtId="2" fontId="34" fillId="2" borderId="17" xfId="0" applyNumberFormat="1" applyFont="1" applyFill="1" applyBorder="1" applyAlignment="1">
      <alignment horizontal="center" vertical="center" wrapText="1"/>
    </xf>
    <xf numFmtId="0" fontId="35" fillId="0" borderId="15" xfId="0" applyNumberFormat="1" applyFont="1" applyFill="1" applyBorder="1" applyAlignment="1">
      <alignment horizontal="left" vertical="center" wrapText="1"/>
    </xf>
    <xf numFmtId="0" fontId="34" fillId="0" borderId="17" xfId="0" applyNumberFormat="1" applyFont="1" applyFill="1" applyBorder="1" applyAlignment="1">
      <alignment horizontal="center" vertical="center" wrapText="1"/>
    </xf>
    <xf numFmtId="0" fontId="36" fillId="0" borderId="6" xfId="0" applyNumberFormat="1" applyFont="1" applyFill="1" applyBorder="1" applyAlignment="1">
      <alignment horizontal="center" vertical="center" wrapText="1"/>
    </xf>
    <xf numFmtId="10" fontId="34" fillId="2" borderId="17" xfId="0" applyNumberFormat="1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/>
    </xf>
    <xf numFmtId="10" fontId="34" fillId="0" borderId="27" xfId="0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31" fillId="0" borderId="15" xfId="0" quotePrefix="1" applyFont="1" applyFill="1" applyBorder="1" applyAlignment="1">
      <alignment horizontal="left" vertical="center" wrapText="1"/>
    </xf>
    <xf numFmtId="17" fontId="33" fillId="0" borderId="21" xfId="0" applyNumberFormat="1" applyFont="1" applyFill="1" applyBorder="1" applyAlignment="1">
      <alignment horizontal="center" vertical="center" wrapText="1"/>
    </xf>
    <xf numFmtId="17" fontId="37" fillId="0" borderId="0" xfId="0" quotePrefix="1" applyNumberFormat="1" applyFont="1" applyFill="1" applyBorder="1" applyAlignment="1">
      <alignment vertical="center" wrapText="1"/>
    </xf>
    <xf numFmtId="0" fontId="31" fillId="0" borderId="16" xfId="0" quotePrefix="1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2" fontId="34" fillId="2" borderId="16" xfId="0" applyNumberFormat="1" applyFont="1" applyFill="1" applyBorder="1" applyAlignment="1">
      <alignment horizontal="center" vertical="center"/>
    </xf>
    <xf numFmtId="10" fontId="34" fillId="0" borderId="7" xfId="0" applyNumberFormat="1" applyFont="1" applyFill="1" applyBorder="1" applyAlignment="1">
      <alignment horizontal="center" vertical="center" wrapText="1"/>
    </xf>
    <xf numFmtId="0" fontId="31" fillId="0" borderId="13" xfId="0" quotePrefix="1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2" fontId="34" fillId="2" borderId="3" xfId="0" applyNumberFormat="1" applyFont="1" applyFill="1" applyBorder="1" applyAlignment="1">
      <alignment horizontal="center" vertical="center" wrapText="1"/>
    </xf>
    <xf numFmtId="10" fontId="34" fillId="0" borderId="3" xfId="0" applyNumberFormat="1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2" fontId="34" fillId="2" borderId="9" xfId="0" applyNumberFormat="1" applyFont="1" applyFill="1" applyBorder="1" applyAlignment="1">
      <alignment horizontal="center" vertical="center" wrapText="1"/>
    </xf>
    <xf numFmtId="10" fontId="34" fillId="0" borderId="9" xfId="0" applyNumberFormat="1" applyFont="1" applyFill="1" applyBorder="1" applyAlignment="1">
      <alignment horizontal="center" vertical="center" wrapText="1"/>
    </xf>
    <xf numFmtId="0" fontId="31" fillId="0" borderId="10" xfId="0" quotePrefix="1" applyFont="1" applyFill="1" applyBorder="1" applyAlignment="1">
      <alignment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2" fontId="34" fillId="2" borderId="11" xfId="0" applyNumberFormat="1" applyFont="1" applyFill="1" applyBorder="1" applyAlignment="1">
      <alignment horizontal="center" vertical="center" wrapText="1"/>
    </xf>
    <xf numFmtId="10" fontId="34" fillId="0" borderId="11" xfId="0" applyNumberFormat="1" applyFont="1" applyFill="1" applyBorder="1" applyAlignment="1">
      <alignment horizontal="center" vertical="center" wrapText="1"/>
    </xf>
    <xf numFmtId="0" fontId="31" fillId="0" borderId="29" xfId="0" quotePrefix="1" applyFont="1" applyFill="1" applyBorder="1" applyAlignment="1">
      <alignment vertical="center" wrapText="1"/>
    </xf>
    <xf numFmtId="0" fontId="34" fillId="0" borderId="29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2" fontId="34" fillId="2" borderId="30" xfId="0" applyNumberFormat="1" applyFont="1" applyFill="1" applyBorder="1" applyAlignment="1">
      <alignment horizontal="center" vertical="center" wrapText="1"/>
    </xf>
    <xf numFmtId="10" fontId="34" fillId="0" borderId="30" xfId="0" applyNumberFormat="1" applyFont="1" applyFill="1" applyBorder="1" applyAlignment="1">
      <alignment horizontal="center" vertical="center" wrapText="1"/>
    </xf>
    <xf numFmtId="17" fontId="33" fillId="0" borderId="3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left" vertical="center" wrapText="1"/>
    </xf>
    <xf numFmtId="0" fontId="34" fillId="2" borderId="32" xfId="0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10" fontId="34" fillId="2" borderId="27" xfId="0" applyNumberFormat="1" applyFont="1" applyFill="1" applyBorder="1" applyAlignment="1">
      <alignment horizontal="center" vertical="center" wrapText="1"/>
    </xf>
    <xf numFmtId="17" fontId="33" fillId="2" borderId="28" xfId="0" quotePrefix="1" applyNumberFormat="1" applyFont="1" applyFill="1" applyBorder="1" applyAlignment="1">
      <alignment horizontal="center" vertical="center" wrapText="1"/>
    </xf>
    <xf numFmtId="168" fontId="33" fillId="0" borderId="0" xfId="0" applyNumberFormat="1" applyFont="1" applyAlignment="1">
      <alignment vertical="center"/>
    </xf>
    <xf numFmtId="0" fontId="31" fillId="2" borderId="15" xfId="0" applyFont="1" applyFill="1" applyBorder="1" applyAlignment="1">
      <alignment horizontal="left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17" fontId="33" fillId="2" borderId="21" xfId="0" quotePrefix="1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2" borderId="17" xfId="0" applyFont="1" applyFill="1" applyBorder="1" applyAlignment="1">
      <alignment horizontal="center" vertical="center" wrapText="1"/>
    </xf>
    <xf numFmtId="0" fontId="35" fillId="2" borderId="29" xfId="0" applyFont="1" applyFill="1" applyBorder="1" applyAlignment="1">
      <alignment horizontal="left" vertical="center" wrapText="1"/>
    </xf>
    <xf numFmtId="0" fontId="34" fillId="2" borderId="33" xfId="0" applyFont="1" applyFill="1" applyBorder="1" applyAlignment="1">
      <alignment horizontal="center" vertical="center" wrapText="1"/>
    </xf>
    <xf numFmtId="0" fontId="36" fillId="2" borderId="34" xfId="0" applyFont="1" applyFill="1" applyBorder="1" applyAlignment="1">
      <alignment horizontal="center" vertical="center" wrapText="1"/>
    </xf>
    <xf numFmtId="10" fontId="34" fillId="2" borderId="33" xfId="0" applyNumberFormat="1" applyFont="1" applyFill="1" applyBorder="1" applyAlignment="1">
      <alignment horizontal="center" vertical="center" wrapText="1"/>
    </xf>
    <xf numFmtId="17" fontId="33" fillId="2" borderId="35" xfId="0" quotePrefix="1" applyNumberFormat="1" applyFont="1" applyFill="1" applyBorder="1" applyAlignment="1">
      <alignment horizontal="center" vertical="center" wrapText="1"/>
    </xf>
    <xf numFmtId="170" fontId="33" fillId="0" borderId="0" xfId="0" applyNumberFormat="1" applyFont="1" applyAlignment="1">
      <alignment vertical="center"/>
    </xf>
    <xf numFmtId="166" fontId="33" fillId="0" borderId="0" xfId="0" applyNumberFormat="1" applyFont="1" applyAlignment="1">
      <alignment vertical="center"/>
    </xf>
    <xf numFmtId="0" fontId="31" fillId="0" borderId="0" xfId="0" applyNumberFormat="1" applyFont="1" applyFill="1" applyBorder="1" applyAlignment="1">
      <alignment horizontal="left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1" fillId="0" borderId="25" xfId="0" applyNumberFormat="1" applyFont="1" applyFill="1" applyBorder="1" applyAlignment="1">
      <alignment horizontal="left" vertical="center" wrapText="1"/>
    </xf>
    <xf numFmtId="0" fontId="34" fillId="0" borderId="36" xfId="0" quotePrefix="1" applyNumberFormat="1" applyFont="1" applyFill="1" applyBorder="1" applyAlignment="1">
      <alignment horizontal="center" vertical="center" wrapText="1"/>
    </xf>
    <xf numFmtId="17" fontId="33" fillId="0" borderId="25" xfId="0" quotePrefix="1" applyNumberFormat="1" applyFont="1" applyFill="1" applyBorder="1" applyAlignment="1">
      <alignment horizontal="center" vertical="center" wrapText="1"/>
    </xf>
    <xf numFmtId="17" fontId="33" fillId="0" borderId="28" xfId="0" quotePrefix="1" applyNumberFormat="1" applyFont="1" applyFill="1" applyBorder="1" applyAlignment="1">
      <alignment horizontal="center" vertical="center" wrapText="1"/>
    </xf>
    <xf numFmtId="10" fontId="34" fillId="0" borderId="5" xfId="0" applyNumberFormat="1" applyFont="1" applyFill="1" applyBorder="1" applyAlignment="1">
      <alignment horizontal="center" vertical="center" wrapText="1"/>
    </xf>
    <xf numFmtId="2" fontId="34" fillId="0" borderId="5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169" fontId="33" fillId="0" borderId="0" xfId="0" applyNumberFormat="1" applyFont="1" applyAlignment="1">
      <alignment vertical="center"/>
    </xf>
    <xf numFmtId="0" fontId="33" fillId="0" borderId="4" xfId="0" applyFont="1" applyFill="1" applyBorder="1" applyAlignment="1">
      <alignment horizontal="center" vertical="center" wrapText="1"/>
    </xf>
    <xf numFmtId="0" fontId="35" fillId="0" borderId="29" xfId="0" applyFont="1" applyFill="1" applyBorder="1" applyAlignment="1">
      <alignment horizontal="left" vertical="center" wrapText="1"/>
    </xf>
    <xf numFmtId="0" fontId="36" fillId="0" borderId="34" xfId="0" applyFont="1" applyFill="1" applyBorder="1" applyAlignment="1">
      <alignment horizontal="center" vertical="center" wrapText="1"/>
    </xf>
    <xf numFmtId="2" fontId="34" fillId="0" borderId="33" xfId="0" applyNumberFormat="1" applyFont="1" applyFill="1" applyBorder="1" applyAlignment="1">
      <alignment horizontal="center" vertical="center" wrapText="1"/>
    </xf>
    <xf numFmtId="10" fontId="33" fillId="0" borderId="0" xfId="0" applyNumberFormat="1" applyFont="1" applyAlignment="1">
      <alignment horizontal="center" vertical="center"/>
    </xf>
    <xf numFmtId="17" fontId="33" fillId="0" borderId="0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</cellXfs>
  <cellStyles count="7">
    <cellStyle name="Euro" xfId="1"/>
    <cellStyle name="Normal" xfId="0" builtinId="0"/>
    <cellStyle name="Normal 2" xfId="4"/>
    <cellStyle name="Porcentagem" xfId="2" builtinId="5"/>
    <cellStyle name="Separador de milhares 2" xfId="6"/>
    <cellStyle name="Vírgula" xfId="3" builtinId="3"/>
    <cellStyle name="Vírgula 2" xf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tabSelected="1" zoomScaleNormal="100" workbookViewId="0">
      <selection activeCell="B7" sqref="B7"/>
    </sheetView>
  </sheetViews>
  <sheetFormatPr defaultColWidth="11.140625" defaultRowHeight="20.100000000000001" customHeight="1" x14ac:dyDescent="0.2"/>
  <cols>
    <col min="1" max="1" width="28.140625" style="239" customWidth="1"/>
    <col min="2" max="2" width="59.28515625" style="239" customWidth="1"/>
    <col min="3" max="3" width="15" style="239" customWidth="1"/>
    <col min="4" max="5" width="12.7109375" style="239" customWidth="1"/>
    <col min="6" max="6" width="25.140625" style="239" customWidth="1"/>
    <col min="7" max="7" width="9" style="433" bestFit="1" customWidth="1"/>
    <col min="8" max="8" width="17" style="239" customWidth="1"/>
    <col min="9" max="9" width="4.7109375" style="368" customWidth="1"/>
    <col min="10" max="10" width="14.42578125" style="438" hidden="1" customWidth="1"/>
    <col min="11" max="11" width="22" style="239" customWidth="1"/>
    <col min="12" max="16384" width="11.140625" style="239"/>
  </cols>
  <sheetData>
    <row r="1" spans="1:12" s="230" customFormat="1" ht="18.75" customHeight="1" thickBot="1" x14ac:dyDescent="0.25">
      <c r="A1" s="227" t="s">
        <v>82</v>
      </c>
      <c r="B1" s="227"/>
      <c r="C1" s="227"/>
      <c r="D1" s="227"/>
      <c r="E1" s="227"/>
      <c r="F1" s="227"/>
      <c r="G1" s="227"/>
      <c r="H1" s="227"/>
      <c r="I1" s="228"/>
      <c r="J1" s="229"/>
    </row>
    <row r="2" spans="1:12" ht="20.100000000000001" customHeight="1" x14ac:dyDescent="0.2">
      <c r="A2" s="231" t="s">
        <v>0</v>
      </c>
      <c r="B2" s="232" t="s">
        <v>26</v>
      </c>
      <c r="C2" s="232" t="s">
        <v>25</v>
      </c>
      <c r="D2" s="232" t="s">
        <v>23</v>
      </c>
      <c r="E2" s="233" t="s">
        <v>46</v>
      </c>
      <c r="F2" s="234"/>
      <c r="G2" s="235" t="s">
        <v>28</v>
      </c>
      <c r="H2" s="236" t="s">
        <v>47</v>
      </c>
      <c r="I2" s="237"/>
      <c r="J2" s="238" t="s">
        <v>20</v>
      </c>
    </row>
    <row r="3" spans="1:12" ht="19.5" customHeight="1" thickBot="1" x14ac:dyDescent="0.25">
      <c r="A3" s="240"/>
      <c r="B3" s="241"/>
      <c r="C3" s="241"/>
      <c r="D3" s="241"/>
      <c r="E3" s="242" t="s">
        <v>56</v>
      </c>
      <c r="F3" s="242" t="s">
        <v>83</v>
      </c>
      <c r="G3" s="243" t="s">
        <v>28</v>
      </c>
      <c r="H3" s="244"/>
      <c r="I3" s="245"/>
      <c r="J3" s="246"/>
    </row>
    <row r="4" spans="1:12" ht="24" customHeight="1" x14ac:dyDescent="0.2">
      <c r="A4" s="247" t="s">
        <v>76</v>
      </c>
      <c r="B4" s="248" t="s">
        <v>50</v>
      </c>
      <c r="C4" s="249" t="s">
        <v>15</v>
      </c>
      <c r="D4" s="250" t="s">
        <v>2</v>
      </c>
      <c r="E4" s="251">
        <v>22.49</v>
      </c>
      <c r="F4" s="251">
        <v>25.77</v>
      </c>
      <c r="G4" s="252">
        <f>(F4-E4)/E4</f>
        <v>0.1458425967096488</v>
      </c>
      <c r="H4" s="253" t="s">
        <v>84</v>
      </c>
      <c r="I4" s="245"/>
      <c r="J4" s="254"/>
    </row>
    <row r="5" spans="1:12" ht="24" customHeight="1" x14ac:dyDescent="0.2">
      <c r="A5" s="247"/>
      <c r="B5" s="255" t="s">
        <v>49</v>
      </c>
      <c r="C5" s="250"/>
      <c r="D5" s="250"/>
      <c r="E5" s="256"/>
      <c r="F5" s="256"/>
      <c r="G5" s="257"/>
      <c r="H5" s="253" t="s">
        <v>85</v>
      </c>
      <c r="I5" s="245"/>
      <c r="J5" s="254"/>
    </row>
    <row r="6" spans="1:12" ht="24" customHeight="1" thickBot="1" x14ac:dyDescent="0.25">
      <c r="A6" s="247"/>
      <c r="B6" s="258" t="s">
        <v>51</v>
      </c>
      <c r="C6" s="259"/>
      <c r="D6" s="250"/>
      <c r="E6" s="260"/>
      <c r="F6" s="260"/>
      <c r="G6" s="261"/>
      <c r="H6" s="262" t="s">
        <v>86</v>
      </c>
      <c r="I6" s="245"/>
      <c r="J6" s="254"/>
    </row>
    <row r="7" spans="1:12" ht="24" customHeight="1" x14ac:dyDescent="0.2">
      <c r="A7" s="263" t="s">
        <v>1</v>
      </c>
      <c r="B7" s="264" t="s">
        <v>50</v>
      </c>
      <c r="C7" s="265" t="s">
        <v>19</v>
      </c>
      <c r="D7" s="266" t="s">
        <v>2</v>
      </c>
      <c r="E7" s="267">
        <v>56.22</v>
      </c>
      <c r="F7" s="267">
        <v>64.42</v>
      </c>
      <c r="G7" s="268">
        <f>(F7-E7)/E7</f>
        <v>0.14585556741373182</v>
      </c>
      <c r="H7" s="269" t="s">
        <v>84</v>
      </c>
      <c r="I7" s="270"/>
      <c r="J7" s="271" t="s">
        <v>22</v>
      </c>
      <c r="K7" s="272"/>
    </row>
    <row r="8" spans="1:12" ht="24" customHeight="1" x14ac:dyDescent="0.2">
      <c r="A8" s="247"/>
      <c r="B8" s="255" t="s">
        <v>49</v>
      </c>
      <c r="C8" s="250"/>
      <c r="D8" s="250"/>
      <c r="E8" s="256"/>
      <c r="F8" s="256"/>
      <c r="G8" s="257"/>
      <c r="H8" s="253" t="s">
        <v>85</v>
      </c>
      <c r="I8" s="270"/>
      <c r="J8" s="273"/>
      <c r="K8" s="274"/>
    </row>
    <row r="9" spans="1:12" ht="24" customHeight="1" thickBot="1" x14ac:dyDescent="0.25">
      <c r="A9" s="275"/>
      <c r="B9" s="276" t="s">
        <v>51</v>
      </c>
      <c r="C9" s="277"/>
      <c r="D9" s="278"/>
      <c r="E9" s="279"/>
      <c r="F9" s="279"/>
      <c r="G9" s="280"/>
      <c r="H9" s="281" t="s">
        <v>86</v>
      </c>
      <c r="I9" s="270"/>
      <c r="J9" s="282"/>
      <c r="K9" s="272"/>
    </row>
    <row r="10" spans="1:12" ht="24" customHeight="1" x14ac:dyDescent="0.2">
      <c r="A10" s="247" t="s">
        <v>3</v>
      </c>
      <c r="B10" s="283" t="s">
        <v>27</v>
      </c>
      <c r="C10" s="250" t="s">
        <v>4</v>
      </c>
      <c r="D10" s="283" t="s">
        <v>5</v>
      </c>
      <c r="E10" s="284">
        <v>36.01</v>
      </c>
      <c r="F10" s="284">
        <v>36.44</v>
      </c>
      <c r="G10" s="285">
        <f t="shared" ref="G10:G13" si="0">(F10-E10)/E10</f>
        <v>1.1941127464593162E-2</v>
      </c>
      <c r="H10" s="286" t="s">
        <v>87</v>
      </c>
      <c r="I10" s="287"/>
      <c r="J10" s="271" t="s">
        <v>22</v>
      </c>
      <c r="K10" s="288"/>
    </row>
    <row r="11" spans="1:12" ht="24" customHeight="1" thickBot="1" x14ac:dyDescent="0.25">
      <c r="A11" s="247"/>
      <c r="B11" s="289" t="s">
        <v>100</v>
      </c>
      <c r="C11" s="250"/>
      <c r="D11" s="289" t="s">
        <v>7</v>
      </c>
      <c r="E11" s="290">
        <v>43.21</v>
      </c>
      <c r="F11" s="290">
        <v>43.21</v>
      </c>
      <c r="G11" s="291">
        <f t="shared" si="0"/>
        <v>0</v>
      </c>
      <c r="H11" s="286"/>
      <c r="I11" s="292"/>
      <c r="J11" s="273"/>
      <c r="K11" s="293"/>
    </row>
    <row r="12" spans="1:12" ht="24" customHeight="1" x14ac:dyDescent="0.2">
      <c r="A12" s="263" t="s">
        <v>8</v>
      </c>
      <c r="B12" s="294" t="s">
        <v>27</v>
      </c>
      <c r="C12" s="266" t="s">
        <v>6</v>
      </c>
      <c r="D12" s="294" t="s">
        <v>5</v>
      </c>
      <c r="E12" s="295">
        <v>18.899999999999999</v>
      </c>
      <c r="F12" s="295">
        <v>18.899999999999999</v>
      </c>
      <c r="G12" s="296">
        <f t="shared" si="0"/>
        <v>0</v>
      </c>
      <c r="H12" s="297" t="s">
        <v>87</v>
      </c>
      <c r="I12" s="298"/>
      <c r="J12" s="271" t="s">
        <v>22</v>
      </c>
    </row>
    <row r="13" spans="1:12" ht="24" customHeight="1" thickBot="1" x14ac:dyDescent="0.25">
      <c r="A13" s="275"/>
      <c r="B13" s="299" t="s">
        <v>101</v>
      </c>
      <c r="C13" s="278"/>
      <c r="D13" s="299" t="s">
        <v>7</v>
      </c>
      <c r="E13" s="300">
        <v>24.45</v>
      </c>
      <c r="F13" s="300">
        <v>24.45</v>
      </c>
      <c r="G13" s="301">
        <f t="shared" si="0"/>
        <v>0</v>
      </c>
      <c r="H13" s="302"/>
      <c r="I13" s="298"/>
      <c r="J13" s="273"/>
      <c r="L13" s="303"/>
    </row>
    <row r="14" spans="1:12" ht="39.75" customHeight="1" thickBot="1" x14ac:dyDescent="0.25">
      <c r="A14" s="304" t="s">
        <v>60</v>
      </c>
      <c r="B14" s="305" t="s">
        <v>34</v>
      </c>
      <c r="C14" s="305" t="s">
        <v>61</v>
      </c>
      <c r="D14" s="305" t="s">
        <v>9</v>
      </c>
      <c r="E14" s="306">
        <v>2.16</v>
      </c>
      <c r="F14" s="307">
        <v>2.16</v>
      </c>
      <c r="G14" s="308">
        <f>(F14-E14)/E14</f>
        <v>0</v>
      </c>
      <c r="H14" s="287" t="s">
        <v>79</v>
      </c>
      <c r="I14" s="298"/>
      <c r="J14" s="309"/>
      <c r="L14" s="303"/>
    </row>
    <row r="15" spans="1:12" ht="23.25" customHeight="1" x14ac:dyDescent="0.2">
      <c r="A15" s="310" t="s">
        <v>81</v>
      </c>
      <c r="B15" s="311" t="s">
        <v>66</v>
      </c>
      <c r="C15" s="312" t="s">
        <v>67</v>
      </c>
      <c r="D15" s="313" t="s">
        <v>9</v>
      </c>
      <c r="E15" s="295">
        <v>5.45</v>
      </c>
      <c r="F15" s="295">
        <v>5.94</v>
      </c>
      <c r="G15" s="314">
        <f>(F15-E15)/E15</f>
        <v>8.9908256880733978E-2</v>
      </c>
      <c r="H15" s="297" t="s">
        <v>79</v>
      </c>
      <c r="I15" s="298"/>
      <c r="J15" s="309"/>
      <c r="K15" s="315"/>
      <c r="L15" s="303"/>
    </row>
    <row r="16" spans="1:12" ht="23.25" customHeight="1" thickBot="1" x14ac:dyDescent="0.25">
      <c r="A16" s="316"/>
      <c r="B16" s="317" t="s">
        <v>68</v>
      </c>
      <c r="C16" s="318"/>
      <c r="D16" s="319"/>
      <c r="E16" s="320">
        <v>6.48</v>
      </c>
      <c r="F16" s="320">
        <v>7.3</v>
      </c>
      <c r="G16" s="321">
        <f>(F16-E16)/E16</f>
        <v>0.12654320987654311</v>
      </c>
      <c r="H16" s="302"/>
      <c r="I16" s="298"/>
      <c r="J16" s="309"/>
      <c r="L16" s="303"/>
    </row>
    <row r="17" spans="1:12" ht="23.25" customHeight="1" x14ac:dyDescent="0.2">
      <c r="A17" s="247" t="s">
        <v>77</v>
      </c>
      <c r="B17" s="248" t="s">
        <v>50</v>
      </c>
      <c r="C17" s="322" t="s">
        <v>10</v>
      </c>
      <c r="D17" s="250" t="s">
        <v>2</v>
      </c>
      <c r="E17" s="251">
        <v>3.31</v>
      </c>
      <c r="F17" s="251">
        <v>3.79</v>
      </c>
      <c r="G17" s="323">
        <f>(F17-E17)/E17</f>
        <v>0.14501510574018125</v>
      </c>
      <c r="H17" s="253" t="s">
        <v>84</v>
      </c>
      <c r="I17" s="298"/>
      <c r="J17" s="309"/>
      <c r="L17" s="303"/>
    </row>
    <row r="18" spans="1:12" ht="23.25" customHeight="1" x14ac:dyDescent="0.2">
      <c r="A18" s="247"/>
      <c r="B18" s="255" t="s">
        <v>49</v>
      </c>
      <c r="C18" s="250"/>
      <c r="D18" s="250"/>
      <c r="E18" s="256"/>
      <c r="F18" s="256"/>
      <c r="G18" s="324"/>
      <c r="H18" s="253" t="s">
        <v>85</v>
      </c>
      <c r="I18" s="298"/>
      <c r="J18" s="309"/>
      <c r="K18" s="315"/>
      <c r="L18" s="303"/>
    </row>
    <row r="19" spans="1:12" ht="23.25" customHeight="1" thickBot="1" x14ac:dyDescent="0.25">
      <c r="A19" s="247"/>
      <c r="B19" s="258" t="s">
        <v>51</v>
      </c>
      <c r="C19" s="259"/>
      <c r="D19" s="250"/>
      <c r="E19" s="260"/>
      <c r="F19" s="260"/>
      <c r="G19" s="325"/>
      <c r="H19" s="262" t="s">
        <v>86</v>
      </c>
      <c r="I19" s="298"/>
      <c r="J19" s="309"/>
      <c r="L19" s="303"/>
    </row>
    <row r="20" spans="1:12" ht="23.25" customHeight="1" x14ac:dyDescent="0.2">
      <c r="A20" s="263" t="s">
        <v>37</v>
      </c>
      <c r="B20" s="294" t="s">
        <v>52</v>
      </c>
      <c r="C20" s="266" t="s">
        <v>38</v>
      </c>
      <c r="D20" s="266" t="s">
        <v>7</v>
      </c>
      <c r="E20" s="326">
        <v>82.96</v>
      </c>
      <c r="F20" s="326">
        <v>85.5</v>
      </c>
      <c r="G20" s="327">
        <f>(F20-E20)/E20</f>
        <v>3.0617164898746461E-2</v>
      </c>
      <c r="H20" s="269" t="s">
        <v>88</v>
      </c>
      <c r="I20" s="298"/>
      <c r="J20" s="328"/>
    </row>
    <row r="21" spans="1:12" ht="23.25" customHeight="1" thickBot="1" x14ac:dyDescent="0.25">
      <c r="A21" s="275"/>
      <c r="B21" s="276" t="s">
        <v>51</v>
      </c>
      <c r="C21" s="278"/>
      <c r="D21" s="278"/>
      <c r="E21" s="329"/>
      <c r="F21" s="329"/>
      <c r="G21" s="330"/>
      <c r="H21" s="331" t="s">
        <v>89</v>
      </c>
      <c r="I21" s="298"/>
      <c r="J21" s="332"/>
    </row>
    <row r="22" spans="1:12" ht="23.25" customHeight="1" x14ac:dyDescent="0.2">
      <c r="A22" s="263" t="s">
        <v>39</v>
      </c>
      <c r="B22" s="294" t="s">
        <v>52</v>
      </c>
      <c r="C22" s="266" t="s">
        <v>38</v>
      </c>
      <c r="D22" s="266" t="s">
        <v>7</v>
      </c>
      <c r="E22" s="326">
        <v>76.5</v>
      </c>
      <c r="F22" s="326">
        <v>77.48</v>
      </c>
      <c r="G22" s="327">
        <f>(F22-E22)/E22</f>
        <v>1.2810457516339921E-2</v>
      </c>
      <c r="H22" s="269" t="s">
        <v>88</v>
      </c>
      <c r="I22" s="298"/>
      <c r="J22" s="332"/>
    </row>
    <row r="23" spans="1:12" ht="23.25" customHeight="1" thickBot="1" x14ac:dyDescent="0.25">
      <c r="A23" s="275"/>
      <c r="B23" s="276" t="s">
        <v>51</v>
      </c>
      <c r="C23" s="278"/>
      <c r="D23" s="278"/>
      <c r="E23" s="329"/>
      <c r="F23" s="329"/>
      <c r="G23" s="330"/>
      <c r="H23" s="331" t="s">
        <v>89</v>
      </c>
      <c r="I23" s="287"/>
      <c r="J23" s="332"/>
    </row>
    <row r="24" spans="1:12" ht="23.25" customHeight="1" thickBot="1" x14ac:dyDescent="0.25">
      <c r="A24" s="333" t="s">
        <v>62</v>
      </c>
      <c r="B24" s="305" t="s">
        <v>53</v>
      </c>
      <c r="C24" s="305" t="s">
        <v>38</v>
      </c>
      <c r="D24" s="305" t="s">
        <v>7</v>
      </c>
      <c r="E24" s="306">
        <v>60</v>
      </c>
      <c r="F24" s="306">
        <v>61.83</v>
      </c>
      <c r="G24" s="334">
        <f>(F24-E24)/E24</f>
        <v>3.0499999999999972E-2</v>
      </c>
      <c r="H24" s="270" t="s">
        <v>89</v>
      </c>
      <c r="I24" s="287"/>
      <c r="J24" s="335"/>
    </row>
    <row r="25" spans="1:12" ht="16.5" customHeight="1" x14ac:dyDescent="0.2">
      <c r="A25" s="336" t="s">
        <v>63</v>
      </c>
      <c r="B25" s="337" t="s">
        <v>64</v>
      </c>
      <c r="C25" s="337" t="s">
        <v>65</v>
      </c>
      <c r="D25" s="337" t="s">
        <v>9</v>
      </c>
      <c r="E25" s="338"/>
      <c r="F25" s="338"/>
      <c r="G25" s="339"/>
      <c r="H25" s="340" t="s">
        <v>89</v>
      </c>
      <c r="I25" s="287"/>
      <c r="J25" s="335"/>
    </row>
    <row r="26" spans="1:12" ht="15" customHeight="1" x14ac:dyDescent="0.2">
      <c r="A26" s="341" t="s">
        <v>98</v>
      </c>
      <c r="B26" s="342"/>
      <c r="C26" s="342"/>
      <c r="D26" s="342"/>
      <c r="E26" s="284">
        <v>2.54</v>
      </c>
      <c r="F26" s="284">
        <v>2.57</v>
      </c>
      <c r="G26" s="343">
        <f>(F26-E26)/E26</f>
        <v>1.1811023622047168E-2</v>
      </c>
      <c r="H26" s="344"/>
      <c r="I26" s="287"/>
      <c r="J26" s="335"/>
    </row>
    <row r="27" spans="1:12" s="303" customFormat="1" ht="16.5" customHeight="1" thickBot="1" x14ac:dyDescent="0.25">
      <c r="A27" s="345" t="s">
        <v>99</v>
      </c>
      <c r="B27" s="342"/>
      <c r="C27" s="342"/>
      <c r="D27" s="342"/>
      <c r="E27" s="306">
        <v>2.74</v>
      </c>
      <c r="F27" s="306">
        <v>2.77</v>
      </c>
      <c r="G27" s="308">
        <f>(F27-E27)/E27</f>
        <v>1.0948905109488979E-2</v>
      </c>
      <c r="H27" s="344"/>
      <c r="I27" s="346"/>
      <c r="J27" s="347"/>
    </row>
    <row r="28" spans="1:12" s="303" customFormat="1" ht="16.5" customHeight="1" thickBot="1" x14ac:dyDescent="0.25">
      <c r="A28" s="348" t="s">
        <v>105</v>
      </c>
      <c r="B28" s="349" t="s">
        <v>34</v>
      </c>
      <c r="C28" s="349"/>
      <c r="D28" s="349" t="s">
        <v>9</v>
      </c>
      <c r="E28" s="350">
        <v>12.28</v>
      </c>
      <c r="F28" s="350">
        <v>13.2</v>
      </c>
      <c r="G28" s="351">
        <f t="shared" ref="G28:G32" si="1">(F28-E28)/E28</f>
        <v>7.4918566775244291E-2</v>
      </c>
      <c r="H28" s="352" t="s">
        <v>79</v>
      </c>
      <c r="I28" s="346"/>
      <c r="J28" s="347"/>
    </row>
    <row r="29" spans="1:12" ht="20.25" customHeight="1" x14ac:dyDescent="0.2">
      <c r="A29" s="353" t="s">
        <v>69</v>
      </c>
      <c r="B29" s="354" t="s">
        <v>70</v>
      </c>
      <c r="C29" s="355" t="s">
        <v>15</v>
      </c>
      <c r="D29" s="342" t="s">
        <v>71</v>
      </c>
      <c r="E29" s="306">
        <v>0.85</v>
      </c>
      <c r="F29" s="306">
        <v>0.94</v>
      </c>
      <c r="G29" s="308">
        <f t="shared" si="1"/>
        <v>0.10588235294117644</v>
      </c>
      <c r="H29" s="344" t="s">
        <v>79</v>
      </c>
      <c r="I29" s="287"/>
      <c r="J29" s="335"/>
    </row>
    <row r="30" spans="1:12" ht="18" customHeight="1" x14ac:dyDescent="0.2">
      <c r="A30" s="353"/>
      <c r="B30" s="356" t="s">
        <v>72</v>
      </c>
      <c r="C30" s="342"/>
      <c r="D30" s="342"/>
      <c r="E30" s="357">
        <v>0.83</v>
      </c>
      <c r="F30" s="357">
        <v>0.92</v>
      </c>
      <c r="G30" s="358">
        <f t="shared" si="1"/>
        <v>0.10843373493975914</v>
      </c>
      <c r="H30" s="344"/>
      <c r="I30" s="287"/>
      <c r="J30" s="335"/>
    </row>
    <row r="31" spans="1:12" ht="15.75" customHeight="1" x14ac:dyDescent="0.2">
      <c r="A31" s="353"/>
      <c r="B31" s="356" t="s">
        <v>73</v>
      </c>
      <c r="C31" s="342"/>
      <c r="D31" s="342"/>
      <c r="E31" s="359">
        <v>0.76</v>
      </c>
      <c r="F31" s="359">
        <v>0.84</v>
      </c>
      <c r="G31" s="358">
        <f t="shared" si="1"/>
        <v>0.10526315789473679</v>
      </c>
      <c r="H31" s="344"/>
      <c r="I31" s="287"/>
      <c r="J31" s="335"/>
    </row>
    <row r="32" spans="1:12" ht="18" customHeight="1" thickBot="1" x14ac:dyDescent="0.25">
      <c r="A32" s="360"/>
      <c r="B32" s="361" t="s">
        <v>74</v>
      </c>
      <c r="C32" s="362"/>
      <c r="D32" s="362"/>
      <c r="E32" s="359">
        <v>0.87</v>
      </c>
      <c r="F32" s="359">
        <v>0.96</v>
      </c>
      <c r="G32" s="363">
        <f t="shared" si="1"/>
        <v>0.10344827586206894</v>
      </c>
      <c r="H32" s="344"/>
      <c r="I32" s="287"/>
      <c r="J32" s="335"/>
    </row>
    <row r="33" spans="1:12" ht="15" customHeight="1" x14ac:dyDescent="0.2">
      <c r="A33" s="364" t="s">
        <v>48</v>
      </c>
      <c r="B33" s="365"/>
      <c r="C33" s="366"/>
      <c r="D33" s="365"/>
      <c r="E33" s="338"/>
      <c r="F33" s="338"/>
      <c r="G33" s="367"/>
      <c r="H33" s="340" t="s">
        <v>89</v>
      </c>
      <c r="I33" s="287"/>
      <c r="J33" s="335"/>
      <c r="K33" s="368"/>
    </row>
    <row r="34" spans="1:12" ht="21.75" customHeight="1" x14ac:dyDescent="0.2">
      <c r="A34" s="369" t="s">
        <v>94</v>
      </c>
      <c r="B34" s="283" t="s">
        <v>54</v>
      </c>
      <c r="C34" s="250" t="s">
        <v>15</v>
      </c>
      <c r="D34" s="250" t="s">
        <v>14</v>
      </c>
      <c r="E34" s="284">
        <v>198.99</v>
      </c>
      <c r="F34" s="284">
        <v>207.45</v>
      </c>
      <c r="G34" s="285">
        <f t="shared" ref="G34:G52" si="2">(F34-E34)/E34</f>
        <v>4.2514699231117038E-2</v>
      </c>
      <c r="H34" s="370"/>
      <c r="I34" s="371"/>
      <c r="J34" s="335"/>
    </row>
    <row r="35" spans="1:12" ht="21.75" customHeight="1" x14ac:dyDescent="0.2">
      <c r="A35" s="372"/>
      <c r="B35" s="373" t="s">
        <v>53</v>
      </c>
      <c r="C35" s="374"/>
      <c r="D35" s="374"/>
      <c r="E35" s="375">
        <v>213.54</v>
      </c>
      <c r="F35" s="375">
        <v>231.89</v>
      </c>
      <c r="G35" s="376">
        <f t="shared" si="2"/>
        <v>8.5932378008803947E-2</v>
      </c>
      <c r="H35" s="370"/>
      <c r="I35" s="371"/>
      <c r="J35" s="335"/>
      <c r="K35" s="315"/>
    </row>
    <row r="36" spans="1:12" ht="21.75" customHeight="1" x14ac:dyDescent="0.2">
      <c r="A36" s="377" t="s">
        <v>95</v>
      </c>
      <c r="B36" s="378" t="s">
        <v>54</v>
      </c>
      <c r="C36" s="379" t="s">
        <v>42</v>
      </c>
      <c r="D36" s="380" t="s">
        <v>36</v>
      </c>
      <c r="E36" s="381">
        <v>0.97</v>
      </c>
      <c r="F36" s="381">
        <v>1.01</v>
      </c>
      <c r="G36" s="382">
        <f t="shared" si="2"/>
        <v>4.1237113402061897E-2</v>
      </c>
      <c r="H36" s="370"/>
      <c r="I36" s="371"/>
      <c r="J36" s="335"/>
    </row>
    <row r="37" spans="1:12" ht="21.75" customHeight="1" x14ac:dyDescent="0.2">
      <c r="A37" s="372"/>
      <c r="B37" s="373" t="s">
        <v>53</v>
      </c>
      <c r="C37" s="383"/>
      <c r="D37" s="384"/>
      <c r="E37" s="385">
        <v>1.02</v>
      </c>
      <c r="F37" s="385">
        <v>1.1100000000000001</v>
      </c>
      <c r="G37" s="386">
        <f t="shared" si="2"/>
        <v>8.8235294117647134E-2</v>
      </c>
      <c r="H37" s="370"/>
      <c r="I37" s="371"/>
      <c r="J37" s="335"/>
      <c r="L37" s="315"/>
    </row>
    <row r="38" spans="1:12" ht="21.75" customHeight="1" x14ac:dyDescent="0.2">
      <c r="A38" s="387" t="s">
        <v>96</v>
      </c>
      <c r="B38" s="388" t="s">
        <v>54</v>
      </c>
      <c r="C38" s="389" t="s">
        <v>43</v>
      </c>
      <c r="D38" s="390" t="s">
        <v>9</v>
      </c>
      <c r="E38" s="391">
        <v>1.19</v>
      </c>
      <c r="F38" s="391">
        <v>1.24</v>
      </c>
      <c r="G38" s="392">
        <f t="shared" si="2"/>
        <v>4.2016806722689114E-2</v>
      </c>
      <c r="H38" s="370"/>
      <c r="I38" s="371"/>
      <c r="J38" s="335"/>
    </row>
    <row r="39" spans="1:12" ht="21.75" customHeight="1" thickBot="1" x14ac:dyDescent="0.25">
      <c r="A39" s="393" t="s">
        <v>97</v>
      </c>
      <c r="B39" s="394" t="s">
        <v>53</v>
      </c>
      <c r="C39" s="395" t="s">
        <v>11</v>
      </c>
      <c r="D39" s="395" t="s">
        <v>9</v>
      </c>
      <c r="E39" s="396">
        <v>1.36</v>
      </c>
      <c r="F39" s="396">
        <v>1.48</v>
      </c>
      <c r="G39" s="397">
        <f t="shared" si="2"/>
        <v>8.8235294117646967E-2</v>
      </c>
      <c r="H39" s="398"/>
      <c r="I39" s="371"/>
      <c r="J39" s="399"/>
    </row>
    <row r="40" spans="1:12" ht="22.5" customHeight="1" x14ac:dyDescent="0.2">
      <c r="A40" s="400" t="s">
        <v>12</v>
      </c>
      <c r="B40" s="401" t="s">
        <v>55</v>
      </c>
      <c r="C40" s="402" t="s">
        <v>10</v>
      </c>
      <c r="D40" s="402" t="s">
        <v>7</v>
      </c>
      <c r="E40" s="338">
        <v>19.47</v>
      </c>
      <c r="F40" s="338">
        <v>21.62</v>
      </c>
      <c r="G40" s="403">
        <f t="shared" si="2"/>
        <v>0.11042629686697494</v>
      </c>
      <c r="H40" s="404" t="s">
        <v>89</v>
      </c>
      <c r="I40" s="239"/>
      <c r="J40" s="239"/>
      <c r="K40" s="405"/>
    </row>
    <row r="41" spans="1:12" ht="22.5" customHeight="1" x14ac:dyDescent="0.2">
      <c r="A41" s="406"/>
      <c r="B41" s="407" t="s">
        <v>32</v>
      </c>
      <c r="C41" s="408"/>
      <c r="D41" s="408"/>
      <c r="E41" s="357">
        <v>16.71</v>
      </c>
      <c r="F41" s="357">
        <v>17.93</v>
      </c>
      <c r="G41" s="358">
        <f t="shared" si="2"/>
        <v>7.3010173548773122E-2</v>
      </c>
      <c r="H41" s="409"/>
      <c r="I41" s="239"/>
      <c r="J41" s="239"/>
    </row>
    <row r="42" spans="1:12" ht="22.5" customHeight="1" x14ac:dyDescent="0.2">
      <c r="A42" s="406"/>
      <c r="B42" s="410" t="s">
        <v>92</v>
      </c>
      <c r="C42" s="408"/>
      <c r="D42" s="408"/>
      <c r="E42" s="359">
        <v>20.85</v>
      </c>
      <c r="F42" s="359">
        <v>20.41</v>
      </c>
      <c r="G42" s="358">
        <f t="shared" si="2"/>
        <v>-2.1103117505995264E-2</v>
      </c>
      <c r="H42" s="409"/>
      <c r="I42" s="239"/>
      <c r="J42" s="239"/>
    </row>
    <row r="43" spans="1:12" ht="22.5" customHeight="1" x14ac:dyDescent="0.2">
      <c r="A43" s="406"/>
      <c r="B43" s="411" t="s">
        <v>91</v>
      </c>
      <c r="C43" s="408"/>
      <c r="D43" s="408"/>
      <c r="E43" s="359">
        <v>20.85</v>
      </c>
      <c r="F43" s="359">
        <v>24.99</v>
      </c>
      <c r="G43" s="363">
        <f t="shared" si="2"/>
        <v>0.19856115107913652</v>
      </c>
      <c r="H43" s="409"/>
      <c r="I43" s="239"/>
      <c r="J43" s="239"/>
    </row>
    <row r="44" spans="1:12" ht="22.5" customHeight="1" thickBot="1" x14ac:dyDescent="0.25">
      <c r="A44" s="412"/>
      <c r="B44" s="413" t="s">
        <v>93</v>
      </c>
      <c r="C44" s="414"/>
      <c r="D44" s="414"/>
      <c r="E44" s="300">
        <v>24.99</v>
      </c>
      <c r="F44" s="300">
        <v>24.99</v>
      </c>
      <c r="G44" s="415">
        <f t="shared" si="2"/>
        <v>0</v>
      </c>
      <c r="H44" s="416" t="s">
        <v>90</v>
      </c>
      <c r="I44" s="270"/>
      <c r="J44" s="332"/>
      <c r="K44" s="417"/>
      <c r="L44" s="418"/>
    </row>
    <row r="45" spans="1:12" ht="22.5" customHeight="1" thickBot="1" x14ac:dyDescent="0.25">
      <c r="A45" s="419" t="s">
        <v>57</v>
      </c>
      <c r="B45" s="305" t="s">
        <v>58</v>
      </c>
      <c r="C45" s="305" t="s">
        <v>59</v>
      </c>
      <c r="D45" s="420" t="s">
        <v>9</v>
      </c>
      <c r="E45" s="306">
        <v>2.04</v>
      </c>
      <c r="F45" s="306">
        <v>2.59</v>
      </c>
      <c r="G45" s="308">
        <f t="shared" si="2"/>
        <v>0.26960784313725483</v>
      </c>
      <c r="H45" s="287" t="s">
        <v>79</v>
      </c>
      <c r="I45" s="270"/>
      <c r="J45" s="273"/>
    </row>
    <row r="46" spans="1:12" ht="22.5" customHeight="1" thickBot="1" x14ac:dyDescent="0.25">
      <c r="A46" s="421" t="s">
        <v>75</v>
      </c>
      <c r="B46" s="349" t="s">
        <v>34</v>
      </c>
      <c r="C46" s="422" t="s">
        <v>15</v>
      </c>
      <c r="D46" s="349" t="s">
        <v>7</v>
      </c>
      <c r="E46" s="350">
        <v>36.840000000000003</v>
      </c>
      <c r="F46" s="350">
        <v>37.71</v>
      </c>
      <c r="G46" s="351">
        <f t="shared" si="2"/>
        <v>2.3615635179153022E-2</v>
      </c>
      <c r="H46" s="423" t="s">
        <v>89</v>
      </c>
      <c r="I46" s="270"/>
      <c r="J46" s="273"/>
      <c r="L46" s="368"/>
    </row>
    <row r="47" spans="1:12" ht="21.75" customHeight="1" x14ac:dyDescent="0.2">
      <c r="A47" s="263" t="s">
        <v>13</v>
      </c>
      <c r="B47" s="294" t="s">
        <v>55</v>
      </c>
      <c r="C47" s="266" t="s">
        <v>10</v>
      </c>
      <c r="D47" s="266" t="s">
        <v>7</v>
      </c>
      <c r="E47" s="338">
        <v>16.37</v>
      </c>
      <c r="F47" s="338">
        <v>16.62</v>
      </c>
      <c r="G47" s="367">
        <f>(F47-E47)/F47</f>
        <v>1.5042117930204572E-2</v>
      </c>
      <c r="H47" s="424" t="s">
        <v>89</v>
      </c>
      <c r="I47" s="270"/>
      <c r="J47" s="273"/>
    </row>
    <row r="48" spans="1:12" ht="21.75" customHeight="1" x14ac:dyDescent="0.2">
      <c r="A48" s="247"/>
      <c r="B48" s="410" t="s">
        <v>32</v>
      </c>
      <c r="C48" s="250"/>
      <c r="D48" s="250"/>
      <c r="E48" s="357">
        <v>12.13</v>
      </c>
      <c r="F48" s="357">
        <v>14.07</v>
      </c>
      <c r="G48" s="425">
        <f>(F48-E48)/F48</f>
        <v>0.13788201847903336</v>
      </c>
      <c r="H48" s="344"/>
      <c r="I48" s="270"/>
      <c r="J48" s="282"/>
    </row>
    <row r="49" spans="1:12" ht="21.75" customHeight="1" x14ac:dyDescent="0.2">
      <c r="A49" s="247"/>
      <c r="B49" s="410" t="s">
        <v>92</v>
      </c>
      <c r="C49" s="250"/>
      <c r="D49" s="250"/>
      <c r="E49" s="290">
        <v>19.77</v>
      </c>
      <c r="F49" s="426">
        <v>19.07</v>
      </c>
      <c r="G49" s="358">
        <f>(F49/E49)-1</f>
        <v>-3.5407182599898834E-2</v>
      </c>
      <c r="H49" s="344"/>
      <c r="I49" s="270"/>
      <c r="J49" s="427" t="s">
        <v>21</v>
      </c>
      <c r="K49" s="428"/>
      <c r="L49" s="315"/>
    </row>
    <row r="50" spans="1:12" ht="21.75" customHeight="1" x14ac:dyDescent="0.2">
      <c r="A50" s="247"/>
      <c r="B50" s="407" t="s">
        <v>91</v>
      </c>
      <c r="C50" s="250"/>
      <c r="D50" s="250"/>
      <c r="E50" s="426">
        <v>19.77</v>
      </c>
      <c r="F50" s="307">
        <v>21.72</v>
      </c>
      <c r="G50" s="334">
        <f t="shared" ref="G50" si="3">(F50-E50)/E50</f>
        <v>9.8634294385432433E-2</v>
      </c>
      <c r="H50" s="344"/>
      <c r="I50" s="270"/>
      <c r="J50" s="429"/>
      <c r="K50" s="428"/>
      <c r="L50" s="315"/>
    </row>
    <row r="51" spans="1:12" ht="21.75" customHeight="1" thickBot="1" x14ac:dyDescent="0.25">
      <c r="A51" s="430"/>
      <c r="B51" s="413" t="s">
        <v>93</v>
      </c>
      <c r="C51" s="431"/>
      <c r="D51" s="431"/>
      <c r="E51" s="432">
        <v>22.5</v>
      </c>
      <c r="F51" s="432">
        <v>21.72</v>
      </c>
      <c r="G51" s="301">
        <f t="shared" si="2"/>
        <v>-3.4666666666666721E-2</v>
      </c>
      <c r="H51" s="416" t="s">
        <v>90</v>
      </c>
      <c r="I51" s="399"/>
      <c r="J51" s="271" t="s">
        <v>15</v>
      </c>
    </row>
    <row r="52" spans="1:12" ht="20.100000000000001" customHeight="1" thickBot="1" x14ac:dyDescent="0.25">
      <c r="A52" s="421" t="s">
        <v>106</v>
      </c>
      <c r="B52" s="349" t="s">
        <v>107</v>
      </c>
      <c r="C52" s="422" t="s">
        <v>143</v>
      </c>
      <c r="D52" s="349" t="s">
        <v>9</v>
      </c>
      <c r="E52" s="350">
        <v>0.92</v>
      </c>
      <c r="F52" s="350">
        <v>0.92</v>
      </c>
      <c r="G52" s="351">
        <f t="shared" si="2"/>
        <v>0</v>
      </c>
      <c r="H52" s="423" t="s">
        <v>108</v>
      </c>
      <c r="I52" s="399"/>
      <c r="J52" s="282"/>
    </row>
    <row r="53" spans="1:12" ht="20.100000000000001" customHeight="1" x14ac:dyDescent="0.2">
      <c r="I53" s="434"/>
      <c r="J53" s="429" t="s">
        <v>21</v>
      </c>
    </row>
    <row r="54" spans="1:12" ht="20.100000000000001" customHeight="1" x14ac:dyDescent="0.2">
      <c r="I54" s="270"/>
      <c r="J54" s="435" t="s">
        <v>22</v>
      </c>
    </row>
    <row r="55" spans="1:12" ht="20.100000000000001" customHeight="1" x14ac:dyDescent="0.2">
      <c r="I55" s="270"/>
      <c r="J55" s="436"/>
    </row>
    <row r="56" spans="1:12" ht="20.100000000000001" customHeight="1" x14ac:dyDescent="0.2">
      <c r="I56" s="270"/>
      <c r="J56" s="436"/>
    </row>
    <row r="57" spans="1:12" ht="20.100000000000001" customHeight="1" x14ac:dyDescent="0.2">
      <c r="I57" s="270"/>
      <c r="J57" s="437"/>
    </row>
  </sheetData>
  <mergeCells count="78">
    <mergeCell ref="H40:H43"/>
    <mergeCell ref="H47:H50"/>
    <mergeCell ref="A1:H1"/>
    <mergeCell ref="H33:H39"/>
    <mergeCell ref="G4:G6"/>
    <mergeCell ref="A17:A19"/>
    <mergeCell ref="C17:C19"/>
    <mergeCell ref="D17:D19"/>
    <mergeCell ref="E17:E19"/>
    <mergeCell ref="F17:F19"/>
    <mergeCell ref="G17:G19"/>
    <mergeCell ref="A4:A6"/>
    <mergeCell ref="C4:C6"/>
    <mergeCell ref="D4:D6"/>
    <mergeCell ref="E4:E6"/>
    <mergeCell ref="F4:F6"/>
    <mergeCell ref="G22:G23"/>
    <mergeCell ref="D15:D16"/>
    <mergeCell ref="H15:H16"/>
    <mergeCell ref="G20:G21"/>
    <mergeCell ref="C20:C21"/>
    <mergeCell ref="E22:E23"/>
    <mergeCell ref="F22:F23"/>
    <mergeCell ref="E20:E21"/>
    <mergeCell ref="F20:F21"/>
    <mergeCell ref="C29:C32"/>
    <mergeCell ref="D29:D32"/>
    <mergeCell ref="H29:H32"/>
    <mergeCell ref="H25:H27"/>
    <mergeCell ref="C36:C37"/>
    <mergeCell ref="D36:D37"/>
    <mergeCell ref="C34:C35"/>
    <mergeCell ref="D34:D35"/>
    <mergeCell ref="A2:A3"/>
    <mergeCell ref="B2:B3"/>
    <mergeCell ref="C2:C3"/>
    <mergeCell ref="D2:D3"/>
    <mergeCell ref="G2:G3"/>
    <mergeCell ref="H2:H3"/>
    <mergeCell ref="E2:F2"/>
    <mergeCell ref="J51:J52"/>
    <mergeCell ref="J54:J57"/>
    <mergeCell ref="A40:A44"/>
    <mergeCell ref="C40:C44"/>
    <mergeCell ref="D40:D44"/>
    <mergeCell ref="J45:J48"/>
    <mergeCell ref="D47:D51"/>
    <mergeCell ref="A47:A51"/>
    <mergeCell ref="C47:C51"/>
    <mergeCell ref="A15:A16"/>
    <mergeCell ref="J2:J3"/>
    <mergeCell ref="C12:C13"/>
    <mergeCell ref="H12:H13"/>
    <mergeCell ref="J12:J13"/>
    <mergeCell ref="J7:J9"/>
    <mergeCell ref="C10:C11"/>
    <mergeCell ref="H10:H11"/>
    <mergeCell ref="J10:J11"/>
    <mergeCell ref="C7:C9"/>
    <mergeCell ref="F7:F9"/>
    <mergeCell ref="G7:G9"/>
    <mergeCell ref="E7:E9"/>
    <mergeCell ref="A34:A35"/>
    <mergeCell ref="A36:A37"/>
    <mergeCell ref="D7:D9"/>
    <mergeCell ref="A12:A13"/>
    <mergeCell ref="A10:A11"/>
    <mergeCell ref="A7:A9"/>
    <mergeCell ref="A20:A21"/>
    <mergeCell ref="D20:D21"/>
    <mergeCell ref="B25:B27"/>
    <mergeCell ref="C25:C27"/>
    <mergeCell ref="D25:D27"/>
    <mergeCell ref="A22:A23"/>
    <mergeCell ref="C22:C23"/>
    <mergeCell ref="C15:C16"/>
    <mergeCell ref="D22:D23"/>
    <mergeCell ref="A29:A32"/>
  </mergeCells>
  <pageMargins left="0.47244094488188981" right="0.23622047244094491" top="0.6692913385826772" bottom="0.19685039370078741" header="0.19685039370078741" footer="0.15748031496062992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workbookViewId="0">
      <selection activeCell="A26" sqref="A26:M26"/>
    </sheetView>
  </sheetViews>
  <sheetFormatPr defaultRowHeight="30" customHeight="1" x14ac:dyDescent="0.2"/>
  <cols>
    <col min="1" max="1" width="15.85546875" style="89" customWidth="1"/>
    <col min="2" max="2" width="50.5703125" style="7" customWidth="1"/>
    <col min="3" max="3" width="1.7109375" style="7" hidden="1" customWidth="1"/>
    <col min="4" max="5" width="12.7109375" style="7" customWidth="1"/>
    <col min="6" max="7" width="9.7109375" style="7" hidden="1" customWidth="1"/>
    <col min="8" max="10" width="12.7109375" style="7" customWidth="1"/>
    <col min="11" max="11" width="9.7109375" style="7" hidden="1" customWidth="1"/>
    <col min="12" max="12" width="12.7109375" style="7" customWidth="1"/>
    <col min="13" max="13" width="18.7109375" style="7" customWidth="1"/>
    <col min="14" max="14" width="10.7109375" style="90" customWidth="1"/>
    <col min="15" max="15" width="22" style="6" customWidth="1"/>
    <col min="16" max="16384" width="9.140625" style="7"/>
  </cols>
  <sheetData>
    <row r="1" spans="1:32" s="2" customFormat="1" ht="16.5" customHeight="1" x14ac:dyDescent="0.2">
      <c r="A1" s="173" t="s">
        <v>80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"/>
    </row>
    <row r="2" spans="1:32" s="2" customFormat="1" ht="16.5" customHeight="1" thickBot="1" x14ac:dyDescent="0.2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3"/>
    </row>
    <row r="3" spans="1:32" ht="20.100000000000001" customHeight="1" x14ac:dyDescent="0.2">
      <c r="A3" s="154" t="s">
        <v>0</v>
      </c>
      <c r="B3" s="168" t="s">
        <v>40</v>
      </c>
      <c r="C3" s="4"/>
      <c r="D3" s="171" t="s">
        <v>31</v>
      </c>
      <c r="E3" s="171"/>
      <c r="F3" s="171"/>
      <c r="G3" s="171"/>
      <c r="H3" s="171"/>
      <c r="I3" s="171"/>
      <c r="J3" s="171"/>
      <c r="K3" s="171"/>
      <c r="L3" s="172"/>
      <c r="M3" s="157" t="s">
        <v>47</v>
      </c>
      <c r="N3" s="5"/>
    </row>
    <row r="4" spans="1:32" ht="20.100000000000001" customHeight="1" x14ac:dyDescent="0.2">
      <c r="A4" s="155"/>
      <c r="B4" s="169"/>
      <c r="C4" s="8" t="s">
        <v>18</v>
      </c>
      <c r="D4" s="160" t="s">
        <v>24</v>
      </c>
      <c r="E4" s="161"/>
      <c r="F4" s="161"/>
      <c r="G4" s="161"/>
      <c r="H4" s="162"/>
      <c r="I4" s="160" t="s">
        <v>103</v>
      </c>
      <c r="J4" s="161"/>
      <c r="K4" s="161"/>
      <c r="L4" s="162"/>
      <c r="M4" s="158"/>
      <c r="N4" s="9"/>
    </row>
    <row r="5" spans="1:32" ht="20.100000000000001" customHeight="1" thickBot="1" x14ac:dyDescent="0.25">
      <c r="A5" s="156"/>
      <c r="B5" s="170"/>
      <c r="C5" s="10"/>
      <c r="D5" s="11" t="s">
        <v>56</v>
      </c>
      <c r="E5" s="11" t="s">
        <v>83</v>
      </c>
      <c r="F5" s="163" t="s">
        <v>30</v>
      </c>
      <c r="G5" s="164"/>
      <c r="H5" s="165"/>
      <c r="I5" s="11" t="s">
        <v>56</v>
      </c>
      <c r="J5" s="11" t="s">
        <v>83</v>
      </c>
      <c r="K5" s="166" t="s">
        <v>28</v>
      </c>
      <c r="L5" s="167"/>
      <c r="M5" s="159"/>
      <c r="N5" s="9"/>
      <c r="O5" s="12"/>
    </row>
    <row r="6" spans="1:32" ht="30.75" customHeight="1" x14ac:dyDescent="0.2">
      <c r="A6" s="147" t="s">
        <v>78</v>
      </c>
      <c r="B6" s="13" t="s">
        <v>50</v>
      </c>
      <c r="C6" s="150">
        <v>0.158</v>
      </c>
      <c r="D6" s="151">
        <v>0.2205</v>
      </c>
      <c r="E6" s="151">
        <f>3.79/15</f>
        <v>0.25266666666666665</v>
      </c>
      <c r="F6" s="153">
        <f>(E6-C6)/C6</f>
        <v>0.59915611814345981</v>
      </c>
      <c r="G6" s="14">
        <v>0.68920000000000003</v>
      </c>
      <c r="H6" s="144">
        <v>0.14499999999999999</v>
      </c>
      <c r="I6" s="151">
        <v>0.96199999999999997</v>
      </c>
      <c r="J6" s="151">
        <f>(I6*L6)+I6</f>
        <v>1.1014899999999999</v>
      </c>
      <c r="K6" s="15">
        <f>(J6-G6)/G6</f>
        <v>0.59821532211259398</v>
      </c>
      <c r="L6" s="144">
        <v>0.14499999999999999</v>
      </c>
      <c r="M6" s="16" t="s">
        <v>84</v>
      </c>
      <c r="N6" s="9"/>
      <c r="O6" s="12"/>
    </row>
    <row r="7" spans="1:32" ht="32.25" customHeight="1" x14ac:dyDescent="0.2">
      <c r="A7" s="148"/>
      <c r="B7" s="17" t="s">
        <v>49</v>
      </c>
      <c r="C7" s="151"/>
      <c r="D7" s="151"/>
      <c r="E7" s="151"/>
      <c r="F7" s="153"/>
      <c r="G7" s="18" t="s">
        <v>15</v>
      </c>
      <c r="H7" s="145"/>
      <c r="I7" s="151"/>
      <c r="J7" s="151"/>
      <c r="K7" s="18" t="s">
        <v>15</v>
      </c>
      <c r="L7" s="145"/>
      <c r="M7" s="16" t="s">
        <v>85</v>
      </c>
      <c r="N7" s="9"/>
      <c r="O7" s="12"/>
    </row>
    <row r="8" spans="1:32" ht="36" customHeight="1" thickBot="1" x14ac:dyDescent="0.25">
      <c r="A8" s="149"/>
      <c r="B8" s="19" t="s">
        <v>51</v>
      </c>
      <c r="C8" s="152"/>
      <c r="D8" s="151"/>
      <c r="E8" s="151"/>
      <c r="F8" s="153"/>
      <c r="G8" s="20">
        <v>0.85040000000000004</v>
      </c>
      <c r="H8" s="146"/>
      <c r="I8" s="151"/>
      <c r="J8" s="151"/>
      <c r="K8" s="21">
        <f>(J8-G8)/G8</f>
        <v>-1</v>
      </c>
      <c r="L8" s="146"/>
      <c r="M8" s="22" t="s">
        <v>86</v>
      </c>
      <c r="N8" s="9"/>
      <c r="O8" s="23"/>
    </row>
    <row r="9" spans="1:32" s="32" customFormat="1" ht="30" customHeight="1" x14ac:dyDescent="0.2">
      <c r="A9" s="24" t="s">
        <v>16</v>
      </c>
      <c r="B9" s="183" t="s">
        <v>34</v>
      </c>
      <c r="C9" s="25">
        <v>0.44</v>
      </c>
      <c r="D9" s="25">
        <v>0.72019999999999995</v>
      </c>
      <c r="E9" s="26">
        <f>36.44/50</f>
        <v>0.7288</v>
      </c>
      <c r="F9" s="27">
        <f>(E9-C9)/C9</f>
        <v>0.65636363636363637</v>
      </c>
      <c r="G9" s="26">
        <v>0.83240000000000003</v>
      </c>
      <c r="H9" s="28">
        <f>(E9/D9)-1</f>
        <v>1.1941127464593304E-2</v>
      </c>
      <c r="I9" s="25">
        <v>1.3626</v>
      </c>
      <c r="J9" s="25">
        <f>(I9*L9)+I9</f>
        <v>1.37881494</v>
      </c>
      <c r="K9" s="29">
        <f>(J9-G9)/G9</f>
        <v>0.65643313310908213</v>
      </c>
      <c r="L9" s="30">
        <v>1.1900000000000001E-2</v>
      </c>
      <c r="M9" s="181" t="s">
        <v>87</v>
      </c>
      <c r="N9" s="31"/>
      <c r="O9" s="12"/>
    </row>
    <row r="10" spans="1:32" s="32" customFormat="1" ht="30" customHeight="1" thickBot="1" x14ac:dyDescent="0.25">
      <c r="A10" s="33" t="s">
        <v>17</v>
      </c>
      <c r="B10" s="184"/>
      <c r="C10" s="34">
        <v>0.1855</v>
      </c>
      <c r="D10" s="34">
        <v>0.378</v>
      </c>
      <c r="E10" s="34">
        <f>18.9/50</f>
        <v>0.37799999999999995</v>
      </c>
      <c r="F10" s="35">
        <f>(E10-C10)/C10</f>
        <v>1.0377358490566035</v>
      </c>
      <c r="G10" s="34">
        <v>0.54600000000000004</v>
      </c>
      <c r="H10" s="36">
        <f>(E10/D10)-1</f>
        <v>0</v>
      </c>
      <c r="I10" s="34">
        <v>0.71509999999999996</v>
      </c>
      <c r="J10" s="34">
        <v>0.71509999999999996</v>
      </c>
      <c r="K10" s="35">
        <f>(J10-G10)/G10</f>
        <v>0.30970695970695955</v>
      </c>
      <c r="L10" s="37">
        <v>0</v>
      </c>
      <c r="M10" s="182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s="40" customFormat="1" ht="30" customHeight="1" x14ac:dyDescent="0.2">
      <c r="A11" s="185" t="s">
        <v>29</v>
      </c>
      <c r="B11" s="14" t="s">
        <v>52</v>
      </c>
      <c r="C11" s="38">
        <v>0.7833</v>
      </c>
      <c r="D11" s="186">
        <v>1.3827</v>
      </c>
      <c r="E11" s="186">
        <f>85.5/60</f>
        <v>1.425</v>
      </c>
      <c r="F11" s="186">
        <f>(E11-C11)/C11</f>
        <v>0.81922635005744937</v>
      </c>
      <c r="G11" s="186">
        <v>1.4952000000000001</v>
      </c>
      <c r="H11" s="187">
        <v>2.3615635179153216E-2</v>
      </c>
      <c r="I11" s="186">
        <v>2.2223999999999999</v>
      </c>
      <c r="J11" s="186">
        <f>(I11*L11)+I11</f>
        <v>2.2904054399999998</v>
      </c>
      <c r="K11" s="186">
        <f>(J11-G11)/G11</f>
        <v>0.53183884430176542</v>
      </c>
      <c r="L11" s="187">
        <v>3.0599999999999999E-2</v>
      </c>
      <c r="M11" s="39" t="s">
        <v>88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s="40" customFormat="1" ht="30" customHeight="1" thickBot="1" x14ac:dyDescent="0.25">
      <c r="A12" s="185"/>
      <c r="B12" s="19" t="s">
        <v>51</v>
      </c>
      <c r="C12" s="41"/>
      <c r="D12" s="186"/>
      <c r="E12" s="186"/>
      <c r="F12" s="186"/>
      <c r="G12" s="186"/>
      <c r="H12" s="187"/>
      <c r="I12" s="186"/>
      <c r="J12" s="186"/>
      <c r="K12" s="186"/>
      <c r="L12" s="187"/>
      <c r="M12" s="42" t="s">
        <v>89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s="40" customFormat="1" ht="30" customHeight="1" thickBot="1" x14ac:dyDescent="0.25">
      <c r="A13" s="43" t="s">
        <v>62</v>
      </c>
      <c r="B13" s="44" t="s">
        <v>53</v>
      </c>
      <c r="C13" s="45"/>
      <c r="D13" s="46">
        <v>1</v>
      </c>
      <c r="E13" s="46">
        <f>61.83/60</f>
        <v>1.0305</v>
      </c>
      <c r="F13" s="45"/>
      <c r="G13" s="45"/>
      <c r="H13" s="47">
        <f>(E13/D13)-1</f>
        <v>3.0499999999999972E-2</v>
      </c>
      <c r="I13" s="46">
        <v>1.6760999999999999</v>
      </c>
      <c r="J13" s="45">
        <f>(I13*L13)+I13</f>
        <v>1.7272210499999998</v>
      </c>
      <c r="K13" s="45"/>
      <c r="L13" s="48">
        <v>3.0499999999999999E-2</v>
      </c>
      <c r="M13" s="49" t="s">
        <v>89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s="40" customFormat="1" ht="30" customHeight="1" thickBot="1" x14ac:dyDescent="0.25">
      <c r="A14" s="50" t="s">
        <v>63</v>
      </c>
      <c r="B14" s="51" t="s">
        <v>64</v>
      </c>
      <c r="C14" s="52"/>
      <c r="D14" s="53" t="s">
        <v>15</v>
      </c>
      <c r="E14" s="53" t="s">
        <v>15</v>
      </c>
      <c r="F14" s="52"/>
      <c r="G14" s="52"/>
      <c r="H14" s="53" t="s">
        <v>15</v>
      </c>
      <c r="I14" s="51">
        <v>7.4584000000000001</v>
      </c>
      <c r="J14" s="52">
        <f>(I14*L14)+I14</f>
        <v>7.5396965600000003</v>
      </c>
      <c r="K14" s="52"/>
      <c r="L14" s="54">
        <v>1.09E-2</v>
      </c>
      <c r="M14" s="42" t="s">
        <v>89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s="32" customFormat="1" ht="30" customHeight="1" x14ac:dyDescent="0.2">
      <c r="A15" s="176" t="s">
        <v>45</v>
      </c>
      <c r="B15" s="55" t="s">
        <v>55</v>
      </c>
      <c r="C15" s="25">
        <v>0.23330000000000001</v>
      </c>
      <c r="D15" s="25">
        <v>0.32450000000000001</v>
      </c>
      <c r="E15" s="25">
        <f>21.62/60</f>
        <v>0.36033333333333334</v>
      </c>
      <c r="F15" s="56" t="e">
        <f>#REF!</f>
        <v>#REF!</v>
      </c>
      <c r="G15" s="57">
        <v>0.76929999999999998</v>
      </c>
      <c r="H15" s="30">
        <f t="shared" ref="H15:H25" si="0">(E15/D15)-1</f>
        <v>0.11042629686697492</v>
      </c>
      <c r="I15" s="25">
        <v>1.0713999999999999</v>
      </c>
      <c r="J15" s="58">
        <f>(I15*L15)+I15</f>
        <v>1.1896825599999998</v>
      </c>
      <c r="K15" s="29">
        <f>(J15-G15)/G15</f>
        <v>0.54644814766670979</v>
      </c>
      <c r="L15" s="59">
        <v>0.1104</v>
      </c>
      <c r="M15" s="188" t="s">
        <v>89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s="32" customFormat="1" ht="30" customHeight="1" x14ac:dyDescent="0.2">
      <c r="A16" s="148"/>
      <c r="B16" s="60" t="s">
        <v>32</v>
      </c>
      <c r="C16" s="61">
        <v>0.18329999999999999</v>
      </c>
      <c r="D16" s="61">
        <v>0.27850000000000003</v>
      </c>
      <c r="E16" s="61">
        <f>17.93/60</f>
        <v>0.29883333333333334</v>
      </c>
      <c r="F16" s="62" t="e">
        <f>#REF!</f>
        <v>#REF!</v>
      </c>
      <c r="G16" s="63">
        <v>0.79420000000000002</v>
      </c>
      <c r="H16" s="64">
        <f t="shared" si="0"/>
        <v>7.301017354877315E-2</v>
      </c>
      <c r="I16" s="61">
        <v>0.91920000000000002</v>
      </c>
      <c r="J16" s="65">
        <f>(I16*L16)+I16</f>
        <v>0.9863016</v>
      </c>
      <c r="K16" s="66">
        <f>(J16-G16)/G16</f>
        <v>0.24188063460085618</v>
      </c>
      <c r="L16" s="67">
        <v>7.2999999999999995E-2</v>
      </c>
      <c r="M16" s="189"/>
      <c r="N16" s="68"/>
      <c r="O16" s="6"/>
    </row>
    <row r="17" spans="1:15" s="32" customFormat="1" ht="30" customHeight="1" x14ac:dyDescent="0.2">
      <c r="A17" s="148"/>
      <c r="B17" s="69" t="s">
        <v>92</v>
      </c>
      <c r="C17" s="70"/>
      <c r="D17" s="61">
        <v>0.34749999999999998</v>
      </c>
      <c r="E17" s="61">
        <f>20.41/60</f>
        <v>0.34016666666666667</v>
      </c>
      <c r="F17" s="71" t="s">
        <v>15</v>
      </c>
      <c r="G17" s="71" t="s">
        <v>15</v>
      </c>
      <c r="H17" s="64">
        <f t="shared" si="0"/>
        <v>-2.1103117505995139E-2</v>
      </c>
      <c r="I17" s="61">
        <v>1.1468</v>
      </c>
      <c r="J17" s="65">
        <f>(I17*L17)+I17</f>
        <v>1.12260252</v>
      </c>
      <c r="K17" s="71" t="s">
        <v>15</v>
      </c>
      <c r="L17" s="67">
        <v>-2.1100000000000001E-2</v>
      </c>
      <c r="M17" s="189"/>
      <c r="N17" s="68"/>
      <c r="O17" s="6"/>
    </row>
    <row r="18" spans="1:15" s="32" customFormat="1" ht="30" customHeight="1" x14ac:dyDescent="0.2">
      <c r="A18" s="148"/>
      <c r="B18" s="60" t="s">
        <v>91</v>
      </c>
      <c r="C18" s="70"/>
      <c r="D18" s="61">
        <v>0.34749999999999998</v>
      </c>
      <c r="E18" s="61">
        <f>24.99/60</f>
        <v>0.41649999999999998</v>
      </c>
      <c r="F18" s="71"/>
      <c r="G18" s="71"/>
      <c r="H18" s="64">
        <f t="shared" si="0"/>
        <v>0.19856115107913674</v>
      </c>
      <c r="I18" s="61">
        <v>1.1468</v>
      </c>
      <c r="J18" s="61">
        <v>1.3752</v>
      </c>
      <c r="K18" s="71"/>
      <c r="L18" s="67">
        <f>(J18/I18)-1</f>
        <v>0.1991628880362748</v>
      </c>
      <c r="M18" s="189"/>
      <c r="N18" s="68"/>
      <c r="O18" s="6"/>
    </row>
    <row r="19" spans="1:15" s="32" customFormat="1" ht="30" customHeight="1" thickBot="1" x14ac:dyDescent="0.25">
      <c r="A19" s="177"/>
      <c r="B19" s="72" t="s">
        <v>102</v>
      </c>
      <c r="C19" s="34">
        <v>0.26669999999999999</v>
      </c>
      <c r="D19" s="34">
        <v>0.41649999999999998</v>
      </c>
      <c r="E19" s="34">
        <f>24.99/60</f>
        <v>0.41649999999999998</v>
      </c>
      <c r="F19" s="73" t="e">
        <f>#REF!</f>
        <v>#REF!</v>
      </c>
      <c r="G19" s="74">
        <v>0.85160000000000002</v>
      </c>
      <c r="H19" s="36">
        <f t="shared" si="0"/>
        <v>0</v>
      </c>
      <c r="I19" s="34">
        <v>1.3752</v>
      </c>
      <c r="J19" s="34">
        <v>1.3752</v>
      </c>
      <c r="K19" s="35">
        <f>(J19-G19)/G19</f>
        <v>0.61484264913104736</v>
      </c>
      <c r="L19" s="37">
        <v>0</v>
      </c>
      <c r="M19" s="75" t="s">
        <v>90</v>
      </c>
      <c r="N19" s="68"/>
      <c r="O19" s="6"/>
    </row>
    <row r="20" spans="1:15" s="32" customFormat="1" ht="30" customHeight="1" thickBot="1" x14ac:dyDescent="0.25">
      <c r="A20" s="76" t="s">
        <v>75</v>
      </c>
      <c r="B20" s="51" t="s">
        <v>34</v>
      </c>
      <c r="C20" s="77"/>
      <c r="D20" s="77">
        <v>0.61399999999999999</v>
      </c>
      <c r="E20" s="77">
        <f>37.71/60</f>
        <v>0.62850000000000006</v>
      </c>
      <c r="F20" s="78"/>
      <c r="G20" s="79"/>
      <c r="H20" s="80">
        <f t="shared" si="0"/>
        <v>2.3615635179153216E-2</v>
      </c>
      <c r="I20" s="77">
        <v>1.4124000000000001</v>
      </c>
      <c r="J20" s="52">
        <f>(I20*L20)+I20</f>
        <v>1.4457326400000001</v>
      </c>
      <c r="K20" s="81"/>
      <c r="L20" s="54">
        <v>2.3599999999999999E-2</v>
      </c>
      <c r="M20" s="82" t="s">
        <v>89</v>
      </c>
      <c r="N20" s="68"/>
      <c r="O20" s="6"/>
    </row>
    <row r="21" spans="1:15" s="32" customFormat="1" ht="21.75" customHeight="1" x14ac:dyDescent="0.2">
      <c r="A21" s="178" t="s">
        <v>44</v>
      </c>
      <c r="B21" s="55" t="s">
        <v>55</v>
      </c>
      <c r="C21" s="25">
        <v>0.1633</v>
      </c>
      <c r="D21" s="57">
        <v>0.2727</v>
      </c>
      <c r="E21" s="25">
        <f>16.62/60</f>
        <v>0.27700000000000002</v>
      </c>
      <c r="F21" s="29">
        <f>(E21-C21)/C21</f>
        <v>0.69626454378444591</v>
      </c>
      <c r="G21" s="57">
        <v>1.1900999999999999</v>
      </c>
      <c r="H21" s="30">
        <f t="shared" si="0"/>
        <v>1.5768243491015799E-2</v>
      </c>
      <c r="I21" s="25">
        <v>1.6204000000000001</v>
      </c>
      <c r="J21" s="58">
        <v>1.6447000000000001</v>
      </c>
      <c r="K21" s="29">
        <f>(J21-G21)/G21</f>
        <v>0.38198470716746502</v>
      </c>
      <c r="L21" s="30">
        <v>1.4999999999999999E-2</v>
      </c>
      <c r="M21" s="188" t="s">
        <v>89</v>
      </c>
      <c r="N21" s="68"/>
      <c r="O21" s="6"/>
    </row>
    <row r="22" spans="1:15" s="32" customFormat="1" ht="23.25" customHeight="1" x14ac:dyDescent="0.2">
      <c r="A22" s="179"/>
      <c r="B22" s="60" t="s">
        <v>32</v>
      </c>
      <c r="C22" s="61"/>
      <c r="D22" s="63">
        <v>0.20219999999999999</v>
      </c>
      <c r="E22" s="61">
        <f>14.07/60</f>
        <v>0.23450000000000001</v>
      </c>
      <c r="F22" s="71" t="s">
        <v>15</v>
      </c>
      <c r="G22" s="71" t="s">
        <v>15</v>
      </c>
      <c r="H22" s="64">
        <f t="shared" si="0"/>
        <v>0.15974282888229485</v>
      </c>
      <c r="I22" s="61">
        <v>1.2010000000000001</v>
      </c>
      <c r="J22" s="65">
        <v>1.3666</v>
      </c>
      <c r="K22" s="71" t="s">
        <v>15</v>
      </c>
      <c r="L22" s="64">
        <v>0.13789999999999999</v>
      </c>
      <c r="M22" s="189"/>
      <c r="N22" s="68"/>
      <c r="O22" s="83"/>
    </row>
    <row r="23" spans="1:15" s="32" customFormat="1" ht="24.75" customHeight="1" x14ac:dyDescent="0.2">
      <c r="A23" s="179"/>
      <c r="B23" s="69" t="s">
        <v>92</v>
      </c>
      <c r="C23" s="61"/>
      <c r="D23" s="63">
        <v>0.32950000000000002</v>
      </c>
      <c r="E23" s="61">
        <f>19.08/60</f>
        <v>0.31799999999999995</v>
      </c>
      <c r="F23" s="71" t="s">
        <v>15</v>
      </c>
      <c r="G23" s="71" t="s">
        <v>15</v>
      </c>
      <c r="H23" s="64">
        <f t="shared" si="0"/>
        <v>-3.4901365705614751E-2</v>
      </c>
      <c r="I23" s="61">
        <v>1.9564999999999999</v>
      </c>
      <c r="J23" s="65">
        <v>1.8872</v>
      </c>
      <c r="K23" s="71" t="s">
        <v>15</v>
      </c>
      <c r="L23" s="64">
        <v>-3.5400000000000001E-2</v>
      </c>
      <c r="M23" s="189"/>
      <c r="N23" s="68"/>
      <c r="O23" s="84"/>
    </row>
    <row r="24" spans="1:15" s="32" customFormat="1" ht="24" customHeight="1" x14ac:dyDescent="0.2">
      <c r="A24" s="179"/>
      <c r="B24" s="60" t="s">
        <v>91</v>
      </c>
      <c r="C24" s="61"/>
      <c r="D24" s="63">
        <v>0.32950000000000002</v>
      </c>
      <c r="E24" s="61">
        <f>21.72/60</f>
        <v>0.36199999999999999</v>
      </c>
      <c r="F24" s="71"/>
      <c r="G24" s="71"/>
      <c r="H24" s="64">
        <f t="shared" si="0"/>
        <v>9.8634294385432364E-2</v>
      </c>
      <c r="I24" s="61">
        <v>1.9564999999999999</v>
      </c>
      <c r="J24" s="65">
        <v>2.1505000000000001</v>
      </c>
      <c r="K24" s="71"/>
      <c r="L24" s="64">
        <v>9.8599999999999993E-2</v>
      </c>
      <c r="M24" s="189"/>
      <c r="N24" s="68"/>
      <c r="O24" s="84"/>
    </row>
    <row r="25" spans="1:15" s="32" customFormat="1" ht="31.5" customHeight="1" thickBot="1" x14ac:dyDescent="0.25">
      <c r="A25" s="180"/>
      <c r="B25" s="72" t="s">
        <v>93</v>
      </c>
      <c r="C25" s="34"/>
      <c r="D25" s="74">
        <v>0.375</v>
      </c>
      <c r="E25" s="34">
        <f>21.72/60</f>
        <v>0.36199999999999999</v>
      </c>
      <c r="F25" s="85" t="s">
        <v>15</v>
      </c>
      <c r="G25" s="86" t="s">
        <v>15</v>
      </c>
      <c r="H25" s="36">
        <f t="shared" si="0"/>
        <v>-3.4666666666666734E-2</v>
      </c>
      <c r="I25" s="34">
        <v>2.2277999999999998</v>
      </c>
      <c r="J25" s="87">
        <f>(I25*L25)+I25</f>
        <v>2.15049534</v>
      </c>
      <c r="K25" s="86" t="s">
        <v>15</v>
      </c>
      <c r="L25" s="36">
        <v>-3.4700000000000002E-2</v>
      </c>
      <c r="M25" s="75" t="s">
        <v>90</v>
      </c>
      <c r="N25" s="68"/>
      <c r="O25" s="84"/>
    </row>
    <row r="26" spans="1:15" ht="30" customHeight="1" x14ac:dyDescent="0.2">
      <c r="A26" s="174" t="s">
        <v>104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88"/>
    </row>
    <row r="27" spans="1:15" ht="30" customHeight="1" x14ac:dyDescent="0.2">
      <c r="F27" s="32"/>
    </row>
    <row r="36" spans="15:15" ht="30" customHeight="1" x14ac:dyDescent="0.2">
      <c r="O36" s="12" t="s">
        <v>33</v>
      </c>
    </row>
    <row r="38" spans="15:15" ht="30" customHeight="1" x14ac:dyDescent="0.2">
      <c r="O38" s="6" t="s">
        <v>35</v>
      </c>
    </row>
    <row r="41" spans="15:15" ht="30" customHeight="1" x14ac:dyDescent="0.2">
      <c r="O41" s="91"/>
    </row>
    <row r="45" spans="15:15" ht="30" customHeight="1" x14ac:dyDescent="0.2">
      <c r="O45" s="6" t="s">
        <v>41</v>
      </c>
    </row>
    <row r="46" spans="15:15" ht="30" customHeight="1" x14ac:dyDescent="0.2">
      <c r="O46" s="6">
        <f>25.11*1.0506</f>
        <v>26.380565999999998</v>
      </c>
    </row>
    <row r="47" spans="15:15" ht="30" customHeight="1" x14ac:dyDescent="0.2">
      <c r="O47" s="92"/>
    </row>
  </sheetData>
  <mergeCells count="35">
    <mergeCell ref="M21:M24"/>
    <mergeCell ref="M15:M18"/>
    <mergeCell ref="I6:I8"/>
    <mergeCell ref="J6:J8"/>
    <mergeCell ref="L6:L8"/>
    <mergeCell ref="A1:M2"/>
    <mergeCell ref="A26:M26"/>
    <mergeCell ref="A15:A19"/>
    <mergeCell ref="A21:A25"/>
    <mergeCell ref="M9:M10"/>
    <mergeCell ref="B9:B10"/>
    <mergeCell ref="A11:A12"/>
    <mergeCell ref="D11:D12"/>
    <mergeCell ref="E11:E12"/>
    <mergeCell ref="K11:K12"/>
    <mergeCell ref="H11:H12"/>
    <mergeCell ref="I11:I12"/>
    <mergeCell ref="L11:L12"/>
    <mergeCell ref="G11:G12"/>
    <mergeCell ref="J11:J12"/>
    <mergeCell ref="F11:F12"/>
    <mergeCell ref="A3:A5"/>
    <mergeCell ref="M3:M5"/>
    <mergeCell ref="D4:H4"/>
    <mergeCell ref="I4:L4"/>
    <mergeCell ref="F5:H5"/>
    <mergeCell ref="K5:L5"/>
    <mergeCell ref="B3:B5"/>
    <mergeCell ref="D3:L3"/>
    <mergeCell ref="H6:H8"/>
    <mergeCell ref="A6:A8"/>
    <mergeCell ref="C6:C8"/>
    <mergeCell ref="D6:D8"/>
    <mergeCell ref="E6:E8"/>
    <mergeCell ref="F6:F8"/>
  </mergeCells>
  <phoneticPr fontId="0" type="noConversion"/>
  <pageMargins left="0.39370078740157483" right="0.13" top="0.62" bottom="0.19685039370078741" header="0.23" footer="0.23622047244094491"/>
  <pageSetup paperSize="9" scale="5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A3"/>
    </sheetView>
  </sheetViews>
  <sheetFormatPr defaultRowHeight="12.75" x14ac:dyDescent="0.2"/>
  <cols>
    <col min="1" max="1" width="14.7109375" style="93" customWidth="1"/>
    <col min="2" max="2" width="42.7109375" style="93" customWidth="1"/>
    <col min="3" max="6" width="12.7109375" style="93" customWidth="1"/>
    <col min="7" max="16384" width="9.140625" style="93"/>
  </cols>
  <sheetData>
    <row r="1" spans="1:6" ht="20.100000000000001" customHeight="1" x14ac:dyDescent="0.2">
      <c r="A1" s="107" t="s">
        <v>141</v>
      </c>
      <c r="B1" s="107"/>
      <c r="C1" s="107"/>
      <c r="D1" s="106"/>
      <c r="E1" s="106"/>
      <c r="F1" s="106"/>
    </row>
    <row r="2" spans="1:6" ht="20.100000000000001" customHeight="1" x14ac:dyDescent="0.2">
      <c r="A2" s="190" t="s">
        <v>121</v>
      </c>
      <c r="B2" s="192" t="s">
        <v>120</v>
      </c>
      <c r="C2" s="192" t="s">
        <v>119</v>
      </c>
      <c r="D2" s="192"/>
      <c r="E2" s="192"/>
      <c r="F2" s="195" t="s">
        <v>118</v>
      </c>
    </row>
    <row r="3" spans="1:6" ht="20.100000000000001" customHeight="1" x14ac:dyDescent="0.2">
      <c r="A3" s="191"/>
      <c r="B3" s="192"/>
      <c r="C3" s="105" t="s">
        <v>117</v>
      </c>
      <c r="D3" s="105" t="s">
        <v>116</v>
      </c>
      <c r="E3" s="104" t="s">
        <v>115</v>
      </c>
      <c r="F3" s="196"/>
    </row>
    <row r="4" spans="1:6" ht="50.1" customHeight="1" x14ac:dyDescent="0.2">
      <c r="A4" s="101" t="s">
        <v>114</v>
      </c>
      <c r="B4" s="103" t="s">
        <v>113</v>
      </c>
      <c r="C4" s="102">
        <v>333.03</v>
      </c>
      <c r="D4" s="102">
        <v>341.21</v>
      </c>
      <c r="E4" s="98">
        <f>+((D4/C4)-1)</f>
        <v>2.4562351740083477E-2</v>
      </c>
      <c r="F4" s="193" t="s">
        <v>112</v>
      </c>
    </row>
    <row r="5" spans="1:6" ht="35.1" customHeight="1" x14ac:dyDescent="0.2">
      <c r="A5" s="101" t="s">
        <v>111</v>
      </c>
      <c r="B5" s="100" t="s">
        <v>110</v>
      </c>
      <c r="C5" s="99">
        <v>223.59</v>
      </c>
      <c r="D5" s="99">
        <v>202.19</v>
      </c>
      <c r="E5" s="98">
        <f>+((D5/C5)-1)</f>
        <v>-9.5710899414106154E-2</v>
      </c>
      <c r="F5" s="194"/>
    </row>
    <row r="6" spans="1:6" ht="13.5" x14ac:dyDescent="0.2">
      <c r="A6" s="97" t="s">
        <v>109</v>
      </c>
      <c r="B6" s="96"/>
      <c r="C6" s="95"/>
      <c r="D6" s="95"/>
      <c r="E6" s="95"/>
      <c r="F6" s="95"/>
    </row>
    <row r="14" spans="1:6" x14ac:dyDescent="0.2">
      <c r="B14" s="94"/>
    </row>
    <row r="18" spans="4:4" x14ac:dyDescent="0.2">
      <c r="D18" s="94"/>
    </row>
  </sheetData>
  <mergeCells count="5">
    <mergeCell ref="A2:A3"/>
    <mergeCell ref="B2:B3"/>
    <mergeCell ref="C2:E2"/>
    <mergeCell ref="F4:F5"/>
    <mergeCell ref="F2:F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workbookViewId="0">
      <selection activeCell="A2" sqref="A2:A4"/>
    </sheetView>
  </sheetViews>
  <sheetFormatPr defaultRowHeight="15.75" x14ac:dyDescent="0.2"/>
  <cols>
    <col min="1" max="1" width="13.42578125" style="108" customWidth="1"/>
    <col min="2" max="3" width="4.28515625" style="108" customWidth="1"/>
    <col min="4" max="5" width="7.42578125" style="108" customWidth="1"/>
    <col min="6" max="6" width="6.42578125" style="108" customWidth="1"/>
    <col min="7" max="8" width="7.42578125" style="108" customWidth="1"/>
    <col min="9" max="9" width="6.42578125" style="108" customWidth="1"/>
    <col min="10" max="11" width="7.42578125" style="108" customWidth="1"/>
    <col min="12" max="12" width="6.42578125" style="108" customWidth="1"/>
    <col min="13" max="14" width="7.42578125" style="108" customWidth="1"/>
    <col min="15" max="15" width="6.42578125" style="108" customWidth="1"/>
    <col min="16" max="16" width="8.7109375" style="108" customWidth="1"/>
    <col min="17" max="17" width="17.7109375" style="108" customWidth="1"/>
    <col min="18" max="18" width="19.42578125" style="108" bestFit="1" customWidth="1"/>
    <col min="19" max="16384" width="9.140625" style="108"/>
  </cols>
  <sheetData>
    <row r="1" spans="1:22" ht="20.100000000000001" customHeight="1" x14ac:dyDescent="0.2">
      <c r="A1" s="133" t="s">
        <v>140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2"/>
    </row>
    <row r="2" spans="1:22" ht="20.100000000000001" customHeight="1" x14ac:dyDescent="0.2">
      <c r="A2" s="208" t="s">
        <v>135</v>
      </c>
      <c r="B2" s="197" t="s">
        <v>120</v>
      </c>
      <c r="C2" s="197" t="s">
        <v>134</v>
      </c>
      <c r="D2" s="211" t="s">
        <v>133</v>
      </c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3"/>
      <c r="P2" s="214" t="s">
        <v>47</v>
      </c>
    </row>
    <row r="3" spans="1:22" ht="20.100000000000001" customHeight="1" x14ac:dyDescent="0.2">
      <c r="A3" s="209"/>
      <c r="B3" s="197"/>
      <c r="C3" s="197"/>
      <c r="D3" s="197" t="s">
        <v>132</v>
      </c>
      <c r="E3" s="197"/>
      <c r="F3" s="197"/>
      <c r="G3" s="197" t="s">
        <v>131</v>
      </c>
      <c r="H3" s="197"/>
      <c r="I3" s="197"/>
      <c r="J3" s="197" t="s">
        <v>130</v>
      </c>
      <c r="K3" s="197"/>
      <c r="L3" s="197"/>
      <c r="M3" s="197" t="s">
        <v>129</v>
      </c>
      <c r="N3" s="197"/>
      <c r="O3" s="198"/>
      <c r="P3" s="215"/>
    </row>
    <row r="4" spans="1:22" ht="20.100000000000001" customHeight="1" x14ac:dyDescent="0.2">
      <c r="A4" s="210"/>
      <c r="B4" s="197"/>
      <c r="C4" s="197"/>
      <c r="D4" s="130" t="s">
        <v>56</v>
      </c>
      <c r="E4" s="130" t="s">
        <v>83</v>
      </c>
      <c r="F4" s="131" t="s">
        <v>115</v>
      </c>
      <c r="G4" s="130" t="s">
        <v>56</v>
      </c>
      <c r="H4" s="130" t="s">
        <v>83</v>
      </c>
      <c r="I4" s="131" t="s">
        <v>115</v>
      </c>
      <c r="J4" s="130" t="s">
        <v>56</v>
      </c>
      <c r="K4" s="130" t="s">
        <v>83</v>
      </c>
      <c r="L4" s="131" t="s">
        <v>115</v>
      </c>
      <c r="M4" s="130" t="str">
        <f>J4</f>
        <v>2017/18</v>
      </c>
      <c r="N4" s="130" t="str">
        <f>K4</f>
        <v>2018/19</v>
      </c>
      <c r="O4" s="129" t="s">
        <v>115</v>
      </c>
      <c r="P4" s="216"/>
    </row>
    <row r="5" spans="1:22" ht="20.100000000000001" customHeight="1" x14ac:dyDescent="0.2">
      <c r="A5" s="199" t="s">
        <v>128</v>
      </c>
      <c r="B5" s="121">
        <v>1</v>
      </c>
      <c r="C5" s="121">
        <v>78</v>
      </c>
      <c r="D5" s="119">
        <v>20.48</v>
      </c>
      <c r="E5" s="119">
        <f t="shared" ref="E5:E13" si="0">(D5-(D5*2.93%))</f>
        <v>19.879936000000001</v>
      </c>
      <c r="F5" s="118">
        <f t="shared" ref="F5:F13" si="1">((E5/D5)-1)</f>
        <v>-2.9299999999999993E-2</v>
      </c>
      <c r="G5" s="119">
        <v>25.57</v>
      </c>
      <c r="H5" s="119">
        <f t="shared" ref="H5:H13" si="2">(G5-(G5*2.93%))</f>
        <v>24.820799000000001</v>
      </c>
      <c r="I5" s="118">
        <f t="shared" ref="I5:I13" si="3">((H5/G5)-1)</f>
        <v>-2.9299999999999993E-2</v>
      </c>
      <c r="J5" s="119">
        <v>37.26</v>
      </c>
      <c r="K5" s="119">
        <v>36.17</v>
      </c>
      <c r="L5" s="118">
        <f t="shared" ref="L5:L13" si="4">((K5/J5)-1)</f>
        <v>-2.925389157273206E-2</v>
      </c>
      <c r="M5" s="128">
        <v>39.020000000000003</v>
      </c>
      <c r="N5" s="119">
        <f t="shared" ref="N5:N13" si="5">(M5-(M5*2.93%))</f>
        <v>37.876714</v>
      </c>
      <c r="O5" s="118">
        <f t="shared" ref="O5:O13" si="6">((N5/M5)-1)</f>
        <v>-2.9300000000000104E-2</v>
      </c>
      <c r="P5" s="202" t="s">
        <v>127</v>
      </c>
      <c r="Q5" s="117"/>
      <c r="R5" s="123"/>
    </row>
    <row r="6" spans="1:22" ht="20.100000000000001" customHeight="1" x14ac:dyDescent="0.2">
      <c r="A6" s="200"/>
      <c r="B6" s="121">
        <v>2</v>
      </c>
      <c r="C6" s="124">
        <v>75</v>
      </c>
      <c r="D6" s="119">
        <v>18.43</v>
      </c>
      <c r="E6" s="119">
        <f t="shared" si="0"/>
        <v>17.890000999999998</v>
      </c>
      <c r="F6" s="118">
        <f t="shared" si="1"/>
        <v>-2.9300000000000104E-2</v>
      </c>
      <c r="G6" s="119">
        <v>23.01</v>
      </c>
      <c r="H6" s="119">
        <f t="shared" si="2"/>
        <v>22.335807000000003</v>
      </c>
      <c r="I6" s="118">
        <f t="shared" si="3"/>
        <v>-2.9299999999999993E-2</v>
      </c>
      <c r="J6" s="119">
        <v>31.92</v>
      </c>
      <c r="K6" s="119">
        <f>(J6-(J6*2.93%))</f>
        <v>30.984744000000003</v>
      </c>
      <c r="L6" s="118">
        <f t="shared" si="4"/>
        <v>-2.9299999999999993E-2</v>
      </c>
      <c r="M6" s="120">
        <v>33.46</v>
      </c>
      <c r="N6" s="119">
        <f t="shared" si="5"/>
        <v>32.479621999999999</v>
      </c>
      <c r="O6" s="118">
        <f t="shared" si="6"/>
        <v>-2.9300000000000104E-2</v>
      </c>
      <c r="P6" s="203"/>
      <c r="Q6" s="117"/>
      <c r="R6" s="123"/>
    </row>
    <row r="7" spans="1:22" ht="20.100000000000001" customHeight="1" x14ac:dyDescent="0.2">
      <c r="A7" s="201"/>
      <c r="B7" s="121">
        <v>3</v>
      </c>
      <c r="C7" s="121">
        <v>72</v>
      </c>
      <c r="D7" s="119">
        <v>16.21</v>
      </c>
      <c r="E7" s="119">
        <f t="shared" si="0"/>
        <v>15.735047000000002</v>
      </c>
      <c r="F7" s="118">
        <f t="shared" si="1"/>
        <v>-2.9299999999999993E-2</v>
      </c>
      <c r="G7" s="119">
        <v>19.62</v>
      </c>
      <c r="H7" s="119">
        <f t="shared" si="2"/>
        <v>19.045134000000001</v>
      </c>
      <c r="I7" s="118">
        <f t="shared" si="3"/>
        <v>-2.9299999999999993E-2</v>
      </c>
      <c r="J7" s="119">
        <v>23.6</v>
      </c>
      <c r="K7" s="119">
        <f>(J7-(J7*2.93%))</f>
        <v>22.908520000000003</v>
      </c>
      <c r="L7" s="118">
        <f t="shared" si="4"/>
        <v>-2.9299999999999882E-2</v>
      </c>
      <c r="M7" s="120">
        <v>24.03</v>
      </c>
      <c r="N7" s="119">
        <f t="shared" si="5"/>
        <v>23.325921000000001</v>
      </c>
      <c r="O7" s="118">
        <f t="shared" si="6"/>
        <v>-2.9299999999999993E-2</v>
      </c>
      <c r="P7" s="203"/>
      <c r="Q7" s="117"/>
      <c r="R7" s="123"/>
      <c r="S7" s="127"/>
      <c r="T7" s="109"/>
      <c r="U7" s="127"/>
      <c r="V7" s="109"/>
    </row>
    <row r="8" spans="1:22" ht="20.100000000000001" customHeight="1" x14ac:dyDescent="0.2">
      <c r="A8" s="205" t="s">
        <v>126</v>
      </c>
      <c r="B8" s="121">
        <v>1</v>
      </c>
      <c r="C8" s="121">
        <v>78</v>
      </c>
      <c r="D8" s="119">
        <v>22.56</v>
      </c>
      <c r="E8" s="119">
        <f t="shared" si="0"/>
        <v>21.898992</v>
      </c>
      <c r="F8" s="118">
        <f t="shared" si="1"/>
        <v>-2.9299999999999993E-2</v>
      </c>
      <c r="G8" s="119">
        <v>28.11</v>
      </c>
      <c r="H8" s="119">
        <f t="shared" si="2"/>
        <v>27.286376999999998</v>
      </c>
      <c r="I8" s="118">
        <f t="shared" si="3"/>
        <v>-2.9299999999999993E-2</v>
      </c>
      <c r="J8" s="119">
        <v>41</v>
      </c>
      <c r="K8" s="119">
        <f>(J8-(J8*2.93%))</f>
        <v>39.798699999999997</v>
      </c>
      <c r="L8" s="118">
        <f t="shared" si="4"/>
        <v>-2.9300000000000104E-2</v>
      </c>
      <c r="M8" s="120">
        <v>43.37</v>
      </c>
      <c r="N8" s="119">
        <f t="shared" si="5"/>
        <v>42.099258999999996</v>
      </c>
      <c r="O8" s="118">
        <f t="shared" si="6"/>
        <v>-2.9299999999999993E-2</v>
      </c>
      <c r="P8" s="203"/>
      <c r="Q8" s="117"/>
      <c r="R8" s="123"/>
      <c r="S8" s="127"/>
      <c r="T8" s="109"/>
      <c r="U8" s="127"/>
      <c r="V8" s="109"/>
    </row>
    <row r="9" spans="1:22" ht="20.100000000000001" customHeight="1" x14ac:dyDescent="0.2">
      <c r="A9" s="206"/>
      <c r="B9" s="121">
        <v>2</v>
      </c>
      <c r="C9" s="124">
        <v>75</v>
      </c>
      <c r="D9" s="119">
        <v>20.3</v>
      </c>
      <c r="E9" s="119">
        <f t="shared" si="0"/>
        <v>19.705210000000001</v>
      </c>
      <c r="F9" s="118">
        <f t="shared" si="1"/>
        <v>-2.9299999999999993E-2</v>
      </c>
      <c r="G9" s="119">
        <v>25.3</v>
      </c>
      <c r="H9" s="119">
        <f t="shared" si="2"/>
        <v>24.558710000000001</v>
      </c>
      <c r="I9" s="118">
        <f t="shared" si="3"/>
        <v>-2.9299999999999993E-2</v>
      </c>
      <c r="J9" s="119">
        <v>35.15</v>
      </c>
      <c r="K9" s="119">
        <f>(J9-(J9*2.93%))</f>
        <v>34.120104999999995</v>
      </c>
      <c r="L9" s="118">
        <f t="shared" si="4"/>
        <v>-2.9300000000000104E-2</v>
      </c>
      <c r="M9" s="120">
        <v>37.200000000000003</v>
      </c>
      <c r="N9" s="119">
        <f t="shared" si="5"/>
        <v>36.110040000000005</v>
      </c>
      <c r="O9" s="118">
        <f t="shared" si="6"/>
        <v>-2.9299999999999993E-2</v>
      </c>
      <c r="P9" s="203"/>
      <c r="Q9" s="117"/>
      <c r="R9" s="123"/>
      <c r="S9" s="127"/>
      <c r="T9" s="109"/>
      <c r="U9" s="127"/>
      <c r="V9" s="109"/>
    </row>
    <row r="10" spans="1:22" ht="20.100000000000001" customHeight="1" x14ac:dyDescent="0.2">
      <c r="A10" s="207"/>
      <c r="B10" s="121">
        <v>3</v>
      </c>
      <c r="C10" s="121">
        <v>72</v>
      </c>
      <c r="D10" s="119">
        <v>17.86</v>
      </c>
      <c r="E10" s="119">
        <f t="shared" si="0"/>
        <v>17.336701999999999</v>
      </c>
      <c r="F10" s="118">
        <f t="shared" si="1"/>
        <v>-2.9299999999999993E-2</v>
      </c>
      <c r="G10" s="119">
        <v>21.52</v>
      </c>
      <c r="H10" s="119">
        <f t="shared" si="2"/>
        <v>20.889464</v>
      </c>
      <c r="I10" s="118">
        <f t="shared" si="3"/>
        <v>-2.9299999999999993E-2</v>
      </c>
      <c r="J10" s="119">
        <v>25.93</v>
      </c>
      <c r="K10" s="119">
        <f>(J10-(J10*2.9336%))</f>
        <v>25.16931752</v>
      </c>
      <c r="L10" s="118">
        <f t="shared" si="4"/>
        <v>-2.9336000000000029E-2</v>
      </c>
      <c r="M10" s="120">
        <v>26.48</v>
      </c>
      <c r="N10" s="119">
        <f t="shared" si="5"/>
        <v>25.704136000000002</v>
      </c>
      <c r="O10" s="118">
        <f t="shared" si="6"/>
        <v>-2.9299999999999993E-2</v>
      </c>
      <c r="P10" s="203"/>
      <c r="Q10" s="117"/>
      <c r="R10" s="123"/>
      <c r="S10" s="127"/>
      <c r="T10" s="109"/>
      <c r="U10" s="127"/>
      <c r="V10" s="109"/>
    </row>
    <row r="11" spans="1:22" ht="20.100000000000001" customHeight="1" x14ac:dyDescent="0.2">
      <c r="A11" s="126" t="s">
        <v>125</v>
      </c>
      <c r="B11" s="121">
        <v>1</v>
      </c>
      <c r="C11" s="121">
        <v>78</v>
      </c>
      <c r="D11" s="119">
        <v>22.56</v>
      </c>
      <c r="E11" s="119">
        <f t="shared" si="0"/>
        <v>21.898992</v>
      </c>
      <c r="F11" s="118">
        <f t="shared" si="1"/>
        <v>-2.9299999999999993E-2</v>
      </c>
      <c r="G11" s="119">
        <v>28.11</v>
      </c>
      <c r="H11" s="119">
        <f t="shared" si="2"/>
        <v>27.286376999999998</v>
      </c>
      <c r="I11" s="118">
        <f t="shared" si="3"/>
        <v>-2.9299999999999993E-2</v>
      </c>
      <c r="J11" s="119">
        <v>42.67</v>
      </c>
      <c r="K11" s="119">
        <f>(J11-(J11*2.93%))</f>
        <v>41.419769000000002</v>
      </c>
      <c r="L11" s="118">
        <f t="shared" si="4"/>
        <v>-2.9299999999999993E-2</v>
      </c>
      <c r="M11" s="120">
        <v>45.13</v>
      </c>
      <c r="N11" s="119">
        <f t="shared" si="5"/>
        <v>43.807691000000005</v>
      </c>
      <c r="O11" s="118">
        <f t="shared" si="6"/>
        <v>-2.9299999999999882E-2</v>
      </c>
      <c r="P11" s="203"/>
      <c r="Q11" s="117"/>
      <c r="R11" s="123"/>
      <c r="S11" s="113"/>
      <c r="T11" s="109"/>
      <c r="U11" s="113"/>
      <c r="V11" s="109"/>
    </row>
    <row r="12" spans="1:22" ht="20.100000000000001" customHeight="1" x14ac:dyDescent="0.2">
      <c r="A12" s="125" t="s">
        <v>124</v>
      </c>
      <c r="B12" s="121">
        <v>2</v>
      </c>
      <c r="C12" s="124">
        <v>75</v>
      </c>
      <c r="D12" s="119">
        <v>20.3</v>
      </c>
      <c r="E12" s="119">
        <f t="shared" si="0"/>
        <v>19.705210000000001</v>
      </c>
      <c r="F12" s="118">
        <f t="shared" si="1"/>
        <v>-2.9299999999999993E-2</v>
      </c>
      <c r="G12" s="119">
        <v>25.3</v>
      </c>
      <c r="H12" s="119">
        <f t="shared" si="2"/>
        <v>24.558710000000001</v>
      </c>
      <c r="I12" s="118">
        <f t="shared" si="3"/>
        <v>-2.9299999999999993E-2</v>
      </c>
      <c r="J12" s="119">
        <v>36.58</v>
      </c>
      <c r="K12" s="119">
        <f>(J12-(J12*2.93%))</f>
        <v>35.508206000000001</v>
      </c>
      <c r="L12" s="118">
        <f t="shared" si="4"/>
        <v>-2.9299999999999882E-2</v>
      </c>
      <c r="M12" s="120">
        <v>38.71</v>
      </c>
      <c r="N12" s="119">
        <f t="shared" si="5"/>
        <v>37.575797000000001</v>
      </c>
      <c r="O12" s="118">
        <f t="shared" si="6"/>
        <v>-2.9299999999999993E-2</v>
      </c>
      <c r="P12" s="203"/>
      <c r="Q12" s="117"/>
      <c r="R12" s="123"/>
      <c r="S12" s="113"/>
      <c r="T12" s="109"/>
      <c r="U12" s="113"/>
      <c r="V12" s="109"/>
    </row>
    <row r="13" spans="1:22" ht="20.100000000000001" customHeight="1" x14ac:dyDescent="0.2">
      <c r="A13" s="122" t="s">
        <v>123</v>
      </c>
      <c r="B13" s="121">
        <v>3</v>
      </c>
      <c r="C13" s="121">
        <v>72</v>
      </c>
      <c r="D13" s="119">
        <v>17.86</v>
      </c>
      <c r="E13" s="119">
        <f t="shared" si="0"/>
        <v>17.336701999999999</v>
      </c>
      <c r="F13" s="118">
        <f t="shared" si="1"/>
        <v>-2.9299999999999993E-2</v>
      </c>
      <c r="G13" s="119">
        <v>21.52</v>
      </c>
      <c r="H13" s="119">
        <f t="shared" si="2"/>
        <v>20.889464</v>
      </c>
      <c r="I13" s="118">
        <f t="shared" si="3"/>
        <v>-2.9299999999999993E-2</v>
      </c>
      <c r="J13" s="119">
        <v>25.93</v>
      </c>
      <c r="K13" s="119">
        <f>(J13-(J13*2.93%))</f>
        <v>25.170251</v>
      </c>
      <c r="L13" s="118">
        <f t="shared" si="4"/>
        <v>-2.9299999999999993E-2</v>
      </c>
      <c r="M13" s="120">
        <v>26.48</v>
      </c>
      <c r="N13" s="119">
        <f t="shared" si="5"/>
        <v>25.704136000000002</v>
      </c>
      <c r="O13" s="118">
        <f t="shared" si="6"/>
        <v>-2.9299999999999993E-2</v>
      </c>
      <c r="P13" s="204"/>
      <c r="Q13" s="117"/>
      <c r="R13" s="116"/>
      <c r="S13" s="113"/>
      <c r="T13" s="109"/>
      <c r="U13" s="113"/>
      <c r="V13" s="109"/>
    </row>
    <row r="14" spans="1:22" x14ac:dyDescent="0.2">
      <c r="A14" s="115" t="s">
        <v>122</v>
      </c>
      <c r="P14" s="114"/>
      <c r="S14" s="113"/>
      <c r="T14" s="109"/>
      <c r="U14" s="113"/>
      <c r="V14" s="109"/>
    </row>
    <row r="15" spans="1:22" x14ac:dyDescent="0.2">
      <c r="P15" s="114"/>
      <c r="S15" s="113"/>
      <c r="T15" s="109"/>
      <c r="U15" s="113"/>
      <c r="V15" s="109"/>
    </row>
    <row r="16" spans="1:22" x14ac:dyDescent="0.2">
      <c r="A16" s="112"/>
      <c r="P16" s="109"/>
    </row>
    <row r="17" spans="5:19" x14ac:dyDescent="0.2">
      <c r="P17" s="109"/>
    </row>
    <row r="19" spans="5:19" x14ac:dyDescent="0.2">
      <c r="E19" s="111"/>
    </row>
    <row r="20" spans="5:19" x14ac:dyDescent="0.2">
      <c r="G20" s="110"/>
      <c r="S20" s="109"/>
    </row>
  </sheetData>
  <mergeCells count="12">
    <mergeCell ref="J3:L3"/>
    <mergeCell ref="M3:O3"/>
    <mergeCell ref="A5:A7"/>
    <mergeCell ref="P5:P13"/>
    <mergeCell ref="A8:A10"/>
    <mergeCell ref="A2:A4"/>
    <mergeCell ref="B2:B4"/>
    <mergeCell ref="C2:C4"/>
    <mergeCell ref="D2:O2"/>
    <mergeCell ref="P2:P4"/>
    <mergeCell ref="D3:F3"/>
    <mergeCell ref="G3:I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>
      <selection activeCell="A2" sqref="A2:A3"/>
    </sheetView>
  </sheetViews>
  <sheetFormatPr defaultRowHeight="15.75" x14ac:dyDescent="0.2"/>
  <cols>
    <col min="1" max="1" width="14.7109375" style="108" customWidth="1"/>
    <col min="2" max="2" width="30.7109375" style="108" customWidth="1"/>
    <col min="3" max="4" width="12.7109375" style="108" customWidth="1"/>
    <col min="5" max="6" width="12.7109375" style="135" customWidth="1"/>
    <col min="7" max="7" width="12.7109375" style="134" customWidth="1"/>
    <col min="8" max="14" width="9.140625" style="109"/>
    <col min="15" max="16384" width="9.140625" style="108"/>
  </cols>
  <sheetData>
    <row r="1" spans="1:15" ht="20.100000000000001" customHeight="1" x14ac:dyDescent="0.2">
      <c r="A1" s="133" t="s">
        <v>142</v>
      </c>
      <c r="B1" s="133"/>
      <c r="C1" s="133"/>
      <c r="D1" s="133"/>
      <c r="E1" s="133"/>
      <c r="F1" s="133"/>
      <c r="G1" s="133"/>
      <c r="H1" s="143"/>
      <c r="I1" s="143"/>
      <c r="J1" s="143"/>
      <c r="K1" s="143"/>
      <c r="L1" s="143"/>
      <c r="M1" s="143"/>
      <c r="N1" s="143"/>
      <c r="O1" s="132"/>
    </row>
    <row r="2" spans="1:15" ht="35.1" customHeight="1" x14ac:dyDescent="0.2">
      <c r="A2" s="218" t="s">
        <v>139</v>
      </c>
      <c r="B2" s="219" t="s">
        <v>23</v>
      </c>
      <c r="C2" s="221" t="s">
        <v>120</v>
      </c>
      <c r="D2" s="222" t="s">
        <v>138</v>
      </c>
      <c r="E2" s="218"/>
      <c r="F2" s="223" t="s">
        <v>115</v>
      </c>
      <c r="G2" s="225" t="s">
        <v>47</v>
      </c>
      <c r="N2" s="108"/>
    </row>
    <row r="3" spans="1:15" ht="20.100000000000001" customHeight="1" x14ac:dyDescent="0.2">
      <c r="A3" s="218"/>
      <c r="B3" s="220"/>
      <c r="C3" s="221"/>
      <c r="D3" s="142" t="s">
        <v>56</v>
      </c>
      <c r="E3" s="142" t="s">
        <v>83</v>
      </c>
      <c r="F3" s="224"/>
      <c r="G3" s="226"/>
      <c r="N3" s="108"/>
    </row>
    <row r="4" spans="1:15" ht="35.1" customHeight="1" x14ac:dyDescent="0.2">
      <c r="A4" s="141" t="s">
        <v>137</v>
      </c>
      <c r="B4" s="140" t="s">
        <v>9</v>
      </c>
      <c r="C4" s="139" t="s">
        <v>10</v>
      </c>
      <c r="D4" s="138">
        <v>1.48</v>
      </c>
      <c r="E4" s="138">
        <f>(D4-(D4*2.93%))</f>
        <v>1.436636</v>
      </c>
      <c r="F4" s="137">
        <f>((E4/D4)-1)</f>
        <v>-2.9299999999999993E-2</v>
      </c>
      <c r="G4" s="136" t="s">
        <v>127</v>
      </c>
      <c r="N4" s="108"/>
    </row>
    <row r="5" spans="1:15" ht="30" customHeight="1" x14ac:dyDescent="0.2">
      <c r="A5" s="217" t="s">
        <v>136</v>
      </c>
      <c r="B5" s="217"/>
      <c r="C5" s="217"/>
      <c r="D5" s="217"/>
      <c r="E5" s="217"/>
      <c r="F5" s="217"/>
      <c r="G5" s="217"/>
    </row>
    <row r="6" spans="1:15" x14ac:dyDescent="0.2">
      <c r="D6" s="135"/>
      <c r="F6" s="134"/>
      <c r="G6" s="108"/>
    </row>
    <row r="12" spans="1:15" x14ac:dyDescent="0.2">
      <c r="A12" s="109"/>
    </row>
  </sheetData>
  <mergeCells count="7">
    <mergeCell ref="A5:G5"/>
    <mergeCell ref="A2:A3"/>
    <mergeCell ref="B2:B3"/>
    <mergeCell ref="C2:C3"/>
    <mergeCell ref="D2:E2"/>
    <mergeCell ref="F2:F3"/>
    <mergeCell ref="G2:G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Verão e Regionais</vt:lpstr>
      <vt:lpstr>Sementes_verão</vt:lpstr>
      <vt:lpstr>Café</vt:lpstr>
      <vt:lpstr>Trigo</vt:lpstr>
      <vt:lpstr>Sementes - trigo</vt:lpstr>
      <vt:lpstr>Sementes_verão!Area_de_impressao</vt:lpstr>
      <vt:lpstr>'Verão e Regionais'!Area_de_impressao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seae</dc:creator>
  <cp:lastModifiedBy>Usuário do Windows</cp:lastModifiedBy>
  <cp:lastPrinted>2018-06-07T13:01:38Z</cp:lastPrinted>
  <dcterms:created xsi:type="dcterms:W3CDTF">2005-06-08T18:43:05Z</dcterms:created>
  <dcterms:modified xsi:type="dcterms:W3CDTF">2018-06-20T21:01:54Z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6c97cd15-4a4c-4bf5-a233-ea530dffbc4c</vt:lpwstr>
  </property>
</Properties>
</file>