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gastao.giometti\Documents\estatisticas\texto balança escrito fevereiro de 2024\"/>
    </mc:Choice>
  </mc:AlternateContent>
  <bookViews>
    <workbookView xWindow="0" yWindow="0" windowWidth="0" windowHeight="0" tabRatio="856" activeTab="4"/>
  </bookViews>
  <sheets>
    <sheet name="Mês" sheetId="24" r:id="rId1"/>
    <sheet name="Ano" sheetId="28" r:id="rId2"/>
    <sheet name="12 meses" sheetId="26" r:id="rId3"/>
    <sheet name="TOTAIS" sheetId="27" r:id="rId4"/>
    <sheet name="BAL RESUM." sheetId="6" r:id="rId5"/>
  </sheets>
  <definedNames>
    <definedName name="_xlnm.Print_Titles" localSheetId="4">'BAL RESUM.'!$B:$B,'BAL RESUM.'!$1:$1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6" l="1"/>
  <c r="M1" i="26" l="1"/>
  <c r="B69" i="6" l="1"/>
  <c r="A585" i="28"/>
  <c r="A586" i="28"/>
  <c r="A587" i="28"/>
  <c r="A588" i="28"/>
  <c r="A589" i="28"/>
  <c r="A590" i="28"/>
  <c r="A591" i="28"/>
  <c r="A592" i="28"/>
  <c r="A593" i="28"/>
  <c r="A594" i="28"/>
  <c r="A595" i="28"/>
  <c r="A596" i="28"/>
  <c r="A597" i="28"/>
  <c r="A598" i="28"/>
  <c r="A599" i="28"/>
  <c r="A600" i="28"/>
  <c r="A601" i="28"/>
  <c r="A602" i="28"/>
  <c r="A603" i="28"/>
  <c r="A604" i="28"/>
  <c r="A605" i="28"/>
  <c r="A606" i="28"/>
  <c r="A607" i="28"/>
  <c r="A608" i="28"/>
  <c r="A609" i="28"/>
  <c r="A610" i="28"/>
  <c r="A611" i="28"/>
  <c r="A612" i="28"/>
  <c r="A613" i="28"/>
  <c r="A614" i="28"/>
  <c r="A615" i="28"/>
  <c r="A616" i="28"/>
  <c r="A550" i="28"/>
  <c r="A551" i="28"/>
  <c r="A552" i="28"/>
  <c r="A553" i="28"/>
  <c r="A554" i="28"/>
  <c r="A555" i="28"/>
  <c r="A556" i="28"/>
  <c r="A557" i="28"/>
  <c r="A558" i="28"/>
  <c r="A559" i="28"/>
  <c r="A560" i="28"/>
  <c r="A561" i="28"/>
  <c r="A562" i="28"/>
  <c r="A563" i="28"/>
  <c r="A564" i="28"/>
  <c r="A565" i="28"/>
  <c r="A566" i="28"/>
  <c r="A567" i="28"/>
  <c r="A568" i="28"/>
  <c r="A569" i="28"/>
  <c r="A570" i="28"/>
  <c r="A571" i="28"/>
  <c r="A572" i="28"/>
  <c r="A573" i="28"/>
  <c r="A574" i="28"/>
  <c r="A575" i="28"/>
  <c r="A576" i="28"/>
  <c r="A577" i="28"/>
  <c r="A578" i="28"/>
  <c r="A579" i="28"/>
  <c r="A580" i="28"/>
  <c r="A581" i="28"/>
  <c r="A582" i="28"/>
  <c r="A583" i="28"/>
  <c r="A584" i="28"/>
  <c r="A5" i="24"/>
  <c r="A6" i="24"/>
  <c r="A7" i="24"/>
  <c r="A8" i="24"/>
  <c r="A9" i="24"/>
  <c r="A10" i="24"/>
  <c r="A11" i="24"/>
  <c r="A12" i="24"/>
  <c r="A13" i="24"/>
  <c r="A14" i="24"/>
  <c r="A15" i="24"/>
  <c r="D13" i="6" s="1"/>
  <c r="A16" i="24"/>
  <c r="A17" i="24"/>
  <c r="A18" i="24"/>
  <c r="A19" i="24"/>
  <c r="A20" i="24"/>
  <c r="A21" i="24"/>
  <c r="A22" i="24"/>
  <c r="A23" i="24"/>
  <c r="D24" i="6" s="1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4" i="24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226" i="28"/>
  <c r="A227" i="28"/>
  <c r="A228" i="28"/>
  <c r="A229" i="28"/>
  <c r="A230" i="28"/>
  <c r="A231" i="28"/>
  <c r="A232" i="28"/>
  <c r="A233" i="28"/>
  <c r="A234" i="28"/>
  <c r="A235" i="28"/>
  <c r="A236" i="28"/>
  <c r="A237" i="28"/>
  <c r="A238" i="28"/>
  <c r="A239" i="28"/>
  <c r="A240" i="28"/>
  <c r="A241" i="28"/>
  <c r="A242" i="28"/>
  <c r="A243" i="28"/>
  <c r="A244" i="28"/>
  <c r="A245" i="28"/>
  <c r="A246" i="28"/>
  <c r="A247" i="28"/>
  <c r="A248" i="28"/>
  <c r="A249" i="28"/>
  <c r="A250" i="28"/>
  <c r="A251" i="28"/>
  <c r="A252" i="28"/>
  <c r="A253" i="28"/>
  <c r="A254" i="28"/>
  <c r="A255" i="28"/>
  <c r="A256" i="28"/>
  <c r="A257" i="28"/>
  <c r="A258" i="28"/>
  <c r="A259" i="28"/>
  <c r="A260" i="28"/>
  <c r="A261" i="28"/>
  <c r="A262" i="28"/>
  <c r="A263" i="28"/>
  <c r="A264" i="28"/>
  <c r="A265" i="28"/>
  <c r="A266" i="28"/>
  <c r="A267" i="28"/>
  <c r="A268" i="28"/>
  <c r="A269" i="28"/>
  <c r="A270" i="28"/>
  <c r="A271" i="28"/>
  <c r="A272" i="28"/>
  <c r="A273" i="28"/>
  <c r="A274" i="28"/>
  <c r="A275" i="28"/>
  <c r="A276" i="28"/>
  <c r="A277" i="28"/>
  <c r="A278" i="28"/>
  <c r="A279" i="28"/>
  <c r="A280" i="28"/>
  <c r="A281" i="28"/>
  <c r="A282" i="28"/>
  <c r="A283" i="28"/>
  <c r="A284" i="28"/>
  <c r="A285" i="28"/>
  <c r="A286" i="28"/>
  <c r="A287" i="28"/>
  <c r="A288" i="28"/>
  <c r="A289" i="28"/>
  <c r="A290" i="28"/>
  <c r="A291" i="28"/>
  <c r="A292" i="28"/>
  <c r="A293" i="28"/>
  <c r="A294" i="28"/>
  <c r="A295" i="28"/>
  <c r="A296" i="28"/>
  <c r="A297" i="28"/>
  <c r="A298" i="28"/>
  <c r="A299" i="28"/>
  <c r="A300" i="28"/>
  <c r="A301" i="28"/>
  <c r="A302" i="28"/>
  <c r="A303" i="28"/>
  <c r="A304" i="28"/>
  <c r="A305" i="28"/>
  <c r="A306" i="28"/>
  <c r="A307" i="28"/>
  <c r="A308" i="28"/>
  <c r="A309" i="28"/>
  <c r="A310" i="28"/>
  <c r="A311" i="28"/>
  <c r="A312" i="28"/>
  <c r="A313" i="28"/>
  <c r="A314" i="28"/>
  <c r="A315" i="28"/>
  <c r="A316" i="28"/>
  <c r="A317" i="28"/>
  <c r="A318" i="28"/>
  <c r="A319" i="28"/>
  <c r="A320" i="28"/>
  <c r="A321" i="28"/>
  <c r="A322" i="28"/>
  <c r="A323" i="28"/>
  <c r="A324" i="28"/>
  <c r="A325" i="28"/>
  <c r="A326" i="28"/>
  <c r="A327" i="28"/>
  <c r="A328" i="28"/>
  <c r="A329" i="28"/>
  <c r="A330" i="28"/>
  <c r="A331" i="28"/>
  <c r="A332" i="28"/>
  <c r="A333" i="28"/>
  <c r="A334" i="28"/>
  <c r="A335" i="28"/>
  <c r="A336" i="28"/>
  <c r="A337" i="28"/>
  <c r="A338" i="28"/>
  <c r="A339" i="28"/>
  <c r="A340" i="28"/>
  <c r="A341" i="28"/>
  <c r="A342" i="28"/>
  <c r="A343" i="28"/>
  <c r="A344" i="28"/>
  <c r="A345" i="28"/>
  <c r="A346" i="28"/>
  <c r="A347" i="28"/>
  <c r="A348" i="28"/>
  <c r="A349" i="28"/>
  <c r="A350" i="28"/>
  <c r="A351" i="28"/>
  <c r="A352" i="28"/>
  <c r="A353" i="28"/>
  <c r="A354" i="28"/>
  <c r="A355" i="28"/>
  <c r="A356" i="28"/>
  <c r="A357" i="28"/>
  <c r="A358" i="28"/>
  <c r="A359" i="28"/>
  <c r="A360" i="28"/>
  <c r="A361" i="28"/>
  <c r="A362" i="28"/>
  <c r="A363" i="28"/>
  <c r="A364" i="28"/>
  <c r="A365" i="28"/>
  <c r="A366" i="28"/>
  <c r="A367" i="28"/>
  <c r="A368" i="28"/>
  <c r="A369" i="28"/>
  <c r="A370" i="28"/>
  <c r="A371" i="28"/>
  <c r="A372" i="28"/>
  <c r="A373" i="28"/>
  <c r="A374" i="28"/>
  <c r="A375" i="28"/>
  <c r="A376" i="28"/>
  <c r="A377" i="28"/>
  <c r="A378" i="28"/>
  <c r="A379" i="28"/>
  <c r="A380" i="28"/>
  <c r="A381" i="28"/>
  <c r="A382" i="28"/>
  <c r="A383" i="28"/>
  <c r="A384" i="28"/>
  <c r="A385" i="28"/>
  <c r="A386" i="28"/>
  <c r="A387" i="28"/>
  <c r="A388" i="28"/>
  <c r="A389" i="28"/>
  <c r="A390" i="28"/>
  <c r="A391" i="28"/>
  <c r="A392" i="28"/>
  <c r="A393" i="28"/>
  <c r="A394" i="28"/>
  <c r="A395" i="28"/>
  <c r="A396" i="28"/>
  <c r="A397" i="28"/>
  <c r="A398" i="28"/>
  <c r="A399" i="28"/>
  <c r="A400" i="28"/>
  <c r="A401" i="28"/>
  <c r="A402" i="28"/>
  <c r="A403" i="28"/>
  <c r="A404" i="28"/>
  <c r="A405" i="28"/>
  <c r="A406" i="28"/>
  <c r="A407" i="28"/>
  <c r="A408" i="28"/>
  <c r="A409" i="28"/>
  <c r="A410" i="28"/>
  <c r="A411" i="28"/>
  <c r="A412" i="28"/>
  <c r="A413" i="28"/>
  <c r="A414" i="28"/>
  <c r="A415" i="28"/>
  <c r="A416" i="28"/>
  <c r="A417" i="28"/>
  <c r="A418" i="28"/>
  <c r="A419" i="28"/>
  <c r="A420" i="28"/>
  <c r="A421" i="28"/>
  <c r="A422" i="28"/>
  <c r="A423" i="28"/>
  <c r="A424" i="28"/>
  <c r="A425" i="28"/>
  <c r="A426" i="28"/>
  <c r="A427" i="28"/>
  <c r="A428" i="28"/>
  <c r="A429" i="28"/>
  <c r="A430" i="28"/>
  <c r="A431" i="28"/>
  <c r="A432" i="28"/>
  <c r="A433" i="28"/>
  <c r="A434" i="28"/>
  <c r="A435" i="28"/>
  <c r="A436" i="28"/>
  <c r="A437" i="28"/>
  <c r="A438" i="28"/>
  <c r="A439" i="28"/>
  <c r="A440" i="28"/>
  <c r="A441" i="28"/>
  <c r="A442" i="28"/>
  <c r="A443" i="28"/>
  <c r="A444" i="28"/>
  <c r="A445" i="28"/>
  <c r="A446" i="28"/>
  <c r="A447" i="28"/>
  <c r="A448" i="28"/>
  <c r="A449" i="28"/>
  <c r="A450" i="28"/>
  <c r="A451" i="28"/>
  <c r="A452" i="28"/>
  <c r="A453" i="28"/>
  <c r="A454" i="28"/>
  <c r="A455" i="28"/>
  <c r="A456" i="28"/>
  <c r="A457" i="28"/>
  <c r="A458" i="28"/>
  <c r="A459" i="28"/>
  <c r="A460" i="28"/>
  <c r="A461" i="28"/>
  <c r="A462" i="28"/>
  <c r="A463" i="28"/>
  <c r="A464" i="28"/>
  <c r="A465" i="28"/>
  <c r="A466" i="28"/>
  <c r="A467" i="28"/>
  <c r="A468" i="28"/>
  <c r="A469" i="28"/>
  <c r="A470" i="28"/>
  <c r="A471" i="28"/>
  <c r="A472" i="28"/>
  <c r="A473" i="28"/>
  <c r="A474" i="28"/>
  <c r="A475" i="28"/>
  <c r="A476" i="28"/>
  <c r="A477" i="28"/>
  <c r="A478" i="28"/>
  <c r="A479" i="28"/>
  <c r="A480" i="28"/>
  <c r="A481" i="28"/>
  <c r="A482" i="28"/>
  <c r="A483" i="28"/>
  <c r="A484" i="28"/>
  <c r="A485" i="28"/>
  <c r="A486" i="28"/>
  <c r="A487" i="28"/>
  <c r="A488" i="28"/>
  <c r="A489" i="28"/>
  <c r="A490" i="28"/>
  <c r="A491" i="28"/>
  <c r="A492" i="28"/>
  <c r="A493" i="28"/>
  <c r="A494" i="28"/>
  <c r="A495" i="28"/>
  <c r="A496" i="28"/>
  <c r="A497" i="28"/>
  <c r="A498" i="28"/>
  <c r="A499" i="28"/>
  <c r="A500" i="28"/>
  <c r="A501" i="28"/>
  <c r="A502" i="28"/>
  <c r="A503" i="28"/>
  <c r="A504" i="28"/>
  <c r="A505" i="28"/>
  <c r="A506" i="28"/>
  <c r="A507" i="28"/>
  <c r="A508" i="28"/>
  <c r="A509" i="28"/>
  <c r="A510" i="28"/>
  <c r="A511" i="28"/>
  <c r="A512" i="28"/>
  <c r="A513" i="28"/>
  <c r="A514" i="28"/>
  <c r="A515" i="28"/>
  <c r="A516" i="28"/>
  <c r="A517" i="28"/>
  <c r="A518" i="28"/>
  <c r="A519" i="28"/>
  <c r="A520" i="28"/>
  <c r="A521" i="28"/>
  <c r="A522" i="28"/>
  <c r="A523" i="28"/>
  <c r="A524" i="28"/>
  <c r="A525" i="28"/>
  <c r="A526" i="28"/>
  <c r="A527" i="28"/>
  <c r="A528" i="28"/>
  <c r="A529" i="28"/>
  <c r="A530" i="28"/>
  <c r="A531" i="28"/>
  <c r="A532" i="28"/>
  <c r="A533" i="28"/>
  <c r="A534" i="28"/>
  <c r="A535" i="28"/>
  <c r="A536" i="28"/>
  <c r="A537" i="28"/>
  <c r="A538" i="28"/>
  <c r="A539" i="28"/>
  <c r="A540" i="28"/>
  <c r="A541" i="28"/>
  <c r="A542" i="28"/>
  <c r="A543" i="28"/>
  <c r="A544" i="28"/>
  <c r="A545" i="28"/>
  <c r="A546" i="28"/>
  <c r="A547" i="28"/>
  <c r="A548" i="28"/>
  <c r="A549" i="28"/>
  <c r="Q35" i="27"/>
  <c r="P64" i="6" s="1"/>
  <c r="P35" i="27"/>
  <c r="O64" i="6" s="1"/>
  <c r="O35" i="27"/>
  <c r="M64" i="6" s="1"/>
  <c r="N35" i="27"/>
  <c r="L64" i="6" s="1"/>
  <c r="K35" i="27"/>
  <c r="J35" i="27"/>
  <c r="I35" i="27"/>
  <c r="H35" i="27"/>
  <c r="C35" i="27"/>
  <c r="D64" i="6" s="1"/>
  <c r="D35" i="27"/>
  <c r="F64" i="6" s="1"/>
  <c r="E35" i="27"/>
  <c r="G64" i="6" s="1"/>
  <c r="B35" i="27"/>
  <c r="C64" i="6" s="1"/>
  <c r="Q5" i="27"/>
  <c r="P66" i="6" s="1"/>
  <c r="P5" i="27"/>
  <c r="O66" i="6" s="1"/>
  <c r="O5" i="27"/>
  <c r="M66" i="6" s="1"/>
  <c r="N5" i="27"/>
  <c r="L66" i="6" s="1"/>
  <c r="K5" i="27"/>
  <c r="J5" i="27"/>
  <c r="I5" i="27"/>
  <c r="H5" i="27"/>
  <c r="C5" i="27"/>
  <c r="D66" i="6" s="1"/>
  <c r="D5" i="27"/>
  <c r="F66" i="6" s="1"/>
  <c r="E5" i="27"/>
  <c r="G66" i="6" s="1"/>
  <c r="B5" i="27"/>
  <c r="C66" i="6" s="1"/>
  <c r="E1" i="26"/>
  <c r="I1" i="26" s="1"/>
  <c r="C1" i="26"/>
  <c r="N2" i="27" s="1"/>
  <c r="E1" i="28"/>
  <c r="I1" i="28" s="1"/>
  <c r="C1" i="28"/>
  <c r="H2" i="27" s="1"/>
  <c r="E1" i="24"/>
  <c r="I1" i="24" s="1"/>
  <c r="C1" i="24"/>
  <c r="B2" i="27" s="1"/>
  <c r="C2" i="6"/>
  <c r="C61" i="6" s="1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600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M27" i="6" s="1"/>
  <c r="L61" i="6"/>
  <c r="C42" i="6"/>
  <c r="C35" i="6"/>
  <c r="D35" i="6"/>
  <c r="F13" i="6"/>
  <c r="G6" i="6"/>
  <c r="F35" i="6"/>
  <c r="G35" i="6"/>
  <c r="P36" i="6"/>
  <c r="P54" i="6" l="1"/>
  <c r="P7" i="26"/>
  <c r="M7" i="6"/>
  <c r="L35" i="6"/>
  <c r="O2" i="27"/>
  <c r="G1" i="28"/>
  <c r="G1" i="24"/>
  <c r="C24" i="6"/>
  <c r="E24" i="6" s="1"/>
  <c r="C14" i="6"/>
  <c r="G25" i="6"/>
  <c r="H35" i="6"/>
  <c r="D57" i="6"/>
  <c r="C9" i="6"/>
  <c r="I35" i="6"/>
  <c r="N66" i="6"/>
  <c r="G32" i="6"/>
  <c r="D23" i="6"/>
  <c r="F33" i="6"/>
  <c r="G45" i="6"/>
  <c r="F53" i="6"/>
  <c r="F14" i="6"/>
  <c r="I14" i="6" s="1"/>
  <c r="D52" i="6"/>
  <c r="C18" i="6"/>
  <c r="C19" i="6"/>
  <c r="E19" i="6" s="1"/>
  <c r="C43" i="6"/>
  <c r="D19" i="6"/>
  <c r="D16" i="6"/>
  <c r="F54" i="6"/>
  <c r="G8" i="6"/>
  <c r="G22" i="6"/>
  <c r="G18" i="6"/>
  <c r="D56" i="6"/>
  <c r="G36" i="6"/>
  <c r="F8" i="6"/>
  <c r="F20" i="6"/>
  <c r="C11" i="6"/>
  <c r="F16" i="6"/>
  <c r="D55" i="6"/>
  <c r="D17" i="6"/>
  <c r="C36" i="6"/>
  <c r="I36" i="6" s="1"/>
  <c r="F36" i="6"/>
  <c r="H36" i="6" s="1"/>
  <c r="F49" i="6"/>
  <c r="F42" i="6"/>
  <c r="I42" i="6" s="1"/>
  <c r="D31" i="6"/>
  <c r="C28" i="6"/>
  <c r="F45" i="6"/>
  <c r="F24" i="6"/>
  <c r="D20" i="6"/>
  <c r="D36" i="6"/>
  <c r="J36" i="6" s="1"/>
  <c r="P6" i="24"/>
  <c r="F51" i="6"/>
  <c r="D11" i="6"/>
  <c r="E11" i="6" s="1"/>
  <c r="F43" i="6"/>
  <c r="G23" i="6"/>
  <c r="C13" i="6"/>
  <c r="I13" i="6" s="1"/>
  <c r="C25" i="6"/>
  <c r="G50" i="6"/>
  <c r="C38" i="6"/>
  <c r="C46" i="6"/>
  <c r="F28" i="6"/>
  <c r="F58" i="6"/>
  <c r="D7" i="6"/>
  <c r="F29" i="6"/>
  <c r="M6" i="28"/>
  <c r="P6" i="28"/>
  <c r="L7" i="6"/>
  <c r="O47" i="6"/>
  <c r="O52" i="6"/>
  <c r="M47" i="6"/>
  <c r="P35" i="6"/>
  <c r="L10" i="6"/>
  <c r="O10" i="6"/>
  <c r="M54" i="6"/>
  <c r="S54" i="6" s="1"/>
  <c r="L26" i="6"/>
  <c r="O15" i="6"/>
  <c r="P6" i="6"/>
  <c r="M26" i="6"/>
  <c r="S26" i="6" s="1"/>
  <c r="O38" i="6"/>
  <c r="P33" i="6"/>
  <c r="P10" i="6"/>
  <c r="Q10" i="6" s="1"/>
  <c r="O34" i="6"/>
  <c r="M10" i="6"/>
  <c r="P26" i="6"/>
  <c r="O35" i="6"/>
  <c r="R35" i="6" s="1"/>
  <c r="O31" i="6"/>
  <c r="P29" i="6"/>
  <c r="P37" i="6"/>
  <c r="M36" i="6"/>
  <c r="S36" i="6" s="1"/>
  <c r="M35" i="6"/>
  <c r="L36" i="6"/>
  <c r="O26" i="6"/>
  <c r="N7" i="6"/>
  <c r="P50" i="6"/>
  <c r="O36" i="6"/>
  <c r="P32" i="6"/>
  <c r="M38" i="6"/>
  <c r="E35" i="6"/>
  <c r="I64" i="6"/>
  <c r="F65" i="6"/>
  <c r="H64" i="6"/>
  <c r="J64" i="6"/>
  <c r="C65" i="6"/>
  <c r="F67" i="6"/>
  <c r="J35" i="6"/>
  <c r="K35" i="6" s="1"/>
  <c r="C26" i="6"/>
  <c r="D51" i="6"/>
  <c r="P7" i="24"/>
  <c r="G33" i="6"/>
  <c r="F25" i="6"/>
  <c r="I25" i="6" s="1"/>
  <c r="C20" i="6"/>
  <c r="D15" i="6"/>
  <c r="G52" i="6"/>
  <c r="J52" i="6" s="1"/>
  <c r="D43" i="6"/>
  <c r="C50" i="6"/>
  <c r="C15" i="6"/>
  <c r="C33" i="6"/>
  <c r="G49" i="6"/>
  <c r="H49" i="6" s="1"/>
  <c r="G7" i="6"/>
  <c r="F47" i="6"/>
  <c r="C55" i="6"/>
  <c r="C56" i="6"/>
  <c r="C57" i="6"/>
  <c r="E57" i="6" s="1"/>
  <c r="F21" i="6"/>
  <c r="C8" i="6"/>
  <c r="D25" i="6"/>
  <c r="E25" i="6" s="1"/>
  <c r="F22" i="6"/>
  <c r="H22" i="6" s="1"/>
  <c r="F11" i="6"/>
  <c r="I11" i="6" s="1"/>
  <c r="C10" i="6"/>
  <c r="F17" i="6"/>
  <c r="D14" i="6"/>
  <c r="G9" i="6"/>
  <c r="D12" i="6"/>
  <c r="D32" i="6"/>
  <c r="J32" i="6" s="1"/>
  <c r="D42" i="6"/>
  <c r="C21" i="6"/>
  <c r="F57" i="6"/>
  <c r="N7" i="24"/>
  <c r="G11" i="6"/>
  <c r="G55" i="6"/>
  <c r="F15" i="6"/>
  <c r="D46" i="6"/>
  <c r="F50" i="6"/>
  <c r="G28" i="6"/>
  <c r="D22" i="6"/>
  <c r="C48" i="6"/>
  <c r="G58" i="6"/>
  <c r="C34" i="6"/>
  <c r="D53" i="6"/>
  <c r="D9" i="6"/>
  <c r="E9" i="6" s="1"/>
  <c r="G24" i="6"/>
  <c r="G31" i="6"/>
  <c r="J31" i="6" s="1"/>
  <c r="F38" i="6"/>
  <c r="I38" i="6" s="1"/>
  <c r="F27" i="6"/>
  <c r="F31" i="6"/>
  <c r="H31" i="6" s="1"/>
  <c r="O6" i="24"/>
  <c r="C16" i="6"/>
  <c r="C52" i="6"/>
  <c r="E52" i="6" s="1"/>
  <c r="G44" i="6"/>
  <c r="G19" i="6"/>
  <c r="J19" i="6" s="1"/>
  <c r="G37" i="6"/>
  <c r="G26" i="6"/>
  <c r="G15" i="6"/>
  <c r="H15" i="6" s="1"/>
  <c r="G57" i="6"/>
  <c r="D33" i="6"/>
  <c r="G56" i="6"/>
  <c r="G34" i="6"/>
  <c r="C17" i="6"/>
  <c r="D48" i="6"/>
  <c r="C49" i="6"/>
  <c r="I49" i="6" s="1"/>
  <c r="F12" i="6"/>
  <c r="G38" i="6"/>
  <c r="D6" i="6"/>
  <c r="F26" i="6"/>
  <c r="H26" i="6" s="1"/>
  <c r="D27" i="6"/>
  <c r="G29" i="6"/>
  <c r="F7" i="6"/>
  <c r="C7" i="6"/>
  <c r="F55" i="6"/>
  <c r="C22" i="6"/>
  <c r="C23" i="6"/>
  <c r="C12" i="6"/>
  <c r="G14" i="6"/>
  <c r="C6" i="6"/>
  <c r="G21" i="6"/>
  <c r="G12" i="6"/>
  <c r="G43" i="6"/>
  <c r="D41" i="6"/>
  <c r="F23" i="6"/>
  <c r="D50" i="6"/>
  <c r="C54" i="6"/>
  <c r="I54" i="6" s="1"/>
  <c r="F9" i="6"/>
  <c r="I9" i="6" s="1"/>
  <c r="F37" i="6"/>
  <c r="G20" i="6"/>
  <c r="D37" i="6"/>
  <c r="D8" i="6"/>
  <c r="J8" i="6" s="1"/>
  <c r="C44" i="6"/>
  <c r="G27" i="6"/>
  <c r="H27" i="6" s="1"/>
  <c r="C31" i="6"/>
  <c r="F52" i="6"/>
  <c r="M7" i="24"/>
  <c r="D38" i="6"/>
  <c r="G48" i="6"/>
  <c r="G16" i="6"/>
  <c r="D49" i="6"/>
  <c r="D26" i="6"/>
  <c r="F41" i="6"/>
  <c r="C29" i="6"/>
  <c r="D34" i="6"/>
  <c r="F32" i="6"/>
  <c r="D45" i="6"/>
  <c r="G54" i="6"/>
  <c r="H54" i="6" s="1"/>
  <c r="F19" i="6"/>
  <c r="C45" i="6"/>
  <c r="I45" i="6" s="1"/>
  <c r="F56" i="6"/>
  <c r="M6" i="24"/>
  <c r="C58" i="6"/>
  <c r="D58" i="6"/>
  <c r="C53" i="6"/>
  <c r="I53" i="6" s="1"/>
  <c r="F34" i="6"/>
  <c r="C41" i="6"/>
  <c r="G17" i="6"/>
  <c r="F48" i="6"/>
  <c r="F46" i="6"/>
  <c r="I46" i="6" s="1"/>
  <c r="D44" i="6"/>
  <c r="F18" i="6"/>
  <c r="D18" i="6"/>
  <c r="F44" i="6"/>
  <c r="G13" i="6"/>
  <c r="H13" i="6" s="1"/>
  <c r="G47" i="6"/>
  <c r="H47" i="6" s="1"/>
  <c r="F10" i="6"/>
  <c r="D10" i="6"/>
  <c r="O7" i="24"/>
  <c r="G42" i="6"/>
  <c r="H42" i="6" s="1"/>
  <c r="G41" i="6"/>
  <c r="G10" i="6"/>
  <c r="D29" i="6"/>
  <c r="C32" i="6"/>
  <c r="D21" i="6"/>
  <c r="G51" i="6"/>
  <c r="H51" i="6" s="1"/>
  <c r="F6" i="6"/>
  <c r="H6" i="6" s="1"/>
  <c r="D28" i="6"/>
  <c r="D47" i="6"/>
  <c r="D54" i="6"/>
  <c r="C51" i="6"/>
  <c r="I51" i="6" s="1"/>
  <c r="G53" i="6"/>
  <c r="H53" i="6" s="1"/>
  <c r="C37" i="6"/>
  <c r="C27" i="6"/>
  <c r="C47" i="6"/>
  <c r="G46" i="6"/>
  <c r="N6" i="24"/>
  <c r="P7" i="28"/>
  <c r="M7" i="28"/>
  <c r="M8" i="28" s="1"/>
  <c r="N7" i="28"/>
  <c r="O7" i="28"/>
  <c r="O6" i="28"/>
  <c r="N6" i="28"/>
  <c r="O49" i="6"/>
  <c r="O12" i="6"/>
  <c r="L24" i="6"/>
  <c r="L50" i="6"/>
  <c r="O58" i="6"/>
  <c r="M58" i="6"/>
  <c r="P31" i="6"/>
  <c r="M6" i="6"/>
  <c r="O25" i="6"/>
  <c r="O43" i="6"/>
  <c r="M7" i="26"/>
  <c r="M32" i="6"/>
  <c r="M23" i="6"/>
  <c r="M41" i="6"/>
  <c r="O13" i="6"/>
  <c r="P42" i="6"/>
  <c r="M53" i="6"/>
  <c r="L9" i="6"/>
  <c r="O23" i="6"/>
  <c r="Q23" i="6" s="1"/>
  <c r="L53" i="6"/>
  <c r="M12" i="6"/>
  <c r="M49" i="6"/>
  <c r="M42" i="6"/>
  <c r="O37" i="6"/>
  <c r="P28" i="6"/>
  <c r="P52" i="6"/>
  <c r="Q52" i="6" s="1"/>
  <c r="P44" i="6"/>
  <c r="P8" i="6"/>
  <c r="O22" i="6"/>
  <c r="M25" i="6"/>
  <c r="M19" i="6"/>
  <c r="M46" i="6"/>
  <c r="M20" i="6"/>
  <c r="O7" i="6"/>
  <c r="R7" i="6" s="1"/>
  <c r="M13" i="6"/>
  <c r="L16" i="6"/>
  <c r="L17" i="6"/>
  <c r="M52" i="6"/>
  <c r="M31" i="6"/>
  <c r="L20" i="6"/>
  <c r="M57" i="6"/>
  <c r="O16" i="6"/>
  <c r="O53" i="6"/>
  <c r="M51" i="6"/>
  <c r="L57" i="6"/>
  <c r="P49" i="6"/>
  <c r="L27" i="6"/>
  <c r="L23" i="6"/>
  <c r="L21" i="6"/>
  <c r="P55" i="6"/>
  <c r="L33" i="6"/>
  <c r="M21" i="6"/>
  <c r="L45" i="6"/>
  <c r="M29" i="6"/>
  <c r="L41" i="6"/>
  <c r="M24" i="6"/>
  <c r="L38" i="6"/>
  <c r="M28" i="6"/>
  <c r="M22" i="6"/>
  <c r="M17" i="6"/>
  <c r="M33" i="6"/>
  <c r="L46" i="6"/>
  <c r="M6" i="26"/>
  <c r="O56" i="6"/>
  <c r="M14" i="6"/>
  <c r="O7" i="26"/>
  <c r="O32" i="6"/>
  <c r="P25" i="6"/>
  <c r="P51" i="6"/>
  <c r="P23" i="6"/>
  <c r="O27" i="6"/>
  <c r="P56" i="6"/>
  <c r="Q56" i="6" s="1"/>
  <c r="N27" i="6"/>
  <c r="O54" i="6"/>
  <c r="Q54" i="6" s="1"/>
  <c r="L55" i="6"/>
  <c r="L18" i="6"/>
  <c r="L58" i="6"/>
  <c r="R58" i="6" s="1"/>
  <c r="N7" i="26"/>
  <c r="L19" i="6"/>
  <c r="L28" i="6"/>
  <c r="O19" i="6"/>
  <c r="M16" i="6"/>
  <c r="O45" i="6"/>
  <c r="O48" i="6"/>
  <c r="P38" i="6"/>
  <c r="Q38" i="6" s="1"/>
  <c r="P48" i="6"/>
  <c r="L11" i="6"/>
  <c r="O20" i="6"/>
  <c r="M37" i="6"/>
  <c r="P21" i="6"/>
  <c r="L49" i="6"/>
  <c r="P27" i="6"/>
  <c r="Q27" i="6" s="1"/>
  <c r="O17" i="6"/>
  <c r="L42" i="6"/>
  <c r="P58" i="6"/>
  <c r="L54" i="6"/>
  <c r="N54" i="6" s="1"/>
  <c r="L56" i="6"/>
  <c r="L47" i="6"/>
  <c r="R47" i="6" s="1"/>
  <c r="O21" i="6"/>
  <c r="O24" i="6"/>
  <c r="O44" i="6"/>
  <c r="O18" i="6"/>
  <c r="L14" i="6"/>
  <c r="P18" i="6"/>
  <c r="M43" i="6"/>
  <c r="P17" i="6"/>
  <c r="O41" i="6"/>
  <c r="M15" i="6"/>
  <c r="L51" i="6"/>
  <c r="M56" i="6"/>
  <c r="P53" i="6"/>
  <c r="M9" i="6"/>
  <c r="P14" i="6"/>
  <c r="L37" i="6"/>
  <c r="O28" i="6"/>
  <c r="P13" i="6"/>
  <c r="M55" i="6"/>
  <c r="O50" i="6"/>
  <c r="M50" i="6"/>
  <c r="O55" i="6"/>
  <c r="P57" i="6"/>
  <c r="P15" i="6"/>
  <c r="Q15" i="6" s="1"/>
  <c r="M44" i="6"/>
  <c r="P46" i="6"/>
  <c r="P47" i="6"/>
  <c r="Q47" i="6" s="1"/>
  <c r="P9" i="6"/>
  <c r="P22" i="6"/>
  <c r="L13" i="6"/>
  <c r="P19" i="6"/>
  <c r="Q19" i="6" s="1"/>
  <c r="P7" i="6"/>
  <c r="Q7" i="6" s="1"/>
  <c r="P41" i="6"/>
  <c r="Q41" i="6" s="1"/>
  <c r="O14" i="6"/>
  <c r="O51" i="6"/>
  <c r="L44" i="6"/>
  <c r="P6" i="26"/>
  <c r="P8" i="26" s="1"/>
  <c r="P30" i="6" s="1"/>
  <c r="L25" i="6"/>
  <c r="O8" i="6"/>
  <c r="O42" i="6"/>
  <c r="L34" i="6"/>
  <c r="R34" i="6" s="1"/>
  <c r="C4" i="6"/>
  <c r="I2" i="27"/>
  <c r="S6" i="6"/>
  <c r="I50" i="6"/>
  <c r="J66" i="6"/>
  <c r="E66" i="6"/>
  <c r="D67" i="6"/>
  <c r="D65" i="6"/>
  <c r="E64" i="6"/>
  <c r="R64" i="6"/>
  <c r="O65" i="6"/>
  <c r="O67" i="6"/>
  <c r="P65" i="6"/>
  <c r="Q64" i="6"/>
  <c r="P67" i="6"/>
  <c r="Q66" i="6"/>
  <c r="I66" i="6"/>
  <c r="C67" i="6"/>
  <c r="G67" i="6"/>
  <c r="H66" i="6"/>
  <c r="G65" i="6"/>
  <c r="R26" i="6"/>
  <c r="L67" i="6"/>
  <c r="L65" i="6"/>
  <c r="R66" i="6"/>
  <c r="S66" i="6"/>
  <c r="M67" i="6"/>
  <c r="S64" i="6"/>
  <c r="M65" i="6"/>
  <c r="N64" i="6"/>
  <c r="L22" i="6"/>
  <c r="M34" i="6"/>
  <c r="M45" i="6"/>
  <c r="P24" i="6"/>
  <c r="O9" i="6"/>
  <c r="R9" i="6" s="1"/>
  <c r="P34" i="6"/>
  <c r="Q34" i="6" s="1"/>
  <c r="M48" i="6"/>
  <c r="P12" i="6"/>
  <c r="M18" i="6"/>
  <c r="O6" i="26"/>
  <c r="O8" i="26" s="1"/>
  <c r="M30" i="6" s="1"/>
  <c r="P11" i="6"/>
  <c r="L52" i="6"/>
  <c r="O33" i="6"/>
  <c r="O6" i="6"/>
  <c r="Q6" i="6" s="1"/>
  <c r="L8" i="6"/>
  <c r="L48" i="6"/>
  <c r="P16" i="6"/>
  <c r="O29" i="6"/>
  <c r="Q29" i="6" s="1"/>
  <c r="L6" i="6"/>
  <c r="M11" i="6"/>
  <c r="P45" i="6"/>
  <c r="C2" i="27"/>
  <c r="L43" i="6"/>
  <c r="M8" i="6"/>
  <c r="L12" i="6"/>
  <c r="L29" i="6"/>
  <c r="O57" i="6"/>
  <c r="L15" i="6"/>
  <c r="P43" i="6"/>
  <c r="D4" i="6"/>
  <c r="N6" i="26"/>
  <c r="P20" i="6"/>
  <c r="O46" i="6"/>
  <c r="O11" i="6"/>
  <c r="L32" i="6"/>
  <c r="L31" i="6"/>
  <c r="L4" i="6"/>
  <c r="M4" i="6"/>
  <c r="G1" i="26"/>
  <c r="K8" i="6" l="1"/>
  <c r="H38" i="6"/>
  <c r="H57" i="6"/>
  <c r="I8" i="6"/>
  <c r="I33" i="6"/>
  <c r="H33" i="6"/>
  <c r="J23" i="6"/>
  <c r="I24" i="6"/>
  <c r="H32" i="6"/>
  <c r="E44" i="6"/>
  <c r="H8" i="6"/>
  <c r="I27" i="6"/>
  <c r="I29" i="6"/>
  <c r="H29" i="6"/>
  <c r="E36" i="6"/>
  <c r="N55" i="6"/>
  <c r="R38" i="6"/>
  <c r="N21" i="6"/>
  <c r="R55" i="6"/>
  <c r="N24" i="6"/>
  <c r="R23" i="6"/>
  <c r="Q45" i="6"/>
  <c r="Q22" i="6"/>
  <c r="Q58" i="6"/>
  <c r="M8" i="26"/>
  <c r="L30" i="6" s="1"/>
  <c r="N30" i="6" s="1"/>
  <c r="S29" i="6"/>
  <c r="R10" i="6"/>
  <c r="E8" i="6"/>
  <c r="H28" i="6"/>
  <c r="H44" i="6"/>
  <c r="I65" i="6"/>
  <c r="H65" i="6"/>
  <c r="R36" i="6"/>
  <c r="T36" i="6" s="1"/>
  <c r="Q35" i="6"/>
  <c r="R25" i="6"/>
  <c r="S50" i="6"/>
  <c r="Q31" i="6"/>
  <c r="N56" i="6"/>
  <c r="N26" i="6"/>
  <c r="R31" i="6"/>
  <c r="Q57" i="6"/>
  <c r="R8" i="6"/>
  <c r="Q50" i="6"/>
  <c r="Q21" i="6"/>
  <c r="P8" i="28"/>
  <c r="H17" i="6"/>
  <c r="P8" i="24"/>
  <c r="G30" i="6" s="1"/>
  <c r="N8" i="24"/>
  <c r="F30" i="6" s="1"/>
  <c r="H41" i="6"/>
  <c r="I19" i="6"/>
  <c r="K19" i="6" s="1"/>
  <c r="H14" i="6"/>
  <c r="H58" i="6"/>
  <c r="H11" i="6"/>
  <c r="E13" i="6"/>
  <c r="H46" i="6"/>
  <c r="H16" i="6"/>
  <c r="I43" i="6"/>
  <c r="I58" i="6"/>
  <c r="H43" i="6"/>
  <c r="H50" i="6"/>
  <c r="H23" i="6"/>
  <c r="I28" i="6"/>
  <c r="H18" i="6"/>
  <c r="H45" i="6"/>
  <c r="H21" i="6"/>
  <c r="N8" i="28"/>
  <c r="N49" i="6"/>
  <c r="Q32" i="6"/>
  <c r="S32" i="6"/>
  <c r="N16" i="6"/>
  <c r="Q36" i="6"/>
  <c r="Q26" i="6"/>
  <c r="R13" i="6"/>
  <c r="S10" i="6"/>
  <c r="T10" i="6" s="1"/>
  <c r="S31" i="6"/>
  <c r="N36" i="6"/>
  <c r="N10" i="6"/>
  <c r="S35" i="6"/>
  <c r="T35" i="6" s="1"/>
  <c r="N35" i="6"/>
  <c r="I63" i="6"/>
  <c r="I34" i="6"/>
  <c r="H9" i="6"/>
  <c r="I31" i="6"/>
  <c r="K31" i="6" s="1"/>
  <c r="H48" i="6"/>
  <c r="I12" i="6"/>
  <c r="H37" i="6"/>
  <c r="I44" i="6"/>
  <c r="J13" i="6"/>
  <c r="K13" i="6" s="1"/>
  <c r="H12" i="6"/>
  <c r="O8" i="24"/>
  <c r="D30" i="6" s="1"/>
  <c r="E30" i="6" s="1"/>
  <c r="H7" i="6"/>
  <c r="E31" i="6"/>
  <c r="M39" i="6"/>
  <c r="Q55" i="6"/>
  <c r="Q28" i="6"/>
  <c r="R56" i="6"/>
  <c r="N20" i="6"/>
  <c r="Q49" i="6"/>
  <c r="S42" i="6"/>
  <c r="S15" i="6"/>
  <c r="Q25" i="6"/>
  <c r="O8" i="28"/>
  <c r="S52" i="6"/>
  <c r="S51" i="6"/>
  <c r="R16" i="6"/>
  <c r="S22" i="6"/>
  <c r="Q8" i="6"/>
  <c r="R11" i="6"/>
  <c r="R44" i="6"/>
  <c r="Q51" i="6"/>
  <c r="R29" i="6"/>
  <c r="R42" i="6"/>
  <c r="Q48" i="6"/>
  <c r="R65" i="6"/>
  <c r="Q65" i="6"/>
  <c r="J21" i="6"/>
  <c r="E21" i="6"/>
  <c r="E50" i="6"/>
  <c r="J50" i="6"/>
  <c r="K50" i="6" s="1"/>
  <c r="J48" i="6"/>
  <c r="E48" i="6"/>
  <c r="J55" i="6"/>
  <c r="H55" i="6"/>
  <c r="I32" i="6"/>
  <c r="J14" i="6"/>
  <c r="K14" i="6" s="1"/>
  <c r="E14" i="6"/>
  <c r="K25" i="6"/>
  <c r="J57" i="6"/>
  <c r="E29" i="6"/>
  <c r="J29" i="6"/>
  <c r="K29" i="6" s="1"/>
  <c r="M8" i="24"/>
  <c r="C30" i="6" s="1"/>
  <c r="J41" i="6"/>
  <c r="E41" i="6"/>
  <c r="D59" i="6"/>
  <c r="I22" i="6"/>
  <c r="J27" i="6"/>
  <c r="K27" i="6" s="1"/>
  <c r="E27" i="6"/>
  <c r="H34" i="6"/>
  <c r="J44" i="6"/>
  <c r="I48" i="6"/>
  <c r="J11" i="6"/>
  <c r="K11" i="6" s="1"/>
  <c r="E58" i="6"/>
  <c r="J58" i="6"/>
  <c r="I23" i="6"/>
  <c r="K23" i="6" s="1"/>
  <c r="E54" i="6"/>
  <c r="J54" i="6"/>
  <c r="K54" i="6" s="1"/>
  <c r="H10" i="6"/>
  <c r="J25" i="6"/>
  <c r="E37" i="6"/>
  <c r="J37" i="6"/>
  <c r="H56" i="6"/>
  <c r="I52" i="6"/>
  <c r="K52" i="6" s="1"/>
  <c r="E22" i="6"/>
  <c r="J22" i="6"/>
  <c r="I10" i="6"/>
  <c r="I15" i="6"/>
  <c r="J17" i="6"/>
  <c r="K17" i="6" s="1"/>
  <c r="J34" i="6"/>
  <c r="E34" i="6"/>
  <c r="E38" i="6"/>
  <c r="J38" i="6"/>
  <c r="K38" i="6" s="1"/>
  <c r="E17" i="6"/>
  <c r="I17" i="6"/>
  <c r="E47" i="6"/>
  <c r="J47" i="6"/>
  <c r="K32" i="6"/>
  <c r="J20" i="6"/>
  <c r="H20" i="6"/>
  <c r="I7" i="6"/>
  <c r="J6" i="6"/>
  <c r="D39" i="6"/>
  <c r="E33" i="6"/>
  <c r="J33" i="6"/>
  <c r="K33" i="6" s="1"/>
  <c r="E16" i="6"/>
  <c r="I16" i="6"/>
  <c r="I21" i="6"/>
  <c r="E23" i="6"/>
  <c r="I57" i="6"/>
  <c r="E51" i="6"/>
  <c r="J51" i="6"/>
  <c r="K51" i="6" s="1"/>
  <c r="H25" i="6"/>
  <c r="H24" i="6"/>
  <c r="J24" i="6"/>
  <c r="K24" i="6" s="1"/>
  <c r="E42" i="6"/>
  <c r="J42" i="6"/>
  <c r="K42" i="6" s="1"/>
  <c r="I56" i="6"/>
  <c r="E56" i="6"/>
  <c r="E43" i="6"/>
  <c r="J43" i="6"/>
  <c r="K43" i="6" s="1"/>
  <c r="I26" i="6"/>
  <c r="J16" i="6"/>
  <c r="I20" i="6"/>
  <c r="E20" i="6"/>
  <c r="E28" i="6"/>
  <c r="J28" i="6"/>
  <c r="I37" i="6"/>
  <c r="E49" i="6"/>
  <c r="J49" i="6"/>
  <c r="K49" i="6" s="1"/>
  <c r="E6" i="6"/>
  <c r="C39" i="6"/>
  <c r="I6" i="6"/>
  <c r="E7" i="6"/>
  <c r="J9" i="6"/>
  <c r="K9" i="6" s="1"/>
  <c r="E46" i="6"/>
  <c r="J46" i="6"/>
  <c r="K46" i="6" s="1"/>
  <c r="E32" i="6"/>
  <c r="I55" i="6"/>
  <c r="H52" i="6"/>
  <c r="I18" i="6"/>
  <c r="E55" i="6"/>
  <c r="C59" i="6"/>
  <c r="I41" i="6"/>
  <c r="H19" i="6"/>
  <c r="J26" i="6"/>
  <c r="K26" i="6" s="1"/>
  <c r="E26" i="6"/>
  <c r="J10" i="6"/>
  <c r="E10" i="6"/>
  <c r="J18" i="6"/>
  <c r="E18" i="6"/>
  <c r="E45" i="6"/>
  <c r="J45" i="6"/>
  <c r="K45" i="6" s="1"/>
  <c r="K36" i="6"/>
  <c r="J53" i="6"/>
  <c r="K53" i="6" s="1"/>
  <c r="E53" i="6"/>
  <c r="J12" i="6"/>
  <c r="E12" i="6"/>
  <c r="I47" i="6"/>
  <c r="J15" i="6"/>
  <c r="K15" i="6" s="1"/>
  <c r="E15" i="6"/>
  <c r="J7" i="6"/>
  <c r="J56" i="6"/>
  <c r="N51" i="6"/>
  <c r="R51" i="6"/>
  <c r="R49" i="6"/>
  <c r="N44" i="6"/>
  <c r="S44" i="6"/>
  <c r="Q17" i="6"/>
  <c r="N13" i="6"/>
  <c r="S13" i="6"/>
  <c r="R50" i="6"/>
  <c r="T50" i="6" s="1"/>
  <c r="Q14" i="6"/>
  <c r="N37" i="6"/>
  <c r="S37" i="6"/>
  <c r="N28" i="6"/>
  <c r="S28" i="6"/>
  <c r="S55" i="6"/>
  <c r="T55" i="6" s="1"/>
  <c r="Q44" i="6"/>
  <c r="S47" i="6"/>
  <c r="T47" i="6" s="1"/>
  <c r="S27" i="6"/>
  <c r="N8" i="26"/>
  <c r="O30" i="6" s="1"/>
  <c r="Q30" i="6" s="1"/>
  <c r="S56" i="6"/>
  <c r="R53" i="6"/>
  <c r="Q11" i="6"/>
  <c r="N42" i="6"/>
  <c r="S7" i="6"/>
  <c r="T7" i="6" s="1"/>
  <c r="N9" i="6"/>
  <c r="S9" i="6"/>
  <c r="T9" i="6" s="1"/>
  <c r="Q18" i="6"/>
  <c r="R28" i="6"/>
  <c r="S14" i="6"/>
  <c r="N14" i="6"/>
  <c r="R21" i="6"/>
  <c r="N57" i="6"/>
  <c r="S57" i="6"/>
  <c r="N38" i="6"/>
  <c r="R54" i="6"/>
  <c r="T54" i="6" s="1"/>
  <c r="N50" i="6"/>
  <c r="Q53" i="6"/>
  <c r="R14" i="6"/>
  <c r="R19" i="6"/>
  <c r="R20" i="6"/>
  <c r="N46" i="6"/>
  <c r="S46" i="6"/>
  <c r="S53" i="6"/>
  <c r="N53" i="6"/>
  <c r="R24" i="6"/>
  <c r="R41" i="6"/>
  <c r="R27" i="6"/>
  <c r="R37" i="6"/>
  <c r="Q42" i="6"/>
  <c r="Q37" i="6"/>
  <c r="S19" i="6"/>
  <c r="N19" i="6"/>
  <c r="Q13" i="6"/>
  <c r="R18" i="6"/>
  <c r="S33" i="6"/>
  <c r="N33" i="6"/>
  <c r="R45" i="6"/>
  <c r="N17" i="6"/>
  <c r="R17" i="6"/>
  <c r="S25" i="6"/>
  <c r="T25" i="6" s="1"/>
  <c r="N25" i="6"/>
  <c r="S49" i="6"/>
  <c r="N41" i="6"/>
  <c r="S41" i="6"/>
  <c r="N58" i="6"/>
  <c r="S58" i="6"/>
  <c r="T58" i="6" s="1"/>
  <c r="S38" i="6"/>
  <c r="S17" i="6"/>
  <c r="S21" i="6"/>
  <c r="S23" i="6"/>
  <c r="T23" i="6" s="1"/>
  <c r="N23" i="6"/>
  <c r="N47" i="6"/>
  <c r="C63" i="6"/>
  <c r="F63" i="6"/>
  <c r="I4" i="6"/>
  <c r="F4" i="6"/>
  <c r="Q20" i="6"/>
  <c r="S20" i="6"/>
  <c r="T20" i="6" s="1"/>
  <c r="R43" i="6"/>
  <c r="N43" i="6"/>
  <c r="L59" i="6"/>
  <c r="R48" i="6"/>
  <c r="N48" i="6"/>
  <c r="S48" i="6"/>
  <c r="R22" i="6"/>
  <c r="N22" i="6"/>
  <c r="Q46" i="6"/>
  <c r="R46" i="6"/>
  <c r="N11" i="6"/>
  <c r="S11" i="6"/>
  <c r="S30" i="6"/>
  <c r="N65" i="6"/>
  <c r="S65" i="6"/>
  <c r="R57" i="6"/>
  <c r="R6" i="6"/>
  <c r="T6" i="6" s="1"/>
  <c r="L39" i="6"/>
  <c r="Q33" i="6"/>
  <c r="R33" i="6"/>
  <c r="Q24" i="6"/>
  <c r="S24" i="6"/>
  <c r="N29" i="6"/>
  <c r="N6" i="6"/>
  <c r="N18" i="6"/>
  <c r="S18" i="6"/>
  <c r="T18" i="6" s="1"/>
  <c r="S45" i="6"/>
  <c r="N45" i="6"/>
  <c r="M59" i="6"/>
  <c r="R12" i="6"/>
  <c r="N12" i="6"/>
  <c r="G4" i="6"/>
  <c r="J63" i="6"/>
  <c r="D63" i="6"/>
  <c r="G63" i="6"/>
  <c r="J4" i="6"/>
  <c r="S8" i="6"/>
  <c r="N8" i="6"/>
  <c r="S16" i="6"/>
  <c r="T16" i="6" s="1"/>
  <c r="Q16" i="6"/>
  <c r="R52" i="6"/>
  <c r="T52" i="6" s="1"/>
  <c r="N52" i="6"/>
  <c r="Q12" i="6"/>
  <c r="S12" i="6"/>
  <c r="N34" i="6"/>
  <c r="S34" i="6"/>
  <c r="T34" i="6" s="1"/>
  <c r="T26" i="6"/>
  <c r="E65" i="6"/>
  <c r="J65" i="6"/>
  <c r="N31" i="6"/>
  <c r="S43" i="6"/>
  <c r="Q43" i="6"/>
  <c r="R32" i="6"/>
  <c r="N32" i="6"/>
  <c r="R15" i="6"/>
  <c r="N15" i="6"/>
  <c r="Q9" i="6"/>
  <c r="O63" i="6"/>
  <c r="O4" i="6"/>
  <c r="R63" i="6"/>
  <c r="L63" i="6"/>
  <c r="R4" i="6"/>
  <c r="S63" i="6"/>
  <c r="S4" i="6"/>
  <c r="P63" i="6"/>
  <c r="M63" i="6"/>
  <c r="P4" i="6"/>
  <c r="T46" i="6" l="1"/>
  <c r="T29" i="6"/>
  <c r="H30" i="6"/>
  <c r="T8" i="6"/>
  <c r="K28" i="6"/>
  <c r="T38" i="6"/>
  <c r="I30" i="6"/>
  <c r="E39" i="6"/>
  <c r="T31" i="6"/>
  <c r="T15" i="6"/>
  <c r="T51" i="6"/>
  <c r="R30" i="6"/>
  <c r="T32" i="6"/>
  <c r="K6" i="6"/>
  <c r="K56" i="6"/>
  <c r="K48" i="6"/>
  <c r="T45" i="6"/>
  <c r="T22" i="6"/>
  <c r="T21" i="6"/>
  <c r="T57" i="6"/>
  <c r="K7" i="6"/>
  <c r="J30" i="6"/>
  <c r="K30" i="6" s="1"/>
  <c r="K34" i="6"/>
  <c r="K58" i="6"/>
  <c r="N39" i="6"/>
  <c r="K12" i="6"/>
  <c r="T17" i="6"/>
  <c r="T56" i="6"/>
  <c r="T11" i="6"/>
  <c r="T42" i="6"/>
  <c r="T13" i="6"/>
  <c r="K44" i="6"/>
  <c r="K55" i="6"/>
  <c r="K57" i="6"/>
  <c r="K47" i="6"/>
  <c r="K37" i="6"/>
  <c r="T43" i="6"/>
  <c r="T33" i="6"/>
  <c r="T19" i="6"/>
  <c r="T27" i="6"/>
  <c r="T28" i="6"/>
  <c r="T48" i="6"/>
  <c r="T44" i="6"/>
  <c r="T49" i="6"/>
  <c r="N59" i="6"/>
  <c r="K41" i="6"/>
  <c r="E59" i="6"/>
  <c r="K10" i="6"/>
  <c r="K18" i="6"/>
  <c r="K16" i="6"/>
  <c r="K22" i="6"/>
  <c r="K21" i="6"/>
  <c r="K20" i="6"/>
  <c r="T53" i="6"/>
  <c r="T37" i="6"/>
  <c r="T24" i="6"/>
  <c r="T41" i="6"/>
  <c r="T14" i="6"/>
  <c r="T12" i="6"/>
  <c r="T30" i="6"/>
</calcChain>
</file>

<file path=xl/sharedStrings.xml><?xml version="1.0" encoding="utf-8"?>
<sst xmlns="http://schemas.openxmlformats.org/spreadsheetml/2006/main" count="2428" uniqueCount="829">
  <si>
    <t>Valor (US$ milhões)</t>
  </si>
  <si>
    <t>Quantidade (mil toneladas)</t>
  </si>
  <si>
    <t>Preço Médio (US$/t)</t>
  </si>
  <si>
    <t>EXPORTAÇÕES DO AGRONEGÓCIO</t>
  </si>
  <si>
    <t>IMPORTAÇÕES DO AGRONEGÓCIO</t>
  </si>
  <si>
    <t>Demais Produtos</t>
  </si>
  <si>
    <t>Total Brasil</t>
  </si>
  <si>
    <t>Agronegócio</t>
  </si>
  <si>
    <t>Participação %</t>
  </si>
  <si>
    <t>Produtos</t>
  </si>
  <si>
    <t>Saldo</t>
  </si>
  <si>
    <t>-</t>
  </si>
  <si>
    <t>Reprodução permitida desde que citada a fonte</t>
  </si>
  <si>
    <t>Complexo Soja</t>
  </si>
  <si>
    <t>Farelo de soja</t>
  </si>
  <si>
    <t>Óleo de soja</t>
  </si>
  <si>
    <t>Carnes</t>
  </si>
  <si>
    <t>Carne de Frango</t>
  </si>
  <si>
    <t>in natura</t>
  </si>
  <si>
    <t>Carne Bovina</t>
  </si>
  <si>
    <t>Produtos Florestais</t>
  </si>
  <si>
    <t>Madeiras e suas obras</t>
  </si>
  <si>
    <t>Complexo Sucroalcooleiro</t>
  </si>
  <si>
    <t>Açúcar</t>
  </si>
  <si>
    <t>Álcool</t>
  </si>
  <si>
    <t>Café</t>
  </si>
  <si>
    <t>Café solúvel</t>
  </si>
  <si>
    <t>Couros e seus produtos</t>
  </si>
  <si>
    <t>Fumo e seus produtos</t>
  </si>
  <si>
    <t>Milho</t>
  </si>
  <si>
    <t>Algodão</t>
  </si>
  <si>
    <t>Pescados</t>
  </si>
  <si>
    <t>Lácteos</t>
  </si>
  <si>
    <t>Trigo</t>
  </si>
  <si>
    <t>Borracha natural</t>
  </si>
  <si>
    <t>Arroz</t>
  </si>
  <si>
    <t xml:space="preserve">Lácteos </t>
  </si>
  <si>
    <t>Exportacao</t>
  </si>
  <si>
    <t>Valor (US$)</t>
  </si>
  <si>
    <t>Peso (Kg)</t>
  </si>
  <si>
    <t>Importacao</t>
  </si>
  <si>
    <t>Soja em grãos</t>
  </si>
  <si>
    <t>Carne Suína</t>
  </si>
  <si>
    <t>Cereais, farinhas e preparações</t>
  </si>
  <si>
    <t>Fibras e produtos têxteis</t>
  </si>
  <si>
    <t>Frutas (inclui nozes e castanhas)</t>
  </si>
  <si>
    <t>Cacau e seus produtos</t>
  </si>
  <si>
    <t>Animais vivos</t>
  </si>
  <si>
    <t>Malte</t>
  </si>
  <si>
    <t>Produtos oleaginosos (exclui soja)</t>
  </si>
  <si>
    <t>Produtos florestais</t>
  </si>
  <si>
    <t>Azeite de oliva</t>
  </si>
  <si>
    <t>Óleo de dendê ou de palma</t>
  </si>
  <si>
    <t>Exportação (US$ milhões)</t>
  </si>
  <si>
    <t>Importação (US$ milhões)</t>
  </si>
  <si>
    <r>
      <t>D</t>
    </r>
    <r>
      <rPr>
        <b/>
        <sz val="7"/>
        <rFont val="Arial"/>
        <family val="2"/>
      </rPr>
      <t>%</t>
    </r>
  </si>
  <si>
    <t>Sucos</t>
  </si>
  <si>
    <t>BALANÇA COMERCIAL DO AGRONEGÓCIO - SÍNTESE DOS RESULTADOS DO MÊS, DO ACUMULADO NO ANO E DOZE MESES</t>
  </si>
  <si>
    <t>Café verde</t>
  </si>
  <si>
    <t>ANIMAIS VIVOS (EXCETO PESCADOS)</t>
  </si>
  <si>
    <t>CACAU E SEUS PRODUTOS</t>
  </si>
  <si>
    <t>CAFÉ</t>
  </si>
  <si>
    <t>CAFÉ VERDE</t>
  </si>
  <si>
    <t>CAFÉ SOLÚVEL</t>
  </si>
  <si>
    <t>CARNES</t>
  </si>
  <si>
    <t>CARNE BOVINA</t>
  </si>
  <si>
    <t>CARNE BOVINA in natura</t>
  </si>
  <si>
    <t>CARNE DE FRANGO</t>
  </si>
  <si>
    <t>CARNE DE FRANGO in natura</t>
  </si>
  <si>
    <t>CARNE SUÍNA</t>
  </si>
  <si>
    <t>CARNE SUÍNA in natura</t>
  </si>
  <si>
    <t>CEREAIS, FARINHAS E PREPARAÇÕES</t>
  </si>
  <si>
    <t>ARROZ</t>
  </si>
  <si>
    <t>MILHO</t>
  </si>
  <si>
    <t>TRIGO</t>
  </si>
  <si>
    <t>MALTE</t>
  </si>
  <si>
    <t>COMPLEXO SOJA</t>
  </si>
  <si>
    <t>FARELO DE SOJA</t>
  </si>
  <si>
    <t>OLEO DE SOJA</t>
  </si>
  <si>
    <t>SOJA EM GRÃOS</t>
  </si>
  <si>
    <t>COMPLEXO SUCROALCOOLEIRO</t>
  </si>
  <si>
    <t>AÇÚCAR DE CANA OU BETERRABA</t>
  </si>
  <si>
    <t>ÁLCOOL</t>
  </si>
  <si>
    <t>COUROS, PRODUTOS DE COURO E PELETERIA</t>
  </si>
  <si>
    <t>FIBRAS E PRODUTOS TÊXTEIS</t>
  </si>
  <si>
    <t>ALGODÃO CARDADO OU PENTEADO</t>
  </si>
  <si>
    <t>ALGODÃO NÃO CARDADO NEM PENTEADO</t>
  </si>
  <si>
    <t>FRUTAS (INCLUI NOZES E CASTANHAS)</t>
  </si>
  <si>
    <t>FUMO E SEUS PRODUTOS</t>
  </si>
  <si>
    <t>LÁCTEOS</t>
  </si>
  <si>
    <t>PESCADOS</t>
  </si>
  <si>
    <t>PRODUTOS FLORESTAIS</t>
  </si>
  <si>
    <t>PRODUTOS OLEAGINOSOS (EXCLUI SOJA)</t>
  </si>
  <si>
    <t>SUCOS</t>
  </si>
  <si>
    <t>BORRACHA NATURAL</t>
  </si>
  <si>
    <t>AZEITE DE OLIVA</t>
  </si>
  <si>
    <t>OLEO DE DENDÊ OU DE PALMA</t>
  </si>
  <si>
    <t>CELULOSE</t>
  </si>
  <si>
    <t>MADEIRA</t>
  </si>
  <si>
    <t>PAPEL</t>
  </si>
  <si>
    <t>Papel</t>
  </si>
  <si>
    <t>Celulose</t>
  </si>
  <si>
    <t>Principais Produtos</t>
  </si>
  <si>
    <t>Acumulado 12 meses</t>
  </si>
  <si>
    <t>Transação</t>
  </si>
  <si>
    <t>Produto</t>
  </si>
  <si>
    <t>Valor(US$) P1</t>
  </si>
  <si>
    <t>Peso(Kg) P1</t>
  </si>
  <si>
    <t>Valor(US$) P2</t>
  </si>
  <si>
    <t>Peso(Kg) P2</t>
  </si>
  <si>
    <t>(1º Nível) ANIMAIS VIVOS (EXCETO PESCADOS)</t>
  </si>
  <si>
    <t>(1º Nível) CACAU E SEUS PRODUTOS</t>
  </si>
  <si>
    <t>(1º Nível) CAFÉ</t>
  </si>
  <si>
    <t>(1º Nível) CARNES</t>
  </si>
  <si>
    <t>(1º Nível) CEREAIS, FARINHAS E PREPARAÇÕES</t>
  </si>
  <si>
    <t>(1º Nível) COMPLEXO SOJA</t>
  </si>
  <si>
    <t>(1º Nível) COMPLEXO SUCROALCOOLEIRO</t>
  </si>
  <si>
    <t>(1º Nível) COUROS, PRODUTOS DE COURO E PELETERIA</t>
  </si>
  <si>
    <t>(1º Nível) FIBRAS E PRODUTOS TÊXTEIS</t>
  </si>
  <si>
    <t>(1º Nível) FRUTAS (INCLUI NOZES E CASTANHAS)</t>
  </si>
  <si>
    <t>(1º Nível) FUMO E SEUS PRODUTOS</t>
  </si>
  <si>
    <t>(1º Nível) LÁCTEOS</t>
  </si>
  <si>
    <t>(1º Nível) PESCADOS</t>
  </si>
  <si>
    <t>(1º Nível) PRODUTOS FLORESTAIS</t>
  </si>
  <si>
    <t>(1º Nível) PRODUTOS OLEAGINOSOS (EXCLUI SOJA)</t>
  </si>
  <si>
    <t>(1º Nível) SUCOS</t>
  </si>
  <si>
    <t>Inserir mês</t>
  </si>
  <si>
    <t>ALGODÃO</t>
  </si>
  <si>
    <t>Inserir ano</t>
  </si>
  <si>
    <t>Total</t>
  </si>
  <si>
    <t>(1º Nível) BEBIDAS</t>
  </si>
  <si>
    <t>(1º Nível) CHÁ, MATE E ESPECIARIAS</t>
  </si>
  <si>
    <t>(1º Nível) DEMAIS PRODUTOS DE ORIGEM ANIMAL</t>
  </si>
  <si>
    <t>(1º Nível) DEMAIS PRODUTOS DE ORIGEM VEGETAL</t>
  </si>
  <si>
    <t>(1º Nível) PLANTAS VIVAS E PRODUTOS DE FLORICULTURA</t>
  </si>
  <si>
    <t>(1º Nível) PRODUTOS ALIMENTÍCIOS DIVERSOS</t>
  </si>
  <si>
    <t>(1º Nível) PRODUTOS APICOLAS</t>
  </si>
  <si>
    <t>(1º Nível) PRODUTOS HORTÍCOLAS, LEGUMINOSAS, RAÍZES E TUBÉRCULOS</t>
  </si>
  <si>
    <t>(1º Nível) RAÇÕES PARA ANIMAIS</t>
  </si>
  <si>
    <t>(1º Nível) 01 - ANIMAIS VIVOS</t>
  </si>
  <si>
    <t>(1º Nível) 02 - CARNES E MIUDEZAS,COMESTIVEIS</t>
  </si>
  <si>
    <t>(1º Nível) 03 - PEIXES E CRUSTACEOS,MOLUSCOS E OUTS.INVERTEBR.AQUATICOS</t>
  </si>
  <si>
    <t>(1º Nível) 04 - LEITE E LATICINIOS,OVOS DE AVES,MEL NATURAL,ETC.</t>
  </si>
  <si>
    <t>(1º Nível) 05 - OUTROS PRODUTOS DE ORIGEM ANIMAL</t>
  </si>
  <si>
    <t>(1º Nível) 06 - PLANTAS VIVAS E PRODUTOS DE FLORICULTURA</t>
  </si>
  <si>
    <t>(1º Nível) 07 - PRODUTOS HORTICOLAS,PLANTAS,RAIZES,ETC.COMESTIVEIS</t>
  </si>
  <si>
    <t>(1º Nível) 08 - FRUTAS,CASCAS DE CITRICOS E DE MELOES</t>
  </si>
  <si>
    <t>(1º Nível) 09 - CAFE,CHA,MATE E ESPECIARIAS</t>
  </si>
  <si>
    <t>(1º Nível) 10 - CEREAIS</t>
  </si>
  <si>
    <t>(1º Nível) 11 - PRODUTOS DA INDUSTRIA DE MOAGEM,MALTE,AMIDOS,ETC.</t>
  </si>
  <si>
    <t>(1º Nível) 12 - SEMENTES E FRUTOS OLEAGINOSOS,GRAOS,SEMENTES,ETC.</t>
  </si>
  <si>
    <t>(1º Nível) 13 - GOMAS,RESINAS E OUTROS SUCOS E EXTRATOS VEGETAIS</t>
  </si>
  <si>
    <t>(1º Nível) 14 - MATERIAS P/ENTRANCAR E OUTS.PRODS.DE ORIGEM VEGETAL</t>
  </si>
  <si>
    <t>(1º Nível) 15 - GORDURAS,OLEOS E CERAS ANIMAIS OU VEGETAIS,ETC.</t>
  </si>
  <si>
    <t>(1º Nível) 16 - PREPARACOES DE CARNE,DE PEIXES OU DE CRUSTACEOS,ETC.</t>
  </si>
  <si>
    <t>(1º Nível) 17 - ACUCARES E PRODUTOS DE CONFEITARIA</t>
  </si>
  <si>
    <t>(1º Nível) 18 - CACAU E SUAS PREPARACOES</t>
  </si>
  <si>
    <t>(1º Nível) 19 - PREPARACOES A BASE DE CEREAIS,FARINHAS,AMIDOS,ETC.</t>
  </si>
  <si>
    <t>(1º Nível) 20 - PREPARACOES DE PRODUTOS HORTICOLAS,DE FRUTAS,ETC.</t>
  </si>
  <si>
    <t>(1º Nível) 21 - PREPARACOES ALIMENTICIAS DIVERSAS</t>
  </si>
  <si>
    <t>(1º Nível) 22 - BEBIDAS,LIQUIDOS ALCOOLICOS E VINAGRES</t>
  </si>
  <si>
    <t>(1º Nível) 23 - RESIDUOS E DESPERDICIOS DAS INDUSTRIAS ALIMENTARES,ETC.</t>
  </si>
  <si>
    <t>(1º Nível) 24 - FUMO (TABACO) E SEUS SUCEDANEOS MANUFATURADOS</t>
  </si>
  <si>
    <t>(1º Nível) 25 - SAL,ENXOFRE,TERRAS E PEDRAS,GESSO,CAL E CIMENTO</t>
  </si>
  <si>
    <t>(1º Nível) 26 - MINERIOS,ESCORIAS E CINZAS</t>
  </si>
  <si>
    <t>(1º Nível) 27 - COMBUSTIVEIS MINERAIS,OLEOS MINERAIS,ETC.CERAS MINERAIS</t>
  </si>
  <si>
    <t>(1º Nível) 28 - PRODUTOS QUIMICOS INORGANICOS,ETC.</t>
  </si>
  <si>
    <t>(1º Nível) 29 - PRODUTOS QUIMICOS ORGANICOS</t>
  </si>
  <si>
    <t>(1º Nível) 30 - PRODUTOS FARMACEUTICOS</t>
  </si>
  <si>
    <t>(1º Nível) 31 - ADUBOS OU FERTILIZANTES</t>
  </si>
  <si>
    <t>(1º Nível) 32 - EXTRATOS TANANTES E TINTORIAIS,TANINOS E DERIVADOS,ETC.</t>
  </si>
  <si>
    <t>(1º Nível) 33 - OLEOS ESSENCIAIS E RESINOIDES,PRODS.DE PERFUMARIA,ETC.</t>
  </si>
  <si>
    <t>(1º Nível) 34 - SABOES,AGENTES ORGANICOS DE SUPERFICIE,ETC.</t>
  </si>
  <si>
    <t>(1º Nível) 35 - MATERIAS ALBUMINOIDES,PRODUTOS A BASE DE AMIDOS,ETC.</t>
  </si>
  <si>
    <t>(1º Nível) 36 - POLVORAS E EXPLOSIVOS,ARTIGOS DE PIROTECNIA,ETC.</t>
  </si>
  <si>
    <t>(1º Nível) 37 - PRODUTOS PARA FOTOGRAFIA E CINEMATOGRAFIA</t>
  </si>
  <si>
    <t>(1º Nível) 38 - PRODUTOS DIVERSOS DAS INDUSTRIAS QUIMICAS</t>
  </si>
  <si>
    <t>(1º Nível) 39 - PLASTICOS E SUAS OBRAS</t>
  </si>
  <si>
    <t>(1º Nível) 40 - BORRACHA E SUAS OBRAS</t>
  </si>
  <si>
    <t>(1º Nível) 41 - PELES,EXCETO A PELETERIA (PELES COM PELO),E COUROS</t>
  </si>
  <si>
    <t>(1º Nível) 42 - OBRAS DE COURO,ARTIGOS DE CORREEIRO OU DE SELEIRO,ETC.</t>
  </si>
  <si>
    <t>(1º Nível) 43 - PELETERIA (PELES COM PELO),SUAS OBRAS,PELETERIA ARTIF.</t>
  </si>
  <si>
    <t>(1º Nível) 44 - MADEIRA,CARVAO VEGETAL E OBRAS DE MADEIRA</t>
  </si>
  <si>
    <t>(1º Nível) 45 - CORTICA E SUAS OBRAS</t>
  </si>
  <si>
    <t>(1º Nível) 46 - OBRAS DE ESPARTARIA OU DE CESTARIA</t>
  </si>
  <si>
    <t>(1º Nível) 47 - PASTAS DE MADEIRA OU MATERIAS FIBROSAS CELULOSICAS,ETC.</t>
  </si>
  <si>
    <t>(1º Nível) 48 - PAPEL E CARTAO,OBRAS DE PASTA DE CELULOSE,DE PAPEL,ETC.</t>
  </si>
  <si>
    <t>(1º Nível) 49 - LIVROS,JORNAIS,GRAVURAS,OUTROS PRODUTOS GRAFICOS,ETC.</t>
  </si>
  <si>
    <t>(1º Nível) 50 - SEDA</t>
  </si>
  <si>
    <t>(1º Nível) 51 - LA,PELOS FINOS OU GROSSEIROS,FIOS E TECIDOS DE CRINA</t>
  </si>
  <si>
    <t>(1º Nível) 52 - ALGODAO</t>
  </si>
  <si>
    <t>(1º Nível) 53 - OUTRAS FIBRAS TEXTEIS VEGETAIS,FIOS DE PAPEL,ETC.</t>
  </si>
  <si>
    <t>(1º Nível) 54 - FILAMENTOS SINTETICOS OU ARTIFICIAIS</t>
  </si>
  <si>
    <t>(1º Nível) 55 - FIBRAS SINTETICAS OU ARTIFICIAIS,DESCONTINUAS</t>
  </si>
  <si>
    <t>(1º Nível) 56 - PASTAS ("OUATES"),FELTROS E FALSOS TECIDOS,ETC.</t>
  </si>
  <si>
    <t>(1º Nível) 57 - TAPETES,OUTS.REVESTIM.P/PAVIMENTOS,DE MATERIAS TEXTEIS</t>
  </si>
  <si>
    <t>(1º Nível) 58 - TECIDOS ESPECIAIS,TECIDOS TUFADOS,RENDAS,TAPECARIAS,ETC</t>
  </si>
  <si>
    <t>(1º Nível) 59 - TECIDOS IMPREGNADOS,REVESTIDOS,RECOBERTOS,ETC.</t>
  </si>
  <si>
    <t>(1º Nível) 60 - TECIDOS DE MALHA</t>
  </si>
  <si>
    <t>(1º Nível) 61 - VESTUARIO E SEUS ACESSORIOS,DE MALHA</t>
  </si>
  <si>
    <t>(1º Nível) 62 - VESTUARIO E SEUS ACESSORIOS,EXCETO DE MALHA</t>
  </si>
  <si>
    <t>(1º Nível) 63 - OUTROS ARTEFATOS TEXTEIS CONFECCIONADOS,SORTIDOS,ETC.</t>
  </si>
  <si>
    <t>(1º Nível) 64 - CALCADOS,POLAINAS E ARTEFATOS SEMELHANTES,E SUAS PARTES</t>
  </si>
  <si>
    <t>(1º Nível) 65 - CHAPEUS E ARTEFATOS DE USO SEMELHANTE,E SUAS PARTES</t>
  </si>
  <si>
    <t>(1º Nível) 66 - GUARDA-CHUVAS,SOMBRINHAS,GUARDA-SOIS,BENGALAS,ETC.</t>
  </si>
  <si>
    <t>(1º Nível) 67 - PENAS E PENUGEM PREPARADAS,E SUAS OBRAS,ETC.</t>
  </si>
  <si>
    <t>(1º Nível) 68 - OBRAS DE PEDRA,GESSO,CIMENTO,AMIANTO,MICA,ETC.</t>
  </si>
  <si>
    <t>(1º Nível) 69 - PRODUTOS CERAMICOS</t>
  </si>
  <si>
    <t>(1º Nível) 70 - VIDRO E SUAS OBRAS</t>
  </si>
  <si>
    <t>(1º Nível) 71 - PEROLAS NATURAIS OU CULTIVADAS,PEDRAS PRECIOSAS,ETC.</t>
  </si>
  <si>
    <t>(1º Nível) 72 - FERRO FUNDIDO,FERRO E ACO</t>
  </si>
  <si>
    <t>(1º Nível) 73 - OBRAS DE FERRO FUNDIDO,FERRO OU ACO</t>
  </si>
  <si>
    <t>(1º Nível) 74 - COBRE E SUAS OBRAS</t>
  </si>
  <si>
    <t>(1º Nível) 75 - NIQUEL E SUAS OBRAS</t>
  </si>
  <si>
    <t>(1º Nível) 76 - ALUMINIO E SUAS OBRAS</t>
  </si>
  <si>
    <t>(1º Nível) 78 - CHUMBO E SUAS OBRAS</t>
  </si>
  <si>
    <t>(1º Nível) 79 - ZINCO E SUAS OBRAS</t>
  </si>
  <si>
    <t>(1º Nível) 80 - ESTANHO E SUAS OBRAS</t>
  </si>
  <si>
    <t>(1º Nível) 81 - OUTROS METAIS COMUNS,CERAMAIS,OBRAS DESSAS MATERIAS</t>
  </si>
  <si>
    <t>(1º Nível) 82 - FERRAMENTAS,ARTEFATOS DE CUTELARIA,ETC.DE METAIS COMUNS</t>
  </si>
  <si>
    <t>(1º Nível) 83 - OBRAS DIVERSAS DE METAIS COMUNS</t>
  </si>
  <si>
    <t>(1º Nível) 84 - CALDEIRAS,MAQUINAS, APARELHOS E INSTRUMENTOS MECANICOS</t>
  </si>
  <si>
    <t>(1º Nível) 85 - MAQUINAS,APARELHOS E MATERIAL ELETRICOS,SUAS PARTES,ETC</t>
  </si>
  <si>
    <t>(1º Nível) 86 - VEICULOS E MATERIAL PARA VIAS FERREAS,SEMELHANTES,ETC.</t>
  </si>
  <si>
    <t>(1º Nível) 87 - VEICULOS AUTOMOVEIS,TRATORES,ETC.SUAS PARTES/ACESSORIOS</t>
  </si>
  <si>
    <t>(1º Nível) 88 - AERONAVES E OUTROS APARELHOS AEREOS,ETC.E SUAS PARTES</t>
  </si>
  <si>
    <t>(1º Nível) 89 - EMBARCACOES E ESTRUTURAS FLUTUANTES</t>
  </si>
  <si>
    <t>(1º Nível) 90 - INSTRUMENTOS E APARELHOS DE OPTICA,FOTOGRAFIA,ETC.</t>
  </si>
  <si>
    <t>(1º Nível) 91 - RELOGIOS E APARELHOS SEMELHANTES,E SUAS PARTES</t>
  </si>
  <si>
    <t>(1º Nível) 92 - INSTRUMENTOS MUSICAIS,SUAS PARTES E ACESSORIOS</t>
  </si>
  <si>
    <t>(1º Nível) 93 - ARMAS E MUNICOES,SUAS PARTES E ACESSORIOS</t>
  </si>
  <si>
    <t>(1º Nível) 94 - MOVEIS,MOBILIARIO MEDICO-CIRURGICO,COLCHOES,ETC.</t>
  </si>
  <si>
    <t>(1º Nível) 95 - BRINQUEDOS,JOGOS,ARTIGOS P/DIVERTIMENTO,ESPORTES,ETC.</t>
  </si>
  <si>
    <t>(1º Nível) 96 - OBRAS DIVERSAS</t>
  </si>
  <si>
    <t>(1º Nível) 97 - OBJETOS DE ARTE,DE COLECAO E ANTIGUIDADES</t>
  </si>
  <si>
    <t>(1º Nível) 99 - TRANSACOES ESPECIAIS</t>
  </si>
  <si>
    <t>NCM Oficial - Siscomex</t>
  </si>
  <si>
    <t>Agosto</t>
  </si>
  <si>
    <t>(3º Nível) ABACATES FRESCOS OU SECOS</t>
  </si>
  <si>
    <t>(3º Nível) ABACAXIS FRESCOS OU SECOS</t>
  </si>
  <si>
    <t>(3º Nível) ABACAXIS PREPARADOS OU CONSERVADOS</t>
  </si>
  <si>
    <t>(3º Nível) AÇÚCAR DE BETERRABA EM BRUTO</t>
  </si>
  <si>
    <t>(3º Nível) AÇÚCAR DE CANA EM BRUTO</t>
  </si>
  <si>
    <t>(3º Nível) AÇÚCAR REFINADO</t>
  </si>
  <si>
    <t>(3º Nível) ALBUMINAS</t>
  </si>
  <si>
    <t>(3º Nível) ÁLCOOL ETÍLICO</t>
  </si>
  <si>
    <t>(3º Nível) ALGODÃO CARDADO OU PENTEADO</t>
  </si>
  <si>
    <t>(3º Nível) ALGODÃO NÃO CARDADO NEM PENTEADO</t>
  </si>
  <si>
    <t>(3º Nível) ALHO</t>
  </si>
  <si>
    <t>(3º Nível) ALHO EM PÓ</t>
  </si>
  <si>
    <t>(3º Nível) ALIMENTOS PARA CAES E GATOS</t>
  </si>
  <si>
    <t>(3º Nível) AMEIXAS SECAS</t>
  </si>
  <si>
    <t>(3º Nível) AMÊNDOA</t>
  </si>
  <si>
    <t>(3º Nível) AMENDOIM EM GRÃOS</t>
  </si>
  <si>
    <t>(3º Nível) AMENDOINS PREPARADOS OU CONSERVADOS</t>
  </si>
  <si>
    <t>(3º Nível) AMIDO DE MILHO</t>
  </si>
  <si>
    <t>(3º Nível) AMIDO DE TRIGO</t>
  </si>
  <si>
    <t>(3º Nível) AMOMOS E CARDAMOMOS</t>
  </si>
  <si>
    <t>(3º Nível) ARROZ</t>
  </si>
  <si>
    <t>(3º Nível) ASPARGOS</t>
  </si>
  <si>
    <t>(3º Nível) ASPARGOS PREPARADOS OU CONSERVADOS</t>
  </si>
  <si>
    <t>(3º Nível) ATUM CONGELADO</t>
  </si>
  <si>
    <t>(3º Nível) ATUM, FRESCO OU REFRIGERADO</t>
  </si>
  <si>
    <t>(3º Nível) ATUM, VIVO</t>
  </si>
  <si>
    <t>(3º Nível) AVEIA</t>
  </si>
  <si>
    <t>(3º Nível) AVEIA EM FLOCOS OU ELABORADOS DE OUTRO MODO</t>
  </si>
  <si>
    <t>(3º Nível) AVELÃS</t>
  </si>
  <si>
    <t>(3º Nível) AVESTRUZES VIVAS</t>
  </si>
  <si>
    <t>(3º Nível) AZEITE DE OLIVA</t>
  </si>
  <si>
    <t>(3º Nível) AZEITONAS PREPARADAS OU CONSERVADAS</t>
  </si>
  <si>
    <t>(3º Nível) BACALHAU CONGELADO</t>
  </si>
  <si>
    <t>(3º Nível) BACALHAU, SECOS, SALGADOS OU DEFUMADOS</t>
  </si>
  <si>
    <t>(3º Nível) BANANAS FRESCAS OU SECAS</t>
  </si>
  <si>
    <t>(3º Nível) BATATA-DOCE</t>
  </si>
  <si>
    <t>(3º Nível) BATATAS</t>
  </si>
  <si>
    <t>(3º Nível) BATATAS CONGELADAS</t>
  </si>
  <si>
    <t>(3º Nível) BATATAS PREPARADAS OU CONSERVADAS</t>
  </si>
  <si>
    <t>(3º Nível) BORRACHA NATURAL</t>
  </si>
  <si>
    <t>(3º Nível) BOVINOS VIVOS</t>
  </si>
  <si>
    <t>(3º Nível) BULBOS,  TUBÉRCULOS, RIZOMAS E SIMILARES</t>
  </si>
  <si>
    <t>(3º Nível) CACAU EM PÓ</t>
  </si>
  <si>
    <t>(3º Nível) CACAU INTEIRO OU PARTIDO</t>
  </si>
  <si>
    <t>(3º Nível) CACHAÇA</t>
  </si>
  <si>
    <t>(3º Nível) CAFÉ SOLÚVEL</t>
  </si>
  <si>
    <t>(3º Nível) CAFÉ TORRADO</t>
  </si>
  <si>
    <t>(3º Nível) CAFÉ VERDE</t>
  </si>
  <si>
    <t>(3º Nível) CALÇADOS DE COURO</t>
  </si>
  <si>
    <t>(3º Nível) CALDOS E SOPAS E PREPARAÇÕES P/ CALDOS E SOPAS</t>
  </si>
  <si>
    <t>(3º Nível) CAMARÕES, CONGELADOS</t>
  </si>
  <si>
    <t>(3º Nível) CAMARÕES, NÃO CONGELADOS</t>
  </si>
  <si>
    <t>(3º Nível) CANELA</t>
  </si>
  <si>
    <t>(3º Nível) CAQUIS FRESCOS</t>
  </si>
  <si>
    <t>(3º Nível) CARANGUEJOS, CONGELADOS</t>
  </si>
  <si>
    <t>(3º Nível) CARNE BOVINA in natura</t>
  </si>
  <si>
    <t>(3º Nível) CARNE BOVINA INDUSTRIALIZADA</t>
  </si>
  <si>
    <t>(3º Nível) CARNE DE FRANGO in natura</t>
  </si>
  <si>
    <t>(3º Nível) CARNE DE FRANGO INDUSTRIALIZADA</t>
  </si>
  <si>
    <t>(3º Nível) CARNE DE OVINO in natura</t>
  </si>
  <si>
    <t>(3º Nível) CARNE DE PATO in natura</t>
  </si>
  <si>
    <t>(3º Nível) CARNE DE PERU in natura</t>
  </si>
  <si>
    <t>(3º Nível) CARNE DE PERU INDUSTRIALIZADA</t>
  </si>
  <si>
    <t>(3º Nível) CARNE SUÍNA in natura</t>
  </si>
  <si>
    <t>(3º Nível) CARNE SUÍNA INDUSTRIALIZADA</t>
  </si>
  <si>
    <t>(3º Nível) CARNES DE CAPRINO in natura</t>
  </si>
  <si>
    <t>(3º Nível) CARNES DE CAVALO, ASININO E MUAR</t>
  </si>
  <si>
    <t>(3º Nível) CASEINAS E CASEINATOS</t>
  </si>
  <si>
    <t>(3º Nível) CASTANHA DE CAJÚ</t>
  </si>
  <si>
    <t>(3º Nível) CASTANHA DO PARÁ</t>
  </si>
  <si>
    <t>(3º Nível) CASULOS DE BICHO-DA-SEDA E SEDA CRUA</t>
  </si>
  <si>
    <t>(3º Nível) CAVALOS VIVOS</t>
  </si>
  <si>
    <t>(3º Nível) CEBOLAS</t>
  </si>
  <si>
    <t>(3º Nível) CEBOLAS SECAS</t>
  </si>
  <si>
    <t>(3º Nível) CELULOSE</t>
  </si>
  <si>
    <t>(3º Nível) CENOURAS E NABOS</t>
  </si>
  <si>
    <t>(3º Nível) CENTEIO</t>
  </si>
  <si>
    <t>(3º Nível) CERAS DE ABELHA</t>
  </si>
  <si>
    <t>(3º Nível) CERDAS E PÊLOS DE ANIMAIS</t>
  </si>
  <si>
    <t>(3º Nível) CEREJAS FRESCAS</t>
  </si>
  <si>
    <t>(3º Nível) CEREJAS PREPARADAS OU CONSERVADAS</t>
  </si>
  <si>
    <t>(3º Nível) CERVEJA</t>
  </si>
  <si>
    <t>(3º Nível) CEVADA</t>
  </si>
  <si>
    <t>(3º Nível) CHÁ PRETO</t>
  </si>
  <si>
    <t>(3º Nível) CHÁ VERDE</t>
  </si>
  <si>
    <t>(3º Nível) CHARUTOS E CIGARRILHAS</t>
  </si>
  <si>
    <t>(3º Nível) CHICÓRIA</t>
  </si>
  <si>
    <t>(3º Nível) CHOCOLATE E PREPARAÇÕES ALIM. CONT. CACAU</t>
  </si>
  <si>
    <t>(3º Nível) CIGARROS</t>
  </si>
  <si>
    <t>(3º Nível) COCOS (ENDOCARPO)</t>
  </si>
  <si>
    <t>(3º Nível) COCOS FRESCOS OU SECOS</t>
  </si>
  <si>
    <t>(3º Nível) COGUMELOS</t>
  </si>
  <si>
    <t>(3º Nível) COGUMELOS E TRUFAS PREPARADOS OU CONSERVADOS</t>
  </si>
  <si>
    <t>(3º Nível) COGUMELOS E TRUFAS SECOS</t>
  </si>
  <si>
    <t>(3º Nível) COLOFONIAS, ÁCIDOS RESÍNICOS E SEUS DERIVADOS</t>
  </si>
  <si>
    <t>(3º Nível) CONDIMENTOS E TEMPEROS</t>
  </si>
  <si>
    <t>(3º Nível) CORDÉIS E DEMAIS PRODUTOS DO SISAL OU OUTRAS FIBRAS 'AGAVE'</t>
  </si>
  <si>
    <t>(3º Nível) CORTIÇA</t>
  </si>
  <si>
    <t>(3º Nível) COUROS/PELES ACAMURÇADOS</t>
  </si>
  <si>
    <t>(3º Nível) COUROS/PELES DE BOVINOS OU EQUÍDEOS, EM BRUTO</t>
  </si>
  <si>
    <t>(3º Nível) COUROS/PELES DE BOVINOS, CRUST</t>
  </si>
  <si>
    <t>(3º Nível) COUROS/PELES DE BOVINOS, CURTIDO, WET BLUE</t>
  </si>
  <si>
    <t>(3º Nível) COUROS/PELES DE BOVINOS, PREPARADOS</t>
  </si>
  <si>
    <t>(3º Nível) COUROS/PELES DE CAPRINOS, CRUST</t>
  </si>
  <si>
    <t>(3º Nível) COUROS/PELES DE CAPRINOS, CURTIDOS, WET BLUE</t>
  </si>
  <si>
    <t>(3º Nível) COUROS/PELES DE CAPRINOS, PREPARADOS</t>
  </si>
  <si>
    <t>(3º Nível) COUROS/PELES DE EQUÍDEOS, CRUST</t>
  </si>
  <si>
    <t>(3º Nível) COUROS/PELES DE EQUÍDEOS, PREPARADOS</t>
  </si>
  <si>
    <t>(3º Nível) COUROS/PELES DE OUTROS ANIMAIS, PREPARADOS</t>
  </si>
  <si>
    <t>(3º Nível) COUROS/PELES DE OVINOS, CRUST</t>
  </si>
  <si>
    <t>(3º Nível) COUROS/PELES DE OVINOS, CURTIDO, WET BLUE</t>
  </si>
  <si>
    <t>(3º Nível) COUROS/PELES DE OVINOS, EM BRUTO</t>
  </si>
  <si>
    <t>(3º Nível) COUROS/PELES DE OVINOS, PREPARADOS</t>
  </si>
  <si>
    <t>(3º Nível) COUROS/PELES DE RÉPTEIS, CURTIDOS OU CRUST</t>
  </si>
  <si>
    <t>(3º Nível) COUROS/PELES DE RÉPTEIS, EM BRUTO</t>
  </si>
  <si>
    <t>(3º Nível) COUROS/PELES DE SUÍNOS, CRUST</t>
  </si>
  <si>
    <t>(3º Nível) COUROS/PELES DE SUÍNOS, PREPARADOS</t>
  </si>
  <si>
    <t>(3º Nível) COUROS/PELES ENVERNIZADOS OU REVESTIDOS</t>
  </si>
  <si>
    <t>(3º Nível) COUROS/PELES METALIZADOS</t>
  </si>
  <si>
    <t>(3º Nível) COUROS/PELES RECONSTITUÍDOS</t>
  </si>
  <si>
    <t>(3º Nível) CRAVO-DA-ÍNDIA</t>
  </si>
  <si>
    <t>(3º Nível) CREME DE LEITE</t>
  </si>
  <si>
    <t>(3º Nível) DAMASCOS FRESCOS</t>
  </si>
  <si>
    <t>(3º Nível) DAMASCOS PREPARADOS OU CONSERVADOS</t>
  </si>
  <si>
    <t>(3º Nível) DAMASCOS SECOS</t>
  </si>
  <si>
    <t>(3º Nível) DEMAIS  PRODUTOS LÁCTEOS</t>
  </si>
  <si>
    <t>(3º Nível) DEMAIS AÇÚCARES</t>
  </si>
  <si>
    <t>(3º Nível) DEMAIS ÁLCOOIS</t>
  </si>
  <si>
    <t>(3º Nível) DEMAIS CARNES E MIUDEZAS</t>
  </si>
  <si>
    <t>(3º Nível) DEMAIS CEREAIS</t>
  </si>
  <si>
    <t>(3º Nível) DEMAIS CRUSTÁCEOS E MOLUSCOS</t>
  </si>
  <si>
    <t>(3º Nível) DEMAIS ESPECIARIAS</t>
  </si>
  <si>
    <t>(3º Nível) DEMAIS FIBRAS E PRODUTOS TÊXTEIS</t>
  </si>
  <si>
    <t>(3º Nível) DEMAIS GORDURAS LÁCTEAS</t>
  </si>
  <si>
    <t>(3º Nível) DEMAIS MADEIRAS E MANUFATURAS DE MADEIRAS</t>
  </si>
  <si>
    <t>(3º Nível) DEMAIS NOZES E CASTANHAS</t>
  </si>
  <si>
    <t>(3º Nível) DEMAIS OLEOS DE SOJA</t>
  </si>
  <si>
    <t>(3º Nível) DEMAIS OLEOS ESSENCIAIS</t>
  </si>
  <si>
    <t>(3º Nível) DEMAIS OLEOS VEGETAIS</t>
  </si>
  <si>
    <t>(3º Nível) DEMAIS PEIXES</t>
  </si>
  <si>
    <t>(3º Nível) DEMAIS PREPARAÇÕES DE CARNES</t>
  </si>
  <si>
    <t>(3º Nível) DEMAIS PRODUTOS DA INDÚSTRIA QUÍMICA , DE ORIGEM VEGETAL</t>
  </si>
  <si>
    <t>(3º Nível) DEMAIS PRODUTOS DE COURO</t>
  </si>
  <si>
    <t>(3º Nível) DEMAIS PRODUTOS E SUBPRODUTOS DA INDÚSTRIA DE MOAGEM</t>
  </si>
  <si>
    <t>(3º Nível) DEMAIS PRODUTOS HORTÍCOLAS CONGELADOS</t>
  </si>
  <si>
    <t>(3º Nível) DEMAIS PRODUTOS HORTÍCOLAS, LEGUMINOSAS, RAÍZES E TUBÉRCULOS</t>
  </si>
  <si>
    <t>(3º Nível) DEMAIS PRODUTOS HORTÍCOLAS, LEGUMINOSAS, RAÍZES E TUBÉRCULOS FRESCOS</t>
  </si>
  <si>
    <t>(3º Nível) DEMAIS PRODUTOS HORTÍCOLAS, LEGUMINOSAS, RAÍZES E TUBÉRCULOS PREPARADOS OU CONSERVADOS</t>
  </si>
  <si>
    <t>(3º Nível) DEMAIS PRODUTOS HORTÍCOLAS, LEGUMINOSAS, RAÍZES E TUBÉRCULOS SECOS</t>
  </si>
  <si>
    <t>(3º Nível) DEMAIS SEMENTES</t>
  </si>
  <si>
    <t>(3º Nível) DEMAIS SUCOS DE FRUTA</t>
  </si>
  <si>
    <t>(3º Nível) DESPERDÍCIOS DE CACAU</t>
  </si>
  <si>
    <t>(3º Nível) DESPERDÍCIOS DE COUROS/PELES</t>
  </si>
  <si>
    <t>(3º Nível) DESPERDÍCIOS DE FUMO</t>
  </si>
  <si>
    <t>(3º Nível) DOCE DE LEITE</t>
  </si>
  <si>
    <t>(3º Nível) ENZIMAS E SEUS CONCENTRADOS</t>
  </si>
  <si>
    <t>(3º Nível) ERVILHAS</t>
  </si>
  <si>
    <t>(3º Nível) ERVILHAS CONGELADAS</t>
  </si>
  <si>
    <t>(3º Nível) ERVILHAS PREPARADAS OU CONSERVADAS</t>
  </si>
  <si>
    <t>(3º Nível) ERVILHAS SECAS</t>
  </si>
  <si>
    <t>(3º Nível) ESPINAFRES CONGELADOS</t>
  </si>
  <si>
    <t>(3º Nível) ESSÊNCIAS DERIVADAS DE MADEIRA</t>
  </si>
  <si>
    <t>(3º Nível) EXTRATO DE MALTE</t>
  </si>
  <si>
    <t>(3º Nível) EXTRATOS TANANTES DE ORIGEM VEGETAL, TANINOS E SEUS DERIVADOS</t>
  </si>
  <si>
    <t>(3º Nível) EXTRATOS, ESSÊNCIAS E CONCENTRADOS DE CAFÉ</t>
  </si>
  <si>
    <t>(3º Nível) EXTRATOS, ESSÊNCIAS E PREPARAÇÕES DE CHÁS E MATE</t>
  </si>
  <si>
    <t>(3º Nível) FARELO DE SOJA</t>
  </si>
  <si>
    <t>(3º Nível) FARELO, SÊMEAS E OUTROS RESÍDUOS  DE TRIGO</t>
  </si>
  <si>
    <t>(3º Nível) FARELOS DE OLEAGINOSAS</t>
  </si>
  <si>
    <t>(3º Nível) FARINHA DE BATATA</t>
  </si>
  <si>
    <t>(3º Nível) FARINHA DE MILHO</t>
  </si>
  <si>
    <t>(3º Nível) FARINHA DE TRIGO</t>
  </si>
  <si>
    <t>(3º Nível) FARINHAS DE CARNE, EXTRATOS E MIUDEZAS</t>
  </si>
  <si>
    <t>(3º Nível) FÉCULA DE BATATA</t>
  </si>
  <si>
    <t>(3º Nível) FÉCULA DE MANDIOCA</t>
  </si>
  <si>
    <t>(3º Nível) FEIJÃO</t>
  </si>
  <si>
    <t>(3º Nível) FEIJÕES PREPARADOS OU CONSERVADOS</t>
  </si>
  <si>
    <t>(3º Nível) FEIJÕES SECOS</t>
  </si>
  <si>
    <t>(3º Nível) FIAPOS E DESPERDÍCIOS DE ALGODÃO</t>
  </si>
  <si>
    <t>(3º Nível) FIAPOS E DESPERDÍCIOS DE LÃ OU PELOS FINOS</t>
  </si>
  <si>
    <t>(3º Nível) FIGOS FRESCOS</t>
  </si>
  <si>
    <t>(3º Nível) FIGOS SECOS</t>
  </si>
  <si>
    <t>(3º Nível) FILES DE PARGOS, CONGELADOS</t>
  </si>
  <si>
    <t>(3º Nível) FILES DE TILÁPIA, CONGELADOS</t>
  </si>
  <si>
    <t>(3º Nível) FIOS E DESPERDÍCIOS DE SEDA</t>
  </si>
  <si>
    <t>(3º Nível) FIOS E TECIDOS DE LÃ OU DE PELOS FINOS</t>
  </si>
  <si>
    <t>(3º Nível) FIOS, LINHAS E TECIDOS DE ALGODÃO</t>
  </si>
  <si>
    <t>(3º Nível) FLORES  DE CORTES FRESCAS</t>
  </si>
  <si>
    <t>(3º Nível) FOLHAGENS, FOLHAS E RAMOS DE PLANTAS CORTADAS FRESCAS</t>
  </si>
  <si>
    <t>(3º Nível) FUMO MANUFATURADO</t>
  </si>
  <si>
    <t>(3º Nível) FUMO NÃO MANUFATURADO</t>
  </si>
  <si>
    <t>(3º Nível) GALOS E GALINHAS VIVOS</t>
  </si>
  <si>
    <t>(3º Nível) GELATINAS</t>
  </si>
  <si>
    <t>(3º Nível) GEMAS DE OVOS</t>
  </si>
  <si>
    <t>(3º Nível) GENGIBRE</t>
  </si>
  <si>
    <t>(3º Nível) GLUTEN DE TRIGO</t>
  </si>
  <si>
    <t>(3º Nível) GOIABAS FRESCAS OU SECAS</t>
  </si>
  <si>
    <t>(3º Nível) GOMA NATURAL</t>
  </si>
  <si>
    <t>(3º Nível) GOMAS E RESINAS</t>
  </si>
  <si>
    <t>(3º Nível) GORDURAS DE PORCO</t>
  </si>
  <si>
    <t>(3º Nível) GRÃOS-DE-BICO SECOS</t>
  </si>
  <si>
    <t>(3º Nível) INHAME</t>
  </si>
  <si>
    <t>(3º Nível) IOGURTE</t>
  </si>
  <si>
    <t>(3º Nível) KIWIS FRESCOS</t>
  </si>
  <si>
    <t>(3º Nível) LÃ  OU PELOS FINOS NÃO CARDADOS NEM PENTEADOS</t>
  </si>
  <si>
    <t>(3º Nível) LÃ OU PELOS FINOS CARDADOS OU PENTEADOS</t>
  </si>
  <si>
    <t>(3º Nível) LAGOSTAS, CONGELADAS</t>
  </si>
  <si>
    <t>(3º Nível) LAGOSTAS, NÃO CONGELADAS</t>
  </si>
  <si>
    <t>(3º Nível) LARANJAS FRESCAS OU SECAS</t>
  </si>
  <si>
    <t>(3º Nível) LEITE CONDENSADO</t>
  </si>
  <si>
    <t>(3º Nível) LEITE EM PÓ</t>
  </si>
  <si>
    <t>(3º Nível) LEITE FLUIDO</t>
  </si>
  <si>
    <t>(3º Nível) LEITE MODIFICADO</t>
  </si>
  <si>
    <t>(3º Nível) LEITELHO</t>
  </si>
  <si>
    <t>(3º Nível) LENTILHAS SECAS</t>
  </si>
  <si>
    <t>(3º Nível) LEVEDURAS E PÓS PARA LEVEDAR</t>
  </si>
  <si>
    <t>(3º Nível) LIMÕES E LIMAS FRESCOS OU SECOS</t>
  </si>
  <si>
    <t>(3º Nível) LINHO EM BRUTO, PENTEADO OU TRABALHADO DE OUTRA FORMA</t>
  </si>
  <si>
    <t>(3º Nível) LINTERES DE ALGODÃO</t>
  </si>
  <si>
    <t>(3º Nível) MAÇÃS FRESCAS</t>
  </si>
  <si>
    <t>(3º Nível) MAÇÃS SECAS</t>
  </si>
  <si>
    <t>(3º Nível) MADEIRA COMPENSADA OU CONTRAPLACADA</t>
  </si>
  <si>
    <t>(3º Nível) MADEIRA EM BRUTO</t>
  </si>
  <si>
    <t>(3º Nível) MADEIRA EM ESTILHAS OU EM PARTÍCULAS</t>
  </si>
  <si>
    <t>(3º Nível) MADEIRA LAMINADA</t>
  </si>
  <si>
    <t>(3º Nível) MADEIRA PERFILADA</t>
  </si>
  <si>
    <t>(3º Nível) MADEIRA SERRADA</t>
  </si>
  <si>
    <t>(3º Nível) MAIONESE</t>
  </si>
  <si>
    <t>(3º Nível) MALTE</t>
  </si>
  <si>
    <t>(3º Nível) MAMÕES (PAPAIA) FRESCOS</t>
  </si>
  <si>
    <t>(3º Nível) MANDARINAS</t>
  </si>
  <si>
    <t>(3º Nível) MANDIOCA</t>
  </si>
  <si>
    <t>(3º Nível) MANGAS FRESCAS OU SECAS</t>
  </si>
  <si>
    <t>(3º Nível) MANGOSTOES FRESCOS OU SECOS</t>
  </si>
  <si>
    <t>(3º Nível) MANTEIGA</t>
  </si>
  <si>
    <t>(3º Nível) MANTEIGA, GORDURA E OLEO DE CACAU</t>
  </si>
  <si>
    <t>(3º Nível) MARGARINA</t>
  </si>
  <si>
    <t>(3º Nível) MARMELOS FRESCOS</t>
  </si>
  <si>
    <t>(3º Nível) MASSAS ALIMENTÍCIAS</t>
  </si>
  <si>
    <t>(3º Nível) MATE</t>
  </si>
  <si>
    <t>(3º Nível) MATERIAS CORANTES DE ORIGEM VEGETAL</t>
  </si>
  <si>
    <t>(3º Nível) MATÉRIAS PÉCTICAS, PECTINATOS E PECTATOS</t>
  </si>
  <si>
    <t>(3º Nível) MEL NATURAL</t>
  </si>
  <si>
    <t>(3º Nível) MELAÇOS</t>
  </si>
  <si>
    <t>(3º Nível) MELANCIAS FRESCAS</t>
  </si>
  <si>
    <t>(3º Nível) MELÕES FRESCOS</t>
  </si>
  <si>
    <t>(3º Nível) MILHO</t>
  </si>
  <si>
    <t>(3º Nível) MILHO DOCE PREPARADO</t>
  </si>
  <si>
    <t>(3º Nível) MIUDEZAS DE CARNE BOVINA</t>
  </si>
  <si>
    <t>(3º Nível) MIUDEZAS DE CARNE DE OVINO</t>
  </si>
  <si>
    <t>(3º Nível) MIUDEZAS DE CARNE SUÍNA</t>
  </si>
  <si>
    <t>(3º Nível) MOLHOS E PREPARAÇÕES PARA MOLHOS</t>
  </si>
  <si>
    <t>(3º Nível) MORANGOS CONGELADOS</t>
  </si>
  <si>
    <t>(3º Nível) MORANGOS FRESCOS</t>
  </si>
  <si>
    <t>(3º Nível) MORANGOS PREPARADOS OU CONSERVADOS</t>
  </si>
  <si>
    <t>(3º Nível) MÓVEIS DE MADEIRA</t>
  </si>
  <si>
    <t>(3º Nível) MUDAS DE PLANTAS NÃO ORNAMENTAIS</t>
  </si>
  <si>
    <t>(3º Nível) MUDAS DE PLANTAS ORNAMENTAIS</t>
  </si>
  <si>
    <t>(3º Nível) NOZ-MOSCADA</t>
  </si>
  <si>
    <t>(3º Nível) NOZES</t>
  </si>
  <si>
    <t>(3º Nível) OBRAS DE MARCENARIA OU CARPINTARIA</t>
  </si>
  <si>
    <t>(3º Nível) OLEO DE ALGODÃO</t>
  </si>
  <si>
    <t>(3º Nível) ÒLEO DE AMENDOIM</t>
  </si>
  <si>
    <t>(3º Nível) OLEO DE BABAÇU</t>
  </si>
  <si>
    <t>(3º Nível) OLEO DE COCO</t>
  </si>
  <si>
    <t>(3º Nível) OLEO DE DENDÊ OU DE PALMA</t>
  </si>
  <si>
    <t>(3º Nível) OLEO DE GIRASSOL</t>
  </si>
  <si>
    <t>(3º Nível) OLEO DE MILHO</t>
  </si>
  <si>
    <t>(3º Nível) OLEO DE SOJA EM BRUTO</t>
  </si>
  <si>
    <t>(3º Nível) OLEO DE SOJA REFINADO</t>
  </si>
  <si>
    <t>(3º Nível) OLEO ESSENCIAL DE LARANJA</t>
  </si>
  <si>
    <t>(3º Nível) OSSOS E OSSEÍNA</t>
  </si>
  <si>
    <t>(3º Nível) OUTRAS BEBIDAS ALCÓOLICAS</t>
  </si>
  <si>
    <t>(3º Nível) OUTRAS BEBIDAS NÃO ALCOÓLICAS</t>
  </si>
  <si>
    <t>(3º Nível) OUTRAS FRUTAS CONGELADAS</t>
  </si>
  <si>
    <t>(3º Nível) OUTRAS FRUTAS PREPARADAS OU CONSERVADAS</t>
  </si>
  <si>
    <t>(3º Nível) OUTRAS FRUTAS SECAS OU FRESCAS</t>
  </si>
  <si>
    <t>(3º Nível) OUTRAS GORDURAS E OLEOS DE ORIGEM ANIMAL</t>
  </si>
  <si>
    <t>(3º Nível) OUTRAS PLANTAS VIVAS, ESTACAS E ENXERTOS</t>
  </si>
  <si>
    <t>(3º Nível) OUTRAS PREPARAÇÕES ALIMENTÍCIAS</t>
  </si>
  <si>
    <t>(3º Nível) OUTRAS PREPARAÇÕES ALIMENTÍCIAS A BASE DE CEREAIS</t>
  </si>
  <si>
    <t>(3º Nível) OUTRAS RAÇÕES PARA ANIMAIS DOMÉSTICOS</t>
  </si>
  <si>
    <t>(3º Nível) OUTRAS SUBSTÂNCIAS PROTEICAS</t>
  </si>
  <si>
    <t>(3º Nível) OUTROS ANIMAIS VIVOS</t>
  </si>
  <si>
    <t>(3º Nível) OUTROS CAMARÕES</t>
  </si>
  <si>
    <t>(3º Nível) OUTROS COUROS/PELES DE BOVINOS, CURTIDO</t>
  </si>
  <si>
    <t>(3º Nível) OUTROS FILES DE PEIXE SECOS, SALGADOS OU DEFUMADOS</t>
  </si>
  <si>
    <t>(3º Nível) OUTROS FILES DE PEIXE, CONGELADOS</t>
  </si>
  <si>
    <t>(3º Nível) OUTROS FILES DE PEIXE, FRESCOS OU REFRIGERADOS</t>
  </si>
  <si>
    <t>(3º Nível) OUTROS PEIXES CONGELADOS</t>
  </si>
  <si>
    <t>(3º Nível) OUTROS PEIXES FRESCOS OU REFRIGERADOS</t>
  </si>
  <si>
    <t>(3º Nível) OUTROS PEIXES SECOS, SALGADOS OU DEFUMADOS</t>
  </si>
  <si>
    <t>(3º Nível) OUTROS PRODUTOS DE ORIGEM ANIMAL</t>
  </si>
  <si>
    <t>(3º Nível) OUTROS PRODUTOS DE ORIGEM VEGETAL</t>
  </si>
  <si>
    <t>(3º Nível) OUTROS SUCOS</t>
  </si>
  <si>
    <t>(3º Nível) OVINOS VIVOS</t>
  </si>
  <si>
    <t>(3º Nível) OVOS</t>
  </si>
  <si>
    <t>(3º Nível) PÃES, BISCOITOS E PRODUTOS DE PASTELARIA</t>
  </si>
  <si>
    <t>(3º Nível) PAINÇO</t>
  </si>
  <si>
    <t>(3º Nível) PAINÉIS DE FIBRAS OU DE PARTÍCULAS DE MADEIRA</t>
  </si>
  <si>
    <t>(3º Nível) PALMITOS PREPARADOS OU CONSERVADOS</t>
  </si>
  <si>
    <t>(3º Nível) PAPEL</t>
  </si>
  <si>
    <t>(3º Nível) PARGOS CONGELADOS</t>
  </si>
  <si>
    <t>(3º Nível) PASTA DE CACAU</t>
  </si>
  <si>
    <t>(3º Nível) PEIXES ORNAMENTAIS VIVOS</t>
  </si>
  <si>
    <t>(3º Nível) PELETERIA</t>
  </si>
  <si>
    <t>(3º Nível) PENAS E PELES DE AVES</t>
  </si>
  <si>
    <t>(3º Nível) PEPINOS PREPARADOS OU CONSERVADOS</t>
  </si>
  <si>
    <t>(3º Nível) PEPTONAS E SEUS DERIVADOS</t>
  </si>
  <si>
    <t>(3º Nível) PÊRAS FRESCAS</t>
  </si>
  <si>
    <t>(3º Nível) PÊRAS PREPARADAS OU CONSERVADAS</t>
  </si>
  <si>
    <t>(3º Nível) PÊSSEGOS FRESCOS</t>
  </si>
  <si>
    <t>(3º Nível) PÊSSEGOS PREPARADOS OU CONSERVADOS</t>
  </si>
  <si>
    <t>(3º Nível) PIMENTA PIPER SECA, TRITURADA OU EM PÓ</t>
  </si>
  <si>
    <t>(3º Nível) PIMENTÕES E PIMENTAS</t>
  </si>
  <si>
    <t>(3º Nível) PIMENTÕES E PIMENTAS SECOS, PÓ</t>
  </si>
  <si>
    <t>(3º Nível) PLANTAS ORNAMENTAIS</t>
  </si>
  <si>
    <t>(3º Nível) PLANTAS PARA MEDICINA OU PERFUMARIA</t>
  </si>
  <si>
    <t>(3º Nível) POLVOS</t>
  </si>
  <si>
    <t>(3º Nível) POMELOS</t>
  </si>
  <si>
    <t>(3º Nível) PREPARAÇÕES ALIMENTÍCIAS HOMOGENEIZADAS</t>
  </si>
  <si>
    <t>(3º Nível) PREPARAÇÕES DE CRUSTÁCEOS E MOLUSCOS</t>
  </si>
  <si>
    <t>(3º Nível) PREPARAÇÕES E CONSERVAS DE ATUNS</t>
  </si>
  <si>
    <t>(3º Nível) PREPARAÇÕES E CONSERVAS DE DEMAIS PEIXES</t>
  </si>
  <si>
    <t>(3º Nível) PREPARAÇÕES E CONSERVAS DE SARDINHAS</t>
  </si>
  <si>
    <t>(3º Nível) PREPARAÇÕES P/ ELABORAÇÃO DE BEBIDAS</t>
  </si>
  <si>
    <t>(3º Nível) PREPARAÇÕES PARA ALIMENTAÇÃO INFANTIL</t>
  </si>
  <si>
    <t>(3º Nível) PRODUTOS DE CONFEITARIA</t>
  </si>
  <si>
    <t>(3º Nível) PRODUTOS DE LINHO</t>
  </si>
  <si>
    <t>(3º Nível) PRODUTOS HORTÍCOLAS HOMOGENEIZADOS PREPARADOS OU CONSERVADOS</t>
  </si>
  <si>
    <t>(3º Nível) PRODUTOS MUCILAGINOSOS E ESPESSANTES</t>
  </si>
  <si>
    <t>(3º Nível) PSITACIFORMES (INCL.OS PAPAGAIOS,AS ARARAS,ETC) VIVOS</t>
  </si>
  <si>
    <t>(3º Nível) QUEIJOS</t>
  </si>
  <si>
    <t>(3º Nível) REFRIGERANTE</t>
  </si>
  <si>
    <t>(3º Nível) RÉPTEIS VIVOS</t>
  </si>
  <si>
    <t>(3º Nível) RESÍDUOS DO CAFÉ</t>
  </si>
  <si>
    <t>(3º Nível) SALMÕES CONGELADOS</t>
  </si>
  <si>
    <t>(3º Nível) SALMÕES, FRESCOS OU REFRIGERADOS</t>
  </si>
  <si>
    <t>(3º Nível) SALMÕES, SECOS, SALGADOS OU DEFUMDOS</t>
  </si>
  <si>
    <t>(3º Nível) SARDINHAS CONGELADAS</t>
  </si>
  <si>
    <t>(3º Nível) SEBO BOVINO</t>
  </si>
  <si>
    <t>(3º Nível) SEMEAS, FARELOS E OUTROS RESÍDUOS DE MILHO</t>
  </si>
  <si>
    <t>(3º Nível) SÊMEN DE BOVINO</t>
  </si>
  <si>
    <t>(3º Nível) SÊMEN E EMBRIÕES DE OUTROS ANIMAIS</t>
  </si>
  <si>
    <t>(3º Nível) SEMENTES DE ANIS E BADIANA</t>
  </si>
  <si>
    <t>(3º Nível) SEMENTES DE CEREAIS</t>
  </si>
  <si>
    <t>(3º Nível) SEMENTES DE COENTRO</t>
  </si>
  <si>
    <t>(3º Nível) SEMENTES DE COMINHO</t>
  </si>
  <si>
    <t>(3º Nível) SEMENTES DE HORTÍCOLAS, LEGUMINOSAS, RAÍZES E TUBÉRCULOS</t>
  </si>
  <si>
    <t>(3º Nível) SEMENTES DE OLEAGINOSAS (EXCLUI SOJA)</t>
  </si>
  <si>
    <t>(3º Nível) SEMENTES DE OLEAGINOSAS PARA SEMEADURA</t>
  </si>
  <si>
    <t>(3º Nível) SOJA EM GRÃOS</t>
  </si>
  <si>
    <t>(3º Nível) SORGO</t>
  </si>
  <si>
    <t>(3º Nível) SORO DE LEITE</t>
  </si>
  <si>
    <t>(3º Nível) SORVETES E PREPARAÇÕES P/ SORVETES, CREMES, ETC.</t>
  </si>
  <si>
    <t>(3º Nível) SUBSTÂNCIAS ANIMAIS  PARA PREPARAÇÕES FARMACEUT.</t>
  </si>
  <si>
    <t>(3º Nível) SUCO DE TOMATE</t>
  </si>
  <si>
    <t>(3º Nível) SUCOS DE ABACAXI</t>
  </si>
  <si>
    <t>(3º Nível) SUCOS DE LARANJA</t>
  </si>
  <si>
    <t>(3º Nível) SUCOS DE MAÇÃ</t>
  </si>
  <si>
    <t>(3º Nível) SUCOS DE OUTROS CÍTRICOS</t>
  </si>
  <si>
    <t>(3º Nível) SUCOS DE UVA</t>
  </si>
  <si>
    <t>(3º Nível) SUCOS E EXTRATOS VEGETAIS</t>
  </si>
  <si>
    <t>(3º Nível) SUÍNOS VIVOS</t>
  </si>
  <si>
    <t>(3º Nível) SURUBINS, FRESCOS OU REFRIGERADOS</t>
  </si>
  <si>
    <t>(3º Nível) TAMARAS FRESCAS</t>
  </si>
  <si>
    <t>(3º Nível) TAMARAS SECAS</t>
  </si>
  <si>
    <t>(3º Nível) TANGERINAS, MANDARINAS E SATOSUMAS FRESCAS OU SECAS</t>
  </si>
  <si>
    <t>(3º Nível) TAPIOCA E SEUS SUCEDÂNEOS</t>
  </si>
  <si>
    <t>(3º Nível) TECIDOS E OUTROS PRODUTOS TÊXTEIS DE SEDA</t>
  </si>
  <si>
    <t>(3º Nível) TILÁPIAS CONGELADAS</t>
  </si>
  <si>
    <t>(3º Nível) TILÁPIAS, FRESCAS OU REFRIGERADAS</t>
  </si>
  <si>
    <t>(3º Nível) TILÁPIAS, VIVAS</t>
  </si>
  <si>
    <t>(3º Nível) TOMATES</t>
  </si>
  <si>
    <t>(3º Nível) TOMATES PREPARADOS OU CONSERVADOS</t>
  </si>
  <si>
    <t>(3º Nível) TRIGO</t>
  </si>
  <si>
    <t>(3º Nível) TRIGO MOURISCO</t>
  </si>
  <si>
    <t>(3º Nível) TRUTAS CONGELADAS</t>
  </si>
  <si>
    <t>(3º Nível) TRUTAS, VIVAS</t>
  </si>
  <si>
    <t>(3º Nível) UÍSQUE</t>
  </si>
  <si>
    <t>(3º Nível) UVAS FRESCAS</t>
  </si>
  <si>
    <t>(3º Nível) UVAS SECAS</t>
  </si>
  <si>
    <t>(3º Nível) VESTUÁRIO E OUTROS PRODUTOS TÊXTEIS DE ALGODÃO</t>
  </si>
  <si>
    <t>(3º Nível) VESTUÁRIOS E PRODUTOS TÊXTEIS DE LÃ</t>
  </si>
  <si>
    <t>(3º Nível) VINAGRE</t>
  </si>
  <si>
    <t>(3º Nível) VINHO</t>
  </si>
  <si>
    <t>(3º Nível) VODKA</t>
  </si>
  <si>
    <t>(3º Nível) WAFFLES E 'WAFERS'</t>
  </si>
  <si>
    <t>(3º Nível) ABELHAS VIVAS</t>
  </si>
  <si>
    <t>(3º Nível) ASININOS E MUARES VIVOS</t>
  </si>
  <si>
    <t>(3º Nível) AVES DE RAPINA VIVAS</t>
  </si>
  <si>
    <t>(3º Nível) BUBALINOS VIVOS</t>
  </si>
  <si>
    <t>(3º Nível) CAMELOS E OUTROS CAMELIDEOS VIVOS</t>
  </si>
  <si>
    <t>(3º Nível) CLEMENTINAS</t>
  </si>
  <si>
    <t>(3º Nível) COUROS/PELES DE EQUÍDEOS, CURTIDO</t>
  </si>
  <si>
    <t>(3º Nível) COUROS/PELES DE OUTROS ANIMAIS, CRUST</t>
  </si>
  <si>
    <t>(3º Nível) COUROS/PELES DE OUTROS ANIMAIS, EM BRUTO</t>
  </si>
  <si>
    <t>(3º Nível) COUROS/PELES DE RÉPTEIS, PREPARADOS</t>
  </si>
  <si>
    <t>(3º Nível) MACIS</t>
  </si>
  <si>
    <t>(3º Nível) OUTRAS LAGOSTAS</t>
  </si>
  <si>
    <t>(3º Nível) OUTROS COUROS/PELES DE OVINOS, CURTIDAS</t>
  </si>
  <si>
    <t>(3º Nível) PATOS VIVOS</t>
  </si>
  <si>
    <t>(3º Nível) PEIXES VIVOS</t>
  </si>
  <si>
    <t>(3º Nível) PÊRAS SECAS</t>
  </si>
  <si>
    <t>(3º Nível) SURUBINS CONGELADOS</t>
  </si>
  <si>
    <t>(3º Nível) CAPRINOS VIVOS</t>
  </si>
  <si>
    <t>(3º Nível) OUTROS FILÉS DE PEIXE, FRESCOS, REFRIGERADOS OU CONGELADOS</t>
  </si>
  <si>
    <t>Setembro</t>
  </si>
  <si>
    <t>(2º Nível) ABACATES</t>
  </si>
  <si>
    <t>(2º Nível) ABACAXIS</t>
  </si>
  <si>
    <t>(2º Nível) ABELHAS VIVAS</t>
  </si>
  <si>
    <t>(2º Nível) AÇÚCAR DE CANA OU BETERRABA</t>
  </si>
  <si>
    <t>(2º Nível) ALBUMINA, GELATINAS E OUTRAS SUBSTÂNCIAS PROTEICAS</t>
  </si>
  <si>
    <t>(2º Nível) ÁLCOOL</t>
  </si>
  <si>
    <t>(2º Nível) ALGODÃO E PRODUTOS TÊXTEIS DE ALGODÃO</t>
  </si>
  <si>
    <t>(2º Nível) AMEIXAS</t>
  </si>
  <si>
    <t>(2º Nível) AMENDOIM  E PREPARAÇÕES (EXCETO OLEO)</t>
  </si>
  <si>
    <t>(2º Nível) AVES DE RAPINA VIVAS</t>
  </si>
  <si>
    <t>(2º Nível) AVESTRUZES VIVAS</t>
  </si>
  <si>
    <t>(2º Nível) BANANAS</t>
  </si>
  <si>
    <t>(2º Nível) BEBIDAS ALCÓOLICAS</t>
  </si>
  <si>
    <t>(2º Nível) BEBIDAS NÃO ALCOÓLICAS</t>
  </si>
  <si>
    <t>(2º Nível) BORRACHA NATURAL E GOMAS NATURAIS</t>
  </si>
  <si>
    <t>(2º Nível) BOVINOS E BUBALINOS VIVOS</t>
  </si>
  <si>
    <t>(2º Nível) CACAU INTEIRO OU PARTIDO</t>
  </si>
  <si>
    <t>(2º Nível) CAFÉ VERDE E CAFÉ TORRADO</t>
  </si>
  <si>
    <t>(2º Nível) CAMELOS E OUTROS CAMELIDEOS VIVOS</t>
  </si>
  <si>
    <t>(2º Nível) CAQUIS</t>
  </si>
  <si>
    <t>(2º Nível) CARNE BOVINA</t>
  </si>
  <si>
    <t>(2º Nível) CARNE DE FRANGO</t>
  </si>
  <si>
    <t>(2º Nível) CARNE DE OVINO E CAPRINO</t>
  </si>
  <si>
    <t>(2º Nível) CARNE DE PATO</t>
  </si>
  <si>
    <t>(2º Nível) CARNE DE PERU</t>
  </si>
  <si>
    <t>(2º Nível) CARNE SUÍNA</t>
  </si>
  <si>
    <t>(2º Nível) CARNES DE EQÜIDEOS</t>
  </si>
  <si>
    <t>(2º Nível) CAVALOS, ASININOS E MUARES VIVOS</t>
  </si>
  <si>
    <t>(2º Nível) CELULOSE</t>
  </si>
  <si>
    <t>(2º Nível) CEREAIS</t>
  </si>
  <si>
    <t>(2º Nível) CEREJAS</t>
  </si>
  <si>
    <t>(2º Nível) CHÁ, MATE E SUAS PREPARAÇÕES</t>
  </si>
  <si>
    <t>(2º Nível) CLEMENTINAS</t>
  </si>
  <si>
    <t>(2º Nível) COCOS</t>
  </si>
  <si>
    <t>(2º Nível) CONSERVAS E PREPARAÇÕES DE FRUTAS (EXCL. SUCOS)</t>
  </si>
  <si>
    <t>(2º Nível) COUROS E PELES DE BOVINOS OU EQUÍDEOS</t>
  </si>
  <si>
    <t>(2º Nível) COUROS E PELES DE CAPRINOS</t>
  </si>
  <si>
    <t>(2º Nível) COUROS E PELES DE OUTROS ANIMAIS</t>
  </si>
  <si>
    <t>(2º Nível) COUROS E PELES DE OVINOS</t>
  </si>
  <si>
    <t>(2º Nível) COUROS E PELES DE RÉPTEIS</t>
  </si>
  <si>
    <t>(2º Nível) COUROS E PELES DE SUÍNOS</t>
  </si>
  <si>
    <t>(2º Nível) CRUSTÁCEOS E MOLUSCOS</t>
  </si>
  <si>
    <t>(2º Nível) DAMASCOS</t>
  </si>
  <si>
    <t>(2º Nível) DEMAIS  PRODUTOS LÁCTEOS</t>
  </si>
  <si>
    <t>(2º Nível) DEMAIS AÇÚCARES</t>
  </si>
  <si>
    <t>(2º Nível) DEMAIS ÁLCOOIS</t>
  </si>
  <si>
    <t>(2º Nível) DEMAIS CARNES, MIUDEZAS E PREPARAÇÕES</t>
  </si>
  <si>
    <t>(2º Nível) DEMAIS FIBRAS E PRODUTOS TÊXTEIS</t>
  </si>
  <si>
    <t>(2º Nível) DEMAIS PRODUTOS APÍCOLAS</t>
  </si>
  <si>
    <t>(2º Nível) ENZIMAS E SEUS CONCENTRADOS</t>
  </si>
  <si>
    <t>(2º Nível) ESPECIARIAS</t>
  </si>
  <si>
    <t>(2º Nível) EXTRATOS DE CAFÉ E SUCEDÂNEOS DO CAFÉ</t>
  </si>
  <si>
    <t>(2º Nível) EXTRATOS TANANTES E TINTORIAIS,  TANINOS E SEUS DERIVADOS,  MAT. CORANTES DE ORIG. VEG.</t>
  </si>
  <si>
    <t>(2º Nível) FARELO DE SOJA</t>
  </si>
  <si>
    <t>(2º Nível) FIGOS</t>
  </si>
  <si>
    <t>(2º Nível) FUMO NÃO MANUFATURADO E DESPERDÍCIOS DE FUMO</t>
  </si>
  <si>
    <t>(2º Nível) GALOS E GALINHAS VIVOS</t>
  </si>
  <si>
    <t>(2º Nível) GOIABAS</t>
  </si>
  <si>
    <t>(2º Nível) GOMAS, RESINAS E DEMAIS SUCOS E EXTRATOS VEGETAIS</t>
  </si>
  <si>
    <t>(2º Nível) GORDURAS e OLEOS DE ORIGEM ANIMAL</t>
  </si>
  <si>
    <t>(2º Nível) IOGURTE E LEITELHO</t>
  </si>
  <si>
    <t>(2º Nível) KIWIS</t>
  </si>
  <si>
    <t>(2º Nível) LÃ OU PELOS FINOS E PRODUTOS TÊXTEIS DE LÃ OU PELOS FINOS</t>
  </si>
  <si>
    <t>(2º Nível) LARANJAS</t>
  </si>
  <si>
    <t>(2º Nível) LEITE CONDENSADO E CREME DE LEITE</t>
  </si>
  <si>
    <t>(2º Nível) LEITE FLUIDO E LEITE EM PÓ</t>
  </si>
  <si>
    <t>(2º Nível) LIMÕES E LIMAS</t>
  </si>
  <si>
    <t>(2º Nível) LINHO E PRODUTOS DE LINHO</t>
  </si>
  <si>
    <t>(2º Nível) MAÇÃS</t>
  </si>
  <si>
    <t>(2º Nível) MADEIRA</t>
  </si>
  <si>
    <t>(2º Nível) MAMÕES (PAPAIA)</t>
  </si>
  <si>
    <t>(2º Nível) MANGAS</t>
  </si>
  <si>
    <t>(2º Nível) MANGOSTOES</t>
  </si>
  <si>
    <t>(2º Nível) MANTEIGA E DEMAIS GORDURAS LÁCTEAS</t>
  </si>
  <si>
    <t>(2º Nível) MARMELOS</t>
  </si>
  <si>
    <t>(2º Nível) MEL NATURAL</t>
  </si>
  <si>
    <t>(2º Nível) MELANCIAS</t>
  </si>
  <si>
    <t>(2º Nível) MELÕES</t>
  </si>
  <si>
    <t>(2º Nível) MORANGOS</t>
  </si>
  <si>
    <t>(2º Nível) NOZES E CASTANHAS</t>
  </si>
  <si>
    <t>(2º Nível) OLEO DE SOJA</t>
  </si>
  <si>
    <t>(2º Nível) OLEOS ESSENCIAIS</t>
  </si>
  <si>
    <t>(2º Nível) OLEOS VEGETAIS</t>
  </si>
  <si>
    <t>(2º Nível) OSSOS, OSSEÍNAS, CARAPAÇAS E FARINHAS DE CARNE E MIUDEZAS</t>
  </si>
  <si>
    <t>(2º Nível) OUTRAS FRUTAS</t>
  </si>
  <si>
    <t>(2º Nível) OUTROS ANIMAIS VIVOS</t>
  </si>
  <si>
    <t>(2º Nível) OUTROS COUROS E PELES</t>
  </si>
  <si>
    <t>(2º Nível) OUTROS PRODUTOS ALIMENTÍCIOS</t>
  </si>
  <si>
    <t>(2º Nível) OUTROS PRODUTOS DE ORIGEM ANIMAL</t>
  </si>
  <si>
    <t>(2º Nível) OUTROS PRODUTOS DE ORIGEM VEGETAL</t>
  </si>
  <si>
    <t>(2º Nível) OUTROS PRODUTOS HORTÍCOLAS, LEGUMINOSAS, RAÍZES E TUBÉRCULOS</t>
  </si>
  <si>
    <t>(2º Nível) OUTROS SUCOS</t>
  </si>
  <si>
    <t>(2º Nível) OVINOS E CAPRINOS VIVOS</t>
  </si>
  <si>
    <t>(2º Nível) OVOS E GEMAS</t>
  </si>
  <si>
    <t>(2º Nível) PAPEL</t>
  </si>
  <si>
    <t>(2º Nível) PATOS VIVOS</t>
  </si>
  <si>
    <t>(2º Nível) PEIXES</t>
  </si>
  <si>
    <t>(2º Nível) PENAS, PELES, CERDAS E PÊLOS ANIMAIS</t>
  </si>
  <si>
    <t>(2º Nível) PÊRAS</t>
  </si>
  <si>
    <t>(2º Nível) PÊSSEGOS</t>
  </si>
  <si>
    <t>(2º Nível) PLANTAS E PARTES PARA INDÚSTRIA, MEDICINA OU PERFUMARIA</t>
  </si>
  <si>
    <t>(2º Nível) PLANTAS VIVAS NÃO ORNAMENTAIS</t>
  </si>
  <si>
    <t>(2º Nível) POMELOS</t>
  </si>
  <si>
    <t>(2º Nível) PREPARAÇÕES A BASE DE CEREAIS</t>
  </si>
  <si>
    <t>(2º Nível) PREPARAÇÕES E CONSERVAS DE PEIXES, CRUSTÁCEOS E MOLUSCOS</t>
  </si>
  <si>
    <t>(2º Nível) PREPARAÇÕES P/ ELABORAÇÃO DE BEBIDAS</t>
  </si>
  <si>
    <t>(2º Nível) PRODUTOS ANIMAIS PARA PREPARAÇÕES DE PRODUTOS FARMACEUT.</t>
  </si>
  <si>
    <t>(2º Nível) PRODUTOS DE CONFEITARIA</t>
  </si>
  <si>
    <t>(2º Nível) PRODUTOS DE COURO E PELETERIA</t>
  </si>
  <si>
    <t>(2º Nível) PRODUTOS DE FLORICULTURA</t>
  </si>
  <si>
    <t>(2º Nível) PRODUTOS DIVERSOS DA INDÚSTRIA QUÍMICA, DE ORIGEM VEGETAL</t>
  </si>
  <si>
    <t>(2º Nível) PRODUTOS DO CACAU</t>
  </si>
  <si>
    <t>(2º Nível) PRODUTOS DO FUMO MANUFATURADOS</t>
  </si>
  <si>
    <t>(2º Nível) PRODUTOS E SUBPRODUTOS DA INDÚSTRIA DE MOAGEM</t>
  </si>
  <si>
    <t>(2º Nível) PRODUTOS HORTÍCOLAS, LEGUMINOSAS, RAÍZES E TUBÉRCULOS CONGELADOS</t>
  </si>
  <si>
    <t>(2º Nível) PRODUTOS HORTÍCOLAS, LEGUMINOSAS, RAÍZES E TUBÉRCULOS FRESCOS OU REFRIGERADOS</t>
  </si>
  <si>
    <t>(2º Nível) PRODUTOS HORTÍCOLAS, LEGUMINOSAS, RAÍZES E TUBÉRCULOS PREPARADOS OU CONSERVADOS</t>
  </si>
  <si>
    <t>(2º Nível) PRODUTOS HORTÍCOLAS, LEGUMINOSAS, RAÍZES E TUBÉRCULOS SECOS</t>
  </si>
  <si>
    <t>(2º Nível) PSITACIFORMES (INCL.OS PAPAGAIOS,AS ARARAS,ETC) VIVOS</t>
  </si>
  <si>
    <t>(2º Nível) QUEIJOS</t>
  </si>
  <si>
    <t>(2º Nível) RAÇÕES PARA ANIMAIS DOMÉSTICOS</t>
  </si>
  <si>
    <t>(2º Nível) RÉPTEIS VIVOS</t>
  </si>
  <si>
    <t>(2º Nível) SEDA E PRODUTOS DE SEDA</t>
  </si>
  <si>
    <t>(2º Nível) SEMEN E EMBRIÕES</t>
  </si>
  <si>
    <t>(2º Nível) SEMENTES</t>
  </si>
  <si>
    <t>(2º Nível) SEMENTES E FARELOS DE OLEAGINOSAS (EXCLUI SOJA)</t>
  </si>
  <si>
    <t>(2º Nível) SISAL E PRODUTOS DE SISAL</t>
  </si>
  <si>
    <t>(2º Nível) SOJA EM GRÃOS</t>
  </si>
  <si>
    <t>(2º Nível) SORO DE LEITE</t>
  </si>
  <si>
    <t>(2º Nível) SUCOS DE LARANJA</t>
  </si>
  <si>
    <t>(2º Nível) SUCOS DE OUTRAS FRUTAS</t>
  </si>
  <si>
    <t>(2º Nível) SUÍNOS VIVOS</t>
  </si>
  <si>
    <t>(2º Nível) TAMARAS</t>
  </si>
  <si>
    <t>(2º Nível) TANGERINAS, MANDARINAS E SATOSUMAS</t>
  </si>
  <si>
    <t>(2º Nível) UVAS</t>
  </si>
  <si>
    <t xml:space="preserve">(3º Nível) </t>
  </si>
  <si>
    <t xml:space="preserve">(1º Nível) </t>
  </si>
  <si>
    <t xml:space="preserve">(2º Nível) </t>
  </si>
  <si>
    <t>Leite em pó</t>
  </si>
  <si>
    <t>PRODUTOS HORTÍCOLAS, LEGUMINOSAS, RAÍZES E TUBÉRCULOS</t>
  </si>
  <si>
    <t>LEITE EM PÓ</t>
  </si>
  <si>
    <t>Complexo sucroalcooleiro</t>
  </si>
  <si>
    <t>Hortícolas, leguminosas, raízes e tubérculos</t>
  </si>
  <si>
    <t>Elaboração: MAPA/SCRI/DNAC/CGEA</t>
  </si>
  <si>
    <t>Janeiro</t>
  </si>
  <si>
    <t>Fevereiro</t>
  </si>
  <si>
    <t>Março</t>
  </si>
  <si>
    <t>Abril</t>
  </si>
  <si>
    <t>Maio</t>
  </si>
  <si>
    <t>Junho</t>
  </si>
  <si>
    <t>Julho</t>
  </si>
  <si>
    <t>Outubro</t>
  </si>
  <si>
    <t>Novembro</t>
  </si>
  <si>
    <t>Dezembro</t>
  </si>
  <si>
    <t>Mês seguinte:</t>
  </si>
  <si>
    <t>(2º Nível) CARNE DE GANSO</t>
  </si>
  <si>
    <t>(2º Nível) GANSOS VIVOS</t>
  </si>
  <si>
    <t>(3º Nível) CARNE DE GANSO in natura</t>
  </si>
  <si>
    <t>(3º Nível) CONES E EXTRATOS DE LÚPULO E LUPULINA</t>
  </si>
  <si>
    <t>(3º Nível) GANSOS VIVOS</t>
  </si>
  <si>
    <t>(3º Nível) OUTROS COUROS/PELES DE CAPRINOS, CURTIDOS</t>
  </si>
  <si>
    <t>(3º Nível) OUTROS PRODUTOS CONTENDO NICOTINA</t>
  </si>
  <si>
    <t>(3º Nível) PAINÇO E MILHETO</t>
  </si>
  <si>
    <t>(3º Nível) TRUFAS</t>
  </si>
  <si>
    <t>Fonte: AgroStat Brasil a partir dos dados da SECEX/MDIC</t>
  </si>
  <si>
    <t>(3º Nível) ATUNS</t>
  </si>
  <si>
    <t>(3º Nível) BACALHAU</t>
  </si>
  <si>
    <t>(3º Nível) CAMARÕES</t>
  </si>
  <si>
    <t>(3º Nível) CARANGUEJOS</t>
  </si>
  <si>
    <t>(3º Nível) CORVINA</t>
  </si>
  <si>
    <t>(3º Nível) KRILL</t>
  </si>
  <si>
    <t>(3º Nível) LAGOSTAS</t>
  </si>
  <si>
    <t>(3º Nível) LULAS</t>
  </si>
  <si>
    <t>(3º Nível) PARGOS</t>
  </si>
  <si>
    <t>(3º Nível) SALMÕES</t>
  </si>
  <si>
    <t>(3º Nível) SARDINHAS</t>
  </si>
  <si>
    <t>(3º Nível) TILÁPIAS</t>
  </si>
  <si>
    <t>(3º Nível) TRUTAS</t>
  </si>
  <si>
    <t>(2º Nível) PERUS VIVOS</t>
  </si>
  <si>
    <t>(3º Nível) PERUS VIVOS</t>
  </si>
  <si>
    <t>(3º Nível) SURUBINS</t>
  </si>
  <si>
    <t>SALMÕES</t>
  </si>
  <si>
    <t>Salmões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</si>
</sst>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#,##0;[Red]\-#,##0;_(* &quot;---&quot;_);_(@_)"/>
    <numFmt numFmtId="168" formatCode="#,##0.0;[Red]\-#,##0.0;_(* &quot;---&quot;_);_(@_)"/>
    <numFmt numFmtId="169" formatCode="#,##0_ ;[Red]\-#,##0\ 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  <font>
      <sz val="7"/>
      <color indexed="8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3" fontId="9" fillId="0" borderId="4" xfId="6" applyNumberFormat="1" applyFont="1" applyFill="1" applyBorder="1" applyAlignment="1">
      <alignment vertical="center"/>
    </xf>
    <xf numFmtId="3" fontId="9" fillId="0" borderId="0" xfId="6" applyNumberFormat="1" applyFont="1" applyFill="1" applyBorder="1" applyAlignment="1">
      <alignment vertical="center"/>
    </xf>
    <xf numFmtId="168" fontId="9" fillId="0" borderId="0" xfId="6" applyNumberFormat="1" applyFont="1" applyFill="1" applyBorder="1" applyAlignment="1">
      <alignment vertical="center"/>
    </xf>
    <xf numFmtId="168" fontId="9" fillId="0" borderId="5" xfId="6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indent="1"/>
    </xf>
    <xf numFmtId="3" fontId="4" fillId="0" borderId="4" xfId="6" applyNumberFormat="1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vertical="center"/>
    </xf>
    <xf numFmtId="168" fontId="4" fillId="0" borderId="0" xfId="6" applyNumberFormat="1" applyFont="1" applyFill="1" applyBorder="1" applyAlignment="1">
      <alignment vertical="center"/>
    </xf>
    <xf numFmtId="168" fontId="4" fillId="0" borderId="5" xfId="6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65" fontId="4" fillId="0" borderId="0" xfId="6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2"/>
    </xf>
    <xf numFmtId="167" fontId="4" fillId="0" borderId="0" xfId="6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6" xfId="6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68" fontId="9" fillId="0" borderId="0" xfId="6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3" fontId="9" fillId="0" borderId="6" xfId="6" applyNumberFormat="1" applyFont="1" applyFill="1" applyBorder="1" applyAlignment="1">
      <alignment vertical="center"/>
    </xf>
    <xf numFmtId="3" fontId="9" fillId="0" borderId="6" xfId="6" applyNumberFormat="1" applyFont="1" applyFill="1" applyBorder="1" applyAlignment="1">
      <alignment horizontal="center" vertical="center"/>
    </xf>
    <xf numFmtId="168" fontId="9" fillId="0" borderId="6" xfId="6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168" fontId="9" fillId="0" borderId="6" xfId="6" applyNumberFormat="1" applyFont="1" applyFill="1" applyBorder="1" applyAlignment="1">
      <alignment horizontal="right" vertical="center"/>
    </xf>
    <xf numFmtId="0" fontId="6" fillId="5" borderId="0" xfId="0" applyFont="1" applyFill="1"/>
    <xf numFmtId="0" fontId="2" fillId="5" borderId="8" xfId="0" applyFont="1" applyFill="1" applyBorder="1"/>
    <xf numFmtId="3" fontId="2" fillId="5" borderId="10" xfId="0" applyNumberFormat="1" applyFont="1" applyFill="1" applyBorder="1"/>
    <xf numFmtId="3" fontId="2" fillId="5" borderId="7" xfId="0" applyNumberFormat="1" applyFont="1" applyFill="1" applyBorder="1"/>
    <xf numFmtId="0" fontId="4" fillId="6" borderId="3" xfId="0" applyFont="1" applyFill="1" applyBorder="1" applyAlignment="1">
      <alignment horizontal="left" vertical="center" indent="1"/>
    </xf>
    <xf numFmtId="3" fontId="4" fillId="6" borderId="4" xfId="6" applyNumberFormat="1" applyFont="1" applyFill="1" applyBorder="1" applyAlignment="1">
      <alignment vertical="center"/>
    </xf>
    <xf numFmtId="3" fontId="4" fillId="6" borderId="0" xfId="6" applyNumberFormat="1" applyFont="1" applyFill="1" applyBorder="1" applyAlignment="1">
      <alignment vertical="center"/>
    </xf>
    <xf numFmtId="168" fontId="4" fillId="6" borderId="0" xfId="6" applyNumberFormat="1" applyFont="1" applyFill="1" applyBorder="1" applyAlignment="1">
      <alignment vertical="center"/>
    </xf>
    <xf numFmtId="168" fontId="4" fillId="6" borderId="5" xfId="6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3" fontId="9" fillId="6" borderId="4" xfId="6" applyNumberFormat="1" applyFont="1" applyFill="1" applyBorder="1" applyAlignment="1">
      <alignment vertical="center"/>
    </xf>
    <xf numFmtId="3" fontId="9" fillId="6" borderId="0" xfId="6" applyNumberFormat="1" applyFont="1" applyFill="1" applyBorder="1" applyAlignment="1">
      <alignment vertical="center"/>
    </xf>
    <xf numFmtId="168" fontId="9" fillId="6" borderId="0" xfId="6" applyNumberFormat="1" applyFont="1" applyFill="1" applyBorder="1" applyAlignment="1">
      <alignment vertical="center"/>
    </xf>
    <xf numFmtId="168" fontId="9" fillId="6" borderId="5" xfId="6" applyNumberFormat="1" applyFont="1" applyFill="1" applyBorder="1" applyAlignment="1">
      <alignment vertical="center"/>
    </xf>
    <xf numFmtId="165" fontId="4" fillId="6" borderId="0" xfId="6" applyNumberFormat="1" applyFont="1" applyFill="1" applyBorder="1" applyAlignment="1">
      <alignment vertical="center"/>
    </xf>
    <xf numFmtId="0" fontId="4" fillId="6" borderId="0" xfId="0" applyFont="1" applyFill="1" applyBorder="1" applyAlignment="1">
      <alignment horizontal="left" vertical="center"/>
    </xf>
    <xf numFmtId="167" fontId="4" fillId="6" borderId="0" xfId="6" applyNumberFormat="1" applyFont="1" applyFill="1" applyBorder="1" applyAlignment="1">
      <alignment vertical="center"/>
    </xf>
    <xf numFmtId="0" fontId="6" fillId="0" borderId="0" xfId="0" applyFont="1" applyFill="1"/>
    <xf numFmtId="169" fontId="6" fillId="0" borderId="0" xfId="0" applyNumberFormat="1" applyFont="1"/>
    <xf numFmtId="0" fontId="9" fillId="0" borderId="3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3" fontId="9" fillId="6" borderId="12" xfId="6" applyNumberFormat="1" applyFont="1" applyFill="1" applyBorder="1" applyAlignment="1">
      <alignment vertical="center"/>
    </xf>
    <xf numFmtId="3" fontId="9" fillId="6" borderId="13" xfId="6" applyNumberFormat="1" applyFont="1" applyFill="1" applyBorder="1" applyAlignment="1">
      <alignment vertical="center"/>
    </xf>
    <xf numFmtId="168" fontId="9" fillId="6" borderId="13" xfId="6" applyNumberFormat="1" applyFont="1" applyFill="1" applyBorder="1" applyAlignment="1">
      <alignment vertical="center"/>
    </xf>
    <xf numFmtId="168" fontId="9" fillId="6" borderId="14" xfId="6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/>
    <xf numFmtId="17" fontId="2" fillId="5" borderId="0" xfId="0" applyNumberFormat="1" applyFont="1" applyFill="1"/>
    <xf numFmtId="17" fontId="2" fillId="5" borderId="0" xfId="0" quotePrefix="1" applyNumberFormat="1" applyFont="1" applyFill="1"/>
    <xf numFmtId="17" fontId="0" fillId="0" borderId="0" xfId="0" applyNumberFormat="1"/>
    <xf numFmtId="0" fontId="3" fillId="7" borderId="0" xfId="0" applyFont="1" applyFill="1" applyAlignment="1">
      <alignment horizontal="center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/>
    </xf>
    <xf numFmtId="3" fontId="6" fillId="5" borderId="18" xfId="0" applyNumberFormat="1" applyFont="1" applyFill="1" applyBorder="1"/>
    <xf numFmtId="3" fontId="6" fillId="5" borderId="19" xfId="0" applyNumberFormat="1" applyFont="1" applyFill="1" applyBorder="1"/>
    <xf numFmtId="3" fontId="6" fillId="5" borderId="20" xfId="0" applyNumberFormat="1" applyFont="1" applyFill="1" applyBorder="1"/>
    <xf numFmtId="3" fontId="6" fillId="5" borderId="4" xfId="0" applyNumberFormat="1" applyFont="1" applyFill="1" applyBorder="1"/>
    <xf numFmtId="3" fontId="6" fillId="5" borderId="0" xfId="0" applyNumberFormat="1" applyFont="1" applyFill="1" applyBorder="1"/>
    <xf numFmtId="3" fontId="6" fillId="5" borderId="3" xfId="0" applyNumberFormat="1" applyFont="1" applyFill="1" applyBorder="1"/>
    <xf numFmtId="3" fontId="2" fillId="5" borderId="8" xfId="0" applyNumberFormat="1" applyFont="1" applyFill="1" applyBorder="1"/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17" fontId="9" fillId="2" borderId="7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2" fillId="0" borderId="0" xfId="0" applyNumberFormat="1" applyFont="1"/>
    <xf numFmtId="0" fontId="9" fillId="6" borderId="21" xfId="0" applyFont="1" applyFill="1" applyBorder="1" applyAlignment="1">
      <alignment horizontal="left" vertical="center"/>
    </xf>
    <xf numFmtId="3" fontId="9" fillId="6" borderId="12" xfId="6" applyNumberFormat="1" applyFont="1" applyFill="1" applyBorder="1" applyAlignment="1">
      <alignment horizontal="right" vertical="center"/>
    </xf>
    <xf numFmtId="3" fontId="9" fillId="6" borderId="13" xfId="6" applyNumberFormat="1" applyFont="1" applyFill="1" applyBorder="1" applyAlignment="1">
      <alignment horizontal="right" vertical="center"/>
    </xf>
    <xf numFmtId="168" fontId="9" fillId="6" borderId="13" xfId="6" applyNumberFormat="1" applyFont="1" applyFill="1" applyBorder="1" applyAlignment="1">
      <alignment horizontal="right" vertical="center"/>
    </xf>
    <xf numFmtId="168" fontId="9" fillId="6" borderId="14" xfId="6" applyNumberFormat="1" applyFont="1" applyFill="1" applyBorder="1" applyAlignment="1">
      <alignment horizontal="right" vertical="center"/>
    </xf>
    <xf numFmtId="165" fontId="4" fillId="0" borderId="6" xfId="6" applyNumberFormat="1" applyFont="1" applyFill="1" applyBorder="1" applyAlignment="1">
      <alignment horizontal="right" vertical="center"/>
    </xf>
    <xf numFmtId="166" fontId="4" fillId="0" borderId="6" xfId="6" applyNumberFormat="1" applyFont="1" applyFill="1" applyBorder="1" applyAlignment="1">
      <alignment horizontal="right" vertical="center"/>
    </xf>
    <xf numFmtId="0" fontId="1" fillId="0" borderId="0" xfId="0" quotePrefix="1" applyFont="1"/>
    <xf numFmtId="0" fontId="13" fillId="0" borderId="0" xfId="0" applyFont="1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0" borderId="0" xfId="0" applyFont="1"/>
    <xf numFmtId="0" fontId="9" fillId="0" borderId="6" xfId="0" applyFont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4" fontId="4" fillId="6" borderId="4" xfId="6" applyNumberFormat="1" applyFont="1" applyFill="1" applyBorder="1" applyAlignment="1">
      <alignment vertical="center"/>
    </xf>
    <xf numFmtId="4" fontId="4" fillId="6" borderId="0" xfId="6" applyNumberFormat="1" applyFont="1" applyFill="1" applyBorder="1" applyAlignment="1">
      <alignment vertical="center"/>
    </xf>
  </cellXfs>
  <cellStyles count="7">
    <cellStyle name="Hyperlink 2" xfId="1"/>
    <cellStyle name="Normal" xfId="0" builtinId="0"/>
    <cellStyle name="Normal 2" xfId="2"/>
    <cellStyle name="Normal 3" xfId="3"/>
    <cellStyle name="Normal_Balança Janeiro-022" xfId="4"/>
    <cellStyle name="Separador de milhares 2" xfId="5"/>
    <cellStyle name="Vírgula" xfId="6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99FF99"/>
      <rgbColor rgb="00CCFFCC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2"/>
  <sheetViews>
    <sheetView topLeftCell="A7" workbookViewId="0">
      <selection activeCell="L17" sqref="L17"/>
    </sheetView>
  </sheetViews>
  <sheetFormatPr defaultRowHeight="12.75" x14ac:dyDescent="0.2"/>
  <cols>
    <col min="1" max="1" width="34.28515625" bestFit="1" customWidth="1"/>
    <col min="2" max="2" width="41.28515625" style="4" bestFit="1" customWidth="1"/>
    <col min="3" max="3" width="12.85546875" style="4" bestFit="1" customWidth="1"/>
    <col min="4" max="4" width="11.5703125" style="4" bestFit="1" customWidth="1"/>
    <col min="5" max="5" width="12.85546875" style="4" bestFit="1" customWidth="1"/>
    <col min="6" max="6" width="11.5703125" style="4" bestFit="1" customWidth="1"/>
    <col min="7" max="7" width="12.85546875" style="4" bestFit="1" customWidth="1"/>
    <col min="8" max="8" width="11.5703125" style="4" bestFit="1" customWidth="1"/>
    <col min="9" max="9" width="12.85546875" style="4" bestFit="1" customWidth="1"/>
    <col min="10" max="10" width="11.5703125" style="4" bestFit="1" customWidth="1"/>
    <col min="12" max="12" width="32.42578125" bestFit="1" customWidth="1"/>
    <col min="13" max="13" width="9.140625" bestFit="1" customWidth="1"/>
    <col min="15" max="15" width="9.5703125" bestFit="1" customWidth="1"/>
    <col min="16" max="16" width="8.7109375" bestFit="1" customWidth="1"/>
  </cols>
  <sheetData>
    <row r="1" spans="1:16" x14ac:dyDescent="0.2">
      <c r="C1" s="84" t="str">
        <f>M1&amp;"/"&amp;M3-1</f>
        <v>Janeiro/2023</v>
      </c>
      <c r="D1" s="82"/>
      <c r="E1" s="84" t="str">
        <f>M1&amp;"/"&amp;M3</f>
        <v>Janeiro/2024</v>
      </c>
      <c r="G1" s="84" t="str">
        <f>C1</f>
        <v>Janeiro/2023</v>
      </c>
      <c r="H1" s="82"/>
      <c r="I1" s="84" t="str">
        <f>E1</f>
        <v>Janeiro/2024</v>
      </c>
      <c r="L1" s="116" t="s">
        <v>126</v>
      </c>
      <c r="M1" s="117" t="s">
        <v>790</v>
      </c>
    </row>
    <row r="2" spans="1:16" x14ac:dyDescent="0.2">
      <c r="B2" s="82" t="s">
        <v>104</v>
      </c>
      <c r="C2" s="82" t="s">
        <v>37</v>
      </c>
      <c r="D2" s="82" t="s">
        <v>37</v>
      </c>
      <c r="E2" s="82" t="s">
        <v>37</v>
      </c>
      <c r="F2" s="82" t="s">
        <v>37</v>
      </c>
      <c r="G2" s="82" t="s">
        <v>40</v>
      </c>
      <c r="H2" s="82" t="s">
        <v>40</v>
      </c>
      <c r="I2" s="82" t="s">
        <v>40</v>
      </c>
      <c r="J2" s="82" t="s">
        <v>40</v>
      </c>
      <c r="L2" s="116"/>
      <c r="M2" s="117"/>
    </row>
    <row r="3" spans="1:16" x14ac:dyDescent="0.2">
      <c r="B3" s="82" t="s">
        <v>105</v>
      </c>
      <c r="C3" s="82" t="s">
        <v>106</v>
      </c>
      <c r="D3" s="82" t="s">
        <v>107</v>
      </c>
      <c r="E3" s="82" t="s">
        <v>108</v>
      </c>
      <c r="F3" s="82" t="s">
        <v>109</v>
      </c>
      <c r="G3" s="82" t="s">
        <v>106</v>
      </c>
      <c r="H3" s="82" t="s">
        <v>107</v>
      </c>
      <c r="I3" s="82" t="s">
        <v>108</v>
      </c>
      <c r="J3" s="82" t="s">
        <v>109</v>
      </c>
      <c r="L3" s="97" t="s">
        <v>128</v>
      </c>
      <c r="M3" s="86">
        <v>2024</v>
      </c>
    </row>
    <row r="4" spans="1:16" x14ac:dyDescent="0.2">
      <c r="A4" s="53" t="str">
        <f>RIGHT(B4,LEN(B4)-11)</f>
        <v/>
      </c>
      <c r="B4" s="4" t="s">
        <v>782</v>
      </c>
      <c r="C4" s="4">
        <v>10206884556</v>
      </c>
      <c r="D4" s="4">
        <v>15884107232</v>
      </c>
      <c r="E4" s="4">
        <v>11719841261</v>
      </c>
      <c r="F4" s="4">
        <v>19117254356</v>
      </c>
      <c r="G4" s="4">
        <v>1544176721</v>
      </c>
      <c r="H4" s="4">
        <v>1418124916</v>
      </c>
      <c r="I4" s="4">
        <v>1681716165</v>
      </c>
      <c r="J4" s="4">
        <v>1667276694</v>
      </c>
      <c r="L4" s="98"/>
      <c r="M4" s="99"/>
    </row>
    <row r="5" spans="1:16" ht="12.75" customHeight="1" x14ac:dyDescent="0.2">
      <c r="A5" s="53" t="str">
        <f t="shared" ref="A5:A68" si="0">RIGHT(B5,LEN(B5)-11)</f>
        <v>ANIMAIS VIVOS (EXCETO PESCADOS)</v>
      </c>
      <c r="B5" s="4" t="s">
        <v>110</v>
      </c>
      <c r="C5" s="4">
        <v>20424240</v>
      </c>
      <c r="D5" s="4">
        <v>4488702</v>
      </c>
      <c r="E5" s="4">
        <v>35554232</v>
      </c>
      <c r="F5" s="4">
        <v>13466413</v>
      </c>
      <c r="G5" s="4">
        <v>931547</v>
      </c>
      <c r="H5" s="4">
        <v>21390</v>
      </c>
      <c r="I5" s="4">
        <v>701746</v>
      </c>
      <c r="J5" s="4">
        <v>42121</v>
      </c>
      <c r="L5" s="71"/>
      <c r="M5" s="89" t="s">
        <v>38</v>
      </c>
      <c r="N5" s="89" t="s">
        <v>39</v>
      </c>
      <c r="O5" s="89" t="s">
        <v>38</v>
      </c>
      <c r="P5" s="89" t="s">
        <v>39</v>
      </c>
    </row>
    <row r="6" spans="1:16" x14ac:dyDescent="0.2">
      <c r="A6" s="53" t="str">
        <f t="shared" si="0"/>
        <v>BEBIDAS</v>
      </c>
      <c r="B6" s="4" t="s">
        <v>130</v>
      </c>
      <c r="C6" s="4">
        <v>35475017</v>
      </c>
      <c r="D6" s="4">
        <v>30231927</v>
      </c>
      <c r="E6" s="4">
        <v>35994025</v>
      </c>
      <c r="F6" s="4">
        <v>37250709</v>
      </c>
      <c r="G6" s="4">
        <v>86281451</v>
      </c>
      <c r="H6" s="4">
        <v>42903075</v>
      </c>
      <c r="I6" s="4">
        <v>84411990</v>
      </c>
      <c r="J6" s="4">
        <v>34663622</v>
      </c>
      <c r="L6" s="87" t="s">
        <v>86</v>
      </c>
      <c r="M6" s="90">
        <f>IF(ISERROR(VLOOKUP(L6,$A$4:$J$600,3,FALSE)),0,(VLOOKUP(L6,$A$4:$J$600,3,FALSE)))</f>
        <v>233366789</v>
      </c>
      <c r="N6" s="91">
        <f>IF(ISERROR(VLOOKUP(L6,$A$4:$J$600,4,FALSE)),0,(VLOOKUP(L6,$A$4:$J$600,4,FALSE)))</f>
        <v>123987850</v>
      </c>
      <c r="O6" s="91">
        <f>IF(ISERROR(VLOOKUP(L6,$A$4:$J$600,5,FALSE)),0,(VLOOKUP(L6,$A$4:$J$600,5,FALSE)))</f>
        <v>481833921</v>
      </c>
      <c r="P6" s="92">
        <f>IF(ISERROR(VLOOKUP(L6,$A$4:$J$600,6,FALSE)),0,(VLOOKUP(L6,$A$4:$J$600,6,FALSE)))</f>
        <v>250261748</v>
      </c>
    </row>
    <row r="7" spans="1:16" x14ac:dyDescent="0.2">
      <c r="A7" s="53" t="str">
        <f t="shared" si="0"/>
        <v>CACAU E SEUS PRODUTOS</v>
      </c>
      <c r="B7" s="4" t="s">
        <v>111</v>
      </c>
      <c r="C7" s="4">
        <v>25369565</v>
      </c>
      <c r="D7" s="4">
        <v>6097962</v>
      </c>
      <c r="E7" s="4">
        <v>31703626</v>
      </c>
      <c r="F7" s="4">
        <v>6107815</v>
      </c>
      <c r="G7" s="4">
        <v>60092817</v>
      </c>
      <c r="H7" s="4">
        <v>20792619</v>
      </c>
      <c r="I7" s="4">
        <v>45007330</v>
      </c>
      <c r="J7" s="4">
        <v>10757557</v>
      </c>
      <c r="L7" s="88" t="s">
        <v>85</v>
      </c>
      <c r="M7" s="93">
        <f>IF(ISERROR(VLOOKUP(L7,$A$4:$J$600,3,FALSE)),0,(VLOOKUP(L7,$A$4:$J$600,3,FALSE)))</f>
        <v>0</v>
      </c>
      <c r="N7" s="94">
        <f>IF(ISERROR(VLOOKUP(L7,$A$4:$J$600,4,FALSE)),0,(VLOOKUP(L7,$A$4:$J$600,4,FALSE)))</f>
        <v>0</v>
      </c>
      <c r="O7" s="94">
        <f>IF(ISERROR(VLOOKUP(L7,$A$4:$J$600,5,FALSE)),0,(VLOOKUP(L7,$A$4:$J$600,5,FALSE)))</f>
        <v>0</v>
      </c>
      <c r="P7" s="95">
        <f>IF(ISERROR(VLOOKUP(L7,$A$4:$J$600,6,FALSE)),0,(VLOOKUP(L7,$A$4:$J$600,6,FALSE)))</f>
        <v>0</v>
      </c>
    </row>
    <row r="8" spans="1:16" x14ac:dyDescent="0.2">
      <c r="A8" s="53" t="str">
        <f t="shared" si="0"/>
        <v>CAFÉ</v>
      </c>
      <c r="B8" s="4" t="s">
        <v>112</v>
      </c>
      <c r="C8" s="4">
        <v>696960561</v>
      </c>
      <c r="D8" s="4">
        <v>178071987</v>
      </c>
      <c r="E8" s="4">
        <v>806512258</v>
      </c>
      <c r="F8" s="4">
        <v>231985136</v>
      </c>
      <c r="G8" s="4">
        <v>7659091</v>
      </c>
      <c r="H8" s="4">
        <v>754318</v>
      </c>
      <c r="I8" s="4">
        <v>8090374</v>
      </c>
      <c r="J8" s="4">
        <v>497897</v>
      </c>
      <c r="L8" s="54" t="s">
        <v>127</v>
      </c>
      <c r="M8" s="96">
        <f>SUM(M6:M7)</f>
        <v>233366789</v>
      </c>
      <c r="N8" s="55">
        <f>SUM(N6:N7)</f>
        <v>123987850</v>
      </c>
      <c r="O8" s="55">
        <f>SUM(O6:O7)</f>
        <v>481833921</v>
      </c>
      <c r="P8" s="56">
        <f>SUM(P6:P7)</f>
        <v>250261748</v>
      </c>
    </row>
    <row r="9" spans="1:16" x14ac:dyDescent="0.2">
      <c r="A9" s="53" t="str">
        <f t="shared" si="0"/>
        <v>CARNES</v>
      </c>
      <c r="B9" s="4" t="s">
        <v>113</v>
      </c>
      <c r="C9" s="4">
        <v>1942700794</v>
      </c>
      <c r="D9" s="4">
        <v>704832229</v>
      </c>
      <c r="E9" s="4">
        <v>1801136227</v>
      </c>
      <c r="F9" s="4">
        <v>716593515</v>
      </c>
      <c r="G9" s="4">
        <v>46652388</v>
      </c>
      <c r="H9" s="4">
        <v>6924127</v>
      </c>
      <c r="I9" s="4">
        <v>44537800</v>
      </c>
      <c r="J9" s="4">
        <v>5725967</v>
      </c>
    </row>
    <row r="10" spans="1:16" x14ac:dyDescent="0.2">
      <c r="A10" s="53" t="str">
        <f t="shared" si="0"/>
        <v>CEREAIS, FARINHAS E PREPARAÇÕES</v>
      </c>
      <c r="B10" s="4" t="s">
        <v>114</v>
      </c>
      <c r="C10" s="4">
        <v>2040399490</v>
      </c>
      <c r="D10" s="4">
        <v>6883878528</v>
      </c>
      <c r="E10" s="4">
        <v>1462885312</v>
      </c>
      <c r="F10" s="4">
        <v>6093331983</v>
      </c>
      <c r="G10" s="4">
        <v>382656794</v>
      </c>
      <c r="H10" s="4">
        <v>925486935</v>
      </c>
      <c r="I10" s="4">
        <v>378201715</v>
      </c>
      <c r="J10" s="4">
        <v>1054570871</v>
      </c>
    </row>
    <row r="11" spans="1:16" x14ac:dyDescent="0.2">
      <c r="A11" s="53" t="str">
        <f t="shared" si="0"/>
        <v>CHÁ, MATE E ESPECIARIAS</v>
      </c>
      <c r="B11" s="4" t="s">
        <v>131</v>
      </c>
      <c r="C11" s="4">
        <v>27628147</v>
      </c>
      <c r="D11" s="4">
        <v>11132509</v>
      </c>
      <c r="E11" s="4">
        <v>32950266</v>
      </c>
      <c r="F11" s="4">
        <v>11463135</v>
      </c>
      <c r="G11" s="4">
        <v>5024058</v>
      </c>
      <c r="H11" s="4">
        <v>2069453</v>
      </c>
      <c r="I11" s="4">
        <v>7520740</v>
      </c>
      <c r="J11" s="4">
        <v>2614032</v>
      </c>
    </row>
    <row r="12" spans="1:16" x14ac:dyDescent="0.2">
      <c r="A12" s="53" t="str">
        <f t="shared" si="0"/>
        <v>COMPLEXO SOJA</v>
      </c>
      <c r="B12" s="4" t="s">
        <v>115</v>
      </c>
      <c r="C12" s="4">
        <v>1507722424</v>
      </c>
      <c r="D12" s="4">
        <v>2438789002</v>
      </c>
      <c r="E12" s="4">
        <v>2503056759</v>
      </c>
      <c r="F12" s="4">
        <v>4856085951</v>
      </c>
      <c r="G12" s="4">
        <v>13621186</v>
      </c>
      <c r="H12" s="4">
        <v>15123914</v>
      </c>
      <c r="I12" s="4">
        <v>60698729</v>
      </c>
      <c r="J12" s="4">
        <v>131177697</v>
      </c>
    </row>
    <row r="13" spans="1:16" x14ac:dyDescent="0.2">
      <c r="A13" s="53" t="str">
        <f t="shared" si="0"/>
        <v>COMPLEXO SUCROALCOOLEIRO</v>
      </c>
      <c r="B13" s="4" t="s">
        <v>116</v>
      </c>
      <c r="C13" s="4">
        <v>1080656567</v>
      </c>
      <c r="D13" s="4">
        <v>2230481377</v>
      </c>
      <c r="E13" s="4">
        <v>1835804906</v>
      </c>
      <c r="F13" s="4">
        <v>3413794426</v>
      </c>
      <c r="G13" s="4">
        <v>11223206</v>
      </c>
      <c r="H13" s="4">
        <v>8617838</v>
      </c>
      <c r="I13" s="4">
        <v>9347582</v>
      </c>
      <c r="J13" s="4">
        <v>9628626</v>
      </c>
    </row>
    <row r="14" spans="1:16" x14ac:dyDescent="0.2">
      <c r="A14" s="53" t="str">
        <f t="shared" si="0"/>
        <v>COUROS, PRODUTOS DE COURO E PELETERIA</v>
      </c>
      <c r="B14" s="4" t="s">
        <v>117</v>
      </c>
      <c r="C14" s="4">
        <v>141575795</v>
      </c>
      <c r="D14" s="4">
        <v>42097176</v>
      </c>
      <c r="E14" s="4">
        <v>136505585</v>
      </c>
      <c r="F14" s="4">
        <v>43737658</v>
      </c>
      <c r="G14" s="4">
        <v>23323539</v>
      </c>
      <c r="H14" s="4">
        <v>3813317</v>
      </c>
      <c r="I14" s="4">
        <v>26298529</v>
      </c>
      <c r="J14" s="4">
        <v>6865244</v>
      </c>
    </row>
    <row r="15" spans="1:16" x14ac:dyDescent="0.2">
      <c r="A15" s="53" t="str">
        <f t="shared" si="0"/>
        <v>DEMAIS PRODUTOS DE ORIGEM ANIMAL</v>
      </c>
      <c r="B15" s="4" t="s">
        <v>132</v>
      </c>
      <c r="C15" s="4">
        <v>143234734</v>
      </c>
      <c r="D15" s="4">
        <v>50263638</v>
      </c>
      <c r="E15" s="4">
        <v>188587633</v>
      </c>
      <c r="F15" s="4">
        <v>95919181</v>
      </c>
      <c r="G15" s="4">
        <v>42247617</v>
      </c>
      <c r="H15" s="4">
        <v>11372267</v>
      </c>
      <c r="I15" s="4">
        <v>39980336</v>
      </c>
      <c r="J15" s="4">
        <v>8203579</v>
      </c>
    </row>
    <row r="16" spans="1:16" x14ac:dyDescent="0.2">
      <c r="A16" s="53" t="str">
        <f t="shared" si="0"/>
        <v>DEMAIS PRODUTOS DE ORIGEM VEGETAL</v>
      </c>
      <c r="B16" s="4" t="s">
        <v>133</v>
      </c>
      <c r="C16" s="4">
        <v>153516894</v>
      </c>
      <c r="D16" s="4">
        <v>100475224</v>
      </c>
      <c r="E16" s="4">
        <v>149623032</v>
      </c>
      <c r="F16" s="4">
        <v>44825439</v>
      </c>
      <c r="G16" s="4">
        <v>78649151</v>
      </c>
      <c r="H16" s="4">
        <v>13349578</v>
      </c>
      <c r="I16" s="4">
        <v>85066803</v>
      </c>
      <c r="J16" s="4">
        <v>15031081</v>
      </c>
    </row>
    <row r="17" spans="1:10" x14ac:dyDescent="0.2">
      <c r="A17" s="53" t="str">
        <f t="shared" si="0"/>
        <v>FIBRAS E PRODUTOS TÊXTEIS</v>
      </c>
      <c r="B17" s="4" t="s">
        <v>118</v>
      </c>
      <c r="C17" s="4">
        <v>263964219</v>
      </c>
      <c r="D17" s="4">
        <v>134484349</v>
      </c>
      <c r="E17" s="4">
        <v>507451369</v>
      </c>
      <c r="F17" s="4">
        <v>260054614</v>
      </c>
      <c r="G17" s="4">
        <v>80288807</v>
      </c>
      <c r="H17" s="4">
        <v>7144509</v>
      </c>
      <c r="I17" s="4">
        <v>88062208</v>
      </c>
      <c r="J17" s="4">
        <v>8651046</v>
      </c>
    </row>
    <row r="18" spans="1:10" x14ac:dyDescent="0.2">
      <c r="A18" s="53" t="str">
        <f t="shared" si="0"/>
        <v>FRUTAS (INCLUI NOZES E CASTANHAS)</v>
      </c>
      <c r="B18" s="4" t="s">
        <v>119</v>
      </c>
      <c r="C18" s="4">
        <v>88367968</v>
      </c>
      <c r="D18" s="4">
        <v>90014848</v>
      </c>
      <c r="E18" s="4">
        <v>92104187</v>
      </c>
      <c r="F18" s="4">
        <v>83937947</v>
      </c>
      <c r="G18" s="4">
        <v>55803452</v>
      </c>
      <c r="H18" s="4">
        <v>38859535</v>
      </c>
      <c r="I18" s="4">
        <v>82302684</v>
      </c>
      <c r="J18" s="4">
        <v>49953401</v>
      </c>
    </row>
    <row r="19" spans="1:10" x14ac:dyDescent="0.2">
      <c r="A19" s="53" t="str">
        <f t="shared" si="0"/>
        <v>FUMO E SEUS PRODUTOS</v>
      </c>
      <c r="B19" s="4" t="s">
        <v>120</v>
      </c>
      <c r="C19" s="4">
        <v>318867634</v>
      </c>
      <c r="D19" s="4">
        <v>52573944</v>
      </c>
      <c r="E19" s="4">
        <v>306615773</v>
      </c>
      <c r="F19" s="4">
        <v>44784322</v>
      </c>
      <c r="G19" s="4">
        <v>7370715</v>
      </c>
      <c r="H19" s="4">
        <v>1809837</v>
      </c>
      <c r="I19" s="4">
        <v>6620396</v>
      </c>
      <c r="J19" s="4">
        <v>1262555</v>
      </c>
    </row>
    <row r="20" spans="1:10" x14ac:dyDescent="0.2">
      <c r="A20" s="53" t="str">
        <f t="shared" si="0"/>
        <v>LÁCTEOS</v>
      </c>
      <c r="B20" s="4" t="s">
        <v>121</v>
      </c>
      <c r="C20" s="4">
        <v>6658610</v>
      </c>
      <c r="D20" s="4">
        <v>2333768</v>
      </c>
      <c r="E20" s="4">
        <v>9208917</v>
      </c>
      <c r="F20" s="4">
        <v>3582597</v>
      </c>
      <c r="G20" s="4">
        <v>76972331</v>
      </c>
      <c r="H20" s="4">
        <v>19789511</v>
      </c>
      <c r="I20" s="4">
        <v>91022482</v>
      </c>
      <c r="J20" s="4">
        <v>25791182</v>
      </c>
    </row>
    <row r="21" spans="1:10" x14ac:dyDescent="0.2">
      <c r="A21" s="53" t="str">
        <f t="shared" si="0"/>
        <v>PESCADOS</v>
      </c>
      <c r="B21" s="4" t="s">
        <v>122</v>
      </c>
      <c r="C21" s="4">
        <v>29545963</v>
      </c>
      <c r="D21" s="4">
        <v>6352014</v>
      </c>
      <c r="E21" s="4">
        <v>25428807</v>
      </c>
      <c r="F21" s="4">
        <v>4544464</v>
      </c>
      <c r="G21" s="4">
        <v>132712210</v>
      </c>
      <c r="H21" s="4">
        <v>30165799</v>
      </c>
      <c r="I21" s="4">
        <v>168804473</v>
      </c>
      <c r="J21" s="4">
        <v>32218553</v>
      </c>
    </row>
    <row r="22" spans="1:10" x14ac:dyDescent="0.2">
      <c r="A22" s="53" t="str">
        <f t="shared" si="0"/>
        <v>PLANTAS VIVAS E PRODUTOS DE FLORICULTURA</v>
      </c>
      <c r="B22" s="4" t="s">
        <v>134</v>
      </c>
      <c r="C22" s="4">
        <v>858583</v>
      </c>
      <c r="D22" s="4">
        <v>85128</v>
      </c>
      <c r="E22" s="4">
        <v>514144</v>
      </c>
      <c r="F22" s="4">
        <v>101239</v>
      </c>
      <c r="G22" s="4">
        <v>2929837</v>
      </c>
      <c r="H22" s="4">
        <v>302977</v>
      </c>
      <c r="I22" s="4">
        <v>4105051</v>
      </c>
      <c r="J22" s="4">
        <v>328224</v>
      </c>
    </row>
    <row r="23" spans="1:10" x14ac:dyDescent="0.2">
      <c r="A23" s="53" t="str">
        <f t="shared" si="0"/>
        <v>PRODUTOS ALIMENTÍCIOS DIVERSOS</v>
      </c>
      <c r="B23" s="4" t="s">
        <v>135</v>
      </c>
      <c r="C23" s="4">
        <v>77325851</v>
      </c>
      <c r="D23" s="4">
        <v>40274714</v>
      </c>
      <c r="E23" s="4">
        <v>105845131</v>
      </c>
      <c r="F23" s="4">
        <v>48756253</v>
      </c>
      <c r="G23" s="4">
        <v>35681548</v>
      </c>
      <c r="H23" s="4">
        <v>8539889</v>
      </c>
      <c r="I23" s="4">
        <v>44378828</v>
      </c>
      <c r="J23" s="4">
        <v>8978227</v>
      </c>
    </row>
    <row r="24" spans="1:10" x14ac:dyDescent="0.2">
      <c r="A24" s="53" t="str">
        <f t="shared" si="0"/>
        <v>PRODUTOS APICOLAS</v>
      </c>
      <c r="B24" s="4" t="s">
        <v>136</v>
      </c>
      <c r="C24" s="4">
        <v>6481238</v>
      </c>
      <c r="D24" s="4">
        <v>1762281</v>
      </c>
      <c r="E24" s="4">
        <v>4103271</v>
      </c>
      <c r="F24" s="4">
        <v>1495061</v>
      </c>
      <c r="G24" s="4">
        <v>0</v>
      </c>
      <c r="H24" s="4">
        <v>0</v>
      </c>
      <c r="I24" s="4">
        <v>1</v>
      </c>
      <c r="J24" s="4">
        <v>1</v>
      </c>
    </row>
    <row r="25" spans="1:10" x14ac:dyDescent="0.2">
      <c r="A25" s="53" t="str">
        <f t="shared" si="0"/>
        <v>PRODUTOS FLORESTAIS</v>
      </c>
      <c r="B25" s="4" t="s">
        <v>123</v>
      </c>
      <c r="C25" s="4">
        <v>1246735136</v>
      </c>
      <c r="D25" s="4">
        <v>2521732604</v>
      </c>
      <c r="E25" s="4">
        <v>1252175590</v>
      </c>
      <c r="F25" s="4">
        <v>2718862185</v>
      </c>
      <c r="G25" s="4">
        <v>150128440</v>
      </c>
      <c r="H25" s="4">
        <v>102861718</v>
      </c>
      <c r="I25" s="4">
        <v>131375726</v>
      </c>
      <c r="J25" s="4">
        <v>93457616</v>
      </c>
    </row>
    <row r="26" spans="1:10" x14ac:dyDescent="0.2">
      <c r="A26" s="53" t="str">
        <f t="shared" si="0"/>
        <v>PRODUTOS HORTÍCOLAS, LEGUMINOSAS, RAÍZES E TUBÉRCULOS</v>
      </c>
      <c r="B26" s="4" t="s">
        <v>137</v>
      </c>
      <c r="C26" s="4">
        <v>18864684</v>
      </c>
      <c r="D26" s="4">
        <v>21710069</v>
      </c>
      <c r="E26" s="4">
        <v>20210061</v>
      </c>
      <c r="F26" s="4">
        <v>17562459</v>
      </c>
      <c r="G26" s="4">
        <v>88673935</v>
      </c>
      <c r="H26" s="4">
        <v>78825173</v>
      </c>
      <c r="I26" s="4">
        <v>93075503</v>
      </c>
      <c r="J26" s="4">
        <v>76720643</v>
      </c>
    </row>
    <row r="27" spans="1:10" x14ac:dyDescent="0.2">
      <c r="A27" s="53" t="str">
        <f t="shared" si="0"/>
        <v>PRODUTOS OLEAGINOSOS (EXCLUI SOJA)</v>
      </c>
      <c r="B27" s="4" t="s">
        <v>124</v>
      </c>
      <c r="C27" s="4">
        <v>82187661</v>
      </c>
      <c r="D27" s="4">
        <v>87737227</v>
      </c>
      <c r="E27" s="4">
        <v>58697310</v>
      </c>
      <c r="F27" s="4">
        <v>101280198</v>
      </c>
      <c r="G27" s="4">
        <v>125661977</v>
      </c>
      <c r="H27" s="4">
        <v>66560716</v>
      </c>
      <c r="I27" s="4">
        <v>143501825</v>
      </c>
      <c r="J27" s="4">
        <v>74033204</v>
      </c>
    </row>
    <row r="28" spans="1:10" x14ac:dyDescent="0.2">
      <c r="A28" s="53" t="str">
        <f t="shared" si="0"/>
        <v>RAÇÕES PARA ANIMAIS</v>
      </c>
      <c r="B28" s="4" t="s">
        <v>138</v>
      </c>
      <c r="C28" s="4">
        <v>28968001</v>
      </c>
      <c r="D28" s="4">
        <v>23478777</v>
      </c>
      <c r="E28" s="4">
        <v>38567477</v>
      </c>
      <c r="F28" s="4">
        <v>30759714</v>
      </c>
      <c r="G28" s="4">
        <v>27102659</v>
      </c>
      <c r="H28" s="4">
        <v>10465533</v>
      </c>
      <c r="I28" s="4">
        <v>33604297</v>
      </c>
      <c r="J28" s="4">
        <v>13472304</v>
      </c>
    </row>
    <row r="29" spans="1:10" x14ac:dyDescent="0.2">
      <c r="A29" s="53" t="str">
        <f t="shared" si="0"/>
        <v>SUCOS</v>
      </c>
      <c r="B29" s="4" t="s">
        <v>125</v>
      </c>
      <c r="C29" s="4">
        <v>222394780</v>
      </c>
      <c r="D29" s="4">
        <v>220727248</v>
      </c>
      <c r="E29" s="4">
        <v>278605363</v>
      </c>
      <c r="F29" s="4">
        <v>236971942</v>
      </c>
      <c r="G29" s="4">
        <v>2487965</v>
      </c>
      <c r="H29" s="4">
        <v>1570888</v>
      </c>
      <c r="I29" s="4">
        <v>4999017</v>
      </c>
      <c r="J29" s="4">
        <v>2631444</v>
      </c>
    </row>
    <row r="30" spans="1:10" x14ac:dyDescent="0.2">
      <c r="A30" s="53" t="str">
        <f t="shared" si="0"/>
        <v/>
      </c>
      <c r="B30" s="4" t="s">
        <v>783</v>
      </c>
      <c r="C30" s="4">
        <v>10206884556</v>
      </c>
      <c r="D30" s="4">
        <v>15884107232</v>
      </c>
      <c r="E30" s="4">
        <v>11719841261</v>
      </c>
      <c r="F30" s="4">
        <v>19117254356</v>
      </c>
      <c r="G30" s="4">
        <v>1544176721</v>
      </c>
      <c r="H30" s="4">
        <v>1418124916</v>
      </c>
      <c r="I30" s="4">
        <v>1681716165</v>
      </c>
      <c r="J30" s="4">
        <v>1667276694</v>
      </c>
    </row>
    <row r="31" spans="1:10" x14ac:dyDescent="0.2">
      <c r="A31" s="53" t="str">
        <f t="shared" si="0"/>
        <v>ABACATES</v>
      </c>
      <c r="B31" s="4" t="s">
        <v>646</v>
      </c>
      <c r="C31" s="4">
        <v>320867</v>
      </c>
      <c r="D31" s="4">
        <v>205693</v>
      </c>
      <c r="E31" s="4">
        <v>610850</v>
      </c>
      <c r="F31" s="4">
        <v>473283</v>
      </c>
      <c r="G31" s="4">
        <v>66342</v>
      </c>
      <c r="H31" s="4">
        <v>35740</v>
      </c>
      <c r="I31" s="4">
        <v>44800</v>
      </c>
      <c r="J31" s="4">
        <v>16000</v>
      </c>
    </row>
    <row r="32" spans="1:10" x14ac:dyDescent="0.2">
      <c r="A32" s="53" t="str">
        <f t="shared" si="0"/>
        <v>ABACAXIS</v>
      </c>
      <c r="B32" s="4" t="s">
        <v>647</v>
      </c>
      <c r="C32" s="4">
        <v>181450</v>
      </c>
      <c r="D32" s="4">
        <v>229748</v>
      </c>
      <c r="E32" s="4">
        <v>93656</v>
      </c>
      <c r="F32" s="4">
        <v>63177</v>
      </c>
      <c r="G32" s="4">
        <v>0</v>
      </c>
      <c r="H32" s="4">
        <v>0</v>
      </c>
      <c r="I32" s="4">
        <v>55025</v>
      </c>
      <c r="J32" s="4">
        <v>48308</v>
      </c>
    </row>
    <row r="33" spans="1:10" x14ac:dyDescent="0.2">
      <c r="A33" s="53" t="str">
        <f t="shared" si="0"/>
        <v>AÇÚCAR DE CANA OU BETERRABA</v>
      </c>
      <c r="B33" s="4" t="s">
        <v>649</v>
      </c>
      <c r="C33" s="4">
        <v>895355975</v>
      </c>
      <c r="D33" s="4">
        <v>2023734521</v>
      </c>
      <c r="E33" s="4">
        <v>1688574338</v>
      </c>
      <c r="F33" s="4">
        <v>3200256898</v>
      </c>
      <c r="G33" s="4">
        <v>175365</v>
      </c>
      <c r="H33" s="4">
        <v>123568</v>
      </c>
      <c r="I33" s="4">
        <v>251429</v>
      </c>
      <c r="J33" s="4">
        <v>159185</v>
      </c>
    </row>
    <row r="34" spans="1:10" x14ac:dyDescent="0.2">
      <c r="A34" s="53" t="str">
        <f t="shared" si="0"/>
        <v>ALBUMINA, GELATINAS E OUTRAS SUBSTÂNCIAS PROTEICAS</v>
      </c>
      <c r="B34" s="4" t="s">
        <v>650</v>
      </c>
      <c r="C34" s="4">
        <v>67976581</v>
      </c>
      <c r="D34" s="4">
        <v>8285278</v>
      </c>
      <c r="E34" s="4">
        <v>49485092</v>
      </c>
      <c r="F34" s="4">
        <v>7849565</v>
      </c>
      <c r="G34" s="4">
        <v>23485928</v>
      </c>
      <c r="H34" s="4">
        <v>2044147</v>
      </c>
      <c r="I34" s="4">
        <v>18703653</v>
      </c>
      <c r="J34" s="4">
        <v>2352241</v>
      </c>
    </row>
    <row r="35" spans="1:10" x14ac:dyDescent="0.2">
      <c r="A35" s="53" t="str">
        <f t="shared" si="0"/>
        <v>ÁLCOOL</v>
      </c>
      <c r="B35" s="4" t="s">
        <v>651</v>
      </c>
      <c r="C35" s="4">
        <v>183934465</v>
      </c>
      <c r="D35" s="4">
        <v>204911501</v>
      </c>
      <c r="E35" s="4">
        <v>145840101</v>
      </c>
      <c r="F35" s="4">
        <v>211367848</v>
      </c>
      <c r="G35" s="4">
        <v>3126337</v>
      </c>
      <c r="H35" s="4">
        <v>3952453</v>
      </c>
      <c r="I35" s="4">
        <v>3728916</v>
      </c>
      <c r="J35" s="4">
        <v>4790922</v>
      </c>
    </row>
    <row r="36" spans="1:10" x14ac:dyDescent="0.2">
      <c r="A36" s="53" t="str">
        <f t="shared" si="0"/>
        <v>ALGODÃO E PRODUTOS TÊXTEIS DE ALGODÃO</v>
      </c>
      <c r="B36" s="4" t="s">
        <v>652</v>
      </c>
      <c r="C36" s="4">
        <v>252644349</v>
      </c>
      <c r="D36" s="4">
        <v>129755028</v>
      </c>
      <c r="E36" s="4">
        <v>499898418</v>
      </c>
      <c r="F36" s="4">
        <v>255849847</v>
      </c>
      <c r="G36" s="4">
        <v>72630708</v>
      </c>
      <c r="H36" s="4">
        <v>5743416</v>
      </c>
      <c r="I36" s="4">
        <v>78351336</v>
      </c>
      <c r="J36" s="4">
        <v>7679840</v>
      </c>
    </row>
    <row r="37" spans="1:10" x14ac:dyDescent="0.2">
      <c r="A37" s="53" t="str">
        <f t="shared" si="0"/>
        <v>AMEIXAS</v>
      </c>
      <c r="B37" s="4" t="s">
        <v>653</v>
      </c>
      <c r="C37" s="4">
        <v>4873</v>
      </c>
      <c r="D37" s="4">
        <v>429</v>
      </c>
      <c r="E37" s="4">
        <v>3852</v>
      </c>
      <c r="F37" s="4">
        <v>500</v>
      </c>
      <c r="G37" s="4">
        <v>843119</v>
      </c>
      <c r="H37" s="4">
        <v>243000</v>
      </c>
      <c r="I37" s="4">
        <v>765867</v>
      </c>
      <c r="J37" s="4">
        <v>326150</v>
      </c>
    </row>
    <row r="38" spans="1:10" x14ac:dyDescent="0.2">
      <c r="A38" s="53" t="str">
        <f t="shared" si="0"/>
        <v>AMENDOIM  E PREPARAÇÕES (EXCETO OLEO)</v>
      </c>
      <c r="B38" s="4" t="s">
        <v>654</v>
      </c>
      <c r="C38" s="4">
        <v>27119527</v>
      </c>
      <c r="D38" s="4">
        <v>21456612</v>
      </c>
      <c r="E38" s="4">
        <v>38354401</v>
      </c>
      <c r="F38" s="4">
        <v>23639650</v>
      </c>
      <c r="G38" s="4">
        <v>187956</v>
      </c>
      <c r="H38" s="4">
        <v>104756</v>
      </c>
      <c r="I38" s="4">
        <v>2764</v>
      </c>
      <c r="J38" s="4">
        <v>399</v>
      </c>
    </row>
    <row r="39" spans="1:10" x14ac:dyDescent="0.2">
      <c r="A39" s="53" t="str">
        <f t="shared" si="0"/>
        <v>AVESTRUZES VIVAS</v>
      </c>
      <c r="B39" s="4" t="s">
        <v>656</v>
      </c>
      <c r="C39" s="4">
        <v>10534</v>
      </c>
      <c r="D39" s="4">
        <v>320</v>
      </c>
      <c r="E39" s="4">
        <v>0</v>
      </c>
      <c r="F39" s="4">
        <v>0</v>
      </c>
    </row>
    <row r="40" spans="1:10" x14ac:dyDescent="0.2">
      <c r="A40" s="53" t="str">
        <f t="shared" si="0"/>
        <v>BANANAS</v>
      </c>
      <c r="B40" s="4" t="s">
        <v>657</v>
      </c>
      <c r="C40" s="4">
        <v>2980429</v>
      </c>
      <c r="D40" s="4">
        <v>7288603</v>
      </c>
      <c r="E40" s="4">
        <v>1079402</v>
      </c>
      <c r="F40" s="4">
        <v>2519737</v>
      </c>
      <c r="G40" s="4">
        <v>53410</v>
      </c>
      <c r="H40" s="4">
        <v>23715</v>
      </c>
      <c r="I40" s="4">
        <v>52697</v>
      </c>
      <c r="J40" s="4">
        <v>23114</v>
      </c>
    </row>
    <row r="41" spans="1:10" x14ac:dyDescent="0.2">
      <c r="A41" s="53" t="str">
        <f t="shared" si="0"/>
        <v>BEBIDAS ALCÓOLICAS</v>
      </c>
      <c r="B41" s="4" t="s">
        <v>658</v>
      </c>
      <c r="C41" s="4">
        <v>17025294</v>
      </c>
      <c r="D41" s="4">
        <v>22859266</v>
      </c>
      <c r="E41" s="4">
        <v>22705199</v>
      </c>
      <c r="F41" s="4">
        <v>29343681</v>
      </c>
      <c r="G41" s="4">
        <v>56634223</v>
      </c>
      <c r="H41" s="4">
        <v>17349355</v>
      </c>
      <c r="I41" s="4">
        <v>52779826</v>
      </c>
      <c r="J41" s="4">
        <v>15010059</v>
      </c>
    </row>
    <row r="42" spans="1:10" x14ac:dyDescent="0.2">
      <c r="A42" s="53" t="str">
        <f t="shared" si="0"/>
        <v>BEBIDAS NÃO ALCOÓLICAS</v>
      </c>
      <c r="B42" s="4" t="s">
        <v>659</v>
      </c>
      <c r="C42" s="4">
        <v>3548383</v>
      </c>
      <c r="D42" s="4">
        <v>6310587</v>
      </c>
      <c r="E42" s="4">
        <v>4032123</v>
      </c>
      <c r="F42" s="4">
        <v>7295016</v>
      </c>
      <c r="G42" s="4">
        <v>27233692</v>
      </c>
      <c r="H42" s="4">
        <v>25149681</v>
      </c>
      <c r="I42" s="4">
        <v>24381144</v>
      </c>
      <c r="J42" s="4">
        <v>18424962</v>
      </c>
    </row>
    <row r="43" spans="1:10" x14ac:dyDescent="0.2">
      <c r="A43" s="53" t="str">
        <f t="shared" si="0"/>
        <v>BORRACHA NATURAL E GOMAS NATURAIS</v>
      </c>
      <c r="B43" s="4" t="s">
        <v>660</v>
      </c>
      <c r="C43" s="4">
        <v>894201</v>
      </c>
      <c r="D43" s="4">
        <v>309495</v>
      </c>
      <c r="E43" s="4">
        <v>589232</v>
      </c>
      <c r="F43" s="4">
        <v>276271</v>
      </c>
      <c r="G43" s="4">
        <v>26896001</v>
      </c>
      <c r="H43" s="4">
        <v>17781731</v>
      </c>
      <c r="I43" s="4">
        <v>17159510</v>
      </c>
      <c r="J43" s="4">
        <v>10854694</v>
      </c>
    </row>
    <row r="44" spans="1:10" x14ac:dyDescent="0.2">
      <c r="A44" s="53" t="str">
        <f t="shared" si="0"/>
        <v>BOVINOS E BUBALINOS VIVOS</v>
      </c>
      <c r="B44" s="4" t="s">
        <v>661</v>
      </c>
      <c r="C44" s="4">
        <v>10534519</v>
      </c>
      <c r="D44" s="4">
        <v>4387694</v>
      </c>
      <c r="E44" s="4">
        <v>25827056</v>
      </c>
      <c r="F44" s="4">
        <v>13383064</v>
      </c>
      <c r="G44" s="4">
        <v>32552</v>
      </c>
      <c r="H44" s="4">
        <v>2950</v>
      </c>
      <c r="I44" s="4">
        <v>0</v>
      </c>
      <c r="J44" s="4">
        <v>0</v>
      </c>
    </row>
    <row r="45" spans="1:10" x14ac:dyDescent="0.2">
      <c r="A45" s="53" t="str">
        <f t="shared" si="0"/>
        <v>CACAU INTEIRO OU PARTIDO</v>
      </c>
      <c r="B45" s="4" t="s">
        <v>662</v>
      </c>
      <c r="C45" s="4">
        <v>198073</v>
      </c>
      <c r="D45" s="4">
        <v>40055</v>
      </c>
      <c r="E45" s="4">
        <v>344672</v>
      </c>
      <c r="F45" s="4">
        <v>85013</v>
      </c>
      <c r="G45" s="4">
        <v>35271717</v>
      </c>
      <c r="H45" s="4">
        <v>14540666</v>
      </c>
      <c r="I45" s="4">
        <v>18657028</v>
      </c>
      <c r="J45" s="4">
        <v>4643223</v>
      </c>
    </row>
    <row r="46" spans="1:10" x14ac:dyDescent="0.2">
      <c r="A46" s="53" t="str">
        <f t="shared" si="0"/>
        <v>CAFÉ VERDE E CAFÉ TORRADO</v>
      </c>
      <c r="B46" s="4" t="s">
        <v>663</v>
      </c>
      <c r="C46" s="4">
        <v>628935997</v>
      </c>
      <c r="D46" s="4">
        <v>169794715</v>
      </c>
      <c r="E46" s="4">
        <v>741237756</v>
      </c>
      <c r="F46" s="4">
        <v>224201935</v>
      </c>
      <c r="G46" s="4">
        <v>7099583</v>
      </c>
      <c r="H46" s="4">
        <v>697890</v>
      </c>
      <c r="I46" s="4">
        <v>7911855</v>
      </c>
      <c r="J46" s="4">
        <v>473537</v>
      </c>
    </row>
    <row r="47" spans="1:10" x14ac:dyDescent="0.2">
      <c r="A47" s="53" t="str">
        <f t="shared" si="0"/>
        <v>CAQUIS</v>
      </c>
      <c r="B47" s="4" t="s">
        <v>665</v>
      </c>
      <c r="C47" s="4">
        <v>269</v>
      </c>
      <c r="D47" s="4">
        <v>83</v>
      </c>
      <c r="E47" s="4">
        <v>4328</v>
      </c>
      <c r="F47" s="4">
        <v>597</v>
      </c>
      <c r="G47" s="4">
        <v>0</v>
      </c>
      <c r="H47" s="4">
        <v>0</v>
      </c>
      <c r="I47" s="4">
        <v>275495</v>
      </c>
      <c r="J47" s="4">
        <v>139807</v>
      </c>
    </row>
    <row r="48" spans="1:10" x14ac:dyDescent="0.2">
      <c r="A48" s="53" t="str">
        <f t="shared" si="0"/>
        <v>CARNE BOVINA</v>
      </c>
      <c r="B48" s="4" t="s">
        <v>666</v>
      </c>
      <c r="C48" s="4">
        <v>848267517</v>
      </c>
      <c r="D48" s="4">
        <v>181762769</v>
      </c>
      <c r="E48" s="4">
        <v>897436122</v>
      </c>
      <c r="F48" s="4">
        <v>204593066</v>
      </c>
      <c r="G48" s="4">
        <v>22971926</v>
      </c>
      <c r="H48" s="4">
        <v>3979024</v>
      </c>
      <c r="I48" s="4">
        <v>26838605</v>
      </c>
      <c r="J48" s="4">
        <v>3377189</v>
      </c>
    </row>
    <row r="49" spans="1:10" x14ac:dyDescent="0.2">
      <c r="A49" s="53" t="str">
        <f t="shared" si="0"/>
        <v>CARNE DE FRANGO</v>
      </c>
      <c r="B49" s="4" t="s">
        <v>667</v>
      </c>
      <c r="C49" s="4">
        <v>838696236</v>
      </c>
      <c r="D49" s="4">
        <v>408885183</v>
      </c>
      <c r="E49" s="4">
        <v>671154625</v>
      </c>
      <c r="F49" s="4">
        <v>394215545</v>
      </c>
      <c r="G49" s="4">
        <v>1153565</v>
      </c>
      <c r="H49" s="4">
        <v>402718</v>
      </c>
      <c r="I49" s="4">
        <v>1174322</v>
      </c>
      <c r="J49" s="4">
        <v>360716</v>
      </c>
    </row>
    <row r="50" spans="1:10" x14ac:dyDescent="0.2">
      <c r="A50" s="53" t="str">
        <f t="shared" si="0"/>
        <v>CARNE DE OVINO E CAPRINO</v>
      </c>
      <c r="B50" s="4" t="s">
        <v>668</v>
      </c>
      <c r="C50" s="4">
        <v>99775</v>
      </c>
      <c r="D50" s="4">
        <v>7276</v>
      </c>
      <c r="E50" s="4">
        <v>67630</v>
      </c>
      <c r="F50" s="4">
        <v>5720</v>
      </c>
      <c r="G50" s="4">
        <v>7367056</v>
      </c>
      <c r="H50" s="4">
        <v>497116</v>
      </c>
      <c r="I50" s="4">
        <v>3192544</v>
      </c>
      <c r="J50" s="4">
        <v>489636</v>
      </c>
    </row>
    <row r="51" spans="1:10" x14ac:dyDescent="0.2">
      <c r="A51" s="53" t="str">
        <f t="shared" si="0"/>
        <v>CARNE DE PATO</v>
      </c>
      <c r="B51" s="4" t="s">
        <v>669</v>
      </c>
      <c r="C51" s="4">
        <v>1213481</v>
      </c>
      <c r="D51" s="4">
        <v>304197</v>
      </c>
      <c r="E51" s="4">
        <v>663601</v>
      </c>
      <c r="F51" s="4">
        <v>218026</v>
      </c>
    </row>
    <row r="52" spans="1:10" x14ac:dyDescent="0.2">
      <c r="A52" s="53" t="str">
        <f t="shared" si="0"/>
        <v>CARNE DE PERU</v>
      </c>
      <c r="B52" s="4" t="s">
        <v>670</v>
      </c>
      <c r="C52" s="4">
        <v>13982630</v>
      </c>
      <c r="D52" s="4">
        <v>5199155</v>
      </c>
      <c r="E52" s="4">
        <v>7594376</v>
      </c>
      <c r="F52" s="4">
        <v>3497024</v>
      </c>
    </row>
    <row r="53" spans="1:10" x14ac:dyDescent="0.2">
      <c r="A53" s="53" t="str">
        <f t="shared" si="0"/>
        <v>CARNE SUÍNA</v>
      </c>
      <c r="B53" s="4" t="s">
        <v>671</v>
      </c>
      <c r="C53" s="4">
        <v>210145712</v>
      </c>
      <c r="D53" s="4">
        <v>87670659</v>
      </c>
      <c r="E53" s="4">
        <v>193494785</v>
      </c>
      <c r="F53" s="4">
        <v>93304484</v>
      </c>
      <c r="G53" s="4">
        <v>14945895</v>
      </c>
      <c r="H53" s="4">
        <v>2009185</v>
      </c>
      <c r="I53" s="4">
        <v>13190687</v>
      </c>
      <c r="J53" s="4">
        <v>1478178</v>
      </c>
    </row>
    <row r="54" spans="1:10" x14ac:dyDescent="0.2">
      <c r="A54" s="53" t="str">
        <f t="shared" si="0"/>
        <v>CARNES DE EQÜIDEOS</v>
      </c>
      <c r="B54" s="4" t="s">
        <v>672</v>
      </c>
      <c r="C54" s="4">
        <v>1036873</v>
      </c>
      <c r="D54" s="4">
        <v>288463</v>
      </c>
      <c r="E54" s="4">
        <v>1037771</v>
      </c>
      <c r="F54" s="4">
        <v>219120</v>
      </c>
    </row>
    <row r="55" spans="1:10" x14ac:dyDescent="0.2">
      <c r="A55" s="53" t="str">
        <f t="shared" si="0"/>
        <v>CAVALOS, ASININOS E MUARES VIVOS</v>
      </c>
      <c r="B55" s="4" t="s">
        <v>673</v>
      </c>
      <c r="C55" s="4">
        <v>943633</v>
      </c>
      <c r="D55" s="4">
        <v>14953</v>
      </c>
      <c r="E55" s="4">
        <v>606916</v>
      </c>
      <c r="F55" s="4">
        <v>7360</v>
      </c>
      <c r="G55" s="4">
        <v>180690</v>
      </c>
      <c r="H55" s="4">
        <v>4150</v>
      </c>
      <c r="I55" s="4">
        <v>43500</v>
      </c>
      <c r="J55" s="4">
        <v>2950</v>
      </c>
    </row>
    <row r="56" spans="1:10" x14ac:dyDescent="0.2">
      <c r="A56" s="53" t="str">
        <f t="shared" si="0"/>
        <v>CELULOSE</v>
      </c>
      <c r="B56" s="4" t="s">
        <v>674</v>
      </c>
      <c r="C56" s="4">
        <v>753165930</v>
      </c>
      <c r="D56" s="4">
        <v>1699553359</v>
      </c>
      <c r="E56" s="4">
        <v>715816506</v>
      </c>
      <c r="F56" s="4">
        <v>1714612593</v>
      </c>
      <c r="G56" s="4">
        <v>18970215</v>
      </c>
      <c r="H56" s="4">
        <v>14521675</v>
      </c>
      <c r="I56" s="4">
        <v>16824202</v>
      </c>
      <c r="J56" s="4">
        <v>15852051</v>
      </c>
    </row>
    <row r="57" spans="1:10" x14ac:dyDescent="0.2">
      <c r="A57" s="53" t="str">
        <f t="shared" si="0"/>
        <v>CEREAIS</v>
      </c>
      <c r="B57" s="4" t="s">
        <v>675</v>
      </c>
      <c r="C57" s="4">
        <v>1983514859</v>
      </c>
      <c r="D57" s="4">
        <v>6824638103</v>
      </c>
      <c r="E57" s="4">
        <v>1401961144</v>
      </c>
      <c r="F57" s="4">
        <v>5983684260</v>
      </c>
      <c r="G57" s="4">
        <v>292629667</v>
      </c>
      <c r="H57" s="4">
        <v>815693621</v>
      </c>
      <c r="I57" s="4">
        <v>286219947</v>
      </c>
      <c r="J57" s="4">
        <v>940110415</v>
      </c>
    </row>
    <row r="58" spans="1:10" x14ac:dyDescent="0.2">
      <c r="A58" s="53" t="str">
        <f t="shared" si="0"/>
        <v>CEREJAS</v>
      </c>
      <c r="B58" s="4" t="s">
        <v>676</v>
      </c>
      <c r="C58" s="4">
        <v>6820</v>
      </c>
      <c r="D58" s="4">
        <v>1241</v>
      </c>
      <c r="E58" s="4">
        <v>4262</v>
      </c>
      <c r="F58" s="4">
        <v>433</v>
      </c>
      <c r="G58" s="4">
        <v>2189133</v>
      </c>
      <c r="H58" s="4">
        <v>938097</v>
      </c>
      <c r="I58" s="4">
        <v>2378350</v>
      </c>
      <c r="J58" s="4">
        <v>818192</v>
      </c>
    </row>
    <row r="59" spans="1:10" x14ac:dyDescent="0.2">
      <c r="A59" s="53" t="str">
        <f t="shared" si="0"/>
        <v>CHÁ, MATE E SUAS PREPARAÇÕES</v>
      </c>
      <c r="B59" s="4" t="s">
        <v>677</v>
      </c>
      <c r="C59" s="4">
        <v>8533237</v>
      </c>
      <c r="D59" s="4">
        <v>3527538</v>
      </c>
      <c r="E59" s="4">
        <v>10092872</v>
      </c>
      <c r="F59" s="4">
        <v>4498956</v>
      </c>
      <c r="G59" s="4">
        <v>942521</v>
      </c>
      <c r="H59" s="4">
        <v>136718</v>
      </c>
      <c r="I59" s="4">
        <v>1334287</v>
      </c>
      <c r="J59" s="4">
        <v>462220</v>
      </c>
    </row>
    <row r="60" spans="1:10" x14ac:dyDescent="0.2">
      <c r="A60" s="53" t="str">
        <f t="shared" si="0"/>
        <v>CLEMENTINAS</v>
      </c>
      <c r="B60" s="4" t="s">
        <v>678</v>
      </c>
      <c r="G60" s="4">
        <v>255474</v>
      </c>
      <c r="H60" s="4">
        <v>204830</v>
      </c>
      <c r="I60" s="4">
        <v>414401</v>
      </c>
      <c r="J60" s="4">
        <v>302150</v>
      </c>
    </row>
    <row r="61" spans="1:10" x14ac:dyDescent="0.2">
      <c r="A61" s="53" t="str">
        <f t="shared" si="0"/>
        <v>COCOS</v>
      </c>
      <c r="B61" s="4" t="s">
        <v>679</v>
      </c>
      <c r="C61" s="4">
        <v>57998</v>
      </c>
      <c r="D61" s="4">
        <v>19202</v>
      </c>
      <c r="E61" s="4">
        <v>59869</v>
      </c>
      <c r="F61" s="4">
        <v>64621</v>
      </c>
      <c r="G61" s="4">
        <v>1226837</v>
      </c>
      <c r="H61" s="4">
        <v>1039507</v>
      </c>
      <c r="I61" s="4">
        <v>733414</v>
      </c>
      <c r="J61" s="4">
        <v>582823</v>
      </c>
    </row>
    <row r="62" spans="1:10" x14ac:dyDescent="0.2">
      <c r="A62" s="53" t="str">
        <f t="shared" si="0"/>
        <v>CONSERVAS E PREPARAÇÕES DE FRUTAS (EXCL. SUCOS)</v>
      </c>
      <c r="B62" s="4" t="s">
        <v>680</v>
      </c>
      <c r="C62" s="4">
        <v>11299733</v>
      </c>
      <c r="D62" s="4">
        <v>6296982</v>
      </c>
      <c r="E62" s="4">
        <v>10828039</v>
      </c>
      <c r="F62" s="4">
        <v>4378786</v>
      </c>
      <c r="G62" s="4">
        <v>3039557</v>
      </c>
      <c r="H62" s="4">
        <v>860107</v>
      </c>
      <c r="I62" s="4">
        <v>5679443</v>
      </c>
      <c r="J62" s="4">
        <v>1364951</v>
      </c>
    </row>
    <row r="63" spans="1:10" x14ac:dyDescent="0.2">
      <c r="A63" s="53" t="str">
        <f t="shared" si="0"/>
        <v>COUROS E PELES DE BOVINOS OU EQUÍDEOS</v>
      </c>
      <c r="B63" s="4" t="s">
        <v>681</v>
      </c>
      <c r="C63" s="4">
        <v>97421895</v>
      </c>
      <c r="D63" s="4">
        <v>40770771</v>
      </c>
      <c r="E63" s="4">
        <v>101231918</v>
      </c>
      <c r="F63" s="4">
        <v>42641434</v>
      </c>
      <c r="G63" s="4">
        <v>4787277</v>
      </c>
      <c r="H63" s="4">
        <v>3226363</v>
      </c>
      <c r="I63" s="4">
        <v>8090430</v>
      </c>
      <c r="J63" s="4">
        <v>6304111</v>
      </c>
    </row>
    <row r="64" spans="1:10" x14ac:dyDescent="0.2">
      <c r="A64" s="53" t="str">
        <f t="shared" si="0"/>
        <v>COUROS E PELES DE CAPRINOS</v>
      </c>
      <c r="B64" s="4" t="s">
        <v>682</v>
      </c>
      <c r="C64" s="4">
        <v>7856</v>
      </c>
      <c r="D64" s="4">
        <v>1929</v>
      </c>
      <c r="E64" s="4">
        <v>22085</v>
      </c>
      <c r="F64" s="4">
        <v>4666</v>
      </c>
      <c r="G64" s="4">
        <v>60702</v>
      </c>
      <c r="H64" s="4">
        <v>663</v>
      </c>
      <c r="I64" s="4">
        <v>20569</v>
      </c>
      <c r="J64" s="4">
        <v>392</v>
      </c>
    </row>
    <row r="65" spans="1:10" x14ac:dyDescent="0.2">
      <c r="A65" s="53" t="str">
        <f t="shared" si="0"/>
        <v>COUROS E PELES DE OUTROS ANIMAIS</v>
      </c>
      <c r="B65" s="4" t="s">
        <v>683</v>
      </c>
      <c r="C65" s="4">
        <v>766494</v>
      </c>
      <c r="D65" s="4">
        <v>4446</v>
      </c>
      <c r="E65" s="4">
        <v>311137</v>
      </c>
      <c r="F65" s="4">
        <v>45991</v>
      </c>
      <c r="G65" s="4">
        <v>565</v>
      </c>
      <c r="H65" s="4">
        <v>13</v>
      </c>
      <c r="I65" s="4">
        <v>29518</v>
      </c>
      <c r="J65" s="4">
        <v>353</v>
      </c>
    </row>
    <row r="66" spans="1:10" x14ac:dyDescent="0.2">
      <c r="A66" s="53" t="str">
        <f t="shared" si="0"/>
        <v>COUROS E PELES DE OVINOS</v>
      </c>
      <c r="B66" s="4" t="s">
        <v>684</v>
      </c>
      <c r="C66" s="4">
        <v>308906</v>
      </c>
      <c r="D66" s="4">
        <v>13171</v>
      </c>
      <c r="E66" s="4">
        <v>276199</v>
      </c>
      <c r="F66" s="4">
        <v>8519</v>
      </c>
      <c r="G66" s="4">
        <v>198975</v>
      </c>
      <c r="H66" s="4">
        <v>54142</v>
      </c>
      <c r="I66" s="4">
        <v>297972</v>
      </c>
      <c r="J66" s="4">
        <v>152072</v>
      </c>
    </row>
    <row r="67" spans="1:10" x14ac:dyDescent="0.2">
      <c r="A67" s="53" t="str">
        <f t="shared" si="0"/>
        <v>COUROS E PELES DE RÉPTEIS</v>
      </c>
      <c r="B67" s="4" t="s">
        <v>685</v>
      </c>
      <c r="G67" s="4">
        <v>75804</v>
      </c>
      <c r="H67" s="4">
        <v>344</v>
      </c>
      <c r="I67" s="4">
        <v>28764</v>
      </c>
      <c r="J67" s="4">
        <v>173</v>
      </c>
    </row>
    <row r="68" spans="1:10" x14ac:dyDescent="0.2">
      <c r="A68" s="53" t="str">
        <f t="shared" si="0"/>
        <v>COUROS E PELES DE SUÍNOS</v>
      </c>
      <c r="B68" s="4" t="s">
        <v>686</v>
      </c>
      <c r="C68" s="4">
        <v>1957</v>
      </c>
      <c r="D68" s="4">
        <v>702</v>
      </c>
      <c r="E68" s="4">
        <v>0</v>
      </c>
      <c r="F68" s="4">
        <v>0</v>
      </c>
    </row>
    <row r="69" spans="1:10" x14ac:dyDescent="0.2">
      <c r="A69" s="53" t="str">
        <f t="shared" ref="A69:A132" si="1">RIGHT(B69,LEN(B69)-11)</f>
        <v>CRUSTÁCEOS E MOLUSCOS</v>
      </c>
      <c r="B69" s="4" t="s">
        <v>687</v>
      </c>
      <c r="C69" s="4">
        <v>1796693</v>
      </c>
      <c r="D69" s="4">
        <v>58759</v>
      </c>
      <c r="E69" s="4">
        <v>3956998</v>
      </c>
      <c r="F69" s="4">
        <v>161166</v>
      </c>
      <c r="G69" s="4">
        <v>2527116</v>
      </c>
      <c r="H69" s="4">
        <v>610614</v>
      </c>
      <c r="I69" s="4">
        <v>5621708</v>
      </c>
      <c r="J69" s="4">
        <v>1035339</v>
      </c>
    </row>
    <row r="70" spans="1:10" x14ac:dyDescent="0.2">
      <c r="A70" s="53" t="str">
        <f t="shared" si="1"/>
        <v>DAMASCOS</v>
      </c>
      <c r="B70" s="4" t="s">
        <v>688</v>
      </c>
      <c r="C70" s="4">
        <v>1960</v>
      </c>
      <c r="D70" s="4">
        <v>154</v>
      </c>
      <c r="E70" s="4">
        <v>1431</v>
      </c>
      <c r="F70" s="4">
        <v>119</v>
      </c>
      <c r="G70" s="4">
        <v>1303861</v>
      </c>
      <c r="H70" s="4">
        <v>243685</v>
      </c>
      <c r="I70" s="4">
        <v>1493906</v>
      </c>
      <c r="J70" s="4">
        <v>252432</v>
      </c>
    </row>
    <row r="71" spans="1:10" x14ac:dyDescent="0.2">
      <c r="A71" s="53" t="str">
        <f t="shared" si="1"/>
        <v>DEMAIS  PRODUTOS LÁCTEOS</v>
      </c>
      <c r="B71" s="4" t="s">
        <v>689</v>
      </c>
      <c r="C71" s="4">
        <v>678447</v>
      </c>
      <c r="D71" s="4">
        <v>179372</v>
      </c>
      <c r="E71" s="4">
        <v>140285</v>
      </c>
      <c r="F71" s="4">
        <v>46803</v>
      </c>
      <c r="G71" s="4">
        <v>2383763</v>
      </c>
      <c r="H71" s="4">
        <v>319403</v>
      </c>
      <c r="I71" s="4">
        <v>3208361</v>
      </c>
      <c r="J71" s="4">
        <v>554798</v>
      </c>
    </row>
    <row r="72" spans="1:10" x14ac:dyDescent="0.2">
      <c r="A72" s="53" t="str">
        <f t="shared" si="1"/>
        <v>DEMAIS AÇÚCARES</v>
      </c>
      <c r="B72" s="4" t="s">
        <v>690</v>
      </c>
      <c r="C72" s="4">
        <v>1366127</v>
      </c>
      <c r="D72" s="4">
        <v>1835355</v>
      </c>
      <c r="E72" s="4">
        <v>1390467</v>
      </c>
      <c r="F72" s="4">
        <v>2169680</v>
      </c>
      <c r="G72" s="4">
        <v>7921504</v>
      </c>
      <c r="H72" s="4">
        <v>4541817</v>
      </c>
      <c r="I72" s="4">
        <v>5367237</v>
      </c>
      <c r="J72" s="4">
        <v>4678519</v>
      </c>
    </row>
    <row r="73" spans="1:10" x14ac:dyDescent="0.2">
      <c r="A73" s="53" t="str">
        <f t="shared" si="1"/>
        <v>DEMAIS ÁLCOOIS</v>
      </c>
      <c r="B73" s="4" t="s">
        <v>691</v>
      </c>
      <c r="C73" s="4">
        <v>903920</v>
      </c>
      <c r="D73" s="4">
        <v>361800</v>
      </c>
      <c r="E73" s="4">
        <v>437117</v>
      </c>
      <c r="F73" s="4">
        <v>112080</v>
      </c>
      <c r="G73" s="4">
        <v>4239623</v>
      </c>
      <c r="H73" s="4">
        <v>2928087</v>
      </c>
      <c r="I73" s="4">
        <v>1970608</v>
      </c>
      <c r="J73" s="4">
        <v>1294918</v>
      </c>
    </row>
    <row r="74" spans="1:10" x14ac:dyDescent="0.2">
      <c r="A74" s="53" t="str">
        <f t="shared" si="1"/>
        <v>DEMAIS CARNES, MIUDEZAS E PREPARAÇÕES</v>
      </c>
      <c r="B74" s="4" t="s">
        <v>692</v>
      </c>
      <c r="C74" s="4">
        <v>29258570</v>
      </c>
      <c r="D74" s="4">
        <v>20714527</v>
      </c>
      <c r="E74" s="4">
        <v>29687317</v>
      </c>
      <c r="F74" s="4">
        <v>20540530</v>
      </c>
      <c r="G74" s="4">
        <v>213946</v>
      </c>
      <c r="H74" s="4">
        <v>36084</v>
      </c>
      <c r="I74" s="4">
        <v>141642</v>
      </c>
      <c r="J74" s="4">
        <v>20248</v>
      </c>
    </row>
    <row r="75" spans="1:10" x14ac:dyDescent="0.2">
      <c r="A75" s="53" t="str">
        <f t="shared" si="1"/>
        <v>DEMAIS FIBRAS E PRODUTOS TÊXTEIS</v>
      </c>
      <c r="B75" s="4" t="s">
        <v>693</v>
      </c>
      <c r="C75" s="4">
        <v>2349612</v>
      </c>
      <c r="D75" s="4">
        <v>1711594</v>
      </c>
      <c r="E75" s="4">
        <v>2529335</v>
      </c>
      <c r="F75" s="4">
        <v>2248026</v>
      </c>
      <c r="G75" s="4">
        <v>1164941</v>
      </c>
      <c r="H75" s="4">
        <v>1028738</v>
      </c>
      <c r="I75" s="4">
        <v>843060</v>
      </c>
      <c r="J75" s="4">
        <v>442886</v>
      </c>
    </row>
    <row r="76" spans="1:10" x14ac:dyDescent="0.2">
      <c r="A76" s="53" t="str">
        <f t="shared" si="1"/>
        <v>DEMAIS PRODUTOS APÍCOLAS</v>
      </c>
      <c r="B76" s="4" t="s">
        <v>694</v>
      </c>
      <c r="C76" s="4">
        <v>55075</v>
      </c>
      <c r="D76" s="4">
        <v>399</v>
      </c>
      <c r="E76" s="4">
        <v>34152</v>
      </c>
      <c r="F76" s="4">
        <v>105</v>
      </c>
      <c r="G76" s="4">
        <v>0</v>
      </c>
      <c r="H76" s="4">
        <v>0</v>
      </c>
      <c r="I76" s="4">
        <v>1</v>
      </c>
      <c r="J76" s="4">
        <v>1</v>
      </c>
    </row>
    <row r="77" spans="1:10" x14ac:dyDescent="0.2">
      <c r="A77" s="53" t="str">
        <f t="shared" si="1"/>
        <v>ENZIMAS E SEUS CONCENTRADOS</v>
      </c>
      <c r="B77" s="4" t="s">
        <v>695</v>
      </c>
      <c r="C77" s="4">
        <v>8518022</v>
      </c>
      <c r="D77" s="4">
        <v>777614</v>
      </c>
      <c r="E77" s="4">
        <v>5939387</v>
      </c>
      <c r="F77" s="4">
        <v>401025</v>
      </c>
      <c r="G77" s="4">
        <v>21431383</v>
      </c>
      <c r="H77" s="4">
        <v>1943808</v>
      </c>
      <c r="I77" s="4">
        <v>23451031</v>
      </c>
      <c r="J77" s="4">
        <v>2293085</v>
      </c>
    </row>
    <row r="78" spans="1:10" x14ac:dyDescent="0.2">
      <c r="A78" s="53" t="str">
        <f t="shared" si="1"/>
        <v>ESPECIARIAS</v>
      </c>
      <c r="B78" s="4" t="s">
        <v>696</v>
      </c>
      <c r="C78" s="4">
        <v>19094910</v>
      </c>
      <c r="D78" s="4">
        <v>7604971</v>
      </c>
      <c r="E78" s="4">
        <v>22857394</v>
      </c>
      <c r="F78" s="4">
        <v>6964179</v>
      </c>
      <c r="G78" s="4">
        <v>4081537</v>
      </c>
      <c r="H78" s="4">
        <v>1932735</v>
      </c>
      <c r="I78" s="4">
        <v>6186453</v>
      </c>
      <c r="J78" s="4">
        <v>2151812</v>
      </c>
    </row>
    <row r="79" spans="1:10" x14ac:dyDescent="0.2">
      <c r="A79" s="53" t="str">
        <f t="shared" si="1"/>
        <v>EXTRATOS DE CAFÉ E SUCEDÂNEOS DO CAFÉ</v>
      </c>
      <c r="B79" s="4" t="s">
        <v>697</v>
      </c>
      <c r="C79" s="4">
        <v>68024564</v>
      </c>
      <c r="D79" s="4">
        <v>8277272</v>
      </c>
      <c r="E79" s="4">
        <v>65274502</v>
      </c>
      <c r="F79" s="4">
        <v>7783201</v>
      </c>
      <c r="G79" s="4">
        <v>559508</v>
      </c>
      <c r="H79" s="4">
        <v>56428</v>
      </c>
      <c r="I79" s="4">
        <v>178519</v>
      </c>
      <c r="J79" s="4">
        <v>24360</v>
      </c>
    </row>
    <row r="80" spans="1:10" x14ac:dyDescent="0.2">
      <c r="A80" s="53" t="str">
        <f t="shared" si="1"/>
        <v>EXTRATOS TANANTES E TINTORIAIS,  TANINOS E SEUS DERIVADOS,  MAT. CORANTES DE ORIG. VEG.</v>
      </c>
      <c r="B80" s="4" t="s">
        <v>698</v>
      </c>
      <c r="C80" s="4">
        <v>2733524</v>
      </c>
      <c r="D80" s="4">
        <v>838064</v>
      </c>
      <c r="E80" s="4">
        <v>4005871</v>
      </c>
      <c r="F80" s="4">
        <v>1744957</v>
      </c>
      <c r="G80" s="4">
        <v>2473398</v>
      </c>
      <c r="H80" s="4">
        <v>316612</v>
      </c>
      <c r="I80" s="4">
        <v>2690330</v>
      </c>
      <c r="J80" s="4">
        <v>349986</v>
      </c>
    </row>
    <row r="81" spans="1:10" x14ac:dyDescent="0.2">
      <c r="A81" s="53" t="str">
        <f t="shared" si="1"/>
        <v>FARELO DE SOJA</v>
      </c>
      <c r="B81" s="4" t="s">
        <v>699</v>
      </c>
      <c r="C81" s="4">
        <v>748433035</v>
      </c>
      <c r="D81" s="4">
        <v>1398865598</v>
      </c>
      <c r="E81" s="4">
        <v>977643456</v>
      </c>
      <c r="F81" s="4">
        <v>1934204986</v>
      </c>
      <c r="G81" s="4">
        <v>0</v>
      </c>
      <c r="H81" s="4">
        <v>0</v>
      </c>
      <c r="I81" s="4">
        <v>48850</v>
      </c>
      <c r="J81" s="4">
        <v>11000</v>
      </c>
    </row>
    <row r="82" spans="1:10" x14ac:dyDescent="0.2">
      <c r="A82" s="53" t="str">
        <f t="shared" si="1"/>
        <v>FIGOS</v>
      </c>
      <c r="B82" s="4" t="s">
        <v>700</v>
      </c>
      <c r="C82" s="4">
        <v>782198</v>
      </c>
      <c r="D82" s="4">
        <v>192275</v>
      </c>
      <c r="E82" s="4">
        <v>1120736</v>
      </c>
      <c r="F82" s="4">
        <v>241739</v>
      </c>
      <c r="G82" s="4">
        <v>16148</v>
      </c>
      <c r="H82" s="4">
        <v>4174</v>
      </c>
      <c r="I82" s="4">
        <v>96495</v>
      </c>
      <c r="J82" s="4">
        <v>24207</v>
      </c>
    </row>
    <row r="83" spans="1:10" x14ac:dyDescent="0.2">
      <c r="A83" s="53" t="str">
        <f t="shared" si="1"/>
        <v>FUMO NÃO MANUFATURADO E DESPERDÍCIOS DE FUMO</v>
      </c>
      <c r="B83" s="4" t="s">
        <v>701</v>
      </c>
      <c r="C83" s="4">
        <v>313040833</v>
      </c>
      <c r="D83" s="4">
        <v>51348651</v>
      </c>
      <c r="E83" s="4">
        <v>293209998</v>
      </c>
      <c r="F83" s="4">
        <v>42400957</v>
      </c>
      <c r="G83" s="4">
        <v>5377000</v>
      </c>
      <c r="H83" s="4">
        <v>1570633</v>
      </c>
      <c r="I83" s="4">
        <v>3655391</v>
      </c>
      <c r="J83" s="4">
        <v>1050812</v>
      </c>
    </row>
    <row r="84" spans="1:10" x14ac:dyDescent="0.2">
      <c r="A84" s="53" t="str">
        <f t="shared" si="1"/>
        <v>GALOS E GALINHAS VIVOS</v>
      </c>
      <c r="B84" s="4" t="s">
        <v>702</v>
      </c>
      <c r="C84" s="4">
        <v>8860824</v>
      </c>
      <c r="D84" s="4">
        <v>68970</v>
      </c>
      <c r="E84" s="4">
        <v>9074252</v>
      </c>
      <c r="F84" s="4">
        <v>72326</v>
      </c>
      <c r="G84" s="4">
        <v>98029</v>
      </c>
      <c r="H84" s="4">
        <v>820</v>
      </c>
      <c r="I84" s="4">
        <v>80371</v>
      </c>
      <c r="J84" s="4">
        <v>107</v>
      </c>
    </row>
    <row r="85" spans="1:10" x14ac:dyDescent="0.2">
      <c r="A85" s="53" t="str">
        <f t="shared" si="1"/>
        <v>GOIABAS</v>
      </c>
      <c r="B85" s="4" t="s">
        <v>703</v>
      </c>
      <c r="C85" s="4">
        <v>87119</v>
      </c>
      <c r="D85" s="4">
        <v>34967</v>
      </c>
      <c r="E85" s="4">
        <v>90210</v>
      </c>
      <c r="F85" s="4">
        <v>33267</v>
      </c>
    </row>
    <row r="86" spans="1:10" x14ac:dyDescent="0.2">
      <c r="A86" s="53" t="str">
        <f t="shared" si="1"/>
        <v>GOMAS, RESINAS E DEMAIS SUCOS E EXTRATOS VEGETAIS</v>
      </c>
      <c r="B86" s="4" t="s">
        <v>704</v>
      </c>
      <c r="C86" s="4">
        <v>14220436</v>
      </c>
      <c r="D86" s="4">
        <v>2808907</v>
      </c>
      <c r="E86" s="4">
        <v>11999496</v>
      </c>
      <c r="F86" s="4">
        <v>3173044</v>
      </c>
      <c r="G86" s="4">
        <v>14863511</v>
      </c>
      <c r="H86" s="4">
        <v>1418338</v>
      </c>
      <c r="I86" s="4">
        <v>11855903</v>
      </c>
      <c r="J86" s="4">
        <v>1615132</v>
      </c>
    </row>
    <row r="87" spans="1:10" x14ac:dyDescent="0.2">
      <c r="A87" s="53" t="str">
        <f t="shared" si="1"/>
        <v>GORDURAS e OLEOS DE ORIGEM ANIMAL</v>
      </c>
      <c r="B87" s="4" t="s">
        <v>705</v>
      </c>
      <c r="C87" s="4">
        <v>6988255</v>
      </c>
      <c r="D87" s="4">
        <v>4642614</v>
      </c>
      <c r="E87" s="4">
        <v>47564346</v>
      </c>
      <c r="F87" s="4">
        <v>44911536</v>
      </c>
      <c r="G87" s="4">
        <v>8303087</v>
      </c>
      <c r="H87" s="4">
        <v>6787084</v>
      </c>
      <c r="I87" s="4">
        <v>8690034</v>
      </c>
      <c r="J87" s="4">
        <v>4842600</v>
      </c>
    </row>
    <row r="88" spans="1:10" x14ac:dyDescent="0.2">
      <c r="A88" s="53" t="str">
        <f t="shared" si="1"/>
        <v>IOGURTE E LEITELHO</v>
      </c>
      <c r="B88" s="4" t="s">
        <v>706</v>
      </c>
      <c r="C88" s="4">
        <v>164486</v>
      </c>
      <c r="D88" s="4">
        <v>79318</v>
      </c>
      <c r="E88" s="4">
        <v>173751</v>
      </c>
      <c r="F88" s="4">
        <v>88906</v>
      </c>
      <c r="G88" s="4">
        <v>1970180</v>
      </c>
      <c r="H88" s="4">
        <v>345000</v>
      </c>
      <c r="I88" s="4">
        <v>388380</v>
      </c>
      <c r="J88" s="4">
        <v>93000</v>
      </c>
    </row>
    <row r="89" spans="1:10" x14ac:dyDescent="0.2">
      <c r="A89" s="53" t="str">
        <f t="shared" si="1"/>
        <v>KIWIS</v>
      </c>
      <c r="B89" s="4" t="s">
        <v>707</v>
      </c>
      <c r="C89" s="4">
        <v>27105</v>
      </c>
      <c r="D89" s="4">
        <v>6577</v>
      </c>
      <c r="E89" s="4">
        <v>25891</v>
      </c>
      <c r="F89" s="4">
        <v>4979</v>
      </c>
      <c r="G89" s="4">
        <v>3479733</v>
      </c>
      <c r="H89" s="4">
        <v>2327180</v>
      </c>
      <c r="I89" s="4">
        <v>7729360</v>
      </c>
      <c r="J89" s="4">
        <v>3626404</v>
      </c>
    </row>
    <row r="90" spans="1:10" x14ac:dyDescent="0.2">
      <c r="A90" s="53" t="str">
        <f t="shared" si="1"/>
        <v>LÃ OU PELOS FINOS E PRODUTOS TÊXTEIS DE LÃ OU PELOS FINOS</v>
      </c>
      <c r="B90" s="4" t="s">
        <v>708</v>
      </c>
      <c r="C90" s="4">
        <v>2104771</v>
      </c>
      <c r="D90" s="4">
        <v>667973</v>
      </c>
      <c r="E90" s="4">
        <v>1187617</v>
      </c>
      <c r="F90" s="4">
        <v>664908</v>
      </c>
      <c r="G90" s="4">
        <v>2130938</v>
      </c>
      <c r="H90" s="4">
        <v>60483</v>
      </c>
      <c r="I90" s="4">
        <v>2645969</v>
      </c>
      <c r="J90" s="4">
        <v>53426</v>
      </c>
    </row>
    <row r="91" spans="1:10" x14ac:dyDescent="0.2">
      <c r="A91" s="53" t="str">
        <f t="shared" si="1"/>
        <v>LARANJAS</v>
      </c>
      <c r="B91" s="4" t="s">
        <v>709</v>
      </c>
      <c r="C91" s="4">
        <v>42985</v>
      </c>
      <c r="D91" s="4">
        <v>45653</v>
      </c>
      <c r="E91" s="4">
        <v>47405</v>
      </c>
      <c r="F91" s="4">
        <v>41225</v>
      </c>
      <c r="G91" s="4">
        <v>2496387</v>
      </c>
      <c r="H91" s="4">
        <v>3488580</v>
      </c>
      <c r="I91" s="4">
        <v>3759178</v>
      </c>
      <c r="J91" s="4">
        <v>4210485</v>
      </c>
    </row>
    <row r="92" spans="1:10" x14ac:dyDescent="0.2">
      <c r="A92" s="53" t="str">
        <f t="shared" si="1"/>
        <v>LEITE CONDENSADO E CREME DE LEITE</v>
      </c>
      <c r="B92" s="4" t="s">
        <v>710</v>
      </c>
      <c r="C92" s="4">
        <v>3351942</v>
      </c>
      <c r="D92" s="4">
        <v>1275269</v>
      </c>
      <c r="E92" s="4">
        <v>5287413</v>
      </c>
      <c r="F92" s="4">
        <v>2041067</v>
      </c>
    </row>
    <row r="93" spans="1:10" x14ac:dyDescent="0.2">
      <c r="A93" s="53" t="str">
        <f t="shared" si="1"/>
        <v>LEITE FLUIDO E LEITE EM PÓ</v>
      </c>
      <c r="B93" s="4" t="s">
        <v>711</v>
      </c>
      <c r="C93" s="4">
        <v>418023</v>
      </c>
      <c r="D93" s="4">
        <v>420549</v>
      </c>
      <c r="E93" s="4">
        <v>1153667</v>
      </c>
      <c r="F93" s="4">
        <v>525574</v>
      </c>
      <c r="G93" s="4">
        <v>52725924</v>
      </c>
      <c r="H93" s="4">
        <v>13904988</v>
      </c>
      <c r="I93" s="4">
        <v>61931128</v>
      </c>
      <c r="J93" s="4">
        <v>19001353</v>
      </c>
    </row>
    <row r="94" spans="1:10" x14ac:dyDescent="0.2">
      <c r="A94" s="53" t="str">
        <f t="shared" si="1"/>
        <v>LIMÕES E LIMAS</v>
      </c>
      <c r="B94" s="4" t="s">
        <v>712</v>
      </c>
      <c r="C94" s="4">
        <v>10930382</v>
      </c>
      <c r="D94" s="4">
        <v>12882076</v>
      </c>
      <c r="E94" s="4">
        <v>12438602</v>
      </c>
      <c r="F94" s="4">
        <v>14517470</v>
      </c>
      <c r="G94" s="4">
        <v>60667</v>
      </c>
      <c r="H94" s="4">
        <v>43623</v>
      </c>
      <c r="I94" s="4">
        <v>251790</v>
      </c>
      <c r="J94" s="4">
        <v>242727</v>
      </c>
    </row>
    <row r="95" spans="1:10" x14ac:dyDescent="0.2">
      <c r="A95" s="53" t="str">
        <f t="shared" si="1"/>
        <v>LINHO E PRODUTOS DE LINHO</v>
      </c>
      <c r="B95" s="4" t="s">
        <v>713</v>
      </c>
      <c r="C95" s="4">
        <v>4962</v>
      </c>
      <c r="D95" s="4">
        <v>1766</v>
      </c>
      <c r="E95" s="4">
        <v>239210</v>
      </c>
      <c r="F95" s="4">
        <v>4873</v>
      </c>
      <c r="G95" s="4">
        <v>2545316</v>
      </c>
      <c r="H95" s="4">
        <v>299090</v>
      </c>
      <c r="I95" s="4">
        <v>5369567</v>
      </c>
      <c r="J95" s="4">
        <v>462173</v>
      </c>
    </row>
    <row r="96" spans="1:10" x14ac:dyDescent="0.2">
      <c r="A96" s="53" t="str">
        <f t="shared" si="1"/>
        <v>MAÇÃS</v>
      </c>
      <c r="B96" s="4" t="s">
        <v>714</v>
      </c>
      <c r="C96" s="4">
        <v>86383</v>
      </c>
      <c r="D96" s="4">
        <v>34739</v>
      </c>
      <c r="E96" s="4">
        <v>95730</v>
      </c>
      <c r="F96" s="4">
        <v>34610</v>
      </c>
      <c r="G96" s="4">
        <v>13491212</v>
      </c>
      <c r="H96" s="4">
        <v>12388375</v>
      </c>
      <c r="I96" s="4">
        <v>21308549</v>
      </c>
      <c r="J96" s="4">
        <v>17408531</v>
      </c>
    </row>
    <row r="97" spans="1:10" x14ac:dyDescent="0.2">
      <c r="A97" s="53" t="str">
        <f t="shared" si="1"/>
        <v>MADEIRA</v>
      </c>
      <c r="B97" s="4" t="s">
        <v>715</v>
      </c>
      <c r="C97" s="4">
        <v>298553363</v>
      </c>
      <c r="D97" s="4">
        <v>650951894</v>
      </c>
      <c r="E97" s="4">
        <v>336155725</v>
      </c>
      <c r="F97" s="4">
        <v>795811766</v>
      </c>
      <c r="G97" s="4">
        <v>12628611</v>
      </c>
      <c r="H97" s="4">
        <v>12741671</v>
      </c>
      <c r="I97" s="4">
        <v>16340645</v>
      </c>
      <c r="J97" s="4">
        <v>14576093</v>
      </c>
    </row>
    <row r="98" spans="1:10" x14ac:dyDescent="0.2">
      <c r="A98" s="53" t="str">
        <f t="shared" si="1"/>
        <v>MAMÕES (PAPAIA)</v>
      </c>
      <c r="B98" s="4" t="s">
        <v>716</v>
      </c>
      <c r="C98" s="4">
        <v>4156578</v>
      </c>
      <c r="D98" s="4">
        <v>3039168</v>
      </c>
      <c r="E98" s="4">
        <v>4385147</v>
      </c>
      <c r="F98" s="4">
        <v>3414057</v>
      </c>
    </row>
    <row r="99" spans="1:10" x14ac:dyDescent="0.2">
      <c r="A99" s="53" t="str">
        <f t="shared" si="1"/>
        <v>MANGAS</v>
      </c>
      <c r="B99" s="4" t="s">
        <v>717</v>
      </c>
      <c r="C99" s="4">
        <v>7331698</v>
      </c>
      <c r="D99" s="4">
        <v>8549389</v>
      </c>
      <c r="E99" s="4">
        <v>14315821</v>
      </c>
      <c r="F99" s="4">
        <v>10976598</v>
      </c>
    </row>
    <row r="100" spans="1:10" x14ac:dyDescent="0.2">
      <c r="A100" s="53" t="str">
        <f t="shared" si="1"/>
        <v>MANGOSTOES</v>
      </c>
      <c r="B100" s="4" t="s">
        <v>718</v>
      </c>
      <c r="C100" s="4">
        <v>188</v>
      </c>
      <c r="D100" s="4">
        <v>275</v>
      </c>
      <c r="E100" s="4">
        <v>147</v>
      </c>
      <c r="F100" s="4">
        <v>205</v>
      </c>
    </row>
    <row r="101" spans="1:10" x14ac:dyDescent="0.2">
      <c r="A101" s="53" t="str">
        <f t="shared" si="1"/>
        <v>MANTEIGA E DEMAIS GORDURAS LÁCTEAS</v>
      </c>
      <c r="B101" s="4" t="s">
        <v>719</v>
      </c>
      <c r="C101" s="4">
        <v>277463</v>
      </c>
      <c r="D101" s="4">
        <v>42430</v>
      </c>
      <c r="E101" s="4">
        <v>161784</v>
      </c>
      <c r="F101" s="4">
        <v>23341</v>
      </c>
      <c r="G101" s="4">
        <v>1625329</v>
      </c>
      <c r="H101" s="4">
        <v>297601</v>
      </c>
      <c r="I101" s="4">
        <v>2703055</v>
      </c>
      <c r="J101" s="4">
        <v>492091</v>
      </c>
    </row>
    <row r="102" spans="1:10" x14ac:dyDescent="0.2">
      <c r="A102" s="53" t="str">
        <f t="shared" si="1"/>
        <v>MEL NATURAL</v>
      </c>
      <c r="B102" s="4" t="s">
        <v>721</v>
      </c>
      <c r="C102" s="4">
        <v>6426163</v>
      </c>
      <c r="D102" s="4">
        <v>1761882</v>
      </c>
      <c r="E102" s="4">
        <v>4069119</v>
      </c>
      <c r="F102" s="4">
        <v>1494956</v>
      </c>
    </row>
    <row r="103" spans="1:10" x14ac:dyDescent="0.2">
      <c r="A103" s="53" t="str">
        <f t="shared" si="1"/>
        <v>MELANCIAS</v>
      </c>
      <c r="B103" s="4" t="s">
        <v>722</v>
      </c>
      <c r="C103" s="4">
        <v>10399765</v>
      </c>
      <c r="D103" s="4">
        <v>14605523</v>
      </c>
      <c r="E103" s="4">
        <v>8450324</v>
      </c>
      <c r="F103" s="4">
        <v>13049649</v>
      </c>
    </row>
    <row r="104" spans="1:10" x14ac:dyDescent="0.2">
      <c r="A104" s="53" t="str">
        <f t="shared" si="1"/>
        <v>MELÕES</v>
      </c>
      <c r="B104" s="4" t="s">
        <v>723</v>
      </c>
      <c r="C104" s="4">
        <v>26919244</v>
      </c>
      <c r="D104" s="4">
        <v>32451402</v>
      </c>
      <c r="E104" s="4">
        <v>24588017</v>
      </c>
      <c r="F104" s="4">
        <v>29809423</v>
      </c>
    </row>
    <row r="105" spans="1:10" x14ac:dyDescent="0.2">
      <c r="A105" s="53" t="str">
        <f t="shared" si="1"/>
        <v>MORANGOS</v>
      </c>
      <c r="B105" s="4" t="s">
        <v>724</v>
      </c>
      <c r="C105" s="4">
        <v>35154</v>
      </c>
      <c r="D105" s="4">
        <v>15348</v>
      </c>
      <c r="E105" s="4">
        <v>56311</v>
      </c>
      <c r="F105" s="4">
        <v>36677</v>
      </c>
      <c r="G105" s="4">
        <v>353406</v>
      </c>
      <c r="H105" s="4">
        <v>297354</v>
      </c>
      <c r="I105" s="4">
        <v>1407835</v>
      </c>
      <c r="J105" s="4">
        <v>1850472</v>
      </c>
    </row>
    <row r="106" spans="1:10" x14ac:dyDescent="0.2">
      <c r="A106" s="53" t="str">
        <f t="shared" si="1"/>
        <v>NOZES E CASTANHAS</v>
      </c>
      <c r="B106" s="4" t="s">
        <v>725</v>
      </c>
      <c r="C106" s="4">
        <v>7209869</v>
      </c>
      <c r="D106" s="4">
        <v>1546588</v>
      </c>
      <c r="E106" s="4">
        <v>6483379</v>
      </c>
      <c r="F106" s="4">
        <v>1417088</v>
      </c>
      <c r="G106" s="4">
        <v>10080723</v>
      </c>
      <c r="H106" s="4">
        <v>1537689</v>
      </c>
      <c r="I106" s="4">
        <v>13041571</v>
      </c>
      <c r="J106" s="4">
        <v>2278850</v>
      </c>
    </row>
    <row r="107" spans="1:10" x14ac:dyDescent="0.2">
      <c r="A107" s="53" t="str">
        <f t="shared" si="1"/>
        <v>OLEO DE SOJA</v>
      </c>
      <c r="B107" s="4" t="s">
        <v>726</v>
      </c>
      <c r="C107" s="4">
        <v>258885173</v>
      </c>
      <c r="D107" s="4">
        <v>200334912</v>
      </c>
      <c r="E107" s="4">
        <v>68586650</v>
      </c>
      <c r="F107" s="4">
        <v>67020888</v>
      </c>
      <c r="G107" s="4">
        <v>10635376</v>
      </c>
      <c r="H107" s="4">
        <v>8768904</v>
      </c>
      <c r="I107" s="4">
        <v>7153569</v>
      </c>
      <c r="J107" s="4">
        <v>8550697</v>
      </c>
    </row>
    <row r="108" spans="1:10" x14ac:dyDescent="0.2">
      <c r="A108" s="53" t="str">
        <f t="shared" si="1"/>
        <v>OLEOS ESSENCIAIS</v>
      </c>
      <c r="B108" s="4" t="s">
        <v>727</v>
      </c>
      <c r="C108" s="4">
        <v>40725708</v>
      </c>
      <c r="D108" s="4">
        <v>4503227</v>
      </c>
      <c r="E108" s="4">
        <v>64089401</v>
      </c>
      <c r="F108" s="4">
        <v>7076662</v>
      </c>
      <c r="G108" s="4">
        <v>7489302</v>
      </c>
      <c r="H108" s="4">
        <v>223904</v>
      </c>
      <c r="I108" s="4">
        <v>9898415</v>
      </c>
      <c r="J108" s="4">
        <v>363573</v>
      </c>
    </row>
    <row r="109" spans="1:10" x14ac:dyDescent="0.2">
      <c r="A109" s="53" t="str">
        <f t="shared" si="1"/>
        <v>OLEOS VEGETAIS</v>
      </c>
      <c r="B109" s="4" t="s">
        <v>728</v>
      </c>
      <c r="C109" s="4">
        <v>42379402</v>
      </c>
      <c r="D109" s="4">
        <v>56749366</v>
      </c>
      <c r="E109" s="4">
        <v>33612616</v>
      </c>
      <c r="F109" s="4">
        <v>69482479</v>
      </c>
      <c r="G109" s="4">
        <v>122509598</v>
      </c>
      <c r="H109" s="4">
        <v>63424350</v>
      </c>
      <c r="I109" s="4">
        <v>140028817</v>
      </c>
      <c r="J109" s="4">
        <v>70574934</v>
      </c>
    </row>
    <row r="110" spans="1:10" x14ac:dyDescent="0.2">
      <c r="A110" s="53" t="str">
        <f t="shared" si="1"/>
        <v>OSSOS, OSSEÍNAS, CARAPAÇAS E FARINHAS DE CARNE E MIUDEZAS</v>
      </c>
      <c r="B110" s="4" t="s">
        <v>729</v>
      </c>
      <c r="C110" s="4">
        <v>18791067</v>
      </c>
      <c r="D110" s="4">
        <v>23459108</v>
      </c>
      <c r="E110" s="4">
        <v>24505828</v>
      </c>
      <c r="F110" s="4">
        <v>30727367</v>
      </c>
      <c r="G110" s="4">
        <v>658066</v>
      </c>
      <c r="H110" s="4">
        <v>812658</v>
      </c>
      <c r="I110" s="4">
        <v>430959</v>
      </c>
      <c r="J110" s="4">
        <v>223710</v>
      </c>
    </row>
    <row r="111" spans="1:10" x14ac:dyDescent="0.2">
      <c r="A111" s="53" t="str">
        <f t="shared" si="1"/>
        <v>OUTRAS FRUTAS</v>
      </c>
      <c r="B111" s="4" t="s">
        <v>730</v>
      </c>
      <c r="C111" s="4">
        <v>1604657</v>
      </c>
      <c r="D111" s="4">
        <v>711297</v>
      </c>
      <c r="E111" s="4">
        <v>2172140</v>
      </c>
      <c r="F111" s="4">
        <v>753375</v>
      </c>
      <c r="G111" s="4">
        <v>3490308</v>
      </c>
      <c r="H111" s="4">
        <v>2224158</v>
      </c>
      <c r="I111" s="4">
        <v>5737103</v>
      </c>
      <c r="J111" s="4">
        <v>2977253</v>
      </c>
    </row>
    <row r="112" spans="1:10" x14ac:dyDescent="0.2">
      <c r="A112" s="53" t="str">
        <f t="shared" si="1"/>
        <v>OUTROS ANIMAIS VIVOS</v>
      </c>
      <c r="B112" s="4" t="s">
        <v>731</v>
      </c>
      <c r="C112" s="4">
        <v>31498</v>
      </c>
      <c r="D112" s="4">
        <v>7320</v>
      </c>
      <c r="E112" s="4">
        <v>2557</v>
      </c>
      <c r="F112" s="4">
        <v>51</v>
      </c>
      <c r="G112" s="4">
        <v>0</v>
      </c>
      <c r="H112" s="4">
        <v>0</v>
      </c>
      <c r="I112" s="4">
        <v>24766</v>
      </c>
      <c r="J112" s="4">
        <v>7</v>
      </c>
    </row>
    <row r="113" spans="1:10" x14ac:dyDescent="0.2">
      <c r="A113" s="53" t="str">
        <f t="shared" si="1"/>
        <v>OUTROS COUROS E PELES</v>
      </c>
      <c r="B113" s="4" t="s">
        <v>732</v>
      </c>
      <c r="C113" s="4">
        <v>590148</v>
      </c>
      <c r="D113" s="4">
        <v>51495</v>
      </c>
      <c r="E113" s="4">
        <v>353575</v>
      </c>
      <c r="F113" s="4">
        <v>48308</v>
      </c>
      <c r="G113" s="4">
        <v>263965</v>
      </c>
      <c r="H113" s="4">
        <v>94975</v>
      </c>
      <c r="I113" s="4">
        <v>138966</v>
      </c>
      <c r="J113" s="4">
        <v>97375</v>
      </c>
    </row>
    <row r="114" spans="1:10" x14ac:dyDescent="0.2">
      <c r="A114" s="53" t="str">
        <f t="shared" si="1"/>
        <v>OUTROS PRODUTOS ALIMENTÍCIOS</v>
      </c>
      <c r="B114" s="4" t="s">
        <v>733</v>
      </c>
      <c r="C114" s="4">
        <v>36637614</v>
      </c>
      <c r="D114" s="4">
        <v>12475269</v>
      </c>
      <c r="E114" s="4">
        <v>49207550</v>
      </c>
      <c r="F114" s="4">
        <v>17009108</v>
      </c>
      <c r="G114" s="4">
        <v>29651012</v>
      </c>
      <c r="H114" s="4">
        <v>7268280</v>
      </c>
      <c r="I114" s="4">
        <v>37411984</v>
      </c>
      <c r="J114" s="4">
        <v>7667637</v>
      </c>
    </row>
    <row r="115" spans="1:10" x14ac:dyDescent="0.2">
      <c r="A115" s="53" t="str">
        <f t="shared" si="1"/>
        <v>OUTROS PRODUTOS DE ORIGEM ANIMAL</v>
      </c>
      <c r="B115" s="4" t="s">
        <v>734</v>
      </c>
      <c r="C115" s="4">
        <v>25839624</v>
      </c>
      <c r="D115" s="4">
        <v>9259862</v>
      </c>
      <c r="E115" s="4">
        <v>37805681</v>
      </c>
      <c r="F115" s="4">
        <v>7375597</v>
      </c>
      <c r="G115" s="4">
        <v>1615532</v>
      </c>
      <c r="H115" s="4">
        <v>1058509</v>
      </c>
      <c r="I115" s="4">
        <v>1675669</v>
      </c>
      <c r="J115" s="4">
        <v>484519</v>
      </c>
    </row>
    <row r="116" spans="1:10" x14ac:dyDescent="0.2">
      <c r="A116" s="53" t="str">
        <f t="shared" si="1"/>
        <v>OUTROS PRODUTOS DE ORIGEM VEGETAL</v>
      </c>
      <c r="B116" s="4" t="s">
        <v>735</v>
      </c>
      <c r="C116" s="4">
        <v>46692899</v>
      </c>
      <c r="D116" s="4">
        <v>76617892</v>
      </c>
      <c r="E116" s="4">
        <v>27024835</v>
      </c>
      <c r="F116" s="4">
        <v>15924124</v>
      </c>
      <c r="G116" s="4">
        <v>6416086</v>
      </c>
      <c r="H116" s="4">
        <v>2902599</v>
      </c>
      <c r="I116" s="4">
        <v>10162717</v>
      </c>
      <c r="J116" s="4">
        <v>4677579</v>
      </c>
    </row>
    <row r="117" spans="1:10" x14ac:dyDescent="0.2">
      <c r="A117" s="53" t="str">
        <f t="shared" si="1"/>
        <v>OUTROS PRODUTOS HORTÍCOLAS, LEGUMINOSAS, RAÍZES E TUBÉRCULOS</v>
      </c>
      <c r="B117" s="4" t="s">
        <v>736</v>
      </c>
      <c r="C117" s="4">
        <v>20572</v>
      </c>
      <c r="D117" s="4">
        <v>15765</v>
      </c>
      <c r="E117" s="4">
        <v>49068</v>
      </c>
      <c r="F117" s="4">
        <v>29441</v>
      </c>
    </row>
    <row r="118" spans="1:10" x14ac:dyDescent="0.2">
      <c r="A118" s="53" t="str">
        <f t="shared" si="1"/>
        <v>OUTROS SUCOS</v>
      </c>
      <c r="B118" s="4" t="s">
        <v>737</v>
      </c>
      <c r="C118" s="4">
        <v>324468</v>
      </c>
      <c r="D118" s="4">
        <v>147822</v>
      </c>
      <c r="E118" s="4">
        <v>370210</v>
      </c>
      <c r="F118" s="4">
        <v>173002</v>
      </c>
      <c r="G118" s="4">
        <v>175382</v>
      </c>
      <c r="H118" s="4">
        <v>80788</v>
      </c>
      <c r="I118" s="4">
        <v>229352</v>
      </c>
      <c r="J118" s="4">
        <v>99091</v>
      </c>
    </row>
    <row r="119" spans="1:10" x14ac:dyDescent="0.2">
      <c r="A119" s="53" t="str">
        <f t="shared" si="1"/>
        <v>OVINOS E CAPRINOS VIVOS</v>
      </c>
      <c r="B119" s="4" t="s">
        <v>738</v>
      </c>
      <c r="C119" s="4">
        <v>30</v>
      </c>
      <c r="D119" s="4">
        <v>15</v>
      </c>
      <c r="E119" s="4">
        <v>0</v>
      </c>
      <c r="F119" s="4">
        <v>0</v>
      </c>
    </row>
    <row r="120" spans="1:10" x14ac:dyDescent="0.2">
      <c r="A120" s="53" t="str">
        <f t="shared" si="1"/>
        <v>OVOS E GEMAS</v>
      </c>
      <c r="B120" s="4" t="s">
        <v>739</v>
      </c>
      <c r="C120" s="4">
        <v>14219709</v>
      </c>
      <c r="D120" s="4">
        <v>3244382</v>
      </c>
      <c r="E120" s="4">
        <v>13402580</v>
      </c>
      <c r="F120" s="4">
        <v>4300433</v>
      </c>
      <c r="G120" s="4">
        <v>6085471</v>
      </c>
      <c r="H120" s="4">
        <v>19355</v>
      </c>
      <c r="I120" s="4">
        <v>5752335</v>
      </c>
      <c r="J120" s="4">
        <v>28778</v>
      </c>
    </row>
    <row r="121" spans="1:10" x14ac:dyDescent="0.2">
      <c r="A121" s="53" t="str">
        <f t="shared" si="1"/>
        <v>PAPEL</v>
      </c>
      <c r="B121" s="4" t="s">
        <v>740</v>
      </c>
      <c r="C121" s="4">
        <v>194121642</v>
      </c>
      <c r="D121" s="4">
        <v>170917856</v>
      </c>
      <c r="E121" s="4">
        <v>199614127</v>
      </c>
      <c r="F121" s="4">
        <v>208161555</v>
      </c>
      <c r="G121" s="4">
        <v>91633613</v>
      </c>
      <c r="H121" s="4">
        <v>57816641</v>
      </c>
      <c r="I121" s="4">
        <v>81051369</v>
      </c>
      <c r="J121" s="4">
        <v>52174778</v>
      </c>
    </row>
    <row r="122" spans="1:10" x14ac:dyDescent="0.2">
      <c r="A122" s="53" t="str">
        <f t="shared" si="1"/>
        <v>PEIXES</v>
      </c>
      <c r="B122" s="4" t="s">
        <v>742</v>
      </c>
      <c r="C122" s="4">
        <v>23589889</v>
      </c>
      <c r="D122" s="4">
        <v>5347697</v>
      </c>
      <c r="E122" s="4">
        <v>19008202</v>
      </c>
      <c r="F122" s="4">
        <v>3840687</v>
      </c>
      <c r="G122" s="4">
        <v>127506076</v>
      </c>
      <c r="H122" s="4">
        <v>28712195</v>
      </c>
      <c r="I122" s="4">
        <v>159136583</v>
      </c>
      <c r="J122" s="4">
        <v>29905564</v>
      </c>
    </row>
    <row r="123" spans="1:10" x14ac:dyDescent="0.2">
      <c r="A123" s="53" t="str">
        <f t="shared" si="1"/>
        <v>PENAS, PELES, CERDAS E PÊLOS ANIMAIS</v>
      </c>
      <c r="B123" s="4" t="s">
        <v>743</v>
      </c>
      <c r="C123" s="4">
        <v>1183785</v>
      </c>
      <c r="D123" s="4">
        <v>1305961</v>
      </c>
      <c r="E123" s="4">
        <v>513660</v>
      </c>
      <c r="F123" s="4">
        <v>516503</v>
      </c>
      <c r="G123" s="4">
        <v>272194</v>
      </c>
      <c r="H123" s="4">
        <v>50682</v>
      </c>
      <c r="I123" s="4">
        <v>216486</v>
      </c>
      <c r="J123" s="4">
        <v>41601</v>
      </c>
    </row>
    <row r="124" spans="1:10" x14ac:dyDescent="0.2">
      <c r="A124" s="53" t="str">
        <f t="shared" si="1"/>
        <v>PÊRAS</v>
      </c>
      <c r="B124" s="4" t="s">
        <v>744</v>
      </c>
      <c r="C124" s="4">
        <v>34987</v>
      </c>
      <c r="D124" s="4">
        <v>12633</v>
      </c>
      <c r="E124" s="4">
        <v>35803</v>
      </c>
      <c r="F124" s="4">
        <v>13409</v>
      </c>
      <c r="G124" s="4">
        <v>9621157</v>
      </c>
      <c r="H124" s="4">
        <v>10409263</v>
      </c>
      <c r="I124" s="4">
        <v>9877047</v>
      </c>
      <c r="J124" s="4">
        <v>8516692</v>
      </c>
    </row>
    <row r="125" spans="1:10" x14ac:dyDescent="0.2">
      <c r="A125" s="53" t="str">
        <f t="shared" si="1"/>
        <v>PÊSSEGOS</v>
      </c>
      <c r="B125" s="4" t="s">
        <v>745</v>
      </c>
      <c r="C125" s="4">
        <v>540979</v>
      </c>
      <c r="D125" s="4">
        <v>405972</v>
      </c>
      <c r="E125" s="4">
        <v>471955</v>
      </c>
      <c r="F125" s="4">
        <v>324487</v>
      </c>
      <c r="G125" s="4">
        <v>805234</v>
      </c>
      <c r="H125" s="4">
        <v>589596</v>
      </c>
      <c r="I125" s="4">
        <v>1629501</v>
      </c>
      <c r="J125" s="4">
        <v>1290244</v>
      </c>
    </row>
    <row r="126" spans="1:10" x14ac:dyDescent="0.2">
      <c r="A126" s="53" t="str">
        <f t="shared" si="1"/>
        <v>PLANTAS E PARTES PARA INDÚSTRIA, MEDICINA OU PERFUMARIA</v>
      </c>
      <c r="B126" s="4" t="s">
        <v>746</v>
      </c>
      <c r="C126" s="4">
        <v>1063728</v>
      </c>
      <c r="D126" s="4">
        <v>84549</v>
      </c>
      <c r="E126" s="4">
        <v>209050</v>
      </c>
      <c r="F126" s="4">
        <v>9137</v>
      </c>
      <c r="G126" s="4">
        <v>8305863</v>
      </c>
      <c r="H126" s="4">
        <v>1252319</v>
      </c>
      <c r="I126" s="4">
        <v>7159612</v>
      </c>
      <c r="J126" s="4">
        <v>1030854</v>
      </c>
    </row>
    <row r="127" spans="1:10" x14ac:dyDescent="0.2">
      <c r="A127" s="53" t="str">
        <f t="shared" si="1"/>
        <v>PLANTAS VIVAS NÃO ORNAMENTAIS</v>
      </c>
      <c r="B127" s="4" t="s">
        <v>747</v>
      </c>
      <c r="C127" s="4">
        <v>71644</v>
      </c>
      <c r="D127" s="4">
        <v>4579</v>
      </c>
      <c r="E127" s="4">
        <v>39600</v>
      </c>
      <c r="F127" s="4">
        <v>7076</v>
      </c>
      <c r="G127" s="4">
        <v>481878</v>
      </c>
      <c r="H127" s="4">
        <v>36637</v>
      </c>
      <c r="I127" s="4">
        <v>270693</v>
      </c>
      <c r="J127" s="4">
        <v>17376</v>
      </c>
    </row>
    <row r="128" spans="1:10" x14ac:dyDescent="0.2">
      <c r="A128" s="53" t="str">
        <f t="shared" si="1"/>
        <v>POMELOS</v>
      </c>
      <c r="B128" s="4" t="s">
        <v>748</v>
      </c>
      <c r="C128" s="4">
        <v>8962</v>
      </c>
      <c r="D128" s="4">
        <v>2871</v>
      </c>
      <c r="E128" s="4">
        <v>7171</v>
      </c>
      <c r="F128" s="4">
        <v>1604</v>
      </c>
      <c r="G128" s="4">
        <v>53082</v>
      </c>
      <c r="H128" s="4">
        <v>47284</v>
      </c>
      <c r="I128" s="4">
        <v>94840</v>
      </c>
      <c r="J128" s="4">
        <v>95085</v>
      </c>
    </row>
    <row r="129" spans="1:10" x14ac:dyDescent="0.2">
      <c r="A129" s="53" t="str">
        <f t="shared" si="1"/>
        <v>PREPARAÇÕES A BASE DE CEREAIS</v>
      </c>
      <c r="B129" s="4" t="s">
        <v>749</v>
      </c>
      <c r="C129" s="4">
        <v>39464185</v>
      </c>
      <c r="D129" s="4">
        <v>17201563</v>
      </c>
      <c r="E129" s="4">
        <v>33891555</v>
      </c>
      <c r="F129" s="4">
        <v>14681325</v>
      </c>
      <c r="G129" s="4">
        <v>25806120</v>
      </c>
      <c r="H129" s="4">
        <v>7284516</v>
      </c>
      <c r="I129" s="4">
        <v>25822561</v>
      </c>
      <c r="J129" s="4">
        <v>7945793</v>
      </c>
    </row>
    <row r="130" spans="1:10" x14ac:dyDescent="0.2">
      <c r="A130" s="53" t="str">
        <f t="shared" si="1"/>
        <v>PREPARAÇÕES E CONSERVAS DE PEIXES, CRUSTÁCEOS E MOLUSCOS</v>
      </c>
      <c r="B130" s="4" t="s">
        <v>750</v>
      </c>
      <c r="C130" s="4">
        <v>4159381</v>
      </c>
      <c r="D130" s="4">
        <v>945558</v>
      </c>
      <c r="E130" s="4">
        <v>2463607</v>
      </c>
      <c r="F130" s="4">
        <v>542611</v>
      </c>
      <c r="G130" s="4">
        <v>2679018</v>
      </c>
      <c r="H130" s="4">
        <v>842990</v>
      </c>
      <c r="I130" s="4">
        <v>4046182</v>
      </c>
      <c r="J130" s="4">
        <v>1277650</v>
      </c>
    </row>
    <row r="131" spans="1:10" x14ac:dyDescent="0.2">
      <c r="A131" s="53" t="str">
        <f t="shared" si="1"/>
        <v>PREPARAÇÕES P/ ELABORAÇÃO DE BEBIDAS</v>
      </c>
      <c r="B131" s="4" t="s">
        <v>751</v>
      </c>
      <c r="C131" s="4">
        <v>14901340</v>
      </c>
      <c r="D131" s="4">
        <v>1062074</v>
      </c>
      <c r="E131" s="4">
        <v>9256703</v>
      </c>
      <c r="F131" s="4">
        <v>612012</v>
      </c>
      <c r="G131" s="4">
        <v>2413536</v>
      </c>
      <c r="H131" s="4">
        <v>404039</v>
      </c>
      <c r="I131" s="4">
        <v>7251020</v>
      </c>
      <c r="J131" s="4">
        <v>1228601</v>
      </c>
    </row>
    <row r="132" spans="1:10" x14ac:dyDescent="0.2">
      <c r="A132" s="53" t="str">
        <f t="shared" si="1"/>
        <v>PRODUTOS ANIMAIS PARA PREPARAÇÕES DE PRODUTOS FARMACEUT.</v>
      </c>
      <c r="B132" s="4" t="s">
        <v>752</v>
      </c>
      <c r="C132" s="4">
        <v>8172873</v>
      </c>
      <c r="D132" s="4">
        <v>66409</v>
      </c>
      <c r="E132" s="4">
        <v>14622473</v>
      </c>
      <c r="F132" s="4">
        <v>238124</v>
      </c>
      <c r="G132" s="4">
        <v>1147617</v>
      </c>
      <c r="H132" s="4">
        <v>599596</v>
      </c>
      <c r="I132" s="4">
        <v>2376725</v>
      </c>
      <c r="J132" s="4">
        <v>229217</v>
      </c>
    </row>
    <row r="133" spans="1:10" x14ac:dyDescent="0.2">
      <c r="A133" s="53" t="str">
        <f t="shared" ref="A133:A196" si="2">RIGHT(B133,LEN(B133)-11)</f>
        <v>PRODUTOS DE CONFEITARIA</v>
      </c>
      <c r="B133" s="4" t="s">
        <v>753</v>
      </c>
      <c r="C133" s="4">
        <v>13568710</v>
      </c>
      <c r="D133" s="4">
        <v>6342833</v>
      </c>
      <c r="E133" s="4">
        <v>18283180</v>
      </c>
      <c r="F133" s="4">
        <v>8107495</v>
      </c>
      <c r="G133" s="4">
        <v>5842580</v>
      </c>
      <c r="H133" s="4">
        <v>1166853</v>
      </c>
      <c r="I133" s="4">
        <v>6964080</v>
      </c>
      <c r="J133" s="4">
        <v>1310191</v>
      </c>
    </row>
    <row r="134" spans="1:10" x14ac:dyDescent="0.2">
      <c r="A134" s="53" t="str">
        <f t="shared" si="2"/>
        <v>PRODUTOS DE COURO E PELETERIA</v>
      </c>
      <c r="B134" s="4" t="s">
        <v>754</v>
      </c>
      <c r="C134" s="4">
        <v>42478539</v>
      </c>
      <c r="D134" s="4">
        <v>1254662</v>
      </c>
      <c r="E134" s="4">
        <v>34310671</v>
      </c>
      <c r="F134" s="4">
        <v>988740</v>
      </c>
      <c r="G134" s="4">
        <v>17936251</v>
      </c>
      <c r="H134" s="4">
        <v>436817</v>
      </c>
      <c r="I134" s="4">
        <v>17692310</v>
      </c>
      <c r="J134" s="4">
        <v>310768</v>
      </c>
    </row>
    <row r="135" spans="1:10" x14ac:dyDescent="0.2">
      <c r="A135" s="53" t="str">
        <f t="shared" si="2"/>
        <v>PRODUTOS DE FLORICULTURA</v>
      </c>
      <c r="B135" s="4" t="s">
        <v>755</v>
      </c>
      <c r="C135" s="4">
        <v>786939</v>
      </c>
      <c r="D135" s="4">
        <v>80549</v>
      </c>
      <c r="E135" s="4">
        <v>474544</v>
      </c>
      <c r="F135" s="4">
        <v>94163</v>
      </c>
      <c r="G135" s="4">
        <v>2447959</v>
      </c>
      <c r="H135" s="4">
        <v>266340</v>
      </c>
      <c r="I135" s="4">
        <v>3834358</v>
      </c>
      <c r="J135" s="4">
        <v>310848</v>
      </c>
    </row>
    <row r="136" spans="1:10" x14ac:dyDescent="0.2">
      <c r="A136" s="53" t="str">
        <f t="shared" si="2"/>
        <v>PRODUTOS DIVERSOS DA INDÚSTRIA QUÍMICA, DE ORIGEM VEGETAL</v>
      </c>
      <c r="B136" s="4" t="s">
        <v>756</v>
      </c>
      <c r="C136" s="4">
        <v>20559178</v>
      </c>
      <c r="D136" s="4">
        <v>11591403</v>
      </c>
      <c r="E136" s="4">
        <v>15672478</v>
      </c>
      <c r="F136" s="4">
        <v>12834482</v>
      </c>
      <c r="G136" s="4">
        <v>1318890</v>
      </c>
      <c r="H136" s="4">
        <v>279319</v>
      </c>
      <c r="I136" s="4">
        <v>1556333</v>
      </c>
      <c r="J136" s="4">
        <v>465038</v>
      </c>
    </row>
    <row r="137" spans="1:10" x14ac:dyDescent="0.2">
      <c r="A137" s="53" t="str">
        <f t="shared" si="2"/>
        <v>PRODUTOS DO CACAU</v>
      </c>
      <c r="B137" s="4" t="s">
        <v>757</v>
      </c>
      <c r="C137" s="4">
        <v>25171492</v>
      </c>
      <c r="D137" s="4">
        <v>6057907</v>
      </c>
      <c r="E137" s="4">
        <v>31358954</v>
      </c>
      <c r="F137" s="4">
        <v>6022802</v>
      </c>
      <c r="G137" s="4">
        <v>24821100</v>
      </c>
      <c r="H137" s="4">
        <v>6251953</v>
      </c>
      <c r="I137" s="4">
        <v>26350302</v>
      </c>
      <c r="J137" s="4">
        <v>6114334</v>
      </c>
    </row>
    <row r="138" spans="1:10" x14ac:dyDescent="0.2">
      <c r="A138" s="53" t="str">
        <f t="shared" si="2"/>
        <v>PRODUTOS DO FUMO MANUFATURADOS</v>
      </c>
      <c r="B138" s="4" t="s">
        <v>758</v>
      </c>
      <c r="C138" s="4">
        <v>5826801</v>
      </c>
      <c r="D138" s="4">
        <v>1225293</v>
      </c>
      <c r="E138" s="4">
        <v>13405775</v>
      </c>
      <c r="F138" s="4">
        <v>2383365</v>
      </c>
      <c r="G138" s="4">
        <v>1993715</v>
      </c>
      <c r="H138" s="4">
        <v>239204</v>
      </c>
      <c r="I138" s="4">
        <v>2965005</v>
      </c>
      <c r="J138" s="4">
        <v>211743</v>
      </c>
    </row>
    <row r="139" spans="1:10" x14ac:dyDescent="0.2">
      <c r="A139" s="53" t="str">
        <f t="shared" si="2"/>
        <v>PRODUTOS E SUBPRODUTOS DA INDÚSTRIA DE MOAGEM</v>
      </c>
      <c r="B139" s="4" t="s">
        <v>759</v>
      </c>
      <c r="C139" s="4">
        <v>17420446</v>
      </c>
      <c r="D139" s="4">
        <v>42038862</v>
      </c>
      <c r="E139" s="4">
        <v>27032613</v>
      </c>
      <c r="F139" s="4">
        <v>94966398</v>
      </c>
      <c r="G139" s="4">
        <v>64221007</v>
      </c>
      <c r="H139" s="4">
        <v>102508798</v>
      </c>
      <c r="I139" s="4">
        <v>66159207</v>
      </c>
      <c r="J139" s="4">
        <v>106514663</v>
      </c>
    </row>
    <row r="140" spans="1:10" x14ac:dyDescent="0.2">
      <c r="A140" s="53" t="str">
        <f t="shared" si="2"/>
        <v>PRODUTOS HORTÍCOLAS, LEGUMINOSAS, RAÍZES E TUBÉRCULOS CONGELADOS</v>
      </c>
      <c r="B140" s="4" t="s">
        <v>760</v>
      </c>
      <c r="C140" s="4">
        <v>102840</v>
      </c>
      <c r="D140" s="4">
        <v>56452</v>
      </c>
      <c r="E140" s="4">
        <v>257779</v>
      </c>
      <c r="F140" s="4">
        <v>175243</v>
      </c>
      <c r="G140" s="4">
        <v>2632020</v>
      </c>
      <c r="H140" s="4">
        <v>2300100</v>
      </c>
      <c r="I140" s="4">
        <v>2568043</v>
      </c>
      <c r="J140" s="4">
        <v>1858710</v>
      </c>
    </row>
    <row r="141" spans="1:10" x14ac:dyDescent="0.2">
      <c r="A141" s="53" t="str">
        <f t="shared" si="2"/>
        <v>PRODUTOS HORTÍCOLAS, LEGUMINOSAS, RAÍZES E TUBÉRCULOS FRESCOS OU REFRIGERADOS</v>
      </c>
      <c r="B141" s="4" t="s">
        <v>761</v>
      </c>
      <c r="C141" s="4">
        <v>2874984</v>
      </c>
      <c r="D141" s="4">
        <v>4627377</v>
      </c>
      <c r="E141" s="4">
        <v>3217748</v>
      </c>
      <c r="F141" s="4">
        <v>3480069</v>
      </c>
      <c r="G141" s="4">
        <v>17933351</v>
      </c>
      <c r="H141" s="4">
        <v>16590088</v>
      </c>
      <c r="I141" s="4">
        <v>18875976</v>
      </c>
      <c r="J141" s="4">
        <v>20558644</v>
      </c>
    </row>
    <row r="142" spans="1:10" x14ac:dyDescent="0.2">
      <c r="A142" s="53" t="str">
        <f t="shared" si="2"/>
        <v>PRODUTOS HORTÍCOLAS, LEGUMINOSAS, RAÍZES E TUBÉRCULOS PREPARADOS OU CONSERVADOS</v>
      </c>
      <c r="B142" s="4" t="s">
        <v>762</v>
      </c>
      <c r="C142" s="4">
        <v>8369637</v>
      </c>
      <c r="D142" s="4">
        <v>7138678</v>
      </c>
      <c r="E142" s="4">
        <v>10325768</v>
      </c>
      <c r="F142" s="4">
        <v>8168964</v>
      </c>
      <c r="G142" s="4">
        <v>48922374</v>
      </c>
      <c r="H142" s="4">
        <v>39415948</v>
      </c>
      <c r="I142" s="4">
        <v>57179903</v>
      </c>
      <c r="J142" s="4">
        <v>43245928</v>
      </c>
    </row>
    <row r="143" spans="1:10" x14ac:dyDescent="0.2">
      <c r="A143" s="53" t="str">
        <f t="shared" si="2"/>
        <v>PRODUTOS HORTÍCOLAS, LEGUMINOSAS, RAÍZES E TUBÉRCULOS SECOS</v>
      </c>
      <c r="B143" s="4" t="s">
        <v>763</v>
      </c>
      <c r="C143" s="4">
        <v>7496651</v>
      </c>
      <c r="D143" s="4">
        <v>9871797</v>
      </c>
      <c r="E143" s="4">
        <v>6359698</v>
      </c>
      <c r="F143" s="4">
        <v>5708742</v>
      </c>
      <c r="G143" s="4">
        <v>19186190</v>
      </c>
      <c r="H143" s="4">
        <v>20519037</v>
      </c>
      <c r="I143" s="4">
        <v>14451581</v>
      </c>
      <c r="J143" s="4">
        <v>11057361</v>
      </c>
    </row>
    <row r="144" spans="1:10" x14ac:dyDescent="0.2">
      <c r="A144" s="53" t="str">
        <f t="shared" si="2"/>
        <v>QUEIJOS</v>
      </c>
      <c r="B144" s="4" t="s">
        <v>765</v>
      </c>
      <c r="C144" s="4">
        <v>1711438</v>
      </c>
      <c r="D144" s="4">
        <v>259670</v>
      </c>
      <c r="E144" s="4">
        <v>1888372</v>
      </c>
      <c r="F144" s="4">
        <v>315906</v>
      </c>
      <c r="G144" s="4">
        <v>12311882</v>
      </c>
      <c r="H144" s="4">
        <v>2533233</v>
      </c>
      <c r="I144" s="4">
        <v>16279005</v>
      </c>
      <c r="J144" s="4">
        <v>3621990</v>
      </c>
    </row>
    <row r="145" spans="1:10" x14ac:dyDescent="0.2">
      <c r="A145" s="53" t="str">
        <f t="shared" si="2"/>
        <v>RAÇÕES PARA ANIMAIS DOMÉSTICOS</v>
      </c>
      <c r="B145" s="4" t="s">
        <v>766</v>
      </c>
      <c r="C145" s="4">
        <v>28968001</v>
      </c>
      <c r="D145" s="4">
        <v>23478777</v>
      </c>
      <c r="E145" s="4">
        <v>38567477</v>
      </c>
      <c r="F145" s="4">
        <v>30759714</v>
      </c>
      <c r="G145" s="4">
        <v>27102659</v>
      </c>
      <c r="H145" s="4">
        <v>10465533</v>
      </c>
      <c r="I145" s="4">
        <v>33604297</v>
      </c>
      <c r="J145" s="4">
        <v>13472304</v>
      </c>
    </row>
    <row r="146" spans="1:10" x14ac:dyDescent="0.2">
      <c r="A146" s="53" t="str">
        <f t="shared" si="2"/>
        <v>SEDA E PRODUTOS DE SEDA</v>
      </c>
      <c r="B146" s="4" t="s">
        <v>768</v>
      </c>
      <c r="C146" s="4">
        <v>2904301</v>
      </c>
      <c r="D146" s="4">
        <v>36647</v>
      </c>
      <c r="E146" s="4">
        <v>1547808</v>
      </c>
      <c r="F146" s="4">
        <v>28068</v>
      </c>
      <c r="G146" s="4">
        <v>1815234</v>
      </c>
      <c r="H146" s="4">
        <v>12128</v>
      </c>
      <c r="I146" s="4">
        <v>824916</v>
      </c>
      <c r="J146" s="4">
        <v>3047</v>
      </c>
    </row>
    <row r="147" spans="1:10" x14ac:dyDescent="0.2">
      <c r="A147" s="53" t="str">
        <f t="shared" si="2"/>
        <v>SEMEN E EMBRIÕES</v>
      </c>
      <c r="B147" s="4" t="s">
        <v>769</v>
      </c>
      <c r="C147" s="4">
        <v>62840</v>
      </c>
      <c r="D147" s="4">
        <v>24</v>
      </c>
      <c r="E147" s="4">
        <v>687973</v>
      </c>
      <c r="F147" s="4">
        <v>56</v>
      </c>
      <c r="G147" s="4">
        <v>679722</v>
      </c>
      <c r="H147" s="4">
        <v>236</v>
      </c>
      <c r="I147" s="4">
        <v>2134475</v>
      </c>
      <c r="J147" s="4">
        <v>913</v>
      </c>
    </row>
    <row r="148" spans="1:10" x14ac:dyDescent="0.2">
      <c r="A148" s="53" t="str">
        <f t="shared" si="2"/>
        <v>SEMENTES</v>
      </c>
      <c r="B148" s="4" t="s">
        <v>770</v>
      </c>
      <c r="C148" s="4">
        <v>18099479</v>
      </c>
      <c r="D148" s="4">
        <v>2891768</v>
      </c>
      <c r="E148" s="4">
        <v>20245397</v>
      </c>
      <c r="F148" s="4">
        <v>3549928</v>
      </c>
      <c r="G148" s="4">
        <v>12111095</v>
      </c>
      <c r="H148" s="4">
        <v>2084592</v>
      </c>
      <c r="I148" s="4">
        <v>16321854</v>
      </c>
      <c r="J148" s="4">
        <v>2940916</v>
      </c>
    </row>
    <row r="149" spans="1:10" x14ac:dyDescent="0.2">
      <c r="A149" s="53" t="str">
        <f t="shared" si="2"/>
        <v>SEMENTES E FARELOS DE OLEAGINOSAS (EXCLUI SOJA)</v>
      </c>
      <c r="B149" s="4" t="s">
        <v>771</v>
      </c>
      <c r="C149" s="4">
        <v>39808259</v>
      </c>
      <c r="D149" s="4">
        <v>30987861</v>
      </c>
      <c r="E149" s="4">
        <v>25084694</v>
      </c>
      <c r="F149" s="4">
        <v>31797719</v>
      </c>
      <c r="G149" s="4">
        <v>3152379</v>
      </c>
      <c r="H149" s="4">
        <v>3136366</v>
      </c>
      <c r="I149" s="4">
        <v>3473008</v>
      </c>
      <c r="J149" s="4">
        <v>3458270</v>
      </c>
    </row>
    <row r="150" spans="1:10" x14ac:dyDescent="0.2">
      <c r="A150" s="53" t="str">
        <f t="shared" si="2"/>
        <v>SISAL E PRODUTOS DE SISAL</v>
      </c>
      <c r="B150" s="4" t="s">
        <v>772</v>
      </c>
      <c r="C150" s="4">
        <v>3956224</v>
      </c>
      <c r="D150" s="4">
        <v>2311341</v>
      </c>
      <c r="E150" s="4">
        <v>2048981</v>
      </c>
      <c r="F150" s="4">
        <v>1258892</v>
      </c>
      <c r="G150" s="4">
        <v>1670</v>
      </c>
      <c r="H150" s="4">
        <v>654</v>
      </c>
      <c r="I150" s="4">
        <v>27360</v>
      </c>
      <c r="J150" s="4">
        <v>9674</v>
      </c>
    </row>
    <row r="151" spans="1:10" x14ac:dyDescent="0.2">
      <c r="A151" s="53" t="str">
        <f t="shared" si="2"/>
        <v>SOJA EM GRÃOS</v>
      </c>
      <c r="B151" s="4" t="s">
        <v>773</v>
      </c>
      <c r="C151" s="4">
        <v>500404216</v>
      </c>
      <c r="D151" s="4">
        <v>839588492</v>
      </c>
      <c r="E151" s="4">
        <v>1456826653</v>
      </c>
      <c r="F151" s="4">
        <v>2854860077</v>
      </c>
      <c r="G151" s="4">
        <v>2985810</v>
      </c>
      <c r="H151" s="4">
        <v>6355010</v>
      </c>
      <c r="I151" s="4">
        <v>53496310</v>
      </c>
      <c r="J151" s="4">
        <v>122616000</v>
      </c>
    </row>
    <row r="152" spans="1:10" x14ac:dyDescent="0.2">
      <c r="A152" s="53" t="str">
        <f t="shared" si="2"/>
        <v>SORO DE LEITE</v>
      </c>
      <c r="B152" s="4" t="s">
        <v>774</v>
      </c>
      <c r="C152" s="4">
        <v>56811</v>
      </c>
      <c r="D152" s="4">
        <v>77160</v>
      </c>
      <c r="E152" s="4">
        <v>403645</v>
      </c>
      <c r="F152" s="4">
        <v>541000</v>
      </c>
      <c r="G152" s="4">
        <v>5955253</v>
      </c>
      <c r="H152" s="4">
        <v>2389286</v>
      </c>
      <c r="I152" s="4">
        <v>6512553</v>
      </c>
      <c r="J152" s="4">
        <v>2027950</v>
      </c>
    </row>
    <row r="153" spans="1:10" x14ac:dyDescent="0.2">
      <c r="A153" s="53" t="str">
        <f t="shared" si="2"/>
        <v>SUCOS DE LARANJA</v>
      </c>
      <c r="B153" s="4" t="s">
        <v>775</v>
      </c>
      <c r="C153" s="4">
        <v>205520467</v>
      </c>
      <c r="D153" s="4">
        <v>211581529</v>
      </c>
      <c r="E153" s="4">
        <v>254584188</v>
      </c>
      <c r="F153" s="4">
        <v>223539582</v>
      </c>
    </row>
    <row r="154" spans="1:10" x14ac:dyDescent="0.2">
      <c r="A154" s="53" t="str">
        <f t="shared" si="2"/>
        <v>SUCOS DE OUTRAS FRUTAS</v>
      </c>
      <c r="B154" s="4" t="s">
        <v>776</v>
      </c>
      <c r="C154" s="4">
        <v>16549845</v>
      </c>
      <c r="D154" s="4">
        <v>8997897</v>
      </c>
      <c r="E154" s="4">
        <v>23650965</v>
      </c>
      <c r="F154" s="4">
        <v>13259358</v>
      </c>
      <c r="G154" s="4">
        <v>2312583</v>
      </c>
      <c r="H154" s="4">
        <v>1490100</v>
      </c>
      <c r="I154" s="4">
        <v>4769665</v>
      </c>
      <c r="J154" s="4">
        <v>2532353</v>
      </c>
    </row>
    <row r="155" spans="1:10" x14ac:dyDescent="0.2">
      <c r="A155" s="53" t="str">
        <f t="shared" si="2"/>
        <v>SUÍNOS VIVOS</v>
      </c>
      <c r="B155" s="4" t="s">
        <v>777</v>
      </c>
      <c r="C155" s="4">
        <v>43202</v>
      </c>
      <c r="D155" s="4">
        <v>9430</v>
      </c>
      <c r="E155" s="4">
        <v>43451</v>
      </c>
      <c r="F155" s="4">
        <v>3612</v>
      </c>
      <c r="G155" s="4">
        <v>620276</v>
      </c>
      <c r="H155" s="4">
        <v>13470</v>
      </c>
      <c r="I155" s="4">
        <v>553109</v>
      </c>
      <c r="J155" s="4">
        <v>39057</v>
      </c>
    </row>
    <row r="156" spans="1:10" x14ac:dyDescent="0.2">
      <c r="A156" s="53" t="str">
        <f t="shared" si="2"/>
        <v>TAMARAS</v>
      </c>
      <c r="B156" s="4" t="s">
        <v>778</v>
      </c>
      <c r="C156" s="4">
        <v>874</v>
      </c>
      <c r="D156" s="4">
        <v>125</v>
      </c>
      <c r="E156" s="4">
        <v>1070</v>
      </c>
      <c r="F156" s="4">
        <v>120</v>
      </c>
      <c r="G156" s="4">
        <v>178957</v>
      </c>
      <c r="H156" s="4">
        <v>67709</v>
      </c>
      <c r="I156" s="4">
        <v>827107</v>
      </c>
      <c r="J156" s="4">
        <v>468075</v>
      </c>
    </row>
    <row r="157" spans="1:10" x14ac:dyDescent="0.2">
      <c r="A157" s="53" t="str">
        <f t="shared" si="2"/>
        <v>TANGERINAS, MANDARINAS E SATOSUMAS</v>
      </c>
      <c r="B157" s="4" t="s">
        <v>779</v>
      </c>
      <c r="C157" s="4">
        <v>14684</v>
      </c>
      <c r="D157" s="4">
        <v>8590</v>
      </c>
      <c r="E157" s="4">
        <v>16152</v>
      </c>
      <c r="F157" s="4">
        <v>11953</v>
      </c>
      <c r="G157" s="4">
        <v>1188649</v>
      </c>
      <c r="H157" s="4">
        <v>941878</v>
      </c>
      <c r="I157" s="4">
        <v>2386557</v>
      </c>
      <c r="J157" s="4">
        <v>1819054</v>
      </c>
    </row>
    <row r="158" spans="1:10" x14ac:dyDescent="0.2">
      <c r="A158" s="53" t="str">
        <f t="shared" si="2"/>
        <v>UVAS</v>
      </c>
      <c r="B158" s="4" t="s">
        <v>780</v>
      </c>
      <c r="C158" s="4">
        <v>3299758</v>
      </c>
      <c r="D158" s="4">
        <v>1427245</v>
      </c>
      <c r="E158" s="4">
        <v>4616487</v>
      </c>
      <c r="F158" s="4">
        <v>1754759</v>
      </c>
      <c r="G158" s="4">
        <v>1510056</v>
      </c>
      <c r="H158" s="4">
        <v>903991</v>
      </c>
      <c r="I158" s="4">
        <v>2262353</v>
      </c>
      <c r="J158" s="4">
        <v>1271395</v>
      </c>
    </row>
    <row r="159" spans="1:10" x14ac:dyDescent="0.2">
      <c r="A159" s="53" t="str">
        <f t="shared" si="2"/>
        <v/>
      </c>
      <c r="B159" s="4" t="s">
        <v>781</v>
      </c>
      <c r="C159" s="4">
        <v>10206884556</v>
      </c>
      <c r="D159" s="4">
        <v>15884107232</v>
      </c>
      <c r="E159" s="4">
        <v>11719841261</v>
      </c>
      <c r="F159" s="4">
        <v>19117254356</v>
      </c>
      <c r="G159" s="4">
        <v>1544176721</v>
      </c>
      <c r="H159" s="4">
        <v>1418124916</v>
      </c>
      <c r="I159" s="4">
        <v>1681716165</v>
      </c>
      <c r="J159" s="4">
        <v>1667276694</v>
      </c>
    </row>
    <row r="160" spans="1:10" x14ac:dyDescent="0.2">
      <c r="A160" s="53" t="str">
        <f t="shared" si="2"/>
        <v>ABACATES FRESCOS OU SECOS</v>
      </c>
      <c r="B160" s="4" t="s">
        <v>238</v>
      </c>
      <c r="C160" s="4">
        <v>320867</v>
      </c>
      <c r="D160" s="4">
        <v>205693</v>
      </c>
      <c r="E160" s="4">
        <v>610850</v>
      </c>
      <c r="F160" s="4">
        <v>473283</v>
      </c>
      <c r="G160" s="4">
        <v>66342</v>
      </c>
      <c r="H160" s="4">
        <v>35740</v>
      </c>
      <c r="I160" s="4">
        <v>44800</v>
      </c>
      <c r="J160" s="4">
        <v>16000</v>
      </c>
    </row>
    <row r="161" spans="1:10" x14ac:dyDescent="0.2">
      <c r="A161" s="53" t="str">
        <f t="shared" si="2"/>
        <v>ABACAXIS FRESCOS OU SECOS</v>
      </c>
      <c r="B161" s="4" t="s">
        <v>239</v>
      </c>
      <c r="C161" s="4">
        <v>162953</v>
      </c>
      <c r="D161" s="4">
        <v>224423</v>
      </c>
      <c r="E161" s="4">
        <v>70765</v>
      </c>
      <c r="F161" s="4">
        <v>54514</v>
      </c>
      <c r="G161" s="4">
        <v>0</v>
      </c>
      <c r="H161" s="4">
        <v>0</v>
      </c>
      <c r="I161" s="4">
        <v>7025</v>
      </c>
      <c r="J161" s="4">
        <v>500</v>
      </c>
    </row>
    <row r="162" spans="1:10" x14ac:dyDescent="0.2">
      <c r="A162" s="53" t="str">
        <f t="shared" si="2"/>
        <v>ABACAXIS PREPARADOS OU CONSERVADOS</v>
      </c>
      <c r="B162" s="4" t="s">
        <v>240</v>
      </c>
      <c r="C162" s="4">
        <v>18497</v>
      </c>
      <c r="D162" s="4">
        <v>5325</v>
      </c>
      <c r="E162" s="4">
        <v>22891</v>
      </c>
      <c r="F162" s="4">
        <v>8663</v>
      </c>
      <c r="G162" s="4">
        <v>0</v>
      </c>
      <c r="H162" s="4">
        <v>0</v>
      </c>
      <c r="I162" s="4">
        <v>48000</v>
      </c>
      <c r="J162" s="4">
        <v>47808</v>
      </c>
    </row>
    <row r="163" spans="1:10" x14ac:dyDescent="0.2">
      <c r="A163" s="53" t="str">
        <f t="shared" si="2"/>
        <v>AÇÚCAR DE BETERRABA EM BRUTO</v>
      </c>
      <c r="B163" s="4" t="s">
        <v>241</v>
      </c>
      <c r="C163" s="4">
        <v>173</v>
      </c>
      <c r="D163" s="4">
        <v>196</v>
      </c>
      <c r="E163" s="4">
        <v>1709</v>
      </c>
      <c r="F163" s="4">
        <v>792</v>
      </c>
      <c r="G163" s="4">
        <v>858</v>
      </c>
      <c r="H163" s="4">
        <v>135</v>
      </c>
      <c r="I163" s="4">
        <v>5993</v>
      </c>
      <c r="J163" s="4">
        <v>2376</v>
      </c>
    </row>
    <row r="164" spans="1:10" x14ac:dyDescent="0.2">
      <c r="A164" s="53" t="str">
        <f t="shared" si="2"/>
        <v>AÇÚCAR DE CANA EM BRUTO</v>
      </c>
      <c r="B164" s="4" t="s">
        <v>242</v>
      </c>
      <c r="C164" s="4">
        <v>784362298</v>
      </c>
      <c r="D164" s="4">
        <v>1800262452</v>
      </c>
      <c r="E164" s="4">
        <v>1360021763</v>
      </c>
      <c r="F164" s="4">
        <v>2647747908</v>
      </c>
      <c r="G164" s="4">
        <v>52100</v>
      </c>
      <c r="H164" s="4">
        <v>40824</v>
      </c>
      <c r="I164" s="4">
        <v>119800</v>
      </c>
      <c r="J164" s="4">
        <v>82871</v>
      </c>
    </row>
    <row r="165" spans="1:10" x14ac:dyDescent="0.2">
      <c r="A165" s="53" t="str">
        <f t="shared" si="2"/>
        <v>AÇÚCAR REFINADO</v>
      </c>
      <c r="B165" s="4" t="s">
        <v>243</v>
      </c>
      <c r="C165" s="4">
        <v>110993504</v>
      </c>
      <c r="D165" s="4">
        <v>223471873</v>
      </c>
      <c r="E165" s="4">
        <v>328550866</v>
      </c>
      <c r="F165" s="4">
        <v>552508198</v>
      </c>
      <c r="G165" s="4">
        <v>122407</v>
      </c>
      <c r="H165" s="4">
        <v>82609</v>
      </c>
      <c r="I165" s="4">
        <v>125636</v>
      </c>
      <c r="J165" s="4">
        <v>73938</v>
      </c>
    </row>
    <row r="166" spans="1:10" x14ac:dyDescent="0.2">
      <c r="A166" s="53" t="str">
        <f t="shared" si="2"/>
        <v>ALBUMINAS</v>
      </c>
      <c r="B166" s="4" t="s">
        <v>244</v>
      </c>
      <c r="C166" s="4">
        <v>374626</v>
      </c>
      <c r="D166" s="4">
        <v>46506</v>
      </c>
      <c r="E166" s="4">
        <v>322772</v>
      </c>
      <c r="F166" s="4">
        <v>27965</v>
      </c>
      <c r="G166" s="4">
        <v>11555498</v>
      </c>
      <c r="H166" s="4">
        <v>1008367</v>
      </c>
      <c r="I166" s="4">
        <v>11647962</v>
      </c>
      <c r="J166" s="4">
        <v>1780577</v>
      </c>
    </row>
    <row r="167" spans="1:10" x14ac:dyDescent="0.2">
      <c r="A167" s="53" t="str">
        <f t="shared" si="2"/>
        <v>ÁLCOOL ETÍLICO</v>
      </c>
      <c r="B167" s="4" t="s">
        <v>245</v>
      </c>
      <c r="C167" s="4">
        <v>183934465</v>
      </c>
      <c r="D167" s="4">
        <v>204911501</v>
      </c>
      <c r="E167" s="4">
        <v>145840101</v>
      </c>
      <c r="F167" s="4">
        <v>211367848</v>
      </c>
      <c r="G167" s="4">
        <v>3126337</v>
      </c>
      <c r="H167" s="4">
        <v>3952453</v>
      </c>
      <c r="I167" s="4">
        <v>3728916</v>
      </c>
      <c r="J167" s="4">
        <v>4790922</v>
      </c>
    </row>
    <row r="168" spans="1:10" x14ac:dyDescent="0.2">
      <c r="A168" s="53" t="str">
        <f t="shared" si="2"/>
        <v>ALGODÃO CARDADO OU PENTEADO</v>
      </c>
      <c r="B168" s="4" t="s">
        <v>246</v>
      </c>
      <c r="G168" s="4">
        <v>189</v>
      </c>
      <c r="H168" s="4">
        <v>4</v>
      </c>
      <c r="I168" s="4">
        <v>256868</v>
      </c>
      <c r="J168" s="4">
        <v>58682</v>
      </c>
    </row>
    <row r="169" spans="1:10" x14ac:dyDescent="0.2">
      <c r="A169" s="53" t="str">
        <f t="shared" si="2"/>
        <v>ALGODÃO NÃO CARDADO NEM PENTEADO</v>
      </c>
      <c r="B169" s="4" t="s">
        <v>247</v>
      </c>
      <c r="C169" s="4">
        <v>233366789</v>
      </c>
      <c r="D169" s="4">
        <v>123987850</v>
      </c>
      <c r="E169" s="4">
        <v>481833921</v>
      </c>
      <c r="F169" s="4">
        <v>250261748</v>
      </c>
      <c r="G169" s="4">
        <v>319383</v>
      </c>
      <c r="H169" s="4">
        <v>61671</v>
      </c>
      <c r="I169" s="4">
        <v>312947</v>
      </c>
      <c r="J169" s="4">
        <v>70682</v>
      </c>
    </row>
    <row r="170" spans="1:10" x14ac:dyDescent="0.2">
      <c r="A170" s="53" t="str">
        <f t="shared" si="2"/>
        <v>ALHO</v>
      </c>
      <c r="B170" s="4" t="s">
        <v>248</v>
      </c>
      <c r="C170" s="4">
        <v>102751</v>
      </c>
      <c r="D170" s="4">
        <v>28661</v>
      </c>
      <c r="E170" s="4">
        <v>34227</v>
      </c>
      <c r="F170" s="4">
        <v>6449</v>
      </c>
      <c r="G170" s="4">
        <v>16962027</v>
      </c>
      <c r="H170" s="4">
        <v>14911870</v>
      </c>
      <c r="I170" s="4">
        <v>16342402</v>
      </c>
      <c r="J170" s="4">
        <v>14890680</v>
      </c>
    </row>
    <row r="171" spans="1:10" x14ac:dyDescent="0.2">
      <c r="A171" s="53" t="str">
        <f t="shared" si="2"/>
        <v>ALHO EM PÓ</v>
      </c>
      <c r="B171" s="4" t="s">
        <v>249</v>
      </c>
      <c r="C171" s="4">
        <v>1270</v>
      </c>
      <c r="D171" s="4">
        <v>247</v>
      </c>
      <c r="E171" s="4">
        <v>25048</v>
      </c>
      <c r="F171" s="4">
        <v>10158</v>
      </c>
      <c r="G171" s="4">
        <v>391244</v>
      </c>
      <c r="H171" s="4">
        <v>271585</v>
      </c>
      <c r="I171" s="4">
        <v>508282</v>
      </c>
      <c r="J171" s="4">
        <v>386200</v>
      </c>
    </row>
    <row r="172" spans="1:10" x14ac:dyDescent="0.2">
      <c r="A172" s="53" t="str">
        <f t="shared" si="2"/>
        <v>ALIMENTOS PARA CAES E GATOS</v>
      </c>
      <c r="B172" s="4" t="s">
        <v>250</v>
      </c>
      <c r="C172" s="4">
        <v>5173601</v>
      </c>
      <c r="D172" s="4">
        <v>4167587</v>
      </c>
      <c r="E172" s="4">
        <v>8574116</v>
      </c>
      <c r="F172" s="4">
        <v>6247715</v>
      </c>
      <c r="G172" s="4">
        <v>1259826</v>
      </c>
      <c r="H172" s="4">
        <v>422022</v>
      </c>
      <c r="I172" s="4">
        <v>1649108</v>
      </c>
      <c r="J172" s="4">
        <v>329938</v>
      </c>
    </row>
    <row r="173" spans="1:10" x14ac:dyDescent="0.2">
      <c r="A173" s="53" t="str">
        <f t="shared" si="2"/>
        <v>AMEIXAS SECAS</v>
      </c>
      <c r="B173" s="4" t="s">
        <v>251</v>
      </c>
      <c r="C173" s="4">
        <v>4873</v>
      </c>
      <c r="D173" s="4">
        <v>429</v>
      </c>
      <c r="E173" s="4">
        <v>3852</v>
      </c>
      <c r="F173" s="4">
        <v>500</v>
      </c>
      <c r="G173" s="4">
        <v>843119</v>
      </c>
      <c r="H173" s="4">
        <v>243000</v>
      </c>
      <c r="I173" s="4">
        <v>765867</v>
      </c>
      <c r="J173" s="4">
        <v>326150</v>
      </c>
    </row>
    <row r="174" spans="1:10" x14ac:dyDescent="0.2">
      <c r="A174" s="53" t="str">
        <f t="shared" si="2"/>
        <v>AMÊNDOA</v>
      </c>
      <c r="B174" s="4" t="s">
        <v>252</v>
      </c>
      <c r="C174" s="4">
        <v>8331</v>
      </c>
      <c r="D174" s="4">
        <v>648</v>
      </c>
      <c r="E174" s="4">
        <v>5511</v>
      </c>
      <c r="F174" s="4">
        <v>438</v>
      </c>
      <c r="G174" s="4">
        <v>1535049</v>
      </c>
      <c r="H174" s="4">
        <v>360490</v>
      </c>
      <c r="I174" s="4">
        <v>1797037</v>
      </c>
      <c r="J174" s="4">
        <v>411503</v>
      </c>
    </row>
    <row r="175" spans="1:10" x14ac:dyDescent="0.2">
      <c r="A175" s="53" t="str">
        <f t="shared" si="2"/>
        <v>AMENDOIM EM GRÃOS</v>
      </c>
      <c r="B175" s="4" t="s">
        <v>253</v>
      </c>
      <c r="C175" s="4">
        <v>26070236</v>
      </c>
      <c r="D175" s="4">
        <v>20911224</v>
      </c>
      <c r="E175" s="4">
        <v>36963383</v>
      </c>
      <c r="F175" s="4">
        <v>23008433</v>
      </c>
      <c r="G175" s="4">
        <v>164000</v>
      </c>
      <c r="H175" s="4">
        <v>100000</v>
      </c>
      <c r="I175" s="4">
        <v>0</v>
      </c>
      <c r="J175" s="4">
        <v>0</v>
      </c>
    </row>
    <row r="176" spans="1:10" x14ac:dyDescent="0.2">
      <c r="A176" s="53" t="str">
        <f t="shared" si="2"/>
        <v>AMENDOINS PREPARADOS OU CONSERVADOS</v>
      </c>
      <c r="B176" s="4" t="s">
        <v>254</v>
      </c>
      <c r="C176" s="4">
        <v>1049291</v>
      </c>
      <c r="D176" s="4">
        <v>545388</v>
      </c>
      <c r="E176" s="4">
        <v>1391018</v>
      </c>
      <c r="F176" s="4">
        <v>631217</v>
      </c>
      <c r="G176" s="4">
        <v>23956</v>
      </c>
      <c r="H176" s="4">
        <v>4756</v>
      </c>
      <c r="I176" s="4">
        <v>2764</v>
      </c>
      <c r="J176" s="4">
        <v>399</v>
      </c>
    </row>
    <row r="177" spans="1:10" x14ac:dyDescent="0.2">
      <c r="A177" s="53" t="str">
        <f t="shared" si="2"/>
        <v>AMIDO DE MILHO</v>
      </c>
      <c r="B177" s="4" t="s">
        <v>255</v>
      </c>
      <c r="C177" s="4">
        <v>3547179</v>
      </c>
      <c r="D177" s="4">
        <v>5206508</v>
      </c>
      <c r="E177" s="4">
        <v>2860688</v>
      </c>
      <c r="F177" s="4">
        <v>4116053</v>
      </c>
      <c r="G177" s="4">
        <v>688076</v>
      </c>
      <c r="H177" s="4">
        <v>868325</v>
      </c>
      <c r="I177" s="4">
        <v>382823</v>
      </c>
      <c r="J177" s="4">
        <v>494420</v>
      </c>
    </row>
    <row r="178" spans="1:10" x14ac:dyDescent="0.2">
      <c r="A178" s="53" t="str">
        <f t="shared" si="2"/>
        <v>AMIDO DE TRIGO</v>
      </c>
      <c r="B178" s="4" t="s">
        <v>256</v>
      </c>
      <c r="C178" s="4">
        <v>7</v>
      </c>
      <c r="D178" s="4">
        <v>5</v>
      </c>
      <c r="E178" s="4">
        <v>0</v>
      </c>
      <c r="F178" s="4">
        <v>0</v>
      </c>
      <c r="G178" s="4">
        <v>157084</v>
      </c>
      <c r="H178" s="4">
        <v>242500</v>
      </c>
      <c r="I178" s="4">
        <v>164300</v>
      </c>
      <c r="J178" s="4">
        <v>250000</v>
      </c>
    </row>
    <row r="179" spans="1:10" x14ac:dyDescent="0.2">
      <c r="A179" s="53" t="str">
        <f t="shared" si="2"/>
        <v>AMOMOS E CARDAMOMOS</v>
      </c>
      <c r="B179" s="4" t="s">
        <v>257</v>
      </c>
      <c r="C179" s="4">
        <v>610</v>
      </c>
      <c r="D179" s="4">
        <v>7</v>
      </c>
      <c r="E179" s="4">
        <v>1188</v>
      </c>
      <c r="F179" s="4">
        <v>24</v>
      </c>
      <c r="G179" s="4">
        <v>8411</v>
      </c>
      <c r="H179" s="4">
        <v>545</v>
      </c>
      <c r="I179" s="4">
        <v>57844</v>
      </c>
      <c r="J179" s="4">
        <v>3006</v>
      </c>
    </row>
    <row r="180" spans="1:10" x14ac:dyDescent="0.2">
      <c r="A180" s="53" t="str">
        <f t="shared" si="2"/>
        <v>ARROZ</v>
      </c>
      <c r="B180" s="4" t="s">
        <v>258</v>
      </c>
      <c r="C180" s="4">
        <v>48087137</v>
      </c>
      <c r="D180" s="4">
        <v>123825542</v>
      </c>
      <c r="E180" s="4">
        <v>26580087</v>
      </c>
      <c r="F180" s="4">
        <v>56904065</v>
      </c>
      <c r="G180" s="4">
        <v>41964167</v>
      </c>
      <c r="H180" s="4">
        <v>90079076</v>
      </c>
      <c r="I180" s="4">
        <v>88372298</v>
      </c>
      <c r="J180" s="4">
        <v>142546525</v>
      </c>
    </row>
    <row r="181" spans="1:10" x14ac:dyDescent="0.2">
      <c r="A181" s="53" t="str">
        <f t="shared" si="2"/>
        <v>ASPARGOS</v>
      </c>
      <c r="B181" s="4" t="s">
        <v>259</v>
      </c>
      <c r="C181" s="4">
        <v>14868</v>
      </c>
      <c r="D181" s="4">
        <v>1446</v>
      </c>
      <c r="E181" s="4">
        <v>6716</v>
      </c>
      <c r="F181" s="4">
        <v>604</v>
      </c>
      <c r="G181" s="4">
        <v>254556</v>
      </c>
      <c r="H181" s="4">
        <v>68831</v>
      </c>
      <c r="I181" s="4">
        <v>433560</v>
      </c>
      <c r="J181" s="4">
        <v>70573</v>
      </c>
    </row>
    <row r="182" spans="1:10" x14ac:dyDescent="0.2">
      <c r="A182" s="53" t="str">
        <f t="shared" si="2"/>
        <v>ASPARGOS PREPARADOS OU CONSERVADOS</v>
      </c>
      <c r="B182" s="4" t="s">
        <v>260</v>
      </c>
      <c r="C182" s="4">
        <v>1232</v>
      </c>
      <c r="D182" s="4">
        <v>78</v>
      </c>
      <c r="E182" s="4">
        <v>50</v>
      </c>
      <c r="F182" s="4">
        <v>4</v>
      </c>
      <c r="G182" s="4">
        <v>66216</v>
      </c>
      <c r="H182" s="4">
        <v>37936</v>
      </c>
      <c r="I182" s="4">
        <v>72013</v>
      </c>
      <c r="J182" s="4">
        <v>29036</v>
      </c>
    </row>
    <row r="183" spans="1:10" x14ac:dyDescent="0.2">
      <c r="A183" s="53" t="str">
        <f t="shared" si="2"/>
        <v>ATUNS</v>
      </c>
      <c r="B183" s="4" t="s">
        <v>811</v>
      </c>
      <c r="C183" s="4">
        <v>1559302</v>
      </c>
      <c r="D183" s="4">
        <v>318790</v>
      </c>
      <c r="E183" s="4">
        <v>33590</v>
      </c>
      <c r="F183" s="4">
        <v>4209</v>
      </c>
    </row>
    <row r="184" spans="1:10" x14ac:dyDescent="0.2">
      <c r="A184" s="53" t="str">
        <f t="shared" si="2"/>
        <v>AVEIA</v>
      </c>
      <c r="B184" s="4" t="s">
        <v>264</v>
      </c>
      <c r="C184" s="4">
        <v>257437</v>
      </c>
      <c r="D184" s="4">
        <v>1414035</v>
      </c>
      <c r="E184" s="4">
        <v>55021</v>
      </c>
      <c r="F184" s="4">
        <v>246003</v>
      </c>
      <c r="G184" s="4">
        <v>17913</v>
      </c>
      <c r="H184" s="4">
        <v>42650</v>
      </c>
      <c r="I184" s="4">
        <v>0</v>
      </c>
      <c r="J184" s="4">
        <v>0</v>
      </c>
    </row>
    <row r="185" spans="1:10" x14ac:dyDescent="0.2">
      <c r="A185" s="53" t="str">
        <f t="shared" si="2"/>
        <v>AVEIA EM FLOCOS OU ELABORADOS DE OUTRO MODO</v>
      </c>
      <c r="B185" s="4" t="s">
        <v>265</v>
      </c>
      <c r="C185" s="4">
        <v>59313</v>
      </c>
      <c r="D185" s="4">
        <v>41405</v>
      </c>
      <c r="E185" s="4">
        <v>57650</v>
      </c>
      <c r="F185" s="4">
        <v>75654</v>
      </c>
      <c r="G185" s="4">
        <v>1591</v>
      </c>
      <c r="H185" s="4">
        <v>448</v>
      </c>
      <c r="I185" s="4">
        <v>0</v>
      </c>
      <c r="J185" s="4">
        <v>0</v>
      </c>
    </row>
    <row r="186" spans="1:10" x14ac:dyDescent="0.2">
      <c r="A186" s="53" t="str">
        <f t="shared" si="2"/>
        <v>AVELÃS</v>
      </c>
      <c r="B186" s="4" t="s">
        <v>266</v>
      </c>
      <c r="C186" s="4">
        <v>425</v>
      </c>
      <c r="D186" s="4">
        <v>21</v>
      </c>
      <c r="E186" s="4">
        <v>928</v>
      </c>
      <c r="F186" s="4">
        <v>47</v>
      </c>
      <c r="G186" s="4">
        <v>6842429</v>
      </c>
      <c r="H186" s="4">
        <v>768000</v>
      </c>
      <c r="I186" s="4">
        <v>7280452</v>
      </c>
      <c r="J186" s="4">
        <v>803000</v>
      </c>
    </row>
    <row r="187" spans="1:10" x14ac:dyDescent="0.2">
      <c r="A187" s="53" t="str">
        <f t="shared" si="2"/>
        <v>AVESTRUZES VIVAS</v>
      </c>
      <c r="B187" s="4" t="s">
        <v>267</v>
      </c>
      <c r="C187" s="4">
        <v>10534</v>
      </c>
      <c r="D187" s="4">
        <v>320</v>
      </c>
      <c r="E187" s="4">
        <v>0</v>
      </c>
      <c r="F187" s="4">
        <v>0</v>
      </c>
    </row>
    <row r="188" spans="1:10" x14ac:dyDescent="0.2">
      <c r="A188" s="53" t="str">
        <f t="shared" si="2"/>
        <v>AZEITE DE OLIVA</v>
      </c>
      <c r="B188" s="4" t="s">
        <v>268</v>
      </c>
      <c r="C188" s="4">
        <v>19782</v>
      </c>
      <c r="D188" s="4">
        <v>1855</v>
      </c>
      <c r="E188" s="4">
        <v>240504</v>
      </c>
      <c r="F188" s="4">
        <v>31367</v>
      </c>
      <c r="G188" s="4">
        <v>43830341</v>
      </c>
      <c r="H188" s="4">
        <v>7743330</v>
      </c>
      <c r="I188" s="4">
        <v>65698409</v>
      </c>
      <c r="J188" s="4">
        <v>6778643</v>
      </c>
    </row>
    <row r="189" spans="1:10" x14ac:dyDescent="0.2">
      <c r="A189" s="53" t="str">
        <f t="shared" si="2"/>
        <v>AZEITONAS PREPARADAS OU CONSERVADAS</v>
      </c>
      <c r="B189" s="4" t="s">
        <v>269</v>
      </c>
      <c r="C189" s="4">
        <v>70585</v>
      </c>
      <c r="D189" s="4">
        <v>27823</v>
      </c>
      <c r="E189" s="4">
        <v>67981</v>
      </c>
      <c r="F189" s="4">
        <v>30145</v>
      </c>
      <c r="G189" s="4">
        <v>9550669</v>
      </c>
      <c r="H189" s="4">
        <v>9922785</v>
      </c>
      <c r="I189" s="4">
        <v>7514349</v>
      </c>
      <c r="J189" s="4">
        <v>7467552</v>
      </c>
    </row>
    <row r="190" spans="1:10" x14ac:dyDescent="0.2">
      <c r="A190" s="53" t="str">
        <f t="shared" si="2"/>
        <v>BACALHAU</v>
      </c>
      <c r="B190" s="4" t="s">
        <v>812</v>
      </c>
      <c r="C190" s="4">
        <v>13134</v>
      </c>
      <c r="D190" s="4">
        <v>524</v>
      </c>
      <c r="E190" s="4">
        <v>2118</v>
      </c>
      <c r="F190" s="4">
        <v>167</v>
      </c>
      <c r="G190" s="4">
        <v>7067665</v>
      </c>
      <c r="H190" s="4">
        <v>667886</v>
      </c>
      <c r="I190" s="4">
        <v>13441939</v>
      </c>
      <c r="J190" s="4">
        <v>1043961</v>
      </c>
    </row>
    <row r="191" spans="1:10" x14ac:dyDescent="0.2">
      <c r="A191" s="53" t="str">
        <f t="shared" si="2"/>
        <v>BANANAS FRESCAS OU SECAS</v>
      </c>
      <c r="B191" s="4" t="s">
        <v>272</v>
      </c>
      <c r="C191" s="4">
        <v>2980429</v>
      </c>
      <c r="D191" s="4">
        <v>7288603</v>
      </c>
      <c r="E191" s="4">
        <v>1079402</v>
      </c>
      <c r="F191" s="4">
        <v>2519737</v>
      </c>
      <c r="G191" s="4">
        <v>53410</v>
      </c>
      <c r="H191" s="4">
        <v>23715</v>
      </c>
      <c r="I191" s="4">
        <v>52697</v>
      </c>
      <c r="J191" s="4">
        <v>23114</v>
      </c>
    </row>
    <row r="192" spans="1:10" x14ac:dyDescent="0.2">
      <c r="A192" s="53" t="str">
        <f t="shared" si="2"/>
        <v>BATATA-DOCE</v>
      </c>
      <c r="B192" s="4" t="s">
        <v>273</v>
      </c>
      <c r="C192" s="4">
        <v>741953</v>
      </c>
      <c r="D192" s="4">
        <v>976851</v>
      </c>
      <c r="E192" s="4">
        <v>800353</v>
      </c>
      <c r="F192" s="4">
        <v>703499</v>
      </c>
    </row>
    <row r="193" spans="1:10" x14ac:dyDescent="0.2">
      <c r="A193" s="53" t="str">
        <f t="shared" si="2"/>
        <v>BATATAS</v>
      </c>
      <c r="B193" s="4" t="s">
        <v>274</v>
      </c>
      <c r="C193" s="4">
        <v>203837</v>
      </c>
      <c r="D193" s="4">
        <v>282403</v>
      </c>
      <c r="E193" s="4">
        <v>285004</v>
      </c>
      <c r="F193" s="4">
        <v>459890</v>
      </c>
      <c r="G193" s="4">
        <v>0</v>
      </c>
      <c r="H193" s="4">
        <v>0</v>
      </c>
      <c r="I193" s="4">
        <v>26600</v>
      </c>
      <c r="J193" s="4">
        <v>108500</v>
      </c>
    </row>
    <row r="194" spans="1:10" x14ac:dyDescent="0.2">
      <c r="A194" s="53" t="str">
        <f t="shared" si="2"/>
        <v>BATATAS CONGELADAS</v>
      </c>
      <c r="B194" s="4" t="s">
        <v>275</v>
      </c>
      <c r="C194" s="4">
        <v>16601</v>
      </c>
      <c r="D194" s="4">
        <v>21757</v>
      </c>
      <c r="E194" s="4">
        <v>13638</v>
      </c>
      <c r="F194" s="4">
        <v>14601</v>
      </c>
    </row>
    <row r="195" spans="1:10" x14ac:dyDescent="0.2">
      <c r="A195" s="53" t="str">
        <f t="shared" si="2"/>
        <v>BATATAS PREPARADAS OU CONSERVADAS</v>
      </c>
      <c r="B195" s="4" t="s">
        <v>276</v>
      </c>
      <c r="C195" s="4">
        <v>1871557</v>
      </c>
      <c r="D195" s="4">
        <v>1694298</v>
      </c>
      <c r="E195" s="4">
        <v>2162266</v>
      </c>
      <c r="F195" s="4">
        <v>1582765</v>
      </c>
      <c r="G195" s="4">
        <v>30038887</v>
      </c>
      <c r="H195" s="4">
        <v>23291896</v>
      </c>
      <c r="I195" s="4">
        <v>39057370</v>
      </c>
      <c r="J195" s="4">
        <v>27718535</v>
      </c>
    </row>
    <row r="196" spans="1:10" x14ac:dyDescent="0.2">
      <c r="A196" s="53" t="str">
        <f t="shared" si="2"/>
        <v>BORRACHA NATURAL</v>
      </c>
      <c r="B196" s="4" t="s">
        <v>277</v>
      </c>
      <c r="C196" s="4">
        <v>894201</v>
      </c>
      <c r="D196" s="4">
        <v>309495</v>
      </c>
      <c r="E196" s="4">
        <v>589232</v>
      </c>
      <c r="F196" s="4">
        <v>276271</v>
      </c>
      <c r="G196" s="4">
        <v>26896001</v>
      </c>
      <c r="H196" s="4">
        <v>17781731</v>
      </c>
      <c r="I196" s="4">
        <v>17148860</v>
      </c>
      <c r="J196" s="4">
        <v>10854654</v>
      </c>
    </row>
    <row r="197" spans="1:10" x14ac:dyDescent="0.2">
      <c r="A197" s="53" t="str">
        <f t="shared" ref="A197:A260" si="3">RIGHT(B197,LEN(B197)-11)</f>
        <v>BOVINOS VIVOS</v>
      </c>
      <c r="B197" s="4" t="s">
        <v>278</v>
      </c>
      <c r="C197" s="4">
        <v>10534519</v>
      </c>
      <c r="D197" s="4">
        <v>4387694</v>
      </c>
      <c r="E197" s="4">
        <v>25827056</v>
      </c>
      <c r="F197" s="4">
        <v>13383064</v>
      </c>
      <c r="G197" s="4">
        <v>32552</v>
      </c>
      <c r="H197" s="4">
        <v>2950</v>
      </c>
      <c r="I197" s="4">
        <v>0</v>
      </c>
      <c r="J197" s="4">
        <v>0</v>
      </c>
    </row>
    <row r="198" spans="1:10" x14ac:dyDescent="0.2">
      <c r="A198" s="53" t="str">
        <f t="shared" si="3"/>
        <v>BULBOS,  TUBÉRCULOS, RIZOMAS E SIMILARES</v>
      </c>
      <c r="B198" s="4" t="s">
        <v>279</v>
      </c>
      <c r="C198" s="4">
        <v>199925</v>
      </c>
      <c r="D198" s="4">
        <v>17721</v>
      </c>
      <c r="E198" s="4">
        <v>16017</v>
      </c>
      <c r="F198" s="4">
        <v>18238</v>
      </c>
      <c r="G198" s="4">
        <v>706115</v>
      </c>
      <c r="H198" s="4">
        <v>201536</v>
      </c>
      <c r="I198" s="4">
        <v>674435</v>
      </c>
      <c r="J198" s="4">
        <v>168833</v>
      </c>
    </row>
    <row r="199" spans="1:10" x14ac:dyDescent="0.2">
      <c r="A199" s="53" t="str">
        <f t="shared" si="3"/>
        <v>CACAU EM PÓ</v>
      </c>
      <c r="B199" s="4" t="s">
        <v>280</v>
      </c>
      <c r="C199" s="4">
        <v>6115304</v>
      </c>
      <c r="D199" s="4">
        <v>1843258</v>
      </c>
      <c r="E199" s="4">
        <v>5184134</v>
      </c>
      <c r="F199" s="4">
        <v>1482671</v>
      </c>
      <c r="G199" s="4">
        <v>4578686</v>
      </c>
      <c r="H199" s="4">
        <v>1533049</v>
      </c>
      <c r="I199" s="4">
        <v>2602513</v>
      </c>
      <c r="J199" s="4">
        <v>849586</v>
      </c>
    </row>
    <row r="200" spans="1:10" x14ac:dyDescent="0.2">
      <c r="A200" s="53" t="str">
        <f t="shared" si="3"/>
        <v>CACAU INTEIRO OU PARTIDO</v>
      </c>
      <c r="B200" s="4" t="s">
        <v>281</v>
      </c>
      <c r="C200" s="4">
        <v>198073</v>
      </c>
      <c r="D200" s="4">
        <v>40055</v>
      </c>
      <c r="E200" s="4">
        <v>344672</v>
      </c>
      <c r="F200" s="4">
        <v>85013</v>
      </c>
      <c r="G200" s="4">
        <v>35271717</v>
      </c>
      <c r="H200" s="4">
        <v>14540666</v>
      </c>
      <c r="I200" s="4">
        <v>18657028</v>
      </c>
      <c r="J200" s="4">
        <v>4643223</v>
      </c>
    </row>
    <row r="201" spans="1:10" x14ac:dyDescent="0.2">
      <c r="A201" s="53" t="str">
        <f t="shared" si="3"/>
        <v>CACHAÇA</v>
      </c>
      <c r="B201" s="4" t="s">
        <v>282</v>
      </c>
      <c r="C201" s="4">
        <v>1403291</v>
      </c>
      <c r="D201" s="4">
        <v>636456</v>
      </c>
      <c r="E201" s="4">
        <v>864120</v>
      </c>
      <c r="F201" s="4">
        <v>320820</v>
      </c>
      <c r="G201" s="4">
        <v>67312</v>
      </c>
      <c r="H201" s="4">
        <v>1006</v>
      </c>
      <c r="I201" s="4">
        <v>125163</v>
      </c>
      <c r="J201" s="4">
        <v>9895</v>
      </c>
    </row>
    <row r="202" spans="1:10" x14ac:dyDescent="0.2">
      <c r="A202" s="53" t="str">
        <f t="shared" si="3"/>
        <v>CAFÉ SOLÚVEL</v>
      </c>
      <c r="B202" s="4" t="s">
        <v>283</v>
      </c>
      <c r="C202" s="4">
        <v>62108567</v>
      </c>
      <c r="D202" s="4">
        <v>7381157</v>
      </c>
      <c r="E202" s="4">
        <v>63449285</v>
      </c>
      <c r="F202" s="4">
        <v>7479496</v>
      </c>
      <c r="G202" s="4">
        <v>439977</v>
      </c>
      <c r="H202" s="4">
        <v>38653</v>
      </c>
      <c r="I202" s="4">
        <v>77091</v>
      </c>
      <c r="J202" s="4">
        <v>7721</v>
      </c>
    </row>
    <row r="203" spans="1:10" x14ac:dyDescent="0.2">
      <c r="A203" s="53" t="str">
        <f t="shared" si="3"/>
        <v>CAFÉ TORRADO</v>
      </c>
      <c r="B203" s="4" t="s">
        <v>284</v>
      </c>
      <c r="C203" s="4">
        <v>2057326</v>
      </c>
      <c r="D203" s="4">
        <v>241659</v>
      </c>
      <c r="E203" s="4">
        <v>1925417</v>
      </c>
      <c r="F203" s="4">
        <v>226816</v>
      </c>
      <c r="G203" s="4">
        <v>6331494</v>
      </c>
      <c r="H203" s="4">
        <v>302370</v>
      </c>
      <c r="I203" s="4">
        <v>7842490</v>
      </c>
      <c r="J203" s="4">
        <v>400997</v>
      </c>
    </row>
    <row r="204" spans="1:10" x14ac:dyDescent="0.2">
      <c r="A204" s="53" t="str">
        <f t="shared" si="3"/>
        <v>CAFÉ VERDE</v>
      </c>
      <c r="B204" s="4" t="s">
        <v>285</v>
      </c>
      <c r="C204" s="4">
        <v>626878671</v>
      </c>
      <c r="D204" s="4">
        <v>169553056</v>
      </c>
      <c r="E204" s="4">
        <v>739312339</v>
      </c>
      <c r="F204" s="4">
        <v>223975119</v>
      </c>
      <c r="G204" s="4">
        <v>768089</v>
      </c>
      <c r="H204" s="4">
        <v>395520</v>
      </c>
      <c r="I204" s="4">
        <v>69365</v>
      </c>
      <c r="J204" s="4">
        <v>72540</v>
      </c>
    </row>
    <row r="205" spans="1:10" x14ac:dyDescent="0.2">
      <c r="A205" s="53" t="str">
        <f t="shared" si="3"/>
        <v>CALÇADOS DE COURO</v>
      </c>
      <c r="B205" s="4" t="s">
        <v>286</v>
      </c>
      <c r="C205" s="4">
        <v>39632507</v>
      </c>
      <c r="D205" s="4">
        <v>1107206</v>
      </c>
      <c r="E205" s="4">
        <v>31662916</v>
      </c>
      <c r="F205" s="4">
        <v>835409</v>
      </c>
      <c r="G205" s="4">
        <v>10914829</v>
      </c>
      <c r="H205" s="4">
        <v>301432</v>
      </c>
      <c r="I205" s="4">
        <v>8086293</v>
      </c>
      <c r="J205" s="4">
        <v>178494</v>
      </c>
    </row>
    <row r="206" spans="1:10" x14ac:dyDescent="0.2">
      <c r="A206" s="53" t="str">
        <f t="shared" si="3"/>
        <v>CALDOS E SOPAS E PREPARAÇÕES P/ CALDOS E SOPAS</v>
      </c>
      <c r="B206" s="4" t="s">
        <v>287</v>
      </c>
      <c r="C206" s="4">
        <v>188462</v>
      </c>
      <c r="D206" s="4">
        <v>76192</v>
      </c>
      <c r="E206" s="4">
        <v>118038</v>
      </c>
      <c r="F206" s="4">
        <v>48577</v>
      </c>
      <c r="G206" s="4">
        <v>123121</v>
      </c>
      <c r="H206" s="4">
        <v>28288</v>
      </c>
      <c r="I206" s="4">
        <v>108587</v>
      </c>
      <c r="J206" s="4">
        <v>22540</v>
      </c>
    </row>
    <row r="207" spans="1:10" x14ac:dyDescent="0.2">
      <c r="A207" s="53" t="str">
        <f t="shared" si="3"/>
        <v>CAMARÕES</v>
      </c>
      <c r="B207" s="4" t="s">
        <v>813</v>
      </c>
      <c r="C207" s="4">
        <v>127816</v>
      </c>
      <c r="D207" s="4">
        <v>7149</v>
      </c>
      <c r="E207" s="4">
        <v>63518</v>
      </c>
      <c r="F207" s="4">
        <v>4456</v>
      </c>
      <c r="G207" s="4">
        <v>347888</v>
      </c>
      <c r="H207" s="4">
        <v>41560</v>
      </c>
      <c r="I207" s="4">
        <v>834846</v>
      </c>
      <c r="J207" s="4">
        <v>113269</v>
      </c>
    </row>
    <row r="208" spans="1:10" x14ac:dyDescent="0.2">
      <c r="A208" s="53" t="str">
        <f t="shared" si="3"/>
        <v>CANELA</v>
      </c>
      <c r="B208" s="4" t="s">
        <v>290</v>
      </c>
      <c r="C208" s="4">
        <v>2092</v>
      </c>
      <c r="D208" s="4">
        <v>117</v>
      </c>
      <c r="E208" s="4">
        <v>3565</v>
      </c>
      <c r="F208" s="4">
        <v>214</v>
      </c>
      <c r="G208" s="4">
        <v>293784</v>
      </c>
      <c r="H208" s="4">
        <v>84990</v>
      </c>
      <c r="I208" s="4">
        <v>1100176</v>
      </c>
      <c r="J208" s="4">
        <v>380517</v>
      </c>
    </row>
    <row r="209" spans="1:10" x14ac:dyDescent="0.2">
      <c r="A209" s="53" t="str">
        <f t="shared" si="3"/>
        <v>CAPRINOS VIVOS</v>
      </c>
      <c r="B209" s="4" t="s">
        <v>643</v>
      </c>
      <c r="C209" s="4">
        <v>30</v>
      </c>
      <c r="D209" s="4">
        <v>15</v>
      </c>
      <c r="E209" s="4">
        <v>0</v>
      </c>
      <c r="F209" s="4">
        <v>0</v>
      </c>
    </row>
    <row r="210" spans="1:10" x14ac:dyDescent="0.2">
      <c r="A210" s="53" t="str">
        <f t="shared" si="3"/>
        <v>CAQUIS FRESCOS</v>
      </c>
      <c r="B210" s="4" t="s">
        <v>291</v>
      </c>
      <c r="C210" s="4">
        <v>269</v>
      </c>
      <c r="D210" s="4">
        <v>83</v>
      </c>
      <c r="E210" s="4">
        <v>4328</v>
      </c>
      <c r="F210" s="4">
        <v>597</v>
      </c>
      <c r="G210" s="4">
        <v>0</v>
      </c>
      <c r="H210" s="4">
        <v>0</v>
      </c>
      <c r="I210" s="4">
        <v>275495</v>
      </c>
      <c r="J210" s="4">
        <v>139807</v>
      </c>
    </row>
    <row r="211" spans="1:10" x14ac:dyDescent="0.2">
      <c r="A211" s="53" t="str">
        <f t="shared" si="3"/>
        <v>CARANGUEJOS</v>
      </c>
      <c r="B211" s="4" t="s">
        <v>814</v>
      </c>
      <c r="C211" s="4">
        <v>496</v>
      </c>
      <c r="D211" s="4">
        <v>50</v>
      </c>
      <c r="E211" s="4">
        <v>157</v>
      </c>
      <c r="F211" s="4">
        <v>16</v>
      </c>
      <c r="G211" s="4">
        <v>146039</v>
      </c>
      <c r="H211" s="4">
        <v>4993</v>
      </c>
      <c r="I211" s="4">
        <v>491296</v>
      </c>
      <c r="J211" s="4">
        <v>23582</v>
      </c>
    </row>
    <row r="212" spans="1:10" x14ac:dyDescent="0.2">
      <c r="A212" s="53" t="str">
        <f t="shared" si="3"/>
        <v>CARNE BOVINA in natura</v>
      </c>
      <c r="B212" s="4" t="s">
        <v>293</v>
      </c>
      <c r="C212" s="4">
        <v>775785841</v>
      </c>
      <c r="D212" s="4">
        <v>160191236</v>
      </c>
      <c r="E212" s="4">
        <v>821784806</v>
      </c>
      <c r="F212" s="4">
        <v>181690271</v>
      </c>
      <c r="G212" s="4">
        <v>21777941</v>
      </c>
      <c r="H212" s="4">
        <v>3385575</v>
      </c>
      <c r="I212" s="4">
        <v>26321869</v>
      </c>
      <c r="J212" s="4">
        <v>3151354</v>
      </c>
    </row>
    <row r="213" spans="1:10" x14ac:dyDescent="0.2">
      <c r="A213" s="53" t="str">
        <f t="shared" si="3"/>
        <v>CARNE BOVINA INDUSTRIALIZADA</v>
      </c>
      <c r="B213" s="4" t="s">
        <v>294</v>
      </c>
      <c r="C213" s="4">
        <v>44332018</v>
      </c>
      <c r="D213" s="4">
        <v>7444755</v>
      </c>
      <c r="E213" s="4">
        <v>41714708</v>
      </c>
      <c r="F213" s="4">
        <v>6550591</v>
      </c>
      <c r="G213" s="4">
        <v>328</v>
      </c>
      <c r="H213" s="4">
        <v>32</v>
      </c>
      <c r="I213" s="4">
        <v>0</v>
      </c>
      <c r="J213" s="4">
        <v>0</v>
      </c>
    </row>
    <row r="214" spans="1:10" x14ac:dyDescent="0.2">
      <c r="A214" s="53" t="str">
        <f t="shared" si="3"/>
        <v>CARNE DE FRANGO in natura</v>
      </c>
      <c r="B214" s="4" t="s">
        <v>295</v>
      </c>
      <c r="C214" s="4">
        <v>806163654</v>
      </c>
      <c r="D214" s="4">
        <v>399741106</v>
      </c>
      <c r="E214" s="4">
        <v>639556505</v>
      </c>
      <c r="F214" s="4">
        <v>384269606</v>
      </c>
      <c r="G214" s="4">
        <v>1153565</v>
      </c>
      <c r="H214" s="4">
        <v>402718</v>
      </c>
      <c r="I214" s="4">
        <v>1174322</v>
      </c>
      <c r="J214" s="4">
        <v>360716</v>
      </c>
    </row>
    <row r="215" spans="1:10" x14ac:dyDescent="0.2">
      <c r="A215" s="53" t="str">
        <f t="shared" si="3"/>
        <v>CARNE DE FRANGO INDUSTRIALIZADA</v>
      </c>
      <c r="B215" s="4" t="s">
        <v>296</v>
      </c>
      <c r="C215" s="4">
        <v>32532582</v>
      </c>
      <c r="D215" s="4">
        <v>9144077</v>
      </c>
      <c r="E215" s="4">
        <v>31598120</v>
      </c>
      <c r="F215" s="4">
        <v>9945939</v>
      </c>
    </row>
    <row r="216" spans="1:10" x14ac:dyDescent="0.2">
      <c r="A216" s="53" t="str">
        <f t="shared" si="3"/>
        <v>CARNE DE OVINO in natura</v>
      </c>
      <c r="B216" s="4" t="s">
        <v>297</v>
      </c>
      <c r="C216" s="4">
        <v>98958</v>
      </c>
      <c r="D216" s="4">
        <v>7187</v>
      </c>
      <c r="E216" s="4">
        <v>66724</v>
      </c>
      <c r="F216" s="4">
        <v>5633</v>
      </c>
      <c r="G216" s="4">
        <v>1864534</v>
      </c>
      <c r="H216" s="4">
        <v>277643</v>
      </c>
      <c r="I216" s="4">
        <v>2785515</v>
      </c>
      <c r="J216" s="4">
        <v>452056</v>
      </c>
    </row>
    <row r="217" spans="1:10" x14ac:dyDescent="0.2">
      <c r="A217" s="53" t="str">
        <f t="shared" si="3"/>
        <v>CARNE DE PATO in natura</v>
      </c>
      <c r="B217" s="4" t="s">
        <v>298</v>
      </c>
      <c r="C217" s="4">
        <v>1213481</v>
      </c>
      <c r="D217" s="4">
        <v>304197</v>
      </c>
      <c r="E217" s="4">
        <v>663601</v>
      </c>
      <c r="F217" s="4">
        <v>218026</v>
      </c>
    </row>
    <row r="218" spans="1:10" x14ac:dyDescent="0.2">
      <c r="A218" s="53" t="str">
        <f t="shared" si="3"/>
        <v>CARNE DE PERU in natura</v>
      </c>
      <c r="B218" s="4" t="s">
        <v>299</v>
      </c>
      <c r="C218" s="4">
        <v>13934600</v>
      </c>
      <c r="D218" s="4">
        <v>5189718</v>
      </c>
      <c r="E218" s="4">
        <v>6870487</v>
      </c>
      <c r="F218" s="4">
        <v>3331567</v>
      </c>
    </row>
    <row r="219" spans="1:10" x14ac:dyDescent="0.2">
      <c r="A219" s="53" t="str">
        <f t="shared" si="3"/>
        <v>CARNE DE PERU INDUSTRIALIZADA</v>
      </c>
      <c r="B219" s="4" t="s">
        <v>300</v>
      </c>
      <c r="C219" s="4">
        <v>48030</v>
      </c>
      <c r="D219" s="4">
        <v>9437</v>
      </c>
      <c r="E219" s="4">
        <v>723889</v>
      </c>
      <c r="F219" s="4">
        <v>165457</v>
      </c>
    </row>
    <row r="220" spans="1:10" x14ac:dyDescent="0.2">
      <c r="A220" s="53" t="str">
        <f t="shared" si="3"/>
        <v>CARNE SUÍNA in natura</v>
      </c>
      <c r="B220" s="4" t="s">
        <v>301</v>
      </c>
      <c r="C220" s="4">
        <v>197978373</v>
      </c>
      <c r="D220" s="4">
        <v>79983094</v>
      </c>
      <c r="E220" s="4">
        <v>182840732</v>
      </c>
      <c r="F220" s="4">
        <v>83796860</v>
      </c>
    </row>
    <row r="221" spans="1:10" x14ac:dyDescent="0.2">
      <c r="A221" s="53" t="str">
        <f t="shared" si="3"/>
        <v>CARNE SUÍNA INDUSTRIALIZADA</v>
      </c>
      <c r="B221" s="4" t="s">
        <v>302</v>
      </c>
      <c r="C221" s="4">
        <v>1255813</v>
      </c>
      <c r="D221" s="4">
        <v>490385</v>
      </c>
      <c r="E221" s="4">
        <v>951065</v>
      </c>
      <c r="F221" s="4">
        <v>473757</v>
      </c>
      <c r="G221" s="4">
        <v>16857</v>
      </c>
      <c r="H221" s="4">
        <v>1680</v>
      </c>
      <c r="I221" s="4">
        <v>74168</v>
      </c>
      <c r="J221" s="4">
        <v>6508</v>
      </c>
    </row>
    <row r="222" spans="1:10" x14ac:dyDescent="0.2">
      <c r="A222" s="53" t="str">
        <f t="shared" si="3"/>
        <v>CARNES DE CAPRINO in natura</v>
      </c>
      <c r="B222" s="4" t="s">
        <v>303</v>
      </c>
      <c r="C222" s="4">
        <v>817</v>
      </c>
      <c r="D222" s="4">
        <v>89</v>
      </c>
      <c r="E222" s="4">
        <v>906</v>
      </c>
      <c r="F222" s="4">
        <v>87</v>
      </c>
    </row>
    <row r="223" spans="1:10" x14ac:dyDescent="0.2">
      <c r="A223" s="53" t="str">
        <f t="shared" si="3"/>
        <v>CARNES DE CAVALO, ASININO E MUAR</v>
      </c>
      <c r="B223" s="4" t="s">
        <v>304</v>
      </c>
      <c r="C223" s="4">
        <v>1036873</v>
      </c>
      <c r="D223" s="4">
        <v>288463</v>
      </c>
      <c r="E223" s="4">
        <v>1037771</v>
      </c>
      <c r="F223" s="4">
        <v>219120</v>
      </c>
    </row>
    <row r="224" spans="1:10" x14ac:dyDescent="0.2">
      <c r="A224" s="53" t="str">
        <f t="shared" si="3"/>
        <v>CASEINAS E CASEINATOS</v>
      </c>
      <c r="B224" s="4" t="s">
        <v>305</v>
      </c>
      <c r="C224" s="4">
        <v>8</v>
      </c>
      <c r="D224" s="4">
        <v>0</v>
      </c>
      <c r="E224" s="4">
        <v>2077</v>
      </c>
      <c r="F224" s="4">
        <v>75</v>
      </c>
      <c r="G224" s="4">
        <v>8078720</v>
      </c>
      <c r="H224" s="4">
        <v>589536</v>
      </c>
      <c r="I224" s="4">
        <v>2909110</v>
      </c>
      <c r="J224" s="4">
        <v>271240</v>
      </c>
    </row>
    <row r="225" spans="1:10" x14ac:dyDescent="0.2">
      <c r="A225" s="53" t="str">
        <f t="shared" si="3"/>
        <v>CASTANHA DE CAJÚ</v>
      </c>
      <c r="B225" s="4" t="s">
        <v>306</v>
      </c>
      <c r="C225" s="4">
        <v>5636830</v>
      </c>
      <c r="D225" s="4">
        <v>937936</v>
      </c>
      <c r="E225" s="4">
        <v>3616936</v>
      </c>
      <c r="F225" s="4">
        <v>623397</v>
      </c>
      <c r="G225" s="4">
        <v>296801</v>
      </c>
      <c r="H225" s="4">
        <v>91288</v>
      </c>
      <c r="I225" s="4">
        <v>1146405</v>
      </c>
      <c r="J225" s="4">
        <v>456782</v>
      </c>
    </row>
    <row r="226" spans="1:10" x14ac:dyDescent="0.2">
      <c r="A226" s="53" t="str">
        <f t="shared" si="3"/>
        <v>CASTANHA DO PARÁ</v>
      </c>
      <c r="B226" s="4" t="s">
        <v>307</v>
      </c>
      <c r="C226" s="4">
        <v>1264724</v>
      </c>
      <c r="D226" s="4">
        <v>587577</v>
      </c>
      <c r="E226" s="4">
        <v>2197739</v>
      </c>
      <c r="F226" s="4">
        <v>697991</v>
      </c>
      <c r="G226" s="4">
        <v>0</v>
      </c>
      <c r="H226" s="4">
        <v>0</v>
      </c>
      <c r="I226" s="4">
        <v>383330</v>
      </c>
      <c r="J226" s="4">
        <v>156162</v>
      </c>
    </row>
    <row r="227" spans="1:10" x14ac:dyDescent="0.2">
      <c r="A227" s="53" t="str">
        <f t="shared" si="3"/>
        <v>CASULOS DE BICHO-DA-SEDA E SEDA CRUA</v>
      </c>
      <c r="B227" s="4" t="s">
        <v>308</v>
      </c>
      <c r="G227" s="4">
        <v>401934</v>
      </c>
      <c r="H227" s="4">
        <v>5994</v>
      </c>
      <c r="I227" s="4">
        <v>0</v>
      </c>
      <c r="J227" s="4">
        <v>0</v>
      </c>
    </row>
    <row r="228" spans="1:10" x14ac:dyDescent="0.2">
      <c r="A228" s="53" t="str">
        <f t="shared" si="3"/>
        <v>CAVALOS VIVOS</v>
      </c>
      <c r="B228" s="4" t="s">
        <v>309</v>
      </c>
      <c r="C228" s="4">
        <v>943633</v>
      </c>
      <c r="D228" s="4">
        <v>14953</v>
      </c>
      <c r="E228" s="4">
        <v>606916</v>
      </c>
      <c r="F228" s="4">
        <v>7360</v>
      </c>
      <c r="G228" s="4">
        <v>180690</v>
      </c>
      <c r="H228" s="4">
        <v>4150</v>
      </c>
      <c r="I228" s="4">
        <v>43500</v>
      </c>
      <c r="J228" s="4">
        <v>2950</v>
      </c>
    </row>
    <row r="229" spans="1:10" x14ac:dyDescent="0.2">
      <c r="A229" s="53" t="str">
        <f t="shared" si="3"/>
        <v>CEBOLAS</v>
      </c>
      <c r="B229" s="4" t="s">
        <v>310</v>
      </c>
      <c r="C229" s="4">
        <v>467465</v>
      </c>
      <c r="D229" s="4">
        <v>2441198</v>
      </c>
      <c r="E229" s="4">
        <v>261226</v>
      </c>
      <c r="F229" s="4">
        <v>888140</v>
      </c>
      <c r="G229" s="4">
        <v>663961</v>
      </c>
      <c r="H229" s="4">
        <v>1379600</v>
      </c>
      <c r="I229" s="4">
        <v>1665123</v>
      </c>
      <c r="J229" s="4">
        <v>5018040</v>
      </c>
    </row>
    <row r="230" spans="1:10" x14ac:dyDescent="0.2">
      <c r="A230" s="53" t="str">
        <f t="shared" si="3"/>
        <v>CEBOLAS SECAS</v>
      </c>
      <c r="B230" s="4" t="s">
        <v>311</v>
      </c>
      <c r="C230" s="4">
        <v>49990</v>
      </c>
      <c r="D230" s="4">
        <v>288558</v>
      </c>
      <c r="E230" s="4">
        <v>213359</v>
      </c>
      <c r="F230" s="4">
        <v>119643</v>
      </c>
      <c r="G230" s="4">
        <v>2295604</v>
      </c>
      <c r="H230" s="4">
        <v>1150964</v>
      </c>
      <c r="I230" s="4">
        <v>2127871</v>
      </c>
      <c r="J230" s="4">
        <v>1002780</v>
      </c>
    </row>
    <row r="231" spans="1:10" x14ac:dyDescent="0.2">
      <c r="A231" s="53" t="str">
        <f t="shared" si="3"/>
        <v>CELULOSE</v>
      </c>
      <c r="B231" s="4" t="s">
        <v>312</v>
      </c>
      <c r="C231" s="4">
        <v>753165930</v>
      </c>
      <c r="D231" s="4">
        <v>1699553359</v>
      </c>
      <c r="E231" s="4">
        <v>715816506</v>
      </c>
      <c r="F231" s="4">
        <v>1714612593</v>
      </c>
      <c r="G231" s="4">
        <v>18970215</v>
      </c>
      <c r="H231" s="4">
        <v>14521675</v>
      </c>
      <c r="I231" s="4">
        <v>16824202</v>
      </c>
      <c r="J231" s="4">
        <v>15852051</v>
      </c>
    </row>
    <row r="232" spans="1:10" x14ac:dyDescent="0.2">
      <c r="A232" s="53" t="str">
        <f t="shared" si="3"/>
        <v>CENOURAS E NABOS</v>
      </c>
      <c r="B232" s="4" t="s">
        <v>313</v>
      </c>
      <c r="C232" s="4">
        <v>57981</v>
      </c>
      <c r="D232" s="4">
        <v>67051</v>
      </c>
      <c r="E232" s="4">
        <v>59004</v>
      </c>
      <c r="F232" s="4">
        <v>67195</v>
      </c>
      <c r="G232" s="4">
        <v>5010</v>
      </c>
      <c r="H232" s="4">
        <v>1175</v>
      </c>
      <c r="I232" s="4">
        <v>57917</v>
      </c>
      <c r="J232" s="4">
        <v>241410</v>
      </c>
    </row>
    <row r="233" spans="1:10" x14ac:dyDescent="0.2">
      <c r="A233" s="53" t="str">
        <f t="shared" si="3"/>
        <v>CENTEIO</v>
      </c>
      <c r="B233" s="4" t="s">
        <v>314</v>
      </c>
      <c r="C233" s="4">
        <v>33</v>
      </c>
      <c r="D233" s="4">
        <v>6</v>
      </c>
      <c r="E233" s="4">
        <v>13400</v>
      </c>
      <c r="F233" s="4">
        <v>28000</v>
      </c>
    </row>
    <row r="234" spans="1:10" x14ac:dyDescent="0.2">
      <c r="A234" s="53" t="str">
        <f t="shared" si="3"/>
        <v>CERAS DE ABELHA</v>
      </c>
      <c r="B234" s="4" t="s">
        <v>315</v>
      </c>
      <c r="C234" s="4">
        <v>55075</v>
      </c>
      <c r="D234" s="4">
        <v>399</v>
      </c>
      <c r="E234" s="4">
        <v>34152</v>
      </c>
      <c r="F234" s="4">
        <v>105</v>
      </c>
      <c r="G234" s="4">
        <v>0</v>
      </c>
      <c r="H234" s="4">
        <v>0</v>
      </c>
      <c r="I234" s="4">
        <v>1</v>
      </c>
      <c r="J234" s="4">
        <v>1</v>
      </c>
    </row>
    <row r="235" spans="1:10" x14ac:dyDescent="0.2">
      <c r="A235" s="53" t="str">
        <f t="shared" si="3"/>
        <v>CERDAS E PÊLOS DE ANIMAIS</v>
      </c>
      <c r="B235" s="4" t="s">
        <v>316</v>
      </c>
      <c r="C235" s="4">
        <v>191712</v>
      </c>
      <c r="D235" s="4">
        <v>21011</v>
      </c>
      <c r="E235" s="4">
        <v>145943</v>
      </c>
      <c r="F235" s="4">
        <v>25123</v>
      </c>
      <c r="G235" s="4">
        <v>216194</v>
      </c>
      <c r="H235" s="4">
        <v>20682</v>
      </c>
      <c r="I235" s="4">
        <v>173278</v>
      </c>
      <c r="J235" s="4">
        <v>21501</v>
      </c>
    </row>
    <row r="236" spans="1:10" x14ac:dyDescent="0.2">
      <c r="A236" s="53" t="str">
        <f t="shared" si="3"/>
        <v>CEREJAS FRESCAS</v>
      </c>
      <c r="B236" s="4" t="s">
        <v>317</v>
      </c>
      <c r="C236" s="4">
        <v>40</v>
      </c>
      <c r="D236" s="4">
        <v>5</v>
      </c>
      <c r="E236" s="4">
        <v>0</v>
      </c>
      <c r="F236" s="4">
        <v>0</v>
      </c>
      <c r="G236" s="4">
        <v>1458307</v>
      </c>
      <c r="H236" s="4">
        <v>660710</v>
      </c>
      <c r="I236" s="4">
        <v>1589891</v>
      </c>
      <c r="J236" s="4">
        <v>523356</v>
      </c>
    </row>
    <row r="237" spans="1:10" x14ac:dyDescent="0.2">
      <c r="A237" s="53" t="str">
        <f t="shared" si="3"/>
        <v>CEREJAS PREPARADAS OU CONSERVADAS</v>
      </c>
      <c r="B237" s="4" t="s">
        <v>318</v>
      </c>
      <c r="C237" s="4">
        <v>6780</v>
      </c>
      <c r="D237" s="4">
        <v>1236</v>
      </c>
      <c r="E237" s="4">
        <v>4262</v>
      </c>
      <c r="F237" s="4">
        <v>433</v>
      </c>
      <c r="G237" s="4">
        <v>730826</v>
      </c>
      <c r="H237" s="4">
        <v>277387</v>
      </c>
      <c r="I237" s="4">
        <v>788459</v>
      </c>
      <c r="J237" s="4">
        <v>294836</v>
      </c>
    </row>
    <row r="238" spans="1:10" x14ac:dyDescent="0.2">
      <c r="A238" s="53" t="str">
        <f t="shared" si="3"/>
        <v>CERVEJA</v>
      </c>
      <c r="B238" s="4" t="s">
        <v>319</v>
      </c>
      <c r="C238" s="4">
        <v>12032313</v>
      </c>
      <c r="D238" s="4">
        <v>19650638</v>
      </c>
      <c r="E238" s="4">
        <v>18161828</v>
      </c>
      <c r="F238" s="4">
        <v>26103804</v>
      </c>
      <c r="G238" s="4">
        <v>485128</v>
      </c>
      <c r="H238" s="4">
        <v>511619</v>
      </c>
      <c r="I238" s="4">
        <v>888515</v>
      </c>
      <c r="J238" s="4">
        <v>796484</v>
      </c>
    </row>
    <row r="239" spans="1:10" x14ac:dyDescent="0.2">
      <c r="A239" s="53" t="str">
        <f t="shared" si="3"/>
        <v>CEVADA</v>
      </c>
      <c r="B239" s="4" t="s">
        <v>320</v>
      </c>
      <c r="C239" s="4">
        <v>264</v>
      </c>
      <c r="D239" s="4">
        <v>370</v>
      </c>
      <c r="E239" s="4">
        <v>32</v>
      </c>
      <c r="F239" s="4">
        <v>11</v>
      </c>
      <c r="G239" s="4">
        <v>62189547</v>
      </c>
      <c r="H239" s="4">
        <v>144956861</v>
      </c>
      <c r="I239" s="4">
        <v>27603364</v>
      </c>
      <c r="J239" s="4">
        <v>88629030</v>
      </c>
    </row>
    <row r="240" spans="1:10" x14ac:dyDescent="0.2">
      <c r="A240" s="53" t="str">
        <f t="shared" si="3"/>
        <v>CHÁ PRETO</v>
      </c>
      <c r="B240" s="4" t="s">
        <v>321</v>
      </c>
      <c r="C240" s="4">
        <v>9333</v>
      </c>
      <c r="D240" s="4">
        <v>346</v>
      </c>
      <c r="E240" s="4">
        <v>6299</v>
      </c>
      <c r="F240" s="4">
        <v>210</v>
      </c>
      <c r="G240" s="4">
        <v>58296</v>
      </c>
      <c r="H240" s="4">
        <v>10562</v>
      </c>
      <c r="I240" s="4">
        <v>60876</v>
      </c>
      <c r="J240" s="4">
        <v>6602</v>
      </c>
    </row>
    <row r="241" spans="1:10" x14ac:dyDescent="0.2">
      <c r="A241" s="53" t="str">
        <f t="shared" si="3"/>
        <v>CHÁ VERDE</v>
      </c>
      <c r="B241" s="4" t="s">
        <v>322</v>
      </c>
      <c r="C241" s="4">
        <v>130450</v>
      </c>
      <c r="D241" s="4">
        <v>16837</v>
      </c>
      <c r="E241" s="4">
        <v>251731</v>
      </c>
      <c r="F241" s="4">
        <v>30703</v>
      </c>
      <c r="G241" s="4">
        <v>64539</v>
      </c>
      <c r="H241" s="4">
        <v>20316</v>
      </c>
      <c r="I241" s="4">
        <v>73305</v>
      </c>
      <c r="J241" s="4">
        <v>14395</v>
      </c>
    </row>
    <row r="242" spans="1:10" x14ac:dyDescent="0.2">
      <c r="A242" s="53" t="str">
        <f t="shared" si="3"/>
        <v>CHARUTOS E CIGARRILHAS</v>
      </c>
      <c r="B242" s="4" t="s">
        <v>323</v>
      </c>
      <c r="C242" s="4">
        <v>7898</v>
      </c>
      <c r="D242" s="4">
        <v>79</v>
      </c>
      <c r="E242" s="4">
        <v>50863</v>
      </c>
      <c r="F242" s="4">
        <v>627</v>
      </c>
      <c r="G242" s="4">
        <v>288387</v>
      </c>
      <c r="H242" s="4">
        <v>8041</v>
      </c>
      <c r="I242" s="4">
        <v>390581</v>
      </c>
      <c r="J242" s="4">
        <v>8869</v>
      </c>
    </row>
    <row r="243" spans="1:10" x14ac:dyDescent="0.2">
      <c r="A243" s="53" t="str">
        <f t="shared" si="3"/>
        <v>CHICÓRIA</v>
      </c>
      <c r="B243" s="4" t="s">
        <v>324</v>
      </c>
      <c r="C243" s="4">
        <v>24256</v>
      </c>
      <c r="D243" s="4">
        <v>9421</v>
      </c>
      <c r="E243" s="4">
        <v>16502</v>
      </c>
      <c r="F243" s="4">
        <v>4159</v>
      </c>
      <c r="G243" s="4">
        <v>9185</v>
      </c>
      <c r="H243" s="4">
        <v>3312</v>
      </c>
      <c r="I243" s="4">
        <v>35466</v>
      </c>
      <c r="J243" s="4">
        <v>10382</v>
      </c>
    </row>
    <row r="244" spans="1:10" x14ac:dyDescent="0.2">
      <c r="A244" s="53" t="str">
        <f t="shared" si="3"/>
        <v>CHOCOLATE E PREPARAÇÕES ALIM. CONT. CACAU</v>
      </c>
      <c r="B244" s="4" t="s">
        <v>325</v>
      </c>
      <c r="C244" s="4">
        <v>10953181</v>
      </c>
      <c r="D244" s="4">
        <v>2571649</v>
      </c>
      <c r="E244" s="4">
        <v>16605686</v>
      </c>
      <c r="F244" s="4">
        <v>3182078</v>
      </c>
      <c r="G244" s="4">
        <v>14005228</v>
      </c>
      <c r="H244" s="4">
        <v>1816760</v>
      </c>
      <c r="I244" s="4">
        <v>16946500</v>
      </c>
      <c r="J244" s="4">
        <v>1986498</v>
      </c>
    </row>
    <row r="245" spans="1:10" x14ac:dyDescent="0.2">
      <c r="A245" s="53" t="str">
        <f t="shared" si="3"/>
        <v>CIGARROS</v>
      </c>
      <c r="B245" s="4" t="s">
        <v>326</v>
      </c>
      <c r="C245" s="4">
        <v>1407239</v>
      </c>
      <c r="D245" s="4">
        <v>166577</v>
      </c>
      <c r="E245" s="4">
        <v>3607382</v>
      </c>
      <c r="F245" s="4">
        <v>460696</v>
      </c>
      <c r="G245" s="4">
        <v>1063994</v>
      </c>
      <c r="H245" s="4">
        <v>59341</v>
      </c>
      <c r="I245" s="4">
        <v>2116685</v>
      </c>
      <c r="J245" s="4">
        <v>100693</v>
      </c>
    </row>
    <row r="246" spans="1:10" x14ac:dyDescent="0.2">
      <c r="A246" s="53" t="str">
        <f t="shared" si="3"/>
        <v>CLEMENTINAS</v>
      </c>
      <c r="B246" s="4" t="s">
        <v>631</v>
      </c>
      <c r="G246" s="4">
        <v>255474</v>
      </c>
      <c r="H246" s="4">
        <v>204830</v>
      </c>
      <c r="I246" s="4">
        <v>414401</v>
      </c>
      <c r="J246" s="4">
        <v>302150</v>
      </c>
    </row>
    <row r="247" spans="1:10" x14ac:dyDescent="0.2">
      <c r="A247" s="53" t="str">
        <f t="shared" si="3"/>
        <v>COCOS (ENDOCARPO)</v>
      </c>
      <c r="B247" s="4" t="s">
        <v>327</v>
      </c>
      <c r="C247" s="4">
        <v>7242</v>
      </c>
      <c r="D247" s="4">
        <v>6257</v>
      </c>
      <c r="E247" s="4">
        <v>18435</v>
      </c>
      <c r="F247" s="4">
        <v>26433</v>
      </c>
    </row>
    <row r="248" spans="1:10" x14ac:dyDescent="0.2">
      <c r="A248" s="53" t="str">
        <f t="shared" si="3"/>
        <v>COCOS FRESCOS OU SECOS</v>
      </c>
      <c r="B248" s="4" t="s">
        <v>328</v>
      </c>
      <c r="C248" s="4">
        <v>50756</v>
      </c>
      <c r="D248" s="4">
        <v>12945</v>
      </c>
      <c r="E248" s="4">
        <v>41434</v>
      </c>
      <c r="F248" s="4">
        <v>38188</v>
      </c>
      <c r="G248" s="4">
        <v>1226837</v>
      </c>
      <c r="H248" s="4">
        <v>1039507</v>
      </c>
      <c r="I248" s="4">
        <v>733414</v>
      </c>
      <c r="J248" s="4">
        <v>582823</v>
      </c>
    </row>
    <row r="249" spans="1:10" x14ac:dyDescent="0.2">
      <c r="A249" s="53" t="str">
        <f t="shared" si="3"/>
        <v>COGUMELOS</v>
      </c>
      <c r="B249" s="4" t="s">
        <v>329</v>
      </c>
      <c r="C249" s="4">
        <v>26492</v>
      </c>
      <c r="D249" s="4">
        <v>4239</v>
      </c>
      <c r="E249" s="4">
        <v>33325</v>
      </c>
      <c r="F249" s="4">
        <v>3509</v>
      </c>
      <c r="G249" s="4">
        <v>26462</v>
      </c>
      <c r="H249" s="4">
        <v>22200</v>
      </c>
      <c r="I249" s="4">
        <v>0</v>
      </c>
      <c r="J249" s="4">
        <v>0</v>
      </c>
    </row>
    <row r="250" spans="1:10" x14ac:dyDescent="0.2">
      <c r="A250" s="53" t="str">
        <f t="shared" si="3"/>
        <v>COGUMELOS E TRUFAS PREPARADOS OU CONSERVADOS</v>
      </c>
      <c r="B250" s="4" t="s">
        <v>330</v>
      </c>
      <c r="C250" s="4">
        <v>17249</v>
      </c>
      <c r="D250" s="4">
        <v>1965</v>
      </c>
      <c r="E250" s="4">
        <v>36528</v>
      </c>
      <c r="F250" s="4">
        <v>4579</v>
      </c>
      <c r="G250" s="4">
        <v>1236343</v>
      </c>
      <c r="H250" s="4">
        <v>1034117</v>
      </c>
      <c r="I250" s="4">
        <v>1397821</v>
      </c>
      <c r="J250" s="4">
        <v>1135363</v>
      </c>
    </row>
    <row r="251" spans="1:10" x14ac:dyDescent="0.2">
      <c r="A251" s="53" t="str">
        <f t="shared" si="3"/>
        <v>COGUMELOS E TRUFAS SECOS</v>
      </c>
      <c r="B251" s="4" t="s">
        <v>331</v>
      </c>
      <c r="C251" s="4">
        <v>24377</v>
      </c>
      <c r="D251" s="4">
        <v>246</v>
      </c>
      <c r="E251" s="4">
        <v>48540</v>
      </c>
      <c r="F251" s="4">
        <v>352</v>
      </c>
      <c r="G251" s="4">
        <v>224754</v>
      </c>
      <c r="H251" s="4">
        <v>23139</v>
      </c>
      <c r="I251" s="4">
        <v>95171</v>
      </c>
      <c r="J251" s="4">
        <v>16420</v>
      </c>
    </row>
    <row r="252" spans="1:10" x14ac:dyDescent="0.2">
      <c r="A252" s="53" t="str">
        <f t="shared" si="3"/>
        <v>COLOFONIAS, ÁCIDOS RESÍNICOS E SEUS DERIVADOS</v>
      </c>
      <c r="B252" s="4" t="s">
        <v>332</v>
      </c>
      <c r="C252" s="4">
        <v>12601135</v>
      </c>
      <c r="D252" s="4">
        <v>8307635</v>
      </c>
      <c r="E252" s="4">
        <v>11632903</v>
      </c>
      <c r="F252" s="4">
        <v>10373669</v>
      </c>
      <c r="G252" s="4">
        <v>950029</v>
      </c>
      <c r="H252" s="4">
        <v>181900</v>
      </c>
      <c r="I252" s="4">
        <v>678582</v>
      </c>
      <c r="J252" s="4">
        <v>206173</v>
      </c>
    </row>
    <row r="253" spans="1:10" x14ac:dyDescent="0.2">
      <c r="A253" s="53" t="str">
        <f t="shared" si="3"/>
        <v>CONDIMENTOS E TEMPEROS</v>
      </c>
      <c r="B253" s="4" t="s">
        <v>333</v>
      </c>
      <c r="C253" s="4">
        <v>674304</v>
      </c>
      <c r="D253" s="4">
        <v>152987</v>
      </c>
      <c r="E253" s="4">
        <v>648334</v>
      </c>
      <c r="F253" s="4">
        <v>209472</v>
      </c>
      <c r="G253" s="4">
        <v>2289631</v>
      </c>
      <c r="H253" s="4">
        <v>467647</v>
      </c>
      <c r="I253" s="4">
        <v>3548412</v>
      </c>
      <c r="J253" s="4">
        <v>620544</v>
      </c>
    </row>
    <row r="254" spans="1:10" x14ac:dyDescent="0.2">
      <c r="A254" s="53" t="str">
        <f t="shared" si="3"/>
        <v>CONES E EXTRATOS DE LÚPULO E LUPULINA</v>
      </c>
      <c r="B254" s="4" t="s">
        <v>804</v>
      </c>
      <c r="C254" s="4">
        <v>12040</v>
      </c>
      <c r="D254" s="4">
        <v>700</v>
      </c>
      <c r="E254" s="4">
        <v>27240</v>
      </c>
      <c r="F254" s="4">
        <v>1200</v>
      </c>
      <c r="G254" s="4">
        <v>6139298</v>
      </c>
      <c r="H254" s="4">
        <v>243663</v>
      </c>
      <c r="I254" s="4">
        <v>5000895</v>
      </c>
      <c r="J254" s="4">
        <v>258776</v>
      </c>
    </row>
    <row r="255" spans="1:10" x14ac:dyDescent="0.2">
      <c r="A255" s="53" t="str">
        <f t="shared" si="3"/>
        <v>CORDÉIS E DEMAIS PRODUTOS DO SISAL OU OUTRAS FIBRAS 'AGAVE'</v>
      </c>
      <c r="B255" s="4" t="s">
        <v>334</v>
      </c>
      <c r="C255" s="4">
        <v>3956224</v>
      </c>
      <c r="D255" s="4">
        <v>2311341</v>
      </c>
      <c r="E255" s="4">
        <v>2048981</v>
      </c>
      <c r="F255" s="4">
        <v>1258892</v>
      </c>
      <c r="G255" s="4">
        <v>1670</v>
      </c>
      <c r="H255" s="4">
        <v>654</v>
      </c>
      <c r="I255" s="4">
        <v>27360</v>
      </c>
      <c r="J255" s="4">
        <v>9674</v>
      </c>
    </row>
    <row r="256" spans="1:10" x14ac:dyDescent="0.2">
      <c r="A256" s="53" t="str">
        <f t="shared" si="3"/>
        <v>CORTIÇA</v>
      </c>
      <c r="B256" s="4" t="s">
        <v>335</v>
      </c>
      <c r="C256" s="4">
        <v>14744</v>
      </c>
      <c r="D256" s="4">
        <v>934</v>
      </c>
      <c r="E256" s="4">
        <v>8846</v>
      </c>
      <c r="F256" s="4">
        <v>339</v>
      </c>
      <c r="G256" s="4">
        <v>1073538</v>
      </c>
      <c r="H256" s="4">
        <v>120328</v>
      </c>
      <c r="I256" s="4">
        <v>1499576</v>
      </c>
      <c r="J256" s="4">
        <v>170166</v>
      </c>
    </row>
    <row r="257" spans="1:10" x14ac:dyDescent="0.2">
      <c r="A257" s="53" t="str">
        <f t="shared" si="3"/>
        <v>CORVINA</v>
      </c>
      <c r="B257" s="4" t="s">
        <v>815</v>
      </c>
      <c r="C257" s="4">
        <v>2342699</v>
      </c>
      <c r="D257" s="4">
        <v>1144192</v>
      </c>
      <c r="E257" s="4">
        <v>1628693</v>
      </c>
      <c r="F257" s="4">
        <v>716457</v>
      </c>
      <c r="G257" s="4">
        <v>0</v>
      </c>
      <c r="H257" s="4">
        <v>0</v>
      </c>
      <c r="I257" s="4">
        <v>439268</v>
      </c>
      <c r="J257" s="4">
        <v>238200</v>
      </c>
    </row>
    <row r="258" spans="1:10" x14ac:dyDescent="0.2">
      <c r="A258" s="53" t="str">
        <f t="shared" si="3"/>
        <v>COUROS/PELES ACAMURÇADOS</v>
      </c>
      <c r="B258" s="4" t="s">
        <v>336</v>
      </c>
      <c r="C258" s="4">
        <v>315738</v>
      </c>
      <c r="D258" s="4">
        <v>28074</v>
      </c>
      <c r="E258" s="4">
        <v>165301</v>
      </c>
      <c r="F258" s="4">
        <v>13448</v>
      </c>
      <c r="G258" s="4">
        <v>107931</v>
      </c>
      <c r="H258" s="4">
        <v>5299</v>
      </c>
      <c r="I258" s="4">
        <v>16552</v>
      </c>
      <c r="J258" s="4">
        <v>374</v>
      </c>
    </row>
    <row r="259" spans="1:10" x14ac:dyDescent="0.2">
      <c r="A259" s="53" t="str">
        <f t="shared" si="3"/>
        <v>COUROS/PELES DE BOVINOS OU EQUÍDEOS, EM BRUTO</v>
      </c>
      <c r="B259" s="4" t="s">
        <v>337</v>
      </c>
      <c r="C259" s="4">
        <v>1023043</v>
      </c>
      <c r="D259" s="4">
        <v>1687722</v>
      </c>
      <c r="E259" s="4">
        <v>1100368</v>
      </c>
      <c r="F259" s="4">
        <v>3221963</v>
      </c>
      <c r="G259" s="4">
        <v>3319581</v>
      </c>
      <c r="H259" s="4">
        <v>2846646</v>
      </c>
      <c r="I259" s="4">
        <v>4409746</v>
      </c>
      <c r="J259" s="4">
        <v>4565983</v>
      </c>
    </row>
    <row r="260" spans="1:10" x14ac:dyDescent="0.2">
      <c r="A260" s="53" t="str">
        <f t="shared" si="3"/>
        <v>COUROS/PELES DE BOVINOS, CRUST</v>
      </c>
      <c r="B260" s="4" t="s">
        <v>338</v>
      </c>
      <c r="C260" s="4">
        <v>8053268</v>
      </c>
      <c r="D260" s="4">
        <v>724989</v>
      </c>
      <c r="E260" s="4">
        <v>11259113</v>
      </c>
      <c r="F260" s="4">
        <v>1014723</v>
      </c>
      <c r="G260" s="4">
        <v>446711</v>
      </c>
      <c r="H260" s="4">
        <v>42078</v>
      </c>
      <c r="I260" s="4">
        <v>143878</v>
      </c>
      <c r="J260" s="4">
        <v>9138</v>
      </c>
    </row>
    <row r="261" spans="1:10" x14ac:dyDescent="0.2">
      <c r="A261" s="53" t="str">
        <f t="shared" ref="A261:A324" si="4">RIGHT(B261,LEN(B261)-11)</f>
        <v>COUROS/PELES DE BOVINOS, PREPARADOS</v>
      </c>
      <c r="B261" s="4" t="s">
        <v>340</v>
      </c>
      <c r="C261" s="4">
        <v>51525308</v>
      </c>
      <c r="D261" s="4">
        <v>3616775</v>
      </c>
      <c r="E261" s="4">
        <v>49922280</v>
      </c>
      <c r="F261" s="4">
        <v>3719251</v>
      </c>
      <c r="G261" s="4">
        <v>399928</v>
      </c>
      <c r="H261" s="4">
        <v>46759</v>
      </c>
      <c r="I261" s="4">
        <v>198215</v>
      </c>
      <c r="J261" s="4">
        <v>68979</v>
      </c>
    </row>
    <row r="262" spans="1:10" x14ac:dyDescent="0.2">
      <c r="A262" s="53" t="str">
        <f t="shared" si="4"/>
        <v>COUROS/PELES DE CAPRINOS, CRUST</v>
      </c>
      <c r="B262" s="4" t="s">
        <v>341</v>
      </c>
      <c r="C262" s="4">
        <v>0</v>
      </c>
      <c r="D262" s="4">
        <v>0</v>
      </c>
      <c r="E262" s="4">
        <v>4644</v>
      </c>
      <c r="F262" s="4">
        <v>878</v>
      </c>
    </row>
    <row r="263" spans="1:10" x14ac:dyDescent="0.2">
      <c r="A263" s="53" t="str">
        <f t="shared" si="4"/>
        <v>COUROS/PELES DE CAPRINOS, PREPARADOS</v>
      </c>
      <c r="B263" s="4" t="s">
        <v>343</v>
      </c>
      <c r="C263" s="4">
        <v>7856</v>
      </c>
      <c r="D263" s="4">
        <v>1929</v>
      </c>
      <c r="E263" s="4">
        <v>17441</v>
      </c>
      <c r="F263" s="4">
        <v>3788</v>
      </c>
      <c r="G263" s="4">
        <v>60702</v>
      </c>
      <c r="H263" s="4">
        <v>663</v>
      </c>
      <c r="I263" s="4">
        <v>20569</v>
      </c>
      <c r="J263" s="4">
        <v>392</v>
      </c>
    </row>
    <row r="264" spans="1:10" x14ac:dyDescent="0.2">
      <c r="A264" s="53" t="str">
        <f t="shared" si="4"/>
        <v>COUROS/PELES DE EQUÍDEOS, CURTIDO</v>
      </c>
      <c r="B264" s="4" t="s">
        <v>632</v>
      </c>
      <c r="C264" s="4">
        <v>0</v>
      </c>
      <c r="D264" s="4">
        <v>0</v>
      </c>
      <c r="E264" s="4">
        <v>176591</v>
      </c>
      <c r="F264" s="4">
        <v>168893</v>
      </c>
    </row>
    <row r="265" spans="1:10" x14ac:dyDescent="0.2">
      <c r="A265" s="53" t="str">
        <f t="shared" si="4"/>
        <v>COUROS/PELES DE EQUÍDEOS, PREPARADOS</v>
      </c>
      <c r="B265" s="4" t="s">
        <v>345</v>
      </c>
      <c r="C265" s="4">
        <v>5</v>
      </c>
      <c r="D265" s="4">
        <v>0</v>
      </c>
      <c r="E265" s="4">
        <v>0</v>
      </c>
      <c r="F265" s="4">
        <v>0</v>
      </c>
      <c r="G265" s="4">
        <v>5974</v>
      </c>
      <c r="H265" s="4">
        <v>116</v>
      </c>
      <c r="I265" s="4">
        <v>3153</v>
      </c>
      <c r="J265" s="4">
        <v>19</v>
      </c>
    </row>
    <row r="266" spans="1:10" x14ac:dyDescent="0.2">
      <c r="A266" s="53" t="str">
        <f t="shared" si="4"/>
        <v>COUROS/PELES DE OUTROS ANIMAIS, EM BRUTO</v>
      </c>
      <c r="B266" s="4" t="s">
        <v>634</v>
      </c>
      <c r="C266" s="4">
        <v>0</v>
      </c>
      <c r="D266" s="4">
        <v>0</v>
      </c>
      <c r="E266" s="4">
        <v>62904</v>
      </c>
      <c r="F266" s="4">
        <v>44463</v>
      </c>
    </row>
    <row r="267" spans="1:10" x14ac:dyDescent="0.2">
      <c r="A267" s="53" t="str">
        <f t="shared" si="4"/>
        <v>COUROS/PELES DE OUTROS ANIMAIS, PREPARADOS</v>
      </c>
      <c r="B267" s="4" t="s">
        <v>346</v>
      </c>
      <c r="C267" s="4">
        <v>766494</v>
      </c>
      <c r="D267" s="4">
        <v>4446</v>
      </c>
      <c r="E267" s="4">
        <v>248233</v>
      </c>
      <c r="F267" s="4">
        <v>1528</v>
      </c>
      <c r="G267" s="4">
        <v>565</v>
      </c>
      <c r="H267" s="4">
        <v>13</v>
      </c>
      <c r="I267" s="4">
        <v>29518</v>
      </c>
      <c r="J267" s="4">
        <v>353</v>
      </c>
    </row>
    <row r="268" spans="1:10" x14ac:dyDescent="0.2">
      <c r="A268" s="53" t="str">
        <f t="shared" si="4"/>
        <v>COUROS/PELES DE OVINOS, CRUST</v>
      </c>
      <c r="B268" s="4" t="s">
        <v>347</v>
      </c>
      <c r="C268" s="4">
        <v>177732</v>
      </c>
      <c r="D268" s="4">
        <v>4564</v>
      </c>
      <c r="E268" s="4">
        <v>0</v>
      </c>
      <c r="F268" s="4">
        <v>0</v>
      </c>
    </row>
    <row r="269" spans="1:10" x14ac:dyDescent="0.2">
      <c r="A269" s="53" t="str">
        <f t="shared" si="4"/>
        <v>COUROS/PELES DE OVINOS, CURTIDO, WET BLUE</v>
      </c>
      <c r="B269" s="4" t="s">
        <v>348</v>
      </c>
      <c r="C269" s="4">
        <v>99612</v>
      </c>
      <c r="D269" s="4">
        <v>8049</v>
      </c>
      <c r="E269" s="4">
        <v>0</v>
      </c>
      <c r="F269" s="4">
        <v>0</v>
      </c>
      <c r="G269" s="4">
        <v>0</v>
      </c>
      <c r="H269" s="4">
        <v>0</v>
      </c>
      <c r="I269" s="4">
        <v>139614</v>
      </c>
      <c r="J269" s="4">
        <v>22000</v>
      </c>
    </row>
    <row r="270" spans="1:10" x14ac:dyDescent="0.2">
      <c r="A270" s="53" t="str">
        <f t="shared" si="4"/>
        <v>COUROS/PELES DE OVINOS, EM BRUTO</v>
      </c>
      <c r="B270" s="4" t="s">
        <v>349</v>
      </c>
      <c r="G270" s="4">
        <v>171645</v>
      </c>
      <c r="H270" s="4">
        <v>50923</v>
      </c>
      <c r="I270" s="4">
        <v>150943</v>
      </c>
      <c r="J270" s="4">
        <v>129912</v>
      </c>
    </row>
    <row r="271" spans="1:10" x14ac:dyDescent="0.2">
      <c r="A271" s="53" t="str">
        <f t="shared" si="4"/>
        <v>COUROS/PELES DE OVINOS, PREPARADOS</v>
      </c>
      <c r="B271" s="4" t="s">
        <v>350</v>
      </c>
      <c r="C271" s="4">
        <v>31562</v>
      </c>
      <c r="D271" s="4">
        <v>558</v>
      </c>
      <c r="E271" s="4">
        <v>276199</v>
      </c>
      <c r="F271" s="4">
        <v>8519</v>
      </c>
      <c r="G271" s="4">
        <v>27330</v>
      </c>
      <c r="H271" s="4">
        <v>3219</v>
      </c>
      <c r="I271" s="4">
        <v>7415</v>
      </c>
      <c r="J271" s="4">
        <v>160</v>
      </c>
    </row>
    <row r="272" spans="1:10" x14ac:dyDescent="0.2">
      <c r="A272" s="53" t="str">
        <f t="shared" si="4"/>
        <v>COUROS/PELES DE RÉPTEIS, CURTIDOS OU CRUST</v>
      </c>
      <c r="B272" s="4" t="s">
        <v>351</v>
      </c>
      <c r="G272" s="4">
        <v>58914</v>
      </c>
      <c r="H272" s="4">
        <v>216</v>
      </c>
      <c r="I272" s="4">
        <v>28764</v>
      </c>
      <c r="J272" s="4">
        <v>173</v>
      </c>
    </row>
    <row r="273" spans="1:10" x14ac:dyDescent="0.2">
      <c r="A273" s="53" t="str">
        <f t="shared" si="4"/>
        <v>COUROS/PELES DE RÉPTEIS, PREPARADOS</v>
      </c>
      <c r="B273" s="4" t="s">
        <v>635</v>
      </c>
      <c r="G273" s="4">
        <v>16890</v>
      </c>
      <c r="H273" s="4">
        <v>128</v>
      </c>
      <c r="I273" s="4">
        <v>0</v>
      </c>
      <c r="J273" s="4">
        <v>0</v>
      </c>
    </row>
    <row r="274" spans="1:10" x14ac:dyDescent="0.2">
      <c r="A274" s="53" t="str">
        <f t="shared" si="4"/>
        <v>COUROS/PELES DE SUÍNOS, PREPARADOS</v>
      </c>
      <c r="B274" s="4" t="s">
        <v>354</v>
      </c>
      <c r="C274" s="4">
        <v>1957</v>
      </c>
      <c r="D274" s="4">
        <v>702</v>
      </c>
      <c r="E274" s="4">
        <v>0</v>
      </c>
      <c r="F274" s="4">
        <v>0</v>
      </c>
    </row>
    <row r="275" spans="1:10" x14ac:dyDescent="0.2">
      <c r="A275" s="53" t="str">
        <f t="shared" si="4"/>
        <v>COUROS/PELES ENVERNIZADOS OU REVESTIDOS</v>
      </c>
      <c r="B275" s="4" t="s">
        <v>355</v>
      </c>
      <c r="C275" s="4">
        <v>38453</v>
      </c>
      <c r="D275" s="4">
        <v>965</v>
      </c>
      <c r="E275" s="4">
        <v>6140</v>
      </c>
      <c r="F275" s="4">
        <v>140</v>
      </c>
    </row>
    <row r="276" spans="1:10" x14ac:dyDescent="0.2">
      <c r="A276" s="53" t="str">
        <f t="shared" si="4"/>
        <v>COUROS/PELES METALIZADOS</v>
      </c>
      <c r="B276" s="4" t="s">
        <v>356</v>
      </c>
      <c r="C276" s="4">
        <v>220598</v>
      </c>
      <c r="D276" s="4">
        <v>6532</v>
      </c>
      <c r="E276" s="4">
        <v>0</v>
      </c>
      <c r="F276" s="4">
        <v>0</v>
      </c>
      <c r="G276" s="4">
        <v>7708</v>
      </c>
      <c r="H276" s="4">
        <v>140</v>
      </c>
      <c r="I276" s="4">
        <v>4368</v>
      </c>
      <c r="J276" s="4">
        <v>79</v>
      </c>
    </row>
    <row r="277" spans="1:10" x14ac:dyDescent="0.2">
      <c r="A277" s="53" t="str">
        <f t="shared" si="4"/>
        <v>COUROS/PELES RECONSTITUÍDOS</v>
      </c>
      <c r="B277" s="4" t="s">
        <v>357</v>
      </c>
      <c r="C277" s="4">
        <v>1</v>
      </c>
      <c r="D277" s="4">
        <v>5</v>
      </c>
      <c r="E277" s="4">
        <v>162865</v>
      </c>
      <c r="F277" s="4">
        <v>24097</v>
      </c>
      <c r="G277" s="4">
        <v>133374</v>
      </c>
      <c r="H277" s="4">
        <v>36136</v>
      </c>
      <c r="I277" s="4">
        <v>95618</v>
      </c>
      <c r="J277" s="4">
        <v>16822</v>
      </c>
    </row>
    <row r="278" spans="1:10" x14ac:dyDescent="0.2">
      <c r="A278" s="53" t="str">
        <f t="shared" si="4"/>
        <v>CRAVO-DA-ÍNDIA</v>
      </c>
      <c r="B278" s="4" t="s">
        <v>358</v>
      </c>
      <c r="C278" s="4">
        <v>10710</v>
      </c>
      <c r="D278" s="4">
        <v>1038</v>
      </c>
      <c r="E278" s="4">
        <v>254447</v>
      </c>
      <c r="F278" s="4">
        <v>24040</v>
      </c>
      <c r="G278" s="4">
        <v>1853</v>
      </c>
      <c r="H278" s="4">
        <v>100</v>
      </c>
      <c r="I278" s="4">
        <v>55059</v>
      </c>
      <c r="J278" s="4">
        <v>6700</v>
      </c>
    </row>
    <row r="279" spans="1:10" x14ac:dyDescent="0.2">
      <c r="A279" s="53" t="str">
        <f t="shared" si="4"/>
        <v>CREME DE LEITE</v>
      </c>
      <c r="B279" s="4" t="s">
        <v>359</v>
      </c>
      <c r="C279" s="4">
        <v>1528275</v>
      </c>
      <c r="D279" s="4">
        <v>469069</v>
      </c>
      <c r="E279" s="4">
        <v>2608521</v>
      </c>
      <c r="F279" s="4">
        <v>840002</v>
      </c>
    </row>
    <row r="280" spans="1:10" x14ac:dyDescent="0.2">
      <c r="A280" s="53" t="str">
        <f t="shared" si="4"/>
        <v>DAMASCOS FRESCOS</v>
      </c>
      <c r="B280" s="4" t="s">
        <v>360</v>
      </c>
      <c r="C280" s="4">
        <v>142</v>
      </c>
      <c r="D280" s="4">
        <v>18</v>
      </c>
      <c r="E280" s="4">
        <v>1120</v>
      </c>
      <c r="F280" s="4">
        <v>100</v>
      </c>
      <c r="G280" s="4">
        <v>9920</v>
      </c>
      <c r="H280" s="4">
        <v>4650</v>
      </c>
      <c r="I280" s="4">
        <v>0</v>
      </c>
      <c r="J280" s="4">
        <v>0</v>
      </c>
    </row>
    <row r="281" spans="1:10" x14ac:dyDescent="0.2">
      <c r="A281" s="53" t="str">
        <f t="shared" si="4"/>
        <v>DAMASCOS PREPARADOS OU CONSERVADOS</v>
      </c>
      <c r="B281" s="4" t="s">
        <v>361</v>
      </c>
      <c r="G281" s="4">
        <v>0</v>
      </c>
      <c r="H281" s="4">
        <v>0</v>
      </c>
      <c r="I281" s="4">
        <v>38993</v>
      </c>
      <c r="J281" s="4">
        <v>19240</v>
      </c>
    </row>
    <row r="282" spans="1:10" x14ac:dyDescent="0.2">
      <c r="A282" s="53" t="str">
        <f t="shared" si="4"/>
        <v>DAMASCOS SECOS</v>
      </c>
      <c r="B282" s="4" t="s">
        <v>362</v>
      </c>
      <c r="C282" s="4">
        <v>1818</v>
      </c>
      <c r="D282" s="4">
        <v>136</v>
      </c>
      <c r="E282" s="4">
        <v>311</v>
      </c>
      <c r="F282" s="4">
        <v>19</v>
      </c>
      <c r="G282" s="4">
        <v>1293941</v>
      </c>
      <c r="H282" s="4">
        <v>239035</v>
      </c>
      <c r="I282" s="4">
        <v>1454913</v>
      </c>
      <c r="J282" s="4">
        <v>233192</v>
      </c>
    </row>
    <row r="283" spans="1:10" x14ac:dyDescent="0.2">
      <c r="A283" s="53" t="str">
        <f t="shared" si="4"/>
        <v>DEMAIS  PRODUTOS LÁCTEOS</v>
      </c>
      <c r="B283" s="4" t="s">
        <v>363</v>
      </c>
      <c r="C283" s="4">
        <v>373316</v>
      </c>
      <c r="D283" s="4">
        <v>107683</v>
      </c>
      <c r="E283" s="4">
        <v>24007</v>
      </c>
      <c r="F283" s="4">
        <v>16036</v>
      </c>
      <c r="G283" s="4">
        <v>1969243</v>
      </c>
      <c r="H283" s="4">
        <v>226210</v>
      </c>
      <c r="I283" s="4">
        <v>2906004</v>
      </c>
      <c r="J283" s="4">
        <v>461870</v>
      </c>
    </row>
    <row r="284" spans="1:10" x14ac:dyDescent="0.2">
      <c r="A284" s="53" t="str">
        <f t="shared" si="4"/>
        <v>DEMAIS AÇÚCARES</v>
      </c>
      <c r="B284" s="4" t="s">
        <v>364</v>
      </c>
      <c r="C284" s="4">
        <v>1355527</v>
      </c>
      <c r="D284" s="4">
        <v>1831033</v>
      </c>
      <c r="E284" s="4">
        <v>1387762</v>
      </c>
      <c r="F284" s="4">
        <v>2168661</v>
      </c>
      <c r="G284" s="4">
        <v>7867391</v>
      </c>
      <c r="H284" s="4">
        <v>4426497</v>
      </c>
      <c r="I284" s="4">
        <v>4897635</v>
      </c>
      <c r="J284" s="4">
        <v>3700726</v>
      </c>
    </row>
    <row r="285" spans="1:10" x14ac:dyDescent="0.2">
      <c r="A285" s="53" t="str">
        <f t="shared" si="4"/>
        <v>DEMAIS ÁLCOOIS</v>
      </c>
      <c r="B285" s="4" t="s">
        <v>365</v>
      </c>
      <c r="C285" s="4">
        <v>903920</v>
      </c>
      <c r="D285" s="4">
        <v>361800</v>
      </c>
      <c r="E285" s="4">
        <v>437117</v>
      </c>
      <c r="F285" s="4">
        <v>112080</v>
      </c>
      <c r="G285" s="4">
        <v>4239623</v>
      </c>
      <c r="H285" s="4">
        <v>2928087</v>
      </c>
      <c r="I285" s="4">
        <v>1970608</v>
      </c>
      <c r="J285" s="4">
        <v>1294918</v>
      </c>
    </row>
    <row r="286" spans="1:10" x14ac:dyDescent="0.2">
      <c r="A286" s="53" t="str">
        <f t="shared" si="4"/>
        <v>DEMAIS CARNES E MIUDEZAS</v>
      </c>
      <c r="B286" s="4" t="s">
        <v>366</v>
      </c>
      <c r="C286" s="4">
        <v>10092084</v>
      </c>
      <c r="D286" s="4">
        <v>7718686</v>
      </c>
      <c r="E286" s="4">
        <v>15759141</v>
      </c>
      <c r="F286" s="4">
        <v>8628836</v>
      </c>
      <c r="G286" s="4">
        <v>929</v>
      </c>
      <c r="H286" s="4">
        <v>929</v>
      </c>
      <c r="I286" s="4">
        <v>0</v>
      </c>
      <c r="J286" s="4">
        <v>0</v>
      </c>
    </row>
    <row r="287" spans="1:10" x14ac:dyDescent="0.2">
      <c r="A287" s="53" t="str">
        <f t="shared" si="4"/>
        <v>DEMAIS CEREAIS</v>
      </c>
      <c r="B287" s="4" t="s">
        <v>367</v>
      </c>
      <c r="C287" s="4">
        <v>11089</v>
      </c>
      <c r="D287" s="4">
        <v>3542</v>
      </c>
      <c r="E287" s="4">
        <v>1180</v>
      </c>
      <c r="F287" s="4">
        <v>405</v>
      </c>
      <c r="G287" s="4">
        <v>64680</v>
      </c>
      <c r="H287" s="4">
        <v>39504</v>
      </c>
      <c r="I287" s="4">
        <v>252896</v>
      </c>
      <c r="J287" s="4">
        <v>98440</v>
      </c>
    </row>
    <row r="288" spans="1:10" x14ac:dyDescent="0.2">
      <c r="A288" s="53" t="str">
        <f t="shared" si="4"/>
        <v>DEMAIS CRUSTÁCEOS E MOLUSCOS</v>
      </c>
      <c r="B288" s="4" t="s">
        <v>368</v>
      </c>
      <c r="C288" s="4">
        <v>17644</v>
      </c>
      <c r="D288" s="4">
        <v>1970</v>
      </c>
      <c r="E288" s="4">
        <v>23975</v>
      </c>
      <c r="F288" s="4">
        <v>2688</v>
      </c>
      <c r="G288" s="4">
        <v>4954</v>
      </c>
      <c r="H288" s="4">
        <v>386</v>
      </c>
      <c r="I288" s="4">
        <v>1040646</v>
      </c>
      <c r="J288" s="4">
        <v>48435</v>
      </c>
    </row>
    <row r="289" spans="1:10" x14ac:dyDescent="0.2">
      <c r="A289" s="53" t="str">
        <f t="shared" si="4"/>
        <v>DEMAIS ESPECIARIAS</v>
      </c>
      <c r="B289" s="4" t="s">
        <v>369</v>
      </c>
      <c r="C289" s="4">
        <v>851757</v>
      </c>
      <c r="D289" s="4">
        <v>111809</v>
      </c>
      <c r="E289" s="4">
        <v>657197</v>
      </c>
      <c r="F289" s="4">
        <v>73198</v>
      </c>
      <c r="G289" s="4">
        <v>890988</v>
      </c>
      <c r="H289" s="4">
        <v>546388</v>
      </c>
      <c r="I289" s="4">
        <v>1786002</v>
      </c>
      <c r="J289" s="4">
        <v>627239</v>
      </c>
    </row>
    <row r="290" spans="1:10" x14ac:dyDescent="0.2">
      <c r="A290" s="53" t="str">
        <f t="shared" si="4"/>
        <v>DEMAIS FIBRAS E PRODUTOS TÊXTEIS</v>
      </c>
      <c r="B290" s="4" t="s">
        <v>370</v>
      </c>
      <c r="C290" s="4">
        <v>2349612</v>
      </c>
      <c r="D290" s="4">
        <v>1711594</v>
      </c>
      <c r="E290" s="4">
        <v>2529335</v>
      </c>
      <c r="F290" s="4">
        <v>2248026</v>
      </c>
      <c r="G290" s="4">
        <v>1164941</v>
      </c>
      <c r="H290" s="4">
        <v>1028738</v>
      </c>
      <c r="I290" s="4">
        <v>843060</v>
      </c>
      <c r="J290" s="4">
        <v>442886</v>
      </c>
    </row>
    <row r="291" spans="1:10" x14ac:dyDescent="0.2">
      <c r="A291" s="53" t="str">
        <f t="shared" si="4"/>
        <v>DEMAIS GORDURAS LÁCTEAS</v>
      </c>
      <c r="B291" s="4" t="s">
        <v>371</v>
      </c>
      <c r="C291" s="4">
        <v>785</v>
      </c>
      <c r="D291" s="4">
        <v>436</v>
      </c>
      <c r="E291" s="4">
        <v>1598</v>
      </c>
      <c r="F291" s="4">
        <v>901</v>
      </c>
      <c r="G291" s="4">
        <v>466794</v>
      </c>
      <c r="H291" s="4">
        <v>84000</v>
      </c>
      <c r="I291" s="4">
        <v>607901</v>
      </c>
      <c r="J291" s="4">
        <v>106800</v>
      </c>
    </row>
    <row r="292" spans="1:10" x14ac:dyDescent="0.2">
      <c r="A292" s="53" t="str">
        <f t="shared" si="4"/>
        <v>DEMAIS MADEIRAS E MANUFATURAS DE MADEIRAS</v>
      </c>
      <c r="B292" s="4" t="s">
        <v>372</v>
      </c>
      <c r="C292" s="4">
        <v>14827155</v>
      </c>
      <c r="D292" s="4">
        <v>32052602</v>
      </c>
      <c r="E292" s="4">
        <v>13524055</v>
      </c>
      <c r="F292" s="4">
        <v>37218470</v>
      </c>
      <c r="G292" s="4">
        <v>6832381</v>
      </c>
      <c r="H292" s="4">
        <v>8522040</v>
      </c>
      <c r="I292" s="4">
        <v>9003038</v>
      </c>
      <c r="J292" s="4">
        <v>9305519</v>
      </c>
    </row>
    <row r="293" spans="1:10" x14ac:dyDescent="0.2">
      <c r="A293" s="53" t="str">
        <f t="shared" si="4"/>
        <v>DEMAIS NOZES E CASTANHAS</v>
      </c>
      <c r="B293" s="4" t="s">
        <v>373</v>
      </c>
      <c r="C293" s="4">
        <v>293736</v>
      </c>
      <c r="D293" s="4">
        <v>20074</v>
      </c>
      <c r="E293" s="4">
        <v>211273</v>
      </c>
      <c r="F293" s="4">
        <v>38256</v>
      </c>
      <c r="G293" s="4">
        <v>421385</v>
      </c>
      <c r="H293" s="4">
        <v>27697</v>
      </c>
      <c r="I293" s="4">
        <v>958537</v>
      </c>
      <c r="J293" s="4">
        <v>72736</v>
      </c>
    </row>
    <row r="294" spans="1:10" x14ac:dyDescent="0.2">
      <c r="A294" s="53" t="str">
        <f t="shared" si="4"/>
        <v>DEMAIS OLEOS DE SOJA</v>
      </c>
      <c r="B294" s="4" t="s">
        <v>374</v>
      </c>
      <c r="C294" s="4">
        <v>25057</v>
      </c>
      <c r="D294" s="4">
        <v>16010</v>
      </c>
      <c r="E294" s="4">
        <v>77</v>
      </c>
      <c r="F294" s="4">
        <v>0</v>
      </c>
      <c r="G294" s="4">
        <v>8483038</v>
      </c>
      <c r="H294" s="4">
        <v>6820044</v>
      </c>
      <c r="I294" s="4">
        <v>0</v>
      </c>
      <c r="J294" s="4">
        <v>0</v>
      </c>
    </row>
    <row r="295" spans="1:10" x14ac:dyDescent="0.2">
      <c r="A295" s="53" t="str">
        <f t="shared" si="4"/>
        <v>DEMAIS OLEOS ESSENCIAIS</v>
      </c>
      <c r="B295" s="4" t="s">
        <v>375</v>
      </c>
      <c r="C295" s="4">
        <v>8968485</v>
      </c>
      <c r="D295" s="4">
        <v>1637557</v>
      </c>
      <c r="E295" s="4">
        <v>14990416</v>
      </c>
      <c r="F295" s="4">
        <v>3155049</v>
      </c>
      <c r="G295" s="4">
        <v>6873851</v>
      </c>
      <c r="H295" s="4">
        <v>207586</v>
      </c>
      <c r="I295" s="4">
        <v>7577519</v>
      </c>
      <c r="J295" s="4">
        <v>241828</v>
      </c>
    </row>
    <row r="296" spans="1:10" x14ac:dyDescent="0.2">
      <c r="A296" s="53" t="str">
        <f t="shared" si="4"/>
        <v>DEMAIS OLEOS VEGETAIS</v>
      </c>
      <c r="B296" s="4" t="s">
        <v>376</v>
      </c>
      <c r="C296" s="4">
        <v>14697971</v>
      </c>
      <c r="D296" s="4">
        <v>38050337</v>
      </c>
      <c r="E296" s="4">
        <v>22735018</v>
      </c>
      <c r="F296" s="4">
        <v>62373251</v>
      </c>
      <c r="G296" s="4">
        <v>23137910</v>
      </c>
      <c r="H296" s="4">
        <v>7115195</v>
      </c>
      <c r="I296" s="4">
        <v>20609965</v>
      </c>
      <c r="J296" s="4">
        <v>7069448</v>
      </c>
    </row>
    <row r="297" spans="1:10" x14ac:dyDescent="0.2">
      <c r="A297" s="53" t="str">
        <f t="shared" si="4"/>
        <v>DEMAIS PEIXES</v>
      </c>
      <c r="B297" s="4" t="s">
        <v>377</v>
      </c>
      <c r="C297" s="4">
        <v>12677504</v>
      </c>
      <c r="D297" s="4">
        <v>2727412</v>
      </c>
      <c r="E297" s="4">
        <v>10887657</v>
      </c>
      <c r="F297" s="4">
        <v>2124355</v>
      </c>
      <c r="G297" s="4">
        <v>32419377</v>
      </c>
      <c r="H297" s="4">
        <v>8272644</v>
      </c>
      <c r="I297" s="4">
        <v>50598026</v>
      </c>
      <c r="J297" s="4">
        <v>14801467</v>
      </c>
    </row>
    <row r="298" spans="1:10" x14ac:dyDescent="0.2">
      <c r="A298" s="53" t="str">
        <f t="shared" si="4"/>
        <v>DEMAIS PREPARAÇÕES DE CARNES</v>
      </c>
      <c r="B298" s="4" t="s">
        <v>378</v>
      </c>
      <c r="C298" s="4">
        <v>19166486</v>
      </c>
      <c r="D298" s="4">
        <v>12995841</v>
      </c>
      <c r="E298" s="4">
        <v>13928176</v>
      </c>
      <c r="F298" s="4">
        <v>11911694</v>
      </c>
      <c r="G298" s="4">
        <v>213017</v>
      </c>
      <c r="H298" s="4">
        <v>35155</v>
      </c>
      <c r="I298" s="4">
        <v>141642</v>
      </c>
      <c r="J298" s="4">
        <v>20248</v>
      </c>
    </row>
    <row r="299" spans="1:10" x14ac:dyDescent="0.2">
      <c r="A299" s="53" t="str">
        <f t="shared" si="4"/>
        <v>DEMAIS PRODUTOS DA INDÚSTRIA QUÍMICA , DE ORIGEM VEGETAL</v>
      </c>
      <c r="B299" s="4" t="s">
        <v>379</v>
      </c>
      <c r="C299" s="4">
        <v>1954</v>
      </c>
      <c r="D299" s="4">
        <v>728</v>
      </c>
      <c r="E299" s="4">
        <v>4183</v>
      </c>
      <c r="F299" s="4">
        <v>1928</v>
      </c>
      <c r="G299" s="4">
        <v>254972</v>
      </c>
      <c r="H299" s="4">
        <v>78608</v>
      </c>
      <c r="I299" s="4">
        <v>805537</v>
      </c>
      <c r="J299" s="4">
        <v>250016</v>
      </c>
    </row>
    <row r="300" spans="1:10" x14ac:dyDescent="0.2">
      <c r="A300" s="53" t="str">
        <f t="shared" si="4"/>
        <v>DEMAIS PRODUTOS DE COURO</v>
      </c>
      <c r="B300" s="4" t="s">
        <v>380</v>
      </c>
      <c r="C300" s="4">
        <v>1009818</v>
      </c>
      <c r="D300" s="4">
        <v>46076</v>
      </c>
      <c r="E300" s="4">
        <v>878727</v>
      </c>
      <c r="F300" s="4">
        <v>54439</v>
      </c>
      <c r="G300" s="4">
        <v>6868125</v>
      </c>
      <c r="H300" s="4">
        <v>127872</v>
      </c>
      <c r="I300" s="4">
        <v>9576101</v>
      </c>
      <c r="J300" s="4">
        <v>132230</v>
      </c>
    </row>
    <row r="301" spans="1:10" x14ac:dyDescent="0.2">
      <c r="A301" s="53" t="str">
        <f t="shared" si="4"/>
        <v>DEMAIS PRODUTOS E SUBPRODUTOS DA INDÚSTRIA DE MOAGEM</v>
      </c>
      <c r="B301" s="4" t="s">
        <v>381</v>
      </c>
      <c r="C301" s="4">
        <v>512654</v>
      </c>
      <c r="D301" s="4">
        <v>1251458</v>
      </c>
      <c r="E301" s="4">
        <v>890291</v>
      </c>
      <c r="F301" s="4">
        <v>2869662</v>
      </c>
      <c r="G301" s="4">
        <v>180862</v>
      </c>
      <c r="H301" s="4">
        <v>170773</v>
      </c>
      <c r="I301" s="4">
        <v>357364</v>
      </c>
      <c r="J301" s="4">
        <v>151695</v>
      </c>
    </row>
    <row r="302" spans="1:10" x14ac:dyDescent="0.2">
      <c r="A302" s="53" t="str">
        <f t="shared" si="4"/>
        <v>DEMAIS PRODUTOS HORTÍCOLAS CONGELADOS</v>
      </c>
      <c r="B302" s="4" t="s">
        <v>382</v>
      </c>
      <c r="C302" s="4">
        <v>68194</v>
      </c>
      <c r="D302" s="4">
        <v>28806</v>
      </c>
      <c r="E302" s="4">
        <v>230589</v>
      </c>
      <c r="F302" s="4">
        <v>156187</v>
      </c>
      <c r="G302" s="4">
        <v>1506529</v>
      </c>
      <c r="H302" s="4">
        <v>1216598</v>
      </c>
      <c r="I302" s="4">
        <v>1963909</v>
      </c>
      <c r="J302" s="4">
        <v>1393945</v>
      </c>
    </row>
    <row r="303" spans="1:10" x14ac:dyDescent="0.2">
      <c r="A303" s="53" t="str">
        <f t="shared" si="4"/>
        <v>DEMAIS PRODUTOS HORTÍCOLAS, LEGUMINOSAS, RAÍZES E TUBÉRCULOS</v>
      </c>
      <c r="B303" s="4" t="s">
        <v>383</v>
      </c>
      <c r="C303" s="4">
        <v>406</v>
      </c>
      <c r="D303" s="4">
        <v>497</v>
      </c>
      <c r="E303" s="4">
        <v>272</v>
      </c>
      <c r="F303" s="4">
        <v>255</v>
      </c>
    </row>
    <row r="304" spans="1:10" x14ac:dyDescent="0.2">
      <c r="A304" s="53" t="str">
        <f t="shared" si="4"/>
        <v>DEMAIS PRODUTOS HORTÍCOLAS, LEGUMINOSAS, RAÍZES E TUBÉRCULOS FRESCOS</v>
      </c>
      <c r="B304" s="4" t="s">
        <v>384</v>
      </c>
      <c r="C304" s="4">
        <v>429686</v>
      </c>
      <c r="D304" s="4">
        <v>328940</v>
      </c>
      <c r="E304" s="4">
        <v>469067</v>
      </c>
      <c r="F304" s="4">
        <v>489891</v>
      </c>
      <c r="G304" s="4">
        <v>12150</v>
      </c>
      <c r="H304" s="4">
        <v>203100</v>
      </c>
      <c r="I304" s="4">
        <v>254427</v>
      </c>
      <c r="J304" s="4">
        <v>173124</v>
      </c>
    </row>
    <row r="305" spans="1:10" x14ac:dyDescent="0.2">
      <c r="A305" s="53" t="str">
        <f t="shared" si="4"/>
        <v>DEMAIS PRODUTOS HORTÍCOLAS, LEGUMINOSAS, RAÍZES E TUBÉRCULOS PREPARADOS OU CONSERVADOS</v>
      </c>
      <c r="B305" s="4" t="s">
        <v>385</v>
      </c>
      <c r="C305" s="4">
        <v>858322</v>
      </c>
      <c r="D305" s="4">
        <v>622787</v>
      </c>
      <c r="E305" s="4">
        <v>2603730</v>
      </c>
      <c r="F305" s="4">
        <v>1709854</v>
      </c>
      <c r="G305" s="4">
        <v>3928070</v>
      </c>
      <c r="H305" s="4">
        <v>2121541</v>
      </c>
      <c r="I305" s="4">
        <v>3416069</v>
      </c>
      <c r="J305" s="4">
        <v>2627495</v>
      </c>
    </row>
    <row r="306" spans="1:10" x14ac:dyDescent="0.2">
      <c r="A306" s="53" t="str">
        <f t="shared" si="4"/>
        <v>DEMAIS PRODUTOS HORTÍCOLAS, LEGUMINOSAS, RAÍZES E TUBÉRCULOS SECOS</v>
      </c>
      <c r="B306" s="4" t="s">
        <v>386</v>
      </c>
      <c r="C306" s="4">
        <v>17502</v>
      </c>
      <c r="D306" s="4">
        <v>2549</v>
      </c>
      <c r="E306" s="4">
        <v>571427</v>
      </c>
      <c r="F306" s="4">
        <v>22024</v>
      </c>
      <c r="G306" s="4">
        <v>3015886</v>
      </c>
      <c r="H306" s="4">
        <v>1576949</v>
      </c>
      <c r="I306" s="4">
        <v>5500048</v>
      </c>
      <c r="J306" s="4">
        <v>2517120</v>
      </c>
    </row>
    <row r="307" spans="1:10" x14ac:dyDescent="0.2">
      <c r="A307" s="53" t="str">
        <f t="shared" si="4"/>
        <v>DEMAIS SEMENTES</v>
      </c>
      <c r="B307" s="4" t="s">
        <v>387</v>
      </c>
      <c r="C307" s="4">
        <v>4030852</v>
      </c>
      <c r="D307" s="4">
        <v>449948</v>
      </c>
      <c r="E307" s="4">
        <v>5476040</v>
      </c>
      <c r="F307" s="4">
        <v>864269</v>
      </c>
      <c r="G307" s="4">
        <v>3417243</v>
      </c>
      <c r="H307" s="4">
        <v>1034828</v>
      </c>
      <c r="I307" s="4">
        <v>2590541</v>
      </c>
      <c r="J307" s="4">
        <v>859627</v>
      </c>
    </row>
    <row r="308" spans="1:10" x14ac:dyDescent="0.2">
      <c r="A308" s="53" t="str">
        <f t="shared" si="4"/>
        <v>DEMAIS SUCOS DE FRUTA</v>
      </c>
      <c r="B308" s="4" t="s">
        <v>388</v>
      </c>
      <c r="C308" s="4">
        <v>8841729</v>
      </c>
      <c r="D308" s="4">
        <v>3728691</v>
      </c>
      <c r="E308" s="4">
        <v>14462673</v>
      </c>
      <c r="F308" s="4">
        <v>7070175</v>
      </c>
      <c r="G308" s="4">
        <v>490635</v>
      </c>
      <c r="H308" s="4">
        <v>140287</v>
      </c>
      <c r="I308" s="4">
        <v>1280068</v>
      </c>
      <c r="J308" s="4">
        <v>174361</v>
      </c>
    </row>
    <row r="309" spans="1:10" x14ac:dyDescent="0.2">
      <c r="A309" s="53" t="str">
        <f t="shared" si="4"/>
        <v>DESPERDÍCIOS DE CACAU</v>
      </c>
      <c r="B309" s="4" t="s">
        <v>389</v>
      </c>
      <c r="C309" s="4">
        <v>113825</v>
      </c>
      <c r="D309" s="4">
        <v>20000</v>
      </c>
      <c r="E309" s="4">
        <v>15</v>
      </c>
      <c r="F309" s="4">
        <v>9</v>
      </c>
      <c r="G309" s="4">
        <v>147444</v>
      </c>
      <c r="H309" s="4">
        <v>500000</v>
      </c>
      <c r="I309" s="4">
        <v>232041</v>
      </c>
      <c r="J309" s="4">
        <v>845690</v>
      </c>
    </row>
    <row r="310" spans="1:10" x14ac:dyDescent="0.2">
      <c r="A310" s="53" t="str">
        <f t="shared" si="4"/>
        <v>DESPERDÍCIOS DE COUROS/PELES</v>
      </c>
      <c r="B310" s="4" t="s">
        <v>390</v>
      </c>
      <c r="C310" s="4">
        <v>15358</v>
      </c>
      <c r="D310" s="4">
        <v>15919</v>
      </c>
      <c r="E310" s="4">
        <v>19269</v>
      </c>
      <c r="F310" s="4">
        <v>10623</v>
      </c>
      <c r="G310" s="4">
        <v>14952</v>
      </c>
      <c r="H310" s="4">
        <v>53400</v>
      </c>
      <c r="I310" s="4">
        <v>22428</v>
      </c>
      <c r="J310" s="4">
        <v>80100</v>
      </c>
    </row>
    <row r="311" spans="1:10" x14ac:dyDescent="0.2">
      <c r="A311" s="53" t="str">
        <f t="shared" si="4"/>
        <v>DESPERDÍCIOS DE FUMO</v>
      </c>
      <c r="B311" s="4" t="s">
        <v>391</v>
      </c>
      <c r="C311" s="4">
        <v>3782136</v>
      </c>
      <c r="D311" s="4">
        <v>7995877</v>
      </c>
      <c r="E311" s="4">
        <v>2960717</v>
      </c>
      <c r="F311" s="4">
        <v>4712856</v>
      </c>
      <c r="G311" s="4">
        <v>38280</v>
      </c>
      <c r="H311" s="4">
        <v>69600</v>
      </c>
      <c r="I311" s="4">
        <v>244563</v>
      </c>
      <c r="J311" s="4">
        <v>235320</v>
      </c>
    </row>
    <row r="312" spans="1:10" x14ac:dyDescent="0.2">
      <c r="A312" s="53" t="str">
        <f t="shared" si="4"/>
        <v>DOCE DE LEITE</v>
      </c>
      <c r="B312" s="4" t="s">
        <v>392</v>
      </c>
      <c r="C312" s="4">
        <v>88331</v>
      </c>
      <c r="D312" s="4">
        <v>23313</v>
      </c>
      <c r="E312" s="4">
        <v>116212</v>
      </c>
      <c r="F312" s="4">
        <v>30763</v>
      </c>
      <c r="G312" s="4">
        <v>221892</v>
      </c>
      <c r="H312" s="4">
        <v>79249</v>
      </c>
      <c r="I312" s="4">
        <v>258306</v>
      </c>
      <c r="J312" s="4">
        <v>89208</v>
      </c>
    </row>
    <row r="313" spans="1:10" x14ac:dyDescent="0.2">
      <c r="A313" s="53" t="str">
        <f t="shared" si="4"/>
        <v>ENZIMAS E SEUS CONCENTRADOS</v>
      </c>
      <c r="B313" s="4" t="s">
        <v>393</v>
      </c>
      <c r="C313" s="4">
        <v>8518022</v>
      </c>
      <c r="D313" s="4">
        <v>777614</v>
      </c>
      <c r="E313" s="4">
        <v>5939387</v>
      </c>
      <c r="F313" s="4">
        <v>401025</v>
      </c>
      <c r="G313" s="4">
        <v>21431383</v>
      </c>
      <c r="H313" s="4">
        <v>1943808</v>
      </c>
      <c r="I313" s="4">
        <v>23451031</v>
      </c>
      <c r="J313" s="4">
        <v>2293085</v>
      </c>
    </row>
    <row r="314" spans="1:10" x14ac:dyDescent="0.2">
      <c r="A314" s="53" t="str">
        <f t="shared" si="4"/>
        <v>ERVILHAS</v>
      </c>
      <c r="B314" s="4" t="s">
        <v>394</v>
      </c>
      <c r="C314" s="4">
        <v>1966</v>
      </c>
      <c r="D314" s="4">
        <v>466</v>
      </c>
      <c r="E314" s="4">
        <v>1183</v>
      </c>
      <c r="F314" s="4">
        <v>416</v>
      </c>
    </row>
    <row r="315" spans="1:10" x14ac:dyDescent="0.2">
      <c r="A315" s="53" t="str">
        <f t="shared" si="4"/>
        <v>ERVILHAS CONGELADAS</v>
      </c>
      <c r="B315" s="4" t="s">
        <v>395</v>
      </c>
      <c r="C315" s="4">
        <v>12720</v>
      </c>
      <c r="D315" s="4">
        <v>3681</v>
      </c>
      <c r="E315" s="4">
        <v>5626</v>
      </c>
      <c r="F315" s="4">
        <v>1509</v>
      </c>
      <c r="G315" s="4">
        <v>979114</v>
      </c>
      <c r="H315" s="4">
        <v>944502</v>
      </c>
      <c r="I315" s="4">
        <v>538011</v>
      </c>
      <c r="J315" s="4">
        <v>401730</v>
      </c>
    </row>
    <row r="316" spans="1:10" x14ac:dyDescent="0.2">
      <c r="A316" s="53" t="str">
        <f t="shared" si="4"/>
        <v>ERVILHAS PREPARADAS OU CONSERVADAS</v>
      </c>
      <c r="B316" s="4" t="s">
        <v>396</v>
      </c>
      <c r="C316" s="4">
        <v>299679</v>
      </c>
      <c r="D316" s="4">
        <v>326829</v>
      </c>
      <c r="E316" s="4">
        <v>228898</v>
      </c>
      <c r="F316" s="4">
        <v>210484</v>
      </c>
      <c r="G316" s="4">
        <v>12039</v>
      </c>
      <c r="H316" s="4">
        <v>7862</v>
      </c>
      <c r="I316" s="4">
        <v>36195</v>
      </c>
      <c r="J316" s="4">
        <v>21441</v>
      </c>
    </row>
    <row r="317" spans="1:10" x14ac:dyDescent="0.2">
      <c r="A317" s="53" t="str">
        <f t="shared" si="4"/>
        <v>ERVILHAS SECAS</v>
      </c>
      <c r="B317" s="4" t="s">
        <v>397</v>
      </c>
      <c r="C317" s="4">
        <v>5261</v>
      </c>
      <c r="D317" s="4">
        <v>1511</v>
      </c>
      <c r="E317" s="4">
        <v>3650</v>
      </c>
      <c r="F317" s="4">
        <v>920</v>
      </c>
      <c r="G317" s="4">
        <v>537370</v>
      </c>
      <c r="H317" s="4">
        <v>849067</v>
      </c>
      <c r="I317" s="4">
        <v>968490</v>
      </c>
      <c r="J317" s="4">
        <v>1548902</v>
      </c>
    </row>
    <row r="318" spans="1:10" x14ac:dyDescent="0.2">
      <c r="A318" s="53" t="str">
        <f t="shared" si="4"/>
        <v>ESPINAFRES CONGELADOS</v>
      </c>
      <c r="B318" s="4" t="s">
        <v>398</v>
      </c>
      <c r="C318" s="4">
        <v>5325</v>
      </c>
      <c r="D318" s="4">
        <v>2208</v>
      </c>
      <c r="E318" s="4">
        <v>7926</v>
      </c>
      <c r="F318" s="4">
        <v>2946</v>
      </c>
      <c r="G318" s="4">
        <v>146377</v>
      </c>
      <c r="H318" s="4">
        <v>139000</v>
      </c>
      <c r="I318" s="4">
        <v>66123</v>
      </c>
      <c r="J318" s="4">
        <v>63035</v>
      </c>
    </row>
    <row r="319" spans="1:10" x14ac:dyDescent="0.2">
      <c r="A319" s="53" t="str">
        <f t="shared" si="4"/>
        <v>ESSÊNCIAS DERIVADAS DE MADEIRA</v>
      </c>
      <c r="B319" s="4" t="s">
        <v>399</v>
      </c>
      <c r="C319" s="4">
        <v>7956089</v>
      </c>
      <c r="D319" s="4">
        <v>3283040</v>
      </c>
      <c r="E319" s="4">
        <v>4035392</v>
      </c>
      <c r="F319" s="4">
        <v>2458885</v>
      </c>
      <c r="G319" s="4">
        <v>113889</v>
      </c>
      <c r="H319" s="4">
        <v>18811</v>
      </c>
      <c r="I319" s="4">
        <v>72214</v>
      </c>
      <c r="J319" s="4">
        <v>8849</v>
      </c>
    </row>
    <row r="320" spans="1:10" x14ac:dyDescent="0.2">
      <c r="A320" s="53" t="str">
        <f t="shared" si="4"/>
        <v>EXTRATO DE MALTE</v>
      </c>
      <c r="B320" s="4" t="s">
        <v>400</v>
      </c>
      <c r="C320" s="4">
        <v>76250</v>
      </c>
      <c r="D320" s="4">
        <v>38625</v>
      </c>
      <c r="E320" s="4">
        <v>56487</v>
      </c>
      <c r="F320" s="4">
        <v>26024</v>
      </c>
      <c r="G320" s="4">
        <v>274707</v>
      </c>
      <c r="H320" s="4">
        <v>105844</v>
      </c>
      <c r="I320" s="4">
        <v>207226</v>
      </c>
      <c r="J320" s="4">
        <v>72903</v>
      </c>
    </row>
    <row r="321" spans="1:10" x14ac:dyDescent="0.2">
      <c r="A321" s="53" t="str">
        <f t="shared" si="4"/>
        <v>EXTRATOS TANANTES DE ORIGEM VEGETAL, TANINOS E SEUS DERIVADOS</v>
      </c>
      <c r="B321" s="4" t="s">
        <v>401</v>
      </c>
      <c r="C321" s="4">
        <v>1798706</v>
      </c>
      <c r="D321" s="4">
        <v>739850</v>
      </c>
      <c r="E321" s="4">
        <v>3338212</v>
      </c>
      <c r="F321" s="4">
        <v>1661169</v>
      </c>
      <c r="G321" s="4">
        <v>733298</v>
      </c>
      <c r="H321" s="4">
        <v>284578</v>
      </c>
      <c r="I321" s="4">
        <v>981328</v>
      </c>
      <c r="J321" s="4">
        <v>290677</v>
      </c>
    </row>
    <row r="322" spans="1:10" x14ac:dyDescent="0.2">
      <c r="A322" s="53" t="str">
        <f t="shared" si="4"/>
        <v>EXTRATOS, ESSÊNCIAS E CONCENTRADOS DE CAFÉ</v>
      </c>
      <c r="B322" s="4" t="s">
        <v>402</v>
      </c>
      <c r="C322" s="4">
        <v>5899317</v>
      </c>
      <c r="D322" s="4">
        <v>893994</v>
      </c>
      <c r="E322" s="4">
        <v>1820733</v>
      </c>
      <c r="F322" s="4">
        <v>303451</v>
      </c>
      <c r="G322" s="4">
        <v>119531</v>
      </c>
      <c r="H322" s="4">
        <v>17775</v>
      </c>
      <c r="I322" s="4">
        <v>101428</v>
      </c>
      <c r="J322" s="4">
        <v>16639</v>
      </c>
    </row>
    <row r="323" spans="1:10" x14ac:dyDescent="0.2">
      <c r="A323" s="53" t="str">
        <f t="shared" si="4"/>
        <v>EXTRATOS, ESSÊNCIAS E PREPARAÇÕES DE CHÁS E MATE</v>
      </c>
      <c r="B323" s="4" t="s">
        <v>403</v>
      </c>
      <c r="C323" s="4">
        <v>855058</v>
      </c>
      <c r="D323" s="4">
        <v>25138</v>
      </c>
      <c r="E323" s="4">
        <v>165772</v>
      </c>
      <c r="F323" s="4">
        <v>8955</v>
      </c>
      <c r="G323" s="4">
        <v>760670</v>
      </c>
      <c r="H323" s="4">
        <v>73320</v>
      </c>
      <c r="I323" s="4">
        <v>664443</v>
      </c>
      <c r="J323" s="4">
        <v>105717</v>
      </c>
    </row>
    <row r="324" spans="1:10" x14ac:dyDescent="0.2">
      <c r="A324" s="53" t="str">
        <f t="shared" si="4"/>
        <v>FARELO DE SOJA</v>
      </c>
      <c r="B324" s="4" t="s">
        <v>404</v>
      </c>
      <c r="C324" s="4">
        <v>748433035</v>
      </c>
      <c r="D324" s="4">
        <v>1398865598</v>
      </c>
      <c r="E324" s="4">
        <v>977643456</v>
      </c>
      <c r="F324" s="4">
        <v>1934204986</v>
      </c>
      <c r="G324" s="4">
        <v>0</v>
      </c>
      <c r="H324" s="4">
        <v>0</v>
      </c>
      <c r="I324" s="4">
        <v>48850</v>
      </c>
      <c r="J324" s="4">
        <v>11000</v>
      </c>
    </row>
    <row r="325" spans="1:10" x14ac:dyDescent="0.2">
      <c r="A325" s="53" t="str">
        <f t="shared" ref="A325:A388" si="5">RIGHT(B325,LEN(B325)-11)</f>
        <v>FARELO, SÊMEAS E OUTROS RESÍDUOS  DE TRIGO</v>
      </c>
      <c r="B325" s="4" t="s">
        <v>405</v>
      </c>
      <c r="C325" s="4">
        <v>0</v>
      </c>
      <c r="D325" s="4">
        <v>0</v>
      </c>
      <c r="E325" s="4">
        <v>95</v>
      </c>
      <c r="F325" s="4">
        <v>8</v>
      </c>
      <c r="G325" s="4">
        <v>9102</v>
      </c>
      <c r="H325" s="4">
        <v>3960</v>
      </c>
      <c r="I325" s="4">
        <v>0</v>
      </c>
      <c r="J325" s="4">
        <v>0</v>
      </c>
    </row>
    <row r="326" spans="1:10" x14ac:dyDescent="0.2">
      <c r="A326" s="53" t="str">
        <f t="shared" si="5"/>
        <v>FARELOS DE OLEAGINOSAS</v>
      </c>
      <c r="B326" s="4" t="s">
        <v>406</v>
      </c>
      <c r="C326" s="4">
        <v>61560</v>
      </c>
      <c r="D326" s="4">
        <v>22765</v>
      </c>
      <c r="E326" s="4">
        <v>24833</v>
      </c>
      <c r="F326" s="4">
        <v>32066</v>
      </c>
      <c r="G326" s="4">
        <v>34522</v>
      </c>
      <c r="H326" s="4">
        <v>150960</v>
      </c>
      <c r="I326" s="4">
        <v>120006</v>
      </c>
      <c r="J326" s="4">
        <v>54597</v>
      </c>
    </row>
    <row r="327" spans="1:10" x14ac:dyDescent="0.2">
      <c r="A327" s="53" t="str">
        <f t="shared" si="5"/>
        <v>FARINHA DE BATATA</v>
      </c>
      <c r="B327" s="4" t="s">
        <v>407</v>
      </c>
      <c r="C327" s="4">
        <v>749</v>
      </c>
      <c r="D327" s="4">
        <v>114</v>
      </c>
      <c r="E327" s="4">
        <v>18235</v>
      </c>
      <c r="F327" s="4">
        <v>4577</v>
      </c>
      <c r="G327" s="4">
        <v>1527033</v>
      </c>
      <c r="H327" s="4">
        <v>819375</v>
      </c>
      <c r="I327" s="4">
        <v>2492514</v>
      </c>
      <c r="J327" s="4">
        <v>1346434</v>
      </c>
    </row>
    <row r="328" spans="1:10" x14ac:dyDescent="0.2">
      <c r="A328" s="53" t="str">
        <f t="shared" si="5"/>
        <v>FARINHA DE MILHO</v>
      </c>
      <c r="B328" s="4" t="s">
        <v>408</v>
      </c>
      <c r="C328" s="4">
        <v>2650640</v>
      </c>
      <c r="D328" s="4">
        <v>6694274</v>
      </c>
      <c r="E328" s="4">
        <v>1310965</v>
      </c>
      <c r="F328" s="4">
        <v>2983617</v>
      </c>
      <c r="G328" s="4">
        <v>154616</v>
      </c>
      <c r="H328" s="4">
        <v>127230</v>
      </c>
      <c r="I328" s="4">
        <v>520877</v>
      </c>
      <c r="J328" s="4">
        <v>557978</v>
      </c>
    </row>
    <row r="329" spans="1:10" x14ac:dyDescent="0.2">
      <c r="A329" s="53" t="str">
        <f t="shared" si="5"/>
        <v>FARINHA DE TRIGO</v>
      </c>
      <c r="B329" s="4" t="s">
        <v>409</v>
      </c>
      <c r="C329" s="4">
        <v>2009820</v>
      </c>
      <c r="D329" s="4">
        <v>2348533</v>
      </c>
      <c r="E329" s="4">
        <v>247211</v>
      </c>
      <c r="F329" s="4">
        <v>222456</v>
      </c>
      <c r="G329" s="4">
        <v>12595121</v>
      </c>
      <c r="H329" s="4">
        <v>22504579</v>
      </c>
      <c r="I329" s="4">
        <v>12113451</v>
      </c>
      <c r="J329" s="4">
        <v>27640330</v>
      </c>
    </row>
    <row r="330" spans="1:10" x14ac:dyDescent="0.2">
      <c r="A330" s="53" t="str">
        <f t="shared" si="5"/>
        <v>FARINHAS DE CARNE, EXTRATOS E MIUDEZAS</v>
      </c>
      <c r="B330" s="4" t="s">
        <v>410</v>
      </c>
      <c r="C330" s="4">
        <v>18253448</v>
      </c>
      <c r="D330" s="4">
        <v>22728932</v>
      </c>
      <c r="E330" s="4">
        <v>24049881</v>
      </c>
      <c r="F330" s="4">
        <v>29996589</v>
      </c>
      <c r="G330" s="4">
        <v>658066</v>
      </c>
      <c r="H330" s="4">
        <v>812658</v>
      </c>
      <c r="I330" s="4">
        <v>430959</v>
      </c>
      <c r="J330" s="4">
        <v>223710</v>
      </c>
    </row>
    <row r="331" spans="1:10" x14ac:dyDescent="0.2">
      <c r="A331" s="53" t="str">
        <f t="shared" si="5"/>
        <v>FÉCULA DE BATATA</v>
      </c>
      <c r="B331" s="4" t="s">
        <v>411</v>
      </c>
      <c r="C331" s="4">
        <v>60714</v>
      </c>
      <c r="D331" s="4">
        <v>24745</v>
      </c>
      <c r="E331" s="4">
        <v>31999</v>
      </c>
      <c r="F331" s="4">
        <v>29005</v>
      </c>
      <c r="G331" s="4">
        <v>368969</v>
      </c>
      <c r="H331" s="4">
        <v>453250</v>
      </c>
      <c r="I331" s="4">
        <v>293031</v>
      </c>
      <c r="J331" s="4">
        <v>260910</v>
      </c>
    </row>
    <row r="332" spans="1:10" x14ac:dyDescent="0.2">
      <c r="A332" s="53" t="str">
        <f t="shared" si="5"/>
        <v>FÉCULA DE MANDIOCA</v>
      </c>
      <c r="B332" s="4" t="s">
        <v>412</v>
      </c>
      <c r="C332" s="4">
        <v>2434403</v>
      </c>
      <c r="D332" s="4">
        <v>2421805</v>
      </c>
      <c r="E332" s="4">
        <v>2186603</v>
      </c>
      <c r="F332" s="4">
        <v>2634409</v>
      </c>
      <c r="G332" s="4">
        <v>0</v>
      </c>
      <c r="H332" s="4">
        <v>0</v>
      </c>
      <c r="I332" s="4">
        <v>337643</v>
      </c>
      <c r="J332" s="4">
        <v>627600</v>
      </c>
    </row>
    <row r="333" spans="1:10" x14ac:dyDescent="0.2">
      <c r="A333" s="53" t="str">
        <f t="shared" si="5"/>
        <v>FEIJÃO</v>
      </c>
      <c r="B333" s="4" t="s">
        <v>413</v>
      </c>
      <c r="C333" s="4">
        <v>830</v>
      </c>
      <c r="D333" s="4">
        <v>369</v>
      </c>
      <c r="E333" s="4">
        <v>3322</v>
      </c>
      <c r="F333" s="4">
        <v>1233</v>
      </c>
    </row>
    <row r="334" spans="1:10" x14ac:dyDescent="0.2">
      <c r="A334" s="53" t="str">
        <f t="shared" si="5"/>
        <v>FEIJÕES PREPARADOS OU CONSERVADOS</v>
      </c>
      <c r="B334" s="4" t="s">
        <v>414</v>
      </c>
      <c r="C334" s="4">
        <v>19915</v>
      </c>
      <c r="D334" s="4">
        <v>14660</v>
      </c>
      <c r="E334" s="4">
        <v>35701</v>
      </c>
      <c r="F334" s="4">
        <v>27891</v>
      </c>
      <c r="G334" s="4">
        <v>8954</v>
      </c>
      <c r="H334" s="4">
        <v>7873</v>
      </c>
      <c r="I334" s="4">
        <v>11710</v>
      </c>
      <c r="J334" s="4">
        <v>8539</v>
      </c>
    </row>
    <row r="335" spans="1:10" x14ac:dyDescent="0.2">
      <c r="A335" s="53" t="str">
        <f t="shared" si="5"/>
        <v>FEIJÕES SECOS</v>
      </c>
      <c r="B335" s="4" t="s">
        <v>415</v>
      </c>
      <c r="C335" s="4">
        <v>7378204</v>
      </c>
      <c r="D335" s="4">
        <v>9572942</v>
      </c>
      <c r="E335" s="4">
        <v>5481308</v>
      </c>
      <c r="F335" s="4">
        <v>5551791</v>
      </c>
      <c r="G335" s="4">
        <v>9604728</v>
      </c>
      <c r="H335" s="4">
        <v>13695210</v>
      </c>
      <c r="I335" s="4">
        <v>2909165</v>
      </c>
      <c r="J335" s="4">
        <v>3264943</v>
      </c>
    </row>
    <row r="336" spans="1:10" x14ac:dyDescent="0.2">
      <c r="A336" s="53" t="str">
        <f t="shared" si="5"/>
        <v>FIAPOS E DESPERDÍCIOS DE ALGODÃO</v>
      </c>
      <c r="B336" s="4" t="s">
        <v>416</v>
      </c>
      <c r="C336" s="4">
        <v>815994</v>
      </c>
      <c r="D336" s="4">
        <v>679110</v>
      </c>
      <c r="E336" s="4">
        <v>1103247</v>
      </c>
      <c r="F336" s="4">
        <v>1395474</v>
      </c>
      <c r="G336" s="4">
        <v>373979</v>
      </c>
      <c r="H336" s="4">
        <v>783654</v>
      </c>
      <c r="I336" s="4">
        <v>441539</v>
      </c>
      <c r="J336" s="4">
        <v>913759</v>
      </c>
    </row>
    <row r="337" spans="1:10" x14ac:dyDescent="0.2">
      <c r="A337" s="53" t="str">
        <f t="shared" si="5"/>
        <v>FIAPOS E DESPERDÍCIOS DE LÃ OU PELOS FINOS</v>
      </c>
      <c r="B337" s="4" t="s">
        <v>417</v>
      </c>
      <c r="G337" s="4">
        <v>0</v>
      </c>
      <c r="H337" s="4">
        <v>0</v>
      </c>
      <c r="I337" s="4">
        <v>85205</v>
      </c>
      <c r="J337" s="4">
        <v>13611</v>
      </c>
    </row>
    <row r="338" spans="1:10" x14ac:dyDescent="0.2">
      <c r="A338" s="53" t="str">
        <f t="shared" si="5"/>
        <v>FIGOS FRESCOS</v>
      </c>
      <c r="B338" s="4" t="s">
        <v>418</v>
      </c>
      <c r="C338" s="4">
        <v>781693</v>
      </c>
      <c r="D338" s="4">
        <v>192243</v>
      </c>
      <c r="E338" s="4">
        <v>1120443</v>
      </c>
      <c r="F338" s="4">
        <v>241724</v>
      </c>
    </row>
    <row r="339" spans="1:10" x14ac:dyDescent="0.2">
      <c r="A339" s="53" t="str">
        <f t="shared" si="5"/>
        <v>FIGOS SECOS</v>
      </c>
      <c r="B339" s="4" t="s">
        <v>419</v>
      </c>
      <c r="C339" s="4">
        <v>505</v>
      </c>
      <c r="D339" s="4">
        <v>32</v>
      </c>
      <c r="E339" s="4">
        <v>293</v>
      </c>
      <c r="F339" s="4">
        <v>15</v>
      </c>
      <c r="G339" s="4">
        <v>16148</v>
      </c>
      <c r="H339" s="4">
        <v>4174</v>
      </c>
      <c r="I339" s="4">
        <v>96495</v>
      </c>
      <c r="J339" s="4">
        <v>24207</v>
      </c>
    </row>
    <row r="340" spans="1:10" x14ac:dyDescent="0.2">
      <c r="A340" s="53" t="str">
        <f t="shared" si="5"/>
        <v>FIOS E DESPERDÍCIOS DE SEDA</v>
      </c>
      <c r="B340" s="4" t="s">
        <v>422</v>
      </c>
      <c r="C340" s="4">
        <v>2890625</v>
      </c>
      <c r="D340" s="4">
        <v>36496</v>
      </c>
      <c r="E340" s="4">
        <v>1541254</v>
      </c>
      <c r="F340" s="4">
        <v>28031</v>
      </c>
      <c r="G340" s="4">
        <v>412004</v>
      </c>
      <c r="H340" s="4">
        <v>611</v>
      </c>
      <c r="I340" s="4">
        <v>187334</v>
      </c>
      <c r="J340" s="4">
        <v>1238</v>
      </c>
    </row>
    <row r="341" spans="1:10" x14ac:dyDescent="0.2">
      <c r="A341" s="53" t="str">
        <f t="shared" si="5"/>
        <v>FIOS E TECIDOS DE LÃ OU DE PELOS FINOS</v>
      </c>
      <c r="B341" s="4" t="s">
        <v>423</v>
      </c>
      <c r="C341" s="4">
        <v>106568</v>
      </c>
      <c r="D341" s="4">
        <v>6093</v>
      </c>
      <c r="E341" s="4">
        <v>103596</v>
      </c>
      <c r="F341" s="4">
        <v>3671</v>
      </c>
      <c r="G341" s="4">
        <v>367103</v>
      </c>
      <c r="H341" s="4">
        <v>6637</v>
      </c>
      <c r="I341" s="4">
        <v>87220</v>
      </c>
      <c r="J341" s="4">
        <v>1838</v>
      </c>
    </row>
    <row r="342" spans="1:10" x14ac:dyDescent="0.2">
      <c r="A342" s="53" t="str">
        <f t="shared" si="5"/>
        <v>FIOS, LINHAS E TECIDOS DE ALGODÃO</v>
      </c>
      <c r="B342" s="4" t="s">
        <v>424</v>
      </c>
      <c r="C342" s="4">
        <v>10080521</v>
      </c>
      <c r="D342" s="4">
        <v>1452212</v>
      </c>
      <c r="E342" s="4">
        <v>9067272</v>
      </c>
      <c r="F342" s="4">
        <v>1432785</v>
      </c>
      <c r="G342" s="4">
        <v>11953543</v>
      </c>
      <c r="H342" s="4">
        <v>1948444</v>
      </c>
      <c r="I342" s="4">
        <v>14204702</v>
      </c>
      <c r="J342" s="4">
        <v>2831517</v>
      </c>
    </row>
    <row r="343" spans="1:10" x14ac:dyDescent="0.2">
      <c r="A343" s="53" t="str">
        <f t="shared" si="5"/>
        <v>FLORES  DE CORTES FRESCAS</v>
      </c>
      <c r="B343" s="4" t="s">
        <v>425</v>
      </c>
      <c r="C343" s="4">
        <v>60919</v>
      </c>
      <c r="D343" s="4">
        <v>2685</v>
      </c>
      <c r="E343" s="4">
        <v>5058</v>
      </c>
      <c r="F343" s="4">
        <v>4136</v>
      </c>
      <c r="G343" s="4">
        <v>70820</v>
      </c>
      <c r="H343" s="4">
        <v>12230</v>
      </c>
      <c r="I343" s="4">
        <v>123014</v>
      </c>
      <c r="J343" s="4">
        <v>18475</v>
      </c>
    </row>
    <row r="344" spans="1:10" x14ac:dyDescent="0.2">
      <c r="A344" s="53" t="str">
        <f t="shared" si="5"/>
        <v>FOLHAGENS, FOLHAS E RAMOS DE PLANTAS CORTADAS FRESCAS</v>
      </c>
      <c r="B344" s="4" t="s">
        <v>426</v>
      </c>
      <c r="C344" s="4">
        <v>195236</v>
      </c>
      <c r="D344" s="4">
        <v>20983</v>
      </c>
      <c r="E344" s="4">
        <v>99363</v>
      </c>
      <c r="F344" s="4">
        <v>15478</v>
      </c>
      <c r="G344" s="4">
        <v>0</v>
      </c>
      <c r="H344" s="4">
        <v>0</v>
      </c>
      <c r="I344" s="4">
        <v>335</v>
      </c>
      <c r="J344" s="4">
        <v>3</v>
      </c>
    </row>
    <row r="345" spans="1:10" x14ac:dyDescent="0.2">
      <c r="A345" s="53" t="str">
        <f t="shared" si="5"/>
        <v>FUMO MANUFATURADO</v>
      </c>
      <c r="B345" s="4" t="s">
        <v>427</v>
      </c>
      <c r="C345" s="4">
        <v>4411664</v>
      </c>
      <c r="D345" s="4">
        <v>1058637</v>
      </c>
      <c r="E345" s="4">
        <v>9747530</v>
      </c>
      <c r="F345" s="4">
        <v>1922042</v>
      </c>
      <c r="G345" s="4">
        <v>641334</v>
      </c>
      <c r="H345" s="4">
        <v>171822</v>
      </c>
      <c r="I345" s="4">
        <v>413226</v>
      </c>
      <c r="J345" s="4">
        <v>100485</v>
      </c>
    </row>
    <row r="346" spans="1:10" x14ac:dyDescent="0.2">
      <c r="A346" s="53" t="str">
        <f t="shared" si="5"/>
        <v>FUMO NÃO MANUFATURADO</v>
      </c>
      <c r="B346" s="4" t="s">
        <v>428</v>
      </c>
      <c r="C346" s="4">
        <v>309258697</v>
      </c>
      <c r="D346" s="4">
        <v>43352774</v>
      </c>
      <c r="E346" s="4">
        <v>290249281</v>
      </c>
      <c r="F346" s="4">
        <v>37688101</v>
      </c>
      <c r="G346" s="4">
        <v>5338720</v>
      </c>
      <c r="H346" s="4">
        <v>1501033</v>
      </c>
      <c r="I346" s="4">
        <v>3410828</v>
      </c>
      <c r="J346" s="4">
        <v>815492</v>
      </c>
    </row>
    <row r="347" spans="1:10" x14ac:dyDescent="0.2">
      <c r="A347" s="53" t="str">
        <f t="shared" si="5"/>
        <v>GALOS E GALINHAS VIVOS</v>
      </c>
      <c r="B347" s="4" t="s">
        <v>429</v>
      </c>
      <c r="C347" s="4">
        <v>8860824</v>
      </c>
      <c r="D347" s="4">
        <v>68970</v>
      </c>
      <c r="E347" s="4">
        <v>9074252</v>
      </c>
      <c r="F347" s="4">
        <v>72326</v>
      </c>
      <c r="G347" s="4">
        <v>98029</v>
      </c>
      <c r="H347" s="4">
        <v>820</v>
      </c>
      <c r="I347" s="4">
        <v>80371</v>
      </c>
      <c r="J347" s="4">
        <v>107</v>
      </c>
    </row>
    <row r="348" spans="1:10" x14ac:dyDescent="0.2">
      <c r="A348" s="53" t="str">
        <f t="shared" si="5"/>
        <v>GELATINAS</v>
      </c>
      <c r="B348" s="4" t="s">
        <v>430</v>
      </c>
      <c r="C348" s="4">
        <v>38692672</v>
      </c>
      <c r="D348" s="4">
        <v>4289731</v>
      </c>
      <c r="E348" s="4">
        <v>24211158</v>
      </c>
      <c r="F348" s="4">
        <v>3592143</v>
      </c>
      <c r="G348" s="4">
        <v>847053</v>
      </c>
      <c r="H348" s="4">
        <v>84354</v>
      </c>
      <c r="I348" s="4">
        <v>283279</v>
      </c>
      <c r="J348" s="4">
        <v>26121</v>
      </c>
    </row>
    <row r="349" spans="1:10" x14ac:dyDescent="0.2">
      <c r="A349" s="53" t="str">
        <f t="shared" si="5"/>
        <v>GEMAS DE OVOS</v>
      </c>
      <c r="B349" s="4" t="s">
        <v>431</v>
      </c>
      <c r="C349" s="4">
        <v>128801</v>
      </c>
      <c r="D349" s="4">
        <v>63227</v>
      </c>
      <c r="E349" s="4">
        <v>150706</v>
      </c>
      <c r="F349" s="4">
        <v>47969</v>
      </c>
    </row>
    <row r="350" spans="1:10" x14ac:dyDescent="0.2">
      <c r="A350" s="53" t="str">
        <f t="shared" si="5"/>
        <v>GENGIBRE</v>
      </c>
      <c r="B350" s="4" t="s">
        <v>432</v>
      </c>
      <c r="C350" s="4">
        <v>1150197</v>
      </c>
      <c r="D350" s="4">
        <v>1137555</v>
      </c>
      <c r="E350" s="4">
        <v>1787407</v>
      </c>
      <c r="F350" s="4">
        <v>700519</v>
      </c>
      <c r="G350" s="4">
        <v>82511</v>
      </c>
      <c r="H350" s="4">
        <v>42465</v>
      </c>
      <c r="I350" s="4">
        <v>93592</v>
      </c>
      <c r="J350" s="4">
        <v>39729</v>
      </c>
    </row>
    <row r="351" spans="1:10" x14ac:dyDescent="0.2">
      <c r="A351" s="53" t="str">
        <f t="shared" si="5"/>
        <v>GLUTEN DE TRIGO</v>
      </c>
      <c r="B351" s="4" t="s">
        <v>433</v>
      </c>
      <c r="C351" s="4">
        <v>0</v>
      </c>
      <c r="D351" s="4">
        <v>0</v>
      </c>
      <c r="E351" s="4">
        <v>59</v>
      </c>
      <c r="F351" s="4">
        <v>50</v>
      </c>
      <c r="G351" s="4">
        <v>3406516</v>
      </c>
      <c r="H351" s="4">
        <v>1716950</v>
      </c>
      <c r="I351" s="4">
        <v>3493698</v>
      </c>
      <c r="J351" s="4">
        <v>1813750</v>
      </c>
    </row>
    <row r="352" spans="1:10" x14ac:dyDescent="0.2">
      <c r="A352" s="53" t="str">
        <f t="shared" si="5"/>
        <v>GOIABAS FRESCAS OU SECAS</v>
      </c>
      <c r="B352" s="4" t="s">
        <v>434</v>
      </c>
      <c r="C352" s="4">
        <v>87119</v>
      </c>
      <c r="D352" s="4">
        <v>34967</v>
      </c>
      <c r="E352" s="4">
        <v>90210</v>
      </c>
      <c r="F352" s="4">
        <v>33267</v>
      </c>
    </row>
    <row r="353" spans="1:10" x14ac:dyDescent="0.2">
      <c r="A353" s="53" t="str">
        <f t="shared" si="5"/>
        <v>GOMA NATURAL</v>
      </c>
      <c r="B353" s="4" t="s">
        <v>435</v>
      </c>
      <c r="G353" s="4">
        <v>0</v>
      </c>
      <c r="H353" s="4">
        <v>0</v>
      </c>
      <c r="I353" s="4">
        <v>10650</v>
      </c>
      <c r="J353" s="4">
        <v>40</v>
      </c>
    </row>
    <row r="354" spans="1:10" x14ac:dyDescent="0.2">
      <c r="A354" s="53" t="str">
        <f t="shared" si="5"/>
        <v>GOMAS E RESINAS</v>
      </c>
      <c r="B354" s="4" t="s">
        <v>436</v>
      </c>
      <c r="C354" s="4">
        <v>1861504</v>
      </c>
      <c r="D354" s="4">
        <v>1482531</v>
      </c>
      <c r="E354" s="4">
        <v>1377144</v>
      </c>
      <c r="F354" s="4">
        <v>1418582</v>
      </c>
      <c r="G354" s="4">
        <v>1627307</v>
      </c>
      <c r="H354" s="4">
        <v>404846</v>
      </c>
      <c r="I354" s="4">
        <v>1235470</v>
      </c>
      <c r="J354" s="4">
        <v>420691</v>
      </c>
    </row>
    <row r="355" spans="1:10" x14ac:dyDescent="0.2">
      <c r="A355" s="53" t="str">
        <f t="shared" si="5"/>
        <v>GORDURAS DE PORCO</v>
      </c>
      <c r="B355" s="4" t="s">
        <v>437</v>
      </c>
      <c r="C355" s="4">
        <v>310556</v>
      </c>
      <c r="D355" s="4">
        <v>181991</v>
      </c>
      <c r="E355" s="4">
        <v>3758362</v>
      </c>
      <c r="F355" s="4">
        <v>3728989</v>
      </c>
      <c r="G355" s="4">
        <v>262786</v>
      </c>
      <c r="H355" s="4">
        <v>164843</v>
      </c>
      <c r="I355" s="4">
        <v>75440</v>
      </c>
      <c r="J355" s="4">
        <v>47587</v>
      </c>
    </row>
    <row r="356" spans="1:10" x14ac:dyDescent="0.2">
      <c r="A356" s="53" t="str">
        <f t="shared" si="5"/>
        <v>GRÃOS-DE-BICO SECOS</v>
      </c>
      <c r="B356" s="4" t="s">
        <v>438</v>
      </c>
      <c r="C356" s="4">
        <v>7430</v>
      </c>
      <c r="D356" s="4">
        <v>2627</v>
      </c>
      <c r="E356" s="4">
        <v>5063</v>
      </c>
      <c r="F356" s="4">
        <v>1288</v>
      </c>
      <c r="G356" s="4">
        <v>1331216</v>
      </c>
      <c r="H356" s="4">
        <v>1338734</v>
      </c>
      <c r="I356" s="4">
        <v>1293048</v>
      </c>
      <c r="J356" s="4">
        <v>1440175</v>
      </c>
    </row>
    <row r="357" spans="1:10" x14ac:dyDescent="0.2">
      <c r="A357" s="53" t="str">
        <f t="shared" si="5"/>
        <v>INHAME</v>
      </c>
      <c r="B357" s="4" t="s">
        <v>439</v>
      </c>
      <c r="C357" s="4">
        <v>496205</v>
      </c>
      <c r="D357" s="4">
        <v>355310</v>
      </c>
      <c r="E357" s="4">
        <v>986188</v>
      </c>
      <c r="F357" s="4">
        <v>603204</v>
      </c>
    </row>
    <row r="358" spans="1:10" x14ac:dyDescent="0.2">
      <c r="A358" s="53" t="str">
        <f t="shared" si="5"/>
        <v>IOGURTE</v>
      </c>
      <c r="B358" s="4" t="s">
        <v>440</v>
      </c>
      <c r="C358" s="4">
        <v>104702</v>
      </c>
      <c r="D358" s="4">
        <v>36548</v>
      </c>
      <c r="E358" s="4">
        <v>111498</v>
      </c>
      <c r="F358" s="4">
        <v>42800</v>
      </c>
    </row>
    <row r="359" spans="1:10" x14ac:dyDescent="0.2">
      <c r="A359" s="53" t="str">
        <f t="shared" si="5"/>
        <v>KIWIS FRESCOS</v>
      </c>
      <c r="B359" s="4" t="s">
        <v>441</v>
      </c>
      <c r="C359" s="4">
        <v>27105</v>
      </c>
      <c r="D359" s="4">
        <v>6577</v>
      </c>
      <c r="E359" s="4">
        <v>25891</v>
      </c>
      <c r="F359" s="4">
        <v>4979</v>
      </c>
      <c r="G359" s="4">
        <v>3479733</v>
      </c>
      <c r="H359" s="4">
        <v>2327180</v>
      </c>
      <c r="I359" s="4">
        <v>7729360</v>
      </c>
      <c r="J359" s="4">
        <v>3626404</v>
      </c>
    </row>
    <row r="360" spans="1:10" x14ac:dyDescent="0.2">
      <c r="A360" s="53" t="str">
        <f t="shared" si="5"/>
        <v>KRILL</v>
      </c>
      <c r="B360" s="4" t="s">
        <v>816</v>
      </c>
      <c r="G360" s="4">
        <v>0</v>
      </c>
      <c r="H360" s="4">
        <v>0</v>
      </c>
      <c r="I360" s="4">
        <v>1400</v>
      </c>
      <c r="J360" s="4">
        <v>500</v>
      </c>
    </row>
    <row r="361" spans="1:10" x14ac:dyDescent="0.2">
      <c r="A361" s="53" t="str">
        <f t="shared" si="5"/>
        <v>LÃ  OU PELOS FINOS NÃO CARDADOS NEM PENTEADOS</v>
      </c>
      <c r="B361" s="4" t="s">
        <v>442</v>
      </c>
      <c r="C361" s="4">
        <v>1839578</v>
      </c>
      <c r="D361" s="4">
        <v>646674</v>
      </c>
      <c r="E361" s="4">
        <v>941476</v>
      </c>
      <c r="F361" s="4">
        <v>647519</v>
      </c>
    </row>
    <row r="362" spans="1:10" x14ac:dyDescent="0.2">
      <c r="A362" s="53" t="str">
        <f t="shared" si="5"/>
        <v>LÃ OU PELOS FINOS CARDADOS OU PENTEADOS</v>
      </c>
      <c r="B362" s="4" t="s">
        <v>443</v>
      </c>
      <c r="C362" s="4">
        <v>91313</v>
      </c>
      <c r="D362" s="4">
        <v>12682</v>
      </c>
      <c r="E362" s="4">
        <v>72310</v>
      </c>
      <c r="F362" s="4">
        <v>12433</v>
      </c>
      <c r="G362" s="4">
        <v>0</v>
      </c>
      <c r="H362" s="4">
        <v>0</v>
      </c>
      <c r="I362" s="4">
        <v>148536</v>
      </c>
      <c r="J362" s="4">
        <v>10865</v>
      </c>
    </row>
    <row r="363" spans="1:10" x14ac:dyDescent="0.2">
      <c r="A363" s="53" t="str">
        <f t="shared" si="5"/>
        <v>LAGOSTAS</v>
      </c>
      <c r="B363" s="4" t="s">
        <v>817</v>
      </c>
      <c r="C363" s="4">
        <v>1584081</v>
      </c>
      <c r="D363" s="4">
        <v>43009</v>
      </c>
      <c r="E363" s="4">
        <v>3828093</v>
      </c>
      <c r="F363" s="4">
        <v>149659</v>
      </c>
    </row>
    <row r="364" spans="1:10" x14ac:dyDescent="0.2">
      <c r="A364" s="53" t="str">
        <f t="shared" si="5"/>
        <v>LARANJAS FRESCAS OU SECAS</v>
      </c>
      <c r="B364" s="4" t="s">
        <v>446</v>
      </c>
      <c r="C364" s="4">
        <v>42985</v>
      </c>
      <c r="D364" s="4">
        <v>45653</v>
      </c>
      <c r="E364" s="4">
        <v>47405</v>
      </c>
      <c r="F364" s="4">
        <v>41225</v>
      </c>
      <c r="G364" s="4">
        <v>2496387</v>
      </c>
      <c r="H364" s="4">
        <v>3488580</v>
      </c>
      <c r="I364" s="4">
        <v>3759178</v>
      </c>
      <c r="J364" s="4">
        <v>4210485</v>
      </c>
    </row>
    <row r="365" spans="1:10" x14ac:dyDescent="0.2">
      <c r="A365" s="53" t="str">
        <f t="shared" si="5"/>
        <v>LEITE CONDENSADO</v>
      </c>
      <c r="B365" s="4" t="s">
        <v>447</v>
      </c>
      <c r="C365" s="4">
        <v>1823667</v>
      </c>
      <c r="D365" s="4">
        <v>806200</v>
      </c>
      <c r="E365" s="4">
        <v>2678892</v>
      </c>
      <c r="F365" s="4">
        <v>1201065</v>
      </c>
    </row>
    <row r="366" spans="1:10" x14ac:dyDescent="0.2">
      <c r="A366" s="53" t="str">
        <f t="shared" si="5"/>
        <v>LEITE EM PÓ</v>
      </c>
      <c r="B366" s="4" t="s">
        <v>448</v>
      </c>
      <c r="C366" s="4">
        <v>20542</v>
      </c>
      <c r="D366" s="4">
        <v>8076</v>
      </c>
      <c r="E366" s="4">
        <v>777270</v>
      </c>
      <c r="F366" s="4">
        <v>132791</v>
      </c>
      <c r="G366" s="4">
        <v>52725924</v>
      </c>
      <c r="H366" s="4">
        <v>13904988</v>
      </c>
      <c r="I366" s="4">
        <v>61931128</v>
      </c>
      <c r="J366" s="4">
        <v>19001353</v>
      </c>
    </row>
    <row r="367" spans="1:10" x14ac:dyDescent="0.2">
      <c r="A367" s="53" t="str">
        <f t="shared" si="5"/>
        <v>LEITE FLUIDO</v>
      </c>
      <c r="B367" s="4" t="s">
        <v>449</v>
      </c>
      <c r="C367" s="4">
        <v>397481</v>
      </c>
      <c r="D367" s="4">
        <v>412473</v>
      </c>
      <c r="E367" s="4">
        <v>376397</v>
      </c>
      <c r="F367" s="4">
        <v>392783</v>
      </c>
    </row>
    <row r="368" spans="1:10" x14ac:dyDescent="0.2">
      <c r="A368" s="53" t="str">
        <f t="shared" si="5"/>
        <v>LEITE MODIFICADO</v>
      </c>
      <c r="B368" s="4" t="s">
        <v>450</v>
      </c>
      <c r="C368" s="4">
        <v>216800</v>
      </c>
      <c r="D368" s="4">
        <v>48376</v>
      </c>
      <c r="E368" s="4">
        <v>66</v>
      </c>
      <c r="F368" s="4">
        <v>4</v>
      </c>
      <c r="G368" s="4">
        <v>192628</v>
      </c>
      <c r="H368" s="4">
        <v>13944</v>
      </c>
      <c r="I368" s="4">
        <v>44051</v>
      </c>
      <c r="J368" s="4">
        <v>3720</v>
      </c>
    </row>
    <row r="369" spans="1:10" x14ac:dyDescent="0.2">
      <c r="A369" s="53" t="str">
        <f t="shared" si="5"/>
        <v>LEITELHO</v>
      </c>
      <c r="B369" s="4" t="s">
        <v>451</v>
      </c>
      <c r="C369" s="4">
        <v>59784</v>
      </c>
      <c r="D369" s="4">
        <v>42770</v>
      </c>
      <c r="E369" s="4">
        <v>62253</v>
      </c>
      <c r="F369" s="4">
        <v>46106</v>
      </c>
      <c r="G369" s="4">
        <v>1970180</v>
      </c>
      <c r="H369" s="4">
        <v>345000</v>
      </c>
      <c r="I369" s="4">
        <v>388380</v>
      </c>
      <c r="J369" s="4">
        <v>93000</v>
      </c>
    </row>
    <row r="370" spans="1:10" x14ac:dyDescent="0.2">
      <c r="A370" s="53" t="str">
        <f t="shared" si="5"/>
        <v>LENTILHAS SECAS</v>
      </c>
      <c r="B370" s="4" t="s">
        <v>452</v>
      </c>
      <c r="C370" s="4">
        <v>12617</v>
      </c>
      <c r="D370" s="4">
        <v>3117</v>
      </c>
      <c r="E370" s="4">
        <v>11303</v>
      </c>
      <c r="F370" s="4">
        <v>2566</v>
      </c>
      <c r="G370" s="4">
        <v>1785388</v>
      </c>
      <c r="H370" s="4">
        <v>1613389</v>
      </c>
      <c r="I370" s="4">
        <v>1049506</v>
      </c>
      <c r="J370" s="4">
        <v>880821</v>
      </c>
    </row>
    <row r="371" spans="1:10" x14ac:dyDescent="0.2">
      <c r="A371" s="53" t="str">
        <f t="shared" si="5"/>
        <v>LEVEDURAS E PÓS PARA LEVEDAR</v>
      </c>
      <c r="B371" s="4" t="s">
        <v>453</v>
      </c>
      <c r="C371" s="4">
        <v>8983481</v>
      </c>
      <c r="D371" s="4">
        <v>4287027</v>
      </c>
      <c r="E371" s="4">
        <v>16616536</v>
      </c>
      <c r="F371" s="4">
        <v>7848802</v>
      </c>
      <c r="G371" s="4">
        <v>5338925</v>
      </c>
      <c r="H371" s="4">
        <v>2249649</v>
      </c>
      <c r="I371" s="4">
        <v>4809014</v>
      </c>
      <c r="J371" s="4">
        <v>2103737</v>
      </c>
    </row>
    <row r="372" spans="1:10" x14ac:dyDescent="0.2">
      <c r="A372" s="53" t="str">
        <f t="shared" si="5"/>
        <v>LIMÕES E LIMAS FRESCOS OU SECOS</v>
      </c>
      <c r="B372" s="4" t="s">
        <v>454</v>
      </c>
      <c r="C372" s="4">
        <v>10930382</v>
      </c>
      <c r="D372" s="4">
        <v>12882076</v>
      </c>
      <c r="E372" s="4">
        <v>12438602</v>
      </c>
      <c r="F372" s="4">
        <v>14517470</v>
      </c>
      <c r="G372" s="4">
        <v>60667</v>
      </c>
      <c r="H372" s="4">
        <v>43623</v>
      </c>
      <c r="I372" s="4">
        <v>251790</v>
      </c>
      <c r="J372" s="4">
        <v>242727</v>
      </c>
    </row>
    <row r="373" spans="1:10" x14ac:dyDescent="0.2">
      <c r="A373" s="53" t="str">
        <f t="shared" si="5"/>
        <v>LINHO EM BRUTO, PENTEADO OU TRABALHADO DE OUTRA FORMA</v>
      </c>
      <c r="B373" s="4" t="s">
        <v>455</v>
      </c>
      <c r="G373" s="4">
        <v>410851</v>
      </c>
      <c r="H373" s="4">
        <v>93663</v>
      </c>
      <c r="I373" s="4">
        <v>198486</v>
      </c>
      <c r="J373" s="4">
        <v>44352</v>
      </c>
    </row>
    <row r="374" spans="1:10" x14ac:dyDescent="0.2">
      <c r="A374" s="53" t="str">
        <f t="shared" si="5"/>
        <v>LINTERES DE ALGODÃO</v>
      </c>
      <c r="B374" s="4" t="s">
        <v>456</v>
      </c>
      <c r="C374" s="4">
        <v>1761452</v>
      </c>
      <c r="D374" s="4">
        <v>3295123</v>
      </c>
      <c r="E374" s="4">
        <v>986044</v>
      </c>
      <c r="F374" s="4">
        <v>2327553</v>
      </c>
      <c r="G374" s="4">
        <v>1853</v>
      </c>
      <c r="H374" s="4">
        <v>60</v>
      </c>
      <c r="I374" s="4">
        <v>0</v>
      </c>
      <c r="J374" s="4">
        <v>0</v>
      </c>
    </row>
    <row r="375" spans="1:10" x14ac:dyDescent="0.2">
      <c r="A375" s="53" t="str">
        <f t="shared" si="5"/>
        <v>LULAS</v>
      </c>
      <c r="B375" s="4" t="s">
        <v>818</v>
      </c>
      <c r="C375" s="4">
        <v>59038</v>
      </c>
      <c r="D375" s="4">
        <v>6124</v>
      </c>
      <c r="E375" s="4">
        <v>39370</v>
      </c>
      <c r="F375" s="4">
        <v>4235</v>
      </c>
      <c r="G375" s="4">
        <v>1978627</v>
      </c>
      <c r="H375" s="4">
        <v>558925</v>
      </c>
      <c r="I375" s="4">
        <v>2143582</v>
      </c>
      <c r="J375" s="4">
        <v>722960</v>
      </c>
    </row>
    <row r="376" spans="1:10" x14ac:dyDescent="0.2">
      <c r="A376" s="53" t="str">
        <f t="shared" si="5"/>
        <v>MAÇÃS FRESCAS</v>
      </c>
      <c r="B376" s="4" t="s">
        <v>457</v>
      </c>
      <c r="C376" s="4">
        <v>85796</v>
      </c>
      <c r="D376" s="4">
        <v>34551</v>
      </c>
      <c r="E376" s="4">
        <v>95347</v>
      </c>
      <c r="F376" s="4">
        <v>34499</v>
      </c>
      <c r="G376" s="4">
        <v>13491212</v>
      </c>
      <c r="H376" s="4">
        <v>12388375</v>
      </c>
      <c r="I376" s="4">
        <v>21308549</v>
      </c>
      <c r="J376" s="4">
        <v>17408531</v>
      </c>
    </row>
    <row r="377" spans="1:10" x14ac:dyDescent="0.2">
      <c r="A377" s="53" t="str">
        <f t="shared" si="5"/>
        <v>MAÇÃS SECAS</v>
      </c>
      <c r="B377" s="4" t="s">
        <v>458</v>
      </c>
      <c r="C377" s="4">
        <v>587</v>
      </c>
      <c r="D377" s="4">
        <v>188</v>
      </c>
      <c r="E377" s="4">
        <v>383</v>
      </c>
      <c r="F377" s="4">
        <v>111</v>
      </c>
    </row>
    <row r="378" spans="1:10" x14ac:dyDescent="0.2">
      <c r="A378" s="53" t="str">
        <f t="shared" si="5"/>
        <v>MACIS</v>
      </c>
      <c r="B378" s="4" t="s">
        <v>636</v>
      </c>
      <c r="C378" s="4">
        <v>7</v>
      </c>
      <c r="D378" s="4">
        <v>2</v>
      </c>
      <c r="E378" s="4">
        <v>0</v>
      </c>
      <c r="F378" s="4">
        <v>0</v>
      </c>
    </row>
    <row r="379" spans="1:10" x14ac:dyDescent="0.2">
      <c r="A379" s="53" t="str">
        <f t="shared" si="5"/>
        <v>MADEIRA COMPENSADA OU CONTRAPLACADA</v>
      </c>
      <c r="B379" s="4" t="s">
        <v>459</v>
      </c>
      <c r="C379" s="4">
        <v>60309955</v>
      </c>
      <c r="D379" s="4">
        <v>107138976</v>
      </c>
      <c r="E379" s="4">
        <v>61036859</v>
      </c>
      <c r="F379" s="4">
        <v>105647453</v>
      </c>
      <c r="G379" s="4">
        <v>244467</v>
      </c>
      <c r="H379" s="4">
        <v>87949</v>
      </c>
      <c r="I379" s="4">
        <v>497567</v>
      </c>
      <c r="J379" s="4">
        <v>70132</v>
      </c>
    </row>
    <row r="380" spans="1:10" x14ac:dyDescent="0.2">
      <c r="A380" s="53" t="str">
        <f t="shared" si="5"/>
        <v>MADEIRA EM BRUTO</v>
      </c>
      <c r="B380" s="4" t="s">
        <v>460</v>
      </c>
      <c r="C380" s="4">
        <v>9810233</v>
      </c>
      <c r="D380" s="4">
        <v>113391249</v>
      </c>
      <c r="E380" s="4">
        <v>17572609</v>
      </c>
      <c r="F380" s="4">
        <v>202409141</v>
      </c>
      <c r="G380" s="4">
        <v>65224</v>
      </c>
      <c r="H380" s="4">
        <v>1427546</v>
      </c>
      <c r="I380" s="4">
        <v>67569</v>
      </c>
      <c r="J380" s="4">
        <v>1196919</v>
      </c>
    </row>
    <row r="381" spans="1:10" x14ac:dyDescent="0.2">
      <c r="A381" s="53" t="str">
        <f t="shared" si="5"/>
        <v>MADEIRA EM ESTILHAS OU EM PARTÍCULAS</v>
      </c>
      <c r="B381" s="4" t="s">
        <v>461</v>
      </c>
      <c r="C381" s="4">
        <v>17363953</v>
      </c>
      <c r="D381" s="4">
        <v>177774095</v>
      </c>
      <c r="E381" s="4">
        <v>13330446</v>
      </c>
      <c r="F381" s="4">
        <v>155603389</v>
      </c>
      <c r="G381" s="4">
        <v>226696</v>
      </c>
      <c r="H381" s="4">
        <v>245250</v>
      </c>
      <c r="I381" s="4">
        <v>122723</v>
      </c>
      <c r="J381" s="4">
        <v>113431</v>
      </c>
    </row>
    <row r="382" spans="1:10" x14ac:dyDescent="0.2">
      <c r="A382" s="53" t="str">
        <f t="shared" si="5"/>
        <v>MADEIRA LAMINADA</v>
      </c>
      <c r="B382" s="4" t="s">
        <v>462</v>
      </c>
      <c r="C382" s="4">
        <v>1564101</v>
      </c>
      <c r="D382" s="4">
        <v>4457917</v>
      </c>
      <c r="E382" s="4">
        <v>3589477</v>
      </c>
      <c r="F382" s="4">
        <v>12980857</v>
      </c>
      <c r="G382" s="4">
        <v>1403938</v>
      </c>
      <c r="H382" s="4">
        <v>211619</v>
      </c>
      <c r="I382" s="4">
        <v>1571650</v>
      </c>
      <c r="J382" s="4">
        <v>744946</v>
      </c>
    </row>
    <row r="383" spans="1:10" x14ac:dyDescent="0.2">
      <c r="A383" s="53" t="str">
        <f t="shared" si="5"/>
        <v>MADEIRA PERFILADA</v>
      </c>
      <c r="B383" s="4" t="s">
        <v>463</v>
      </c>
      <c r="C383" s="4">
        <v>52567628</v>
      </c>
      <c r="D383" s="4">
        <v>24121135</v>
      </c>
      <c r="E383" s="4">
        <v>53606019</v>
      </c>
      <c r="F383" s="4">
        <v>28492748</v>
      </c>
      <c r="G383" s="4">
        <v>43079</v>
      </c>
      <c r="H383" s="4">
        <v>10653</v>
      </c>
      <c r="I383" s="4">
        <v>38562</v>
      </c>
      <c r="J383" s="4">
        <v>13037</v>
      </c>
    </row>
    <row r="384" spans="1:10" x14ac:dyDescent="0.2">
      <c r="A384" s="53" t="str">
        <f t="shared" si="5"/>
        <v>MADEIRA SERRADA</v>
      </c>
      <c r="B384" s="4" t="s">
        <v>464</v>
      </c>
      <c r="C384" s="4">
        <v>60405205</v>
      </c>
      <c r="D384" s="4">
        <v>112104952</v>
      </c>
      <c r="E384" s="4">
        <v>59785396</v>
      </c>
      <c r="F384" s="4">
        <v>123030861</v>
      </c>
      <c r="G384" s="4">
        <v>1281885</v>
      </c>
      <c r="H384" s="4">
        <v>1650076</v>
      </c>
      <c r="I384" s="4">
        <v>1282293</v>
      </c>
      <c r="J384" s="4">
        <v>2016827</v>
      </c>
    </row>
    <row r="385" spans="1:10" x14ac:dyDescent="0.2">
      <c r="A385" s="53" t="str">
        <f t="shared" si="5"/>
        <v>MAIONESE</v>
      </c>
      <c r="B385" s="4" t="s">
        <v>465</v>
      </c>
      <c r="C385" s="4">
        <v>395258</v>
      </c>
      <c r="D385" s="4">
        <v>243322</v>
      </c>
      <c r="E385" s="4">
        <v>466214</v>
      </c>
      <c r="F385" s="4">
        <v>316278</v>
      </c>
      <c r="G385" s="4">
        <v>52093</v>
      </c>
      <c r="H385" s="4">
        <v>15491</v>
      </c>
      <c r="I385" s="4">
        <v>51480</v>
      </c>
      <c r="J385" s="4">
        <v>11177</v>
      </c>
    </row>
    <row r="386" spans="1:10" x14ac:dyDescent="0.2">
      <c r="A386" s="53" t="str">
        <f t="shared" si="5"/>
        <v>MALTE</v>
      </c>
      <c r="B386" s="4" t="s">
        <v>466</v>
      </c>
      <c r="C386" s="4">
        <v>0</v>
      </c>
      <c r="D386" s="4">
        <v>0</v>
      </c>
      <c r="E386" s="4">
        <v>5</v>
      </c>
      <c r="F386" s="4">
        <v>29</v>
      </c>
      <c r="G386" s="4">
        <v>46309632</v>
      </c>
      <c r="H386" s="4">
        <v>75068189</v>
      </c>
      <c r="I386" s="4">
        <v>48919468</v>
      </c>
      <c r="J386" s="4">
        <v>75533587</v>
      </c>
    </row>
    <row r="387" spans="1:10" x14ac:dyDescent="0.2">
      <c r="A387" s="53" t="str">
        <f t="shared" si="5"/>
        <v>MAMÕES (PAPAIA) FRESCOS</v>
      </c>
      <c r="B387" s="4" t="s">
        <v>467</v>
      </c>
      <c r="C387" s="4">
        <v>4156578</v>
      </c>
      <c r="D387" s="4">
        <v>3039168</v>
      </c>
      <c r="E387" s="4">
        <v>4385147</v>
      </c>
      <c r="F387" s="4">
        <v>3414057</v>
      </c>
    </row>
    <row r="388" spans="1:10" x14ac:dyDescent="0.2">
      <c r="A388" s="53" t="str">
        <f t="shared" si="5"/>
        <v>MANDARINAS</v>
      </c>
      <c r="B388" s="4" t="s">
        <v>468</v>
      </c>
      <c r="C388" s="4">
        <v>14457</v>
      </c>
      <c r="D388" s="4">
        <v>8530</v>
      </c>
      <c r="E388" s="4">
        <v>15756</v>
      </c>
      <c r="F388" s="4">
        <v>11793</v>
      </c>
      <c r="G388" s="4">
        <v>1188649</v>
      </c>
      <c r="H388" s="4">
        <v>941878</v>
      </c>
      <c r="I388" s="4">
        <v>2386557</v>
      </c>
      <c r="J388" s="4">
        <v>1819054</v>
      </c>
    </row>
    <row r="389" spans="1:10" x14ac:dyDescent="0.2">
      <c r="A389" s="53" t="str">
        <f t="shared" ref="A389:A452" si="6">RIGHT(B389,LEN(B389)-11)</f>
        <v>MANDIOCA</v>
      </c>
      <c r="B389" s="4" t="s">
        <v>469</v>
      </c>
      <c r="C389" s="4">
        <v>20166</v>
      </c>
      <c r="D389" s="4">
        <v>15268</v>
      </c>
      <c r="E389" s="4">
        <v>48796</v>
      </c>
      <c r="F389" s="4">
        <v>29186</v>
      </c>
    </row>
    <row r="390" spans="1:10" x14ac:dyDescent="0.2">
      <c r="A390" s="53" t="str">
        <f t="shared" si="6"/>
        <v>MANGAS FRESCAS OU SECAS</v>
      </c>
      <c r="B390" s="4" t="s">
        <v>470</v>
      </c>
      <c r="C390" s="4">
        <v>7331698</v>
      </c>
      <c r="D390" s="4">
        <v>8549389</v>
      </c>
      <c r="E390" s="4">
        <v>14315821</v>
      </c>
      <c r="F390" s="4">
        <v>10976598</v>
      </c>
    </row>
    <row r="391" spans="1:10" x14ac:dyDescent="0.2">
      <c r="A391" s="53" t="str">
        <f t="shared" si="6"/>
        <v>MANGOSTOES FRESCOS OU SECOS</v>
      </c>
      <c r="B391" s="4" t="s">
        <v>471</v>
      </c>
      <c r="C391" s="4">
        <v>188</v>
      </c>
      <c r="D391" s="4">
        <v>275</v>
      </c>
      <c r="E391" s="4">
        <v>147</v>
      </c>
      <c r="F391" s="4">
        <v>205</v>
      </c>
    </row>
    <row r="392" spans="1:10" x14ac:dyDescent="0.2">
      <c r="A392" s="53" t="str">
        <f t="shared" si="6"/>
        <v>MANTEIGA</v>
      </c>
      <c r="B392" s="4" t="s">
        <v>472</v>
      </c>
      <c r="C392" s="4">
        <v>276678</v>
      </c>
      <c r="D392" s="4">
        <v>41994</v>
      </c>
      <c r="E392" s="4">
        <v>160186</v>
      </c>
      <c r="F392" s="4">
        <v>22440</v>
      </c>
      <c r="G392" s="4">
        <v>1158535</v>
      </c>
      <c r="H392" s="4">
        <v>213601</v>
      </c>
      <c r="I392" s="4">
        <v>2095154</v>
      </c>
      <c r="J392" s="4">
        <v>385291</v>
      </c>
    </row>
    <row r="393" spans="1:10" x14ac:dyDescent="0.2">
      <c r="A393" s="53" t="str">
        <f t="shared" si="6"/>
        <v>MANTEIGA, GORDURA E OLEO DE CACAU</v>
      </c>
      <c r="B393" s="4" t="s">
        <v>473</v>
      </c>
      <c r="C393" s="4">
        <v>6216964</v>
      </c>
      <c r="D393" s="4">
        <v>1152000</v>
      </c>
      <c r="E393" s="4">
        <v>7553154</v>
      </c>
      <c r="F393" s="4">
        <v>977044</v>
      </c>
      <c r="G393" s="4">
        <v>123996</v>
      </c>
      <c r="H393" s="4">
        <v>23000</v>
      </c>
      <c r="I393" s="4">
        <v>547833</v>
      </c>
      <c r="J393" s="4">
        <v>87019</v>
      </c>
    </row>
    <row r="394" spans="1:10" x14ac:dyDescent="0.2">
      <c r="A394" s="53" t="str">
        <f t="shared" si="6"/>
        <v>MARGARINA</v>
      </c>
      <c r="B394" s="4" t="s">
        <v>474</v>
      </c>
      <c r="C394" s="4">
        <v>3420580</v>
      </c>
      <c r="D394" s="4">
        <v>1967284</v>
      </c>
      <c r="E394" s="4">
        <v>2242464</v>
      </c>
      <c r="F394" s="4">
        <v>1254913</v>
      </c>
      <c r="G394" s="4">
        <v>84632</v>
      </c>
      <c r="H394" s="4">
        <v>42900</v>
      </c>
      <c r="I394" s="4">
        <v>44900</v>
      </c>
      <c r="J394" s="4">
        <v>24250</v>
      </c>
    </row>
    <row r="395" spans="1:10" x14ac:dyDescent="0.2">
      <c r="A395" s="53" t="str">
        <f t="shared" si="6"/>
        <v>MASSAS ALIMENTÍCIAS</v>
      </c>
      <c r="B395" s="4" t="s">
        <v>476</v>
      </c>
      <c r="C395" s="4">
        <v>1612143</v>
      </c>
      <c r="D395" s="4">
        <v>980366</v>
      </c>
      <c r="E395" s="4">
        <v>5104958</v>
      </c>
      <c r="F395" s="4">
        <v>3724600</v>
      </c>
      <c r="G395" s="4">
        <v>4678830</v>
      </c>
      <c r="H395" s="4">
        <v>3053673</v>
      </c>
      <c r="I395" s="4">
        <v>5563595</v>
      </c>
      <c r="J395" s="4">
        <v>3447118</v>
      </c>
    </row>
    <row r="396" spans="1:10" x14ac:dyDescent="0.2">
      <c r="A396" s="53" t="str">
        <f t="shared" si="6"/>
        <v>MATE</v>
      </c>
      <c r="B396" s="4" t="s">
        <v>477</v>
      </c>
      <c r="C396" s="4">
        <v>7538396</v>
      </c>
      <c r="D396" s="4">
        <v>3485217</v>
      </c>
      <c r="E396" s="4">
        <v>9669070</v>
      </c>
      <c r="F396" s="4">
        <v>4459088</v>
      </c>
      <c r="G396" s="4">
        <v>59016</v>
      </c>
      <c r="H396" s="4">
        <v>32520</v>
      </c>
      <c r="I396" s="4">
        <v>535663</v>
      </c>
      <c r="J396" s="4">
        <v>335506</v>
      </c>
    </row>
    <row r="397" spans="1:10" x14ac:dyDescent="0.2">
      <c r="A397" s="53" t="str">
        <f t="shared" si="6"/>
        <v>MATERIAS CORANTES DE ORIGEM VEGETAL</v>
      </c>
      <c r="B397" s="4" t="s">
        <v>478</v>
      </c>
      <c r="C397" s="4">
        <v>934818</v>
      </c>
      <c r="D397" s="4">
        <v>98214</v>
      </c>
      <c r="E397" s="4">
        <v>667659</v>
      </c>
      <c r="F397" s="4">
        <v>83788</v>
      </c>
      <c r="G397" s="4">
        <v>1740100</v>
      </c>
      <c r="H397" s="4">
        <v>32034</v>
      </c>
      <c r="I397" s="4">
        <v>1709002</v>
      </c>
      <c r="J397" s="4">
        <v>59309</v>
      </c>
    </row>
    <row r="398" spans="1:10" x14ac:dyDescent="0.2">
      <c r="A398" s="53" t="str">
        <f t="shared" si="6"/>
        <v>MATÉRIAS PÉCTICAS, PECTINATOS E PECTATOS</v>
      </c>
      <c r="B398" s="4" t="s">
        <v>479</v>
      </c>
      <c r="C398" s="4">
        <v>12656</v>
      </c>
      <c r="D398" s="4">
        <v>991</v>
      </c>
      <c r="E398" s="4">
        <v>324</v>
      </c>
      <c r="F398" s="4">
        <v>15</v>
      </c>
      <c r="G398" s="4">
        <v>129944</v>
      </c>
      <c r="H398" s="4">
        <v>16302</v>
      </c>
      <c r="I398" s="4">
        <v>4005</v>
      </c>
      <c r="J398" s="4">
        <v>92</v>
      </c>
    </row>
    <row r="399" spans="1:10" x14ac:dyDescent="0.2">
      <c r="A399" s="53" t="str">
        <f t="shared" si="6"/>
        <v>MEL NATURAL</v>
      </c>
      <c r="B399" s="4" t="s">
        <v>480</v>
      </c>
      <c r="C399" s="4">
        <v>6426163</v>
      </c>
      <c r="D399" s="4">
        <v>1761882</v>
      </c>
      <c r="E399" s="4">
        <v>4069119</v>
      </c>
      <c r="F399" s="4">
        <v>1494956</v>
      </c>
    </row>
    <row r="400" spans="1:10" x14ac:dyDescent="0.2">
      <c r="A400" s="53" t="str">
        <f t="shared" si="6"/>
        <v>MELAÇOS</v>
      </c>
      <c r="B400" s="4" t="s">
        <v>481</v>
      </c>
      <c r="C400" s="4">
        <v>10600</v>
      </c>
      <c r="D400" s="4">
        <v>4322</v>
      </c>
      <c r="E400" s="4">
        <v>2705</v>
      </c>
      <c r="F400" s="4">
        <v>1019</v>
      </c>
      <c r="G400" s="4">
        <v>54113</v>
      </c>
      <c r="H400" s="4">
        <v>115320</v>
      </c>
      <c r="I400" s="4">
        <v>469602</v>
      </c>
      <c r="J400" s="4">
        <v>977793</v>
      </c>
    </row>
    <row r="401" spans="1:10" x14ac:dyDescent="0.2">
      <c r="A401" s="53" t="str">
        <f t="shared" si="6"/>
        <v>MELANCIAS FRESCAS</v>
      </c>
      <c r="B401" s="4" t="s">
        <v>482</v>
      </c>
      <c r="C401" s="4">
        <v>10399765</v>
      </c>
      <c r="D401" s="4">
        <v>14605523</v>
      </c>
      <c r="E401" s="4">
        <v>8450324</v>
      </c>
      <c r="F401" s="4">
        <v>13049649</v>
      </c>
    </row>
    <row r="402" spans="1:10" x14ac:dyDescent="0.2">
      <c r="A402" s="53" t="str">
        <f t="shared" si="6"/>
        <v>MELÕES FRESCOS</v>
      </c>
      <c r="B402" s="4" t="s">
        <v>483</v>
      </c>
      <c r="C402" s="4">
        <v>26919244</v>
      </c>
      <c r="D402" s="4">
        <v>32451402</v>
      </c>
      <c r="E402" s="4">
        <v>24588017</v>
      </c>
      <c r="F402" s="4">
        <v>29809423</v>
      </c>
    </row>
    <row r="403" spans="1:10" x14ac:dyDescent="0.2">
      <c r="A403" s="53" t="str">
        <f t="shared" si="6"/>
        <v>MILHO</v>
      </c>
      <c r="B403" s="4" t="s">
        <v>484</v>
      </c>
      <c r="C403" s="4">
        <v>1753053078</v>
      </c>
      <c r="D403" s="4">
        <v>6137638269</v>
      </c>
      <c r="E403" s="4">
        <v>1123263505</v>
      </c>
      <c r="F403" s="4">
        <v>4873662317</v>
      </c>
      <c r="G403" s="4">
        <v>31619641</v>
      </c>
      <c r="H403" s="4">
        <v>140439960</v>
      </c>
      <c r="I403" s="4">
        <v>16386620</v>
      </c>
      <c r="J403" s="4">
        <v>92850000</v>
      </c>
    </row>
    <row r="404" spans="1:10" x14ac:dyDescent="0.2">
      <c r="A404" s="53" t="str">
        <f t="shared" si="6"/>
        <v>MILHO DOCE PREPARADO</v>
      </c>
      <c r="B404" s="4" t="s">
        <v>485</v>
      </c>
      <c r="C404" s="4">
        <v>2219842</v>
      </c>
      <c r="D404" s="4">
        <v>1723734</v>
      </c>
      <c r="E404" s="4">
        <v>2314674</v>
      </c>
      <c r="F404" s="4">
        <v>1615087</v>
      </c>
      <c r="G404" s="4">
        <v>0</v>
      </c>
      <c r="H404" s="4">
        <v>0</v>
      </c>
      <c r="I404" s="4">
        <v>90305</v>
      </c>
      <c r="J404" s="4">
        <v>38567</v>
      </c>
    </row>
    <row r="405" spans="1:10" x14ac:dyDescent="0.2">
      <c r="A405" s="53" t="str">
        <f t="shared" si="6"/>
        <v>MIUDEZAS DE CARNE BOVINA</v>
      </c>
      <c r="B405" s="4" t="s">
        <v>486</v>
      </c>
      <c r="C405" s="4">
        <v>28149658</v>
      </c>
      <c r="D405" s="4">
        <v>14126778</v>
      </c>
      <c r="E405" s="4">
        <v>33936608</v>
      </c>
      <c r="F405" s="4">
        <v>16352204</v>
      </c>
      <c r="G405" s="4">
        <v>1193657</v>
      </c>
      <c r="H405" s="4">
        <v>593417</v>
      </c>
      <c r="I405" s="4">
        <v>516736</v>
      </c>
      <c r="J405" s="4">
        <v>225835</v>
      </c>
    </row>
    <row r="406" spans="1:10" x14ac:dyDescent="0.2">
      <c r="A406" s="53" t="str">
        <f t="shared" si="6"/>
        <v>MIUDEZAS DE CARNE DE OVINO</v>
      </c>
      <c r="B406" s="4" t="s">
        <v>487</v>
      </c>
      <c r="G406" s="4">
        <v>5502522</v>
      </c>
      <c r="H406" s="4">
        <v>219473</v>
      </c>
      <c r="I406" s="4">
        <v>407029</v>
      </c>
      <c r="J406" s="4">
        <v>37580</v>
      </c>
    </row>
    <row r="407" spans="1:10" x14ac:dyDescent="0.2">
      <c r="A407" s="53" t="str">
        <f t="shared" si="6"/>
        <v>MIUDEZAS DE CARNE SUÍNA</v>
      </c>
      <c r="B407" s="4" t="s">
        <v>488</v>
      </c>
      <c r="C407" s="4">
        <v>10911526</v>
      </c>
      <c r="D407" s="4">
        <v>7197180</v>
      </c>
      <c r="E407" s="4">
        <v>9702988</v>
      </c>
      <c r="F407" s="4">
        <v>9033867</v>
      </c>
      <c r="G407" s="4">
        <v>14929038</v>
      </c>
      <c r="H407" s="4">
        <v>2007505</v>
      </c>
      <c r="I407" s="4">
        <v>13116519</v>
      </c>
      <c r="J407" s="4">
        <v>1471670</v>
      </c>
    </row>
    <row r="408" spans="1:10" x14ac:dyDescent="0.2">
      <c r="A408" s="53" t="str">
        <f t="shared" si="6"/>
        <v>MOLHOS E PREPARAÇÕES PARA MOLHOS</v>
      </c>
      <c r="B408" s="4" t="s">
        <v>489</v>
      </c>
      <c r="C408" s="4">
        <v>890696</v>
      </c>
      <c r="D408" s="4">
        <v>578185</v>
      </c>
      <c r="E408" s="4">
        <v>1102285</v>
      </c>
      <c r="F408" s="4">
        <v>685877</v>
      </c>
      <c r="G408" s="4">
        <v>1909097</v>
      </c>
      <c r="H408" s="4">
        <v>630648</v>
      </c>
      <c r="I408" s="4">
        <v>3279886</v>
      </c>
      <c r="J408" s="4">
        <v>1102285</v>
      </c>
    </row>
    <row r="409" spans="1:10" x14ac:dyDescent="0.2">
      <c r="A409" s="53" t="str">
        <f t="shared" si="6"/>
        <v>MORANGOS CONGELADOS</v>
      </c>
      <c r="B409" s="4" t="s">
        <v>490</v>
      </c>
      <c r="C409" s="4">
        <v>2381</v>
      </c>
      <c r="D409" s="4">
        <v>250</v>
      </c>
      <c r="E409" s="4">
        <v>8538</v>
      </c>
      <c r="F409" s="4">
        <v>4090</v>
      </c>
      <c r="G409" s="4">
        <v>352222</v>
      </c>
      <c r="H409" s="4">
        <v>297239</v>
      </c>
      <c r="I409" s="4">
        <v>1406373</v>
      </c>
      <c r="J409" s="4">
        <v>1850357</v>
      </c>
    </row>
    <row r="410" spans="1:10" x14ac:dyDescent="0.2">
      <c r="A410" s="53" t="str">
        <f t="shared" si="6"/>
        <v>MORANGOS FRESCOS</v>
      </c>
      <c r="B410" s="4" t="s">
        <v>491</v>
      </c>
      <c r="C410" s="4">
        <v>23838</v>
      </c>
      <c r="D410" s="4">
        <v>12570</v>
      </c>
      <c r="E410" s="4">
        <v>46631</v>
      </c>
      <c r="F410" s="4">
        <v>32207</v>
      </c>
    </row>
    <row r="411" spans="1:10" x14ac:dyDescent="0.2">
      <c r="A411" s="53" t="str">
        <f t="shared" si="6"/>
        <v>MORANGOS PREPARADOS OU CONSERVADOS</v>
      </c>
      <c r="B411" s="4" t="s">
        <v>492</v>
      </c>
      <c r="C411" s="4">
        <v>8935</v>
      </c>
      <c r="D411" s="4">
        <v>2528</v>
      </c>
      <c r="E411" s="4">
        <v>1142</v>
      </c>
      <c r="F411" s="4">
        <v>380</v>
      </c>
      <c r="G411" s="4">
        <v>1184</v>
      </c>
      <c r="H411" s="4">
        <v>115</v>
      </c>
      <c r="I411" s="4">
        <v>1462</v>
      </c>
      <c r="J411" s="4">
        <v>115</v>
      </c>
    </row>
    <row r="412" spans="1:10" x14ac:dyDescent="0.2">
      <c r="A412" s="53" t="str">
        <f t="shared" si="6"/>
        <v>MÓVEIS DE MADEIRA</v>
      </c>
      <c r="B412" s="4" t="s">
        <v>493</v>
      </c>
      <c r="C412" s="4">
        <v>36082097</v>
      </c>
      <c r="D412" s="4">
        <v>18240249</v>
      </c>
      <c r="E412" s="4">
        <v>40379372</v>
      </c>
      <c r="F412" s="4">
        <v>20383944</v>
      </c>
      <c r="G412" s="4">
        <v>915094</v>
      </c>
      <c r="H412" s="4">
        <v>225416</v>
      </c>
      <c r="I412" s="4">
        <v>1657122</v>
      </c>
      <c r="J412" s="4">
        <v>507120</v>
      </c>
    </row>
    <row r="413" spans="1:10" x14ac:dyDescent="0.2">
      <c r="A413" s="53" t="str">
        <f t="shared" si="6"/>
        <v>MUDAS DE PLANTAS NÃO ORNAMENTAIS</v>
      </c>
      <c r="B413" s="4" t="s">
        <v>494</v>
      </c>
      <c r="C413" s="4">
        <v>50000</v>
      </c>
      <c r="D413" s="4">
        <v>715</v>
      </c>
      <c r="E413" s="4">
        <v>0</v>
      </c>
      <c r="F413" s="4">
        <v>0</v>
      </c>
      <c r="G413" s="4">
        <v>481878</v>
      </c>
      <c r="H413" s="4">
        <v>36637</v>
      </c>
      <c r="I413" s="4">
        <v>270693</v>
      </c>
      <c r="J413" s="4">
        <v>17376</v>
      </c>
    </row>
    <row r="414" spans="1:10" x14ac:dyDescent="0.2">
      <c r="A414" s="53" t="str">
        <f t="shared" si="6"/>
        <v>MUDAS DE PLANTAS ORNAMENTAIS</v>
      </c>
      <c r="B414" s="4" t="s">
        <v>495</v>
      </c>
      <c r="C414" s="4">
        <v>327303</v>
      </c>
      <c r="D414" s="4">
        <v>37752</v>
      </c>
      <c r="E414" s="4">
        <v>349548</v>
      </c>
      <c r="F414" s="4">
        <v>55439</v>
      </c>
      <c r="G414" s="4">
        <v>1671024</v>
      </c>
      <c r="H414" s="4">
        <v>52574</v>
      </c>
      <c r="I414" s="4">
        <v>3036574</v>
      </c>
      <c r="J414" s="4">
        <v>123537</v>
      </c>
    </row>
    <row r="415" spans="1:10" x14ac:dyDescent="0.2">
      <c r="A415" s="53" t="str">
        <f t="shared" si="6"/>
        <v>NOZ-MOSCADA</v>
      </c>
      <c r="B415" s="4" t="s">
        <v>496</v>
      </c>
      <c r="C415" s="4">
        <v>168</v>
      </c>
      <c r="D415" s="4">
        <v>10</v>
      </c>
      <c r="E415" s="4">
        <v>849</v>
      </c>
      <c r="F415" s="4">
        <v>22</v>
      </c>
      <c r="G415" s="4">
        <v>61569</v>
      </c>
      <c r="H415" s="4">
        <v>20002</v>
      </c>
      <c r="I415" s="4">
        <v>419659</v>
      </c>
      <c r="J415" s="4">
        <v>64250</v>
      </c>
    </row>
    <row r="416" spans="1:10" x14ac:dyDescent="0.2">
      <c r="A416" s="53" t="str">
        <f t="shared" si="6"/>
        <v>NOZES</v>
      </c>
      <c r="B416" s="4" t="s">
        <v>497</v>
      </c>
      <c r="C416" s="4">
        <v>5823</v>
      </c>
      <c r="D416" s="4">
        <v>332</v>
      </c>
      <c r="E416" s="4">
        <v>450992</v>
      </c>
      <c r="F416" s="4">
        <v>56959</v>
      </c>
      <c r="G416" s="4">
        <v>985059</v>
      </c>
      <c r="H416" s="4">
        <v>290214</v>
      </c>
      <c r="I416" s="4">
        <v>1475810</v>
      </c>
      <c r="J416" s="4">
        <v>378667</v>
      </c>
    </row>
    <row r="417" spans="1:10" x14ac:dyDescent="0.2">
      <c r="A417" s="53" t="str">
        <f t="shared" si="6"/>
        <v>OBRAS DE MARCENARIA OU CARPINTARIA</v>
      </c>
      <c r="B417" s="4" t="s">
        <v>498</v>
      </c>
      <c r="C417" s="4">
        <v>25616668</v>
      </c>
      <c r="D417" s="4">
        <v>10654505</v>
      </c>
      <c r="E417" s="4">
        <v>37099677</v>
      </c>
      <c r="F417" s="4">
        <v>17835423</v>
      </c>
      <c r="G417" s="4">
        <v>410217</v>
      </c>
      <c r="H417" s="4">
        <v>135961</v>
      </c>
      <c r="I417" s="4">
        <v>240172</v>
      </c>
      <c r="J417" s="4">
        <v>59658</v>
      </c>
    </row>
    <row r="418" spans="1:10" x14ac:dyDescent="0.2">
      <c r="A418" s="53" t="str">
        <f t="shared" si="6"/>
        <v>OLEO DE ALGODÃO</v>
      </c>
      <c r="B418" s="4" t="s">
        <v>499</v>
      </c>
      <c r="C418" s="4">
        <v>731853</v>
      </c>
      <c r="D418" s="4">
        <v>388292</v>
      </c>
      <c r="E418" s="4">
        <v>76304</v>
      </c>
      <c r="F418" s="4">
        <v>39001</v>
      </c>
      <c r="G418" s="4">
        <v>72103</v>
      </c>
      <c r="H418" s="4">
        <v>15257</v>
      </c>
      <c r="I418" s="4">
        <v>169</v>
      </c>
      <c r="J418" s="4">
        <v>25</v>
      </c>
    </row>
    <row r="419" spans="1:10" x14ac:dyDescent="0.2">
      <c r="A419" s="53" t="str">
        <f t="shared" si="6"/>
        <v>ÒLEO DE AMENDOIM</v>
      </c>
      <c r="B419" s="4" t="s">
        <v>500</v>
      </c>
      <c r="C419" s="4">
        <v>15772739</v>
      </c>
      <c r="D419" s="4">
        <v>8378085</v>
      </c>
      <c r="E419" s="4">
        <v>6310428</v>
      </c>
      <c r="F419" s="4">
        <v>3592452</v>
      </c>
      <c r="G419" s="4">
        <v>956122</v>
      </c>
      <c r="H419" s="4">
        <v>19671</v>
      </c>
      <c r="I419" s="4">
        <v>9465</v>
      </c>
      <c r="J419" s="4">
        <v>951</v>
      </c>
    </row>
    <row r="420" spans="1:10" x14ac:dyDescent="0.2">
      <c r="A420" s="53" t="str">
        <f t="shared" si="6"/>
        <v>OLEO DE BABAÇU</v>
      </c>
      <c r="B420" s="4" t="s">
        <v>501</v>
      </c>
      <c r="C420" s="4">
        <v>95331</v>
      </c>
      <c r="D420" s="4">
        <v>20087</v>
      </c>
      <c r="E420" s="4">
        <v>150383</v>
      </c>
      <c r="F420" s="4">
        <v>31538</v>
      </c>
      <c r="G420" s="4">
        <v>749346</v>
      </c>
      <c r="H420" s="4">
        <v>655008</v>
      </c>
      <c r="I420" s="4">
        <v>637986</v>
      </c>
      <c r="J420" s="4">
        <v>623936</v>
      </c>
    </row>
    <row r="421" spans="1:10" x14ac:dyDescent="0.2">
      <c r="A421" s="53" t="str">
        <f t="shared" si="6"/>
        <v>OLEO DE COCO</v>
      </c>
      <c r="B421" s="4" t="s">
        <v>502</v>
      </c>
      <c r="C421" s="4">
        <v>13321</v>
      </c>
      <c r="D421" s="4">
        <v>1859</v>
      </c>
      <c r="E421" s="4">
        <v>106524</v>
      </c>
      <c r="F421" s="4">
        <v>25797</v>
      </c>
      <c r="G421" s="4">
        <v>413603</v>
      </c>
      <c r="H421" s="4">
        <v>226868</v>
      </c>
      <c r="I421" s="4">
        <v>680208</v>
      </c>
      <c r="J421" s="4">
        <v>420157</v>
      </c>
    </row>
    <row r="422" spans="1:10" x14ac:dyDescent="0.2">
      <c r="A422" s="53" t="str">
        <f t="shared" si="6"/>
        <v>OLEO DE DENDÊ OU DE PALMA</v>
      </c>
      <c r="B422" s="4" t="s">
        <v>503</v>
      </c>
      <c r="C422" s="4">
        <v>6878090</v>
      </c>
      <c r="D422" s="4">
        <v>6931929</v>
      </c>
      <c r="E422" s="4">
        <v>974107</v>
      </c>
      <c r="F422" s="4">
        <v>619987</v>
      </c>
      <c r="G422" s="4">
        <v>51013303</v>
      </c>
      <c r="H422" s="4">
        <v>46274478</v>
      </c>
      <c r="I422" s="4">
        <v>50084851</v>
      </c>
      <c r="J422" s="4">
        <v>53186750</v>
      </c>
    </row>
    <row r="423" spans="1:10" x14ac:dyDescent="0.2">
      <c r="A423" s="53" t="str">
        <f t="shared" si="6"/>
        <v>OLEO DE GIRASSOL</v>
      </c>
      <c r="B423" s="4" t="s">
        <v>504</v>
      </c>
      <c r="C423" s="4">
        <v>70941</v>
      </c>
      <c r="D423" s="4">
        <v>19041</v>
      </c>
      <c r="E423" s="4">
        <v>46641</v>
      </c>
      <c r="F423" s="4">
        <v>19553</v>
      </c>
      <c r="G423" s="4">
        <v>1876037</v>
      </c>
      <c r="H423" s="4">
        <v>1146453</v>
      </c>
      <c r="I423" s="4">
        <v>1902859</v>
      </c>
      <c r="J423" s="4">
        <v>2184844</v>
      </c>
    </row>
    <row r="424" spans="1:10" x14ac:dyDescent="0.2">
      <c r="A424" s="53" t="str">
        <f t="shared" si="6"/>
        <v>OLEO DE MILHO</v>
      </c>
      <c r="B424" s="4" t="s">
        <v>505</v>
      </c>
      <c r="C424" s="4">
        <v>4099374</v>
      </c>
      <c r="D424" s="4">
        <v>2957881</v>
      </c>
      <c r="E424" s="4">
        <v>2972707</v>
      </c>
      <c r="F424" s="4">
        <v>2749533</v>
      </c>
      <c r="G424" s="4">
        <v>460833</v>
      </c>
      <c r="H424" s="4">
        <v>228090</v>
      </c>
      <c r="I424" s="4">
        <v>404905</v>
      </c>
      <c r="J424" s="4">
        <v>310180</v>
      </c>
    </row>
    <row r="425" spans="1:10" x14ac:dyDescent="0.2">
      <c r="A425" s="53" t="str">
        <f t="shared" si="6"/>
        <v>OLEO DE SOJA EM BRUTO</v>
      </c>
      <c r="B425" s="4" t="s">
        <v>506</v>
      </c>
      <c r="C425" s="4">
        <v>230190385</v>
      </c>
      <c r="D425" s="4">
        <v>182663553</v>
      </c>
      <c r="E425" s="4">
        <v>45850582</v>
      </c>
      <c r="F425" s="4">
        <v>48951956</v>
      </c>
      <c r="G425" s="4">
        <v>2066370</v>
      </c>
      <c r="H425" s="4">
        <v>1925670</v>
      </c>
      <c r="I425" s="4">
        <v>7083614</v>
      </c>
      <c r="J425" s="4">
        <v>8524000</v>
      </c>
    </row>
    <row r="426" spans="1:10" x14ac:dyDescent="0.2">
      <c r="A426" s="53" t="str">
        <f t="shared" si="6"/>
        <v>OLEO DE SOJA REFINADO</v>
      </c>
      <c r="B426" s="4" t="s">
        <v>507</v>
      </c>
      <c r="C426" s="4">
        <v>28669731</v>
      </c>
      <c r="D426" s="4">
        <v>17655349</v>
      </c>
      <c r="E426" s="4">
        <v>22735991</v>
      </c>
      <c r="F426" s="4">
        <v>18068932</v>
      </c>
      <c r="G426" s="4">
        <v>85968</v>
      </c>
      <c r="H426" s="4">
        <v>23190</v>
      </c>
      <c r="I426" s="4">
        <v>69955</v>
      </c>
      <c r="J426" s="4">
        <v>26697</v>
      </c>
    </row>
    <row r="427" spans="1:10" x14ac:dyDescent="0.2">
      <c r="A427" s="53" t="str">
        <f t="shared" si="6"/>
        <v>OLEO ESSENCIAL DE LARANJA</v>
      </c>
      <c r="B427" s="4" t="s">
        <v>508</v>
      </c>
      <c r="C427" s="4">
        <v>31757223</v>
      </c>
      <c r="D427" s="4">
        <v>2865670</v>
      </c>
      <c r="E427" s="4">
        <v>49098985</v>
      </c>
      <c r="F427" s="4">
        <v>3921613</v>
      </c>
      <c r="G427" s="4">
        <v>615451</v>
      </c>
      <c r="H427" s="4">
        <v>16318</v>
      </c>
      <c r="I427" s="4">
        <v>2320896</v>
      </c>
      <c r="J427" s="4">
        <v>121745</v>
      </c>
    </row>
    <row r="428" spans="1:10" x14ac:dyDescent="0.2">
      <c r="A428" s="53" t="str">
        <f t="shared" si="6"/>
        <v>OSSOS E OSSEÍNA</v>
      </c>
      <c r="B428" s="4" t="s">
        <v>509</v>
      </c>
      <c r="C428" s="4">
        <v>537619</v>
      </c>
      <c r="D428" s="4">
        <v>730176</v>
      </c>
      <c r="E428" s="4">
        <v>455947</v>
      </c>
      <c r="F428" s="4">
        <v>730778</v>
      </c>
    </row>
    <row r="429" spans="1:10" x14ac:dyDescent="0.2">
      <c r="A429" s="53" t="str">
        <f t="shared" si="6"/>
        <v>OUTRAS BEBIDAS ALCÓOLICAS</v>
      </c>
      <c r="B429" s="4" t="s">
        <v>510</v>
      </c>
      <c r="C429" s="4">
        <v>2723395</v>
      </c>
      <c r="D429" s="4">
        <v>2147339</v>
      </c>
      <c r="E429" s="4">
        <v>2755443</v>
      </c>
      <c r="F429" s="4">
        <v>2457127</v>
      </c>
      <c r="G429" s="4">
        <v>3466832</v>
      </c>
      <c r="H429" s="4">
        <v>942695</v>
      </c>
      <c r="I429" s="4">
        <v>5432804</v>
      </c>
      <c r="J429" s="4">
        <v>1091880</v>
      </c>
    </row>
    <row r="430" spans="1:10" x14ac:dyDescent="0.2">
      <c r="A430" s="53" t="str">
        <f t="shared" si="6"/>
        <v>OUTRAS BEBIDAS NÃO ALCOÓLICAS</v>
      </c>
      <c r="B430" s="4" t="s">
        <v>511</v>
      </c>
      <c r="C430" s="4">
        <v>2093254</v>
      </c>
      <c r="D430" s="4">
        <v>3096231</v>
      </c>
      <c r="E430" s="4">
        <v>2468274</v>
      </c>
      <c r="F430" s="4">
        <v>3784365</v>
      </c>
      <c r="G430" s="4">
        <v>27163406</v>
      </c>
      <c r="H430" s="4">
        <v>25069787</v>
      </c>
      <c r="I430" s="4">
        <v>24337339</v>
      </c>
      <c r="J430" s="4">
        <v>18389905</v>
      </c>
    </row>
    <row r="431" spans="1:10" x14ac:dyDescent="0.2">
      <c r="A431" s="53" t="str">
        <f t="shared" si="6"/>
        <v>OUTRAS FRUTAS CONGELADAS</v>
      </c>
      <c r="B431" s="4" t="s">
        <v>512</v>
      </c>
      <c r="C431" s="4">
        <v>849306</v>
      </c>
      <c r="D431" s="4">
        <v>487306</v>
      </c>
      <c r="E431" s="4">
        <v>1548306</v>
      </c>
      <c r="F431" s="4">
        <v>637202</v>
      </c>
      <c r="G431" s="4">
        <v>931296</v>
      </c>
      <c r="H431" s="4">
        <v>324787</v>
      </c>
      <c r="I431" s="4">
        <v>1924936</v>
      </c>
      <c r="J431" s="4">
        <v>633506</v>
      </c>
    </row>
    <row r="432" spans="1:10" x14ac:dyDescent="0.2">
      <c r="A432" s="53" t="str">
        <f t="shared" si="6"/>
        <v>OUTRAS FRUTAS PREPARADAS OU CONSERVADAS</v>
      </c>
      <c r="B432" s="4" t="s">
        <v>513</v>
      </c>
      <c r="C432" s="4">
        <v>11299733</v>
      </c>
      <c r="D432" s="4">
        <v>6296982</v>
      </c>
      <c r="E432" s="4">
        <v>10828039</v>
      </c>
      <c r="F432" s="4">
        <v>4378786</v>
      </c>
      <c r="G432" s="4">
        <v>3039557</v>
      </c>
      <c r="H432" s="4">
        <v>860107</v>
      </c>
      <c r="I432" s="4">
        <v>5679443</v>
      </c>
      <c r="J432" s="4">
        <v>1364951</v>
      </c>
    </row>
    <row r="433" spans="1:10" x14ac:dyDescent="0.2">
      <c r="A433" s="53" t="str">
        <f t="shared" si="6"/>
        <v>OUTRAS FRUTAS SECAS OU FRESCAS</v>
      </c>
      <c r="B433" s="4" t="s">
        <v>514</v>
      </c>
      <c r="C433" s="4">
        <v>755351</v>
      </c>
      <c r="D433" s="4">
        <v>223991</v>
      </c>
      <c r="E433" s="4">
        <v>623834</v>
      </c>
      <c r="F433" s="4">
        <v>116173</v>
      </c>
      <c r="G433" s="4">
        <v>2559012</v>
      </c>
      <c r="H433" s="4">
        <v>1899371</v>
      </c>
      <c r="I433" s="4">
        <v>3812167</v>
      </c>
      <c r="J433" s="4">
        <v>2343747</v>
      </c>
    </row>
    <row r="434" spans="1:10" x14ac:dyDescent="0.2">
      <c r="A434" s="53" t="str">
        <f t="shared" si="6"/>
        <v>OUTRAS GORDURAS E OLEOS DE ORIGEM ANIMAL</v>
      </c>
      <c r="B434" s="4" t="s">
        <v>515</v>
      </c>
      <c r="C434" s="4">
        <v>3797110</v>
      </c>
      <c r="D434" s="4">
        <v>2403671</v>
      </c>
      <c r="E434" s="4">
        <v>10770875</v>
      </c>
      <c r="F434" s="4">
        <v>10484326</v>
      </c>
      <c r="G434" s="4">
        <v>2077818</v>
      </c>
      <c r="H434" s="4">
        <v>286361</v>
      </c>
      <c r="I434" s="4">
        <v>5053627</v>
      </c>
      <c r="J434" s="4">
        <v>485640</v>
      </c>
    </row>
    <row r="435" spans="1:10" x14ac:dyDescent="0.2">
      <c r="A435" s="53" t="str">
        <f t="shared" si="6"/>
        <v>OUTRAS PLANTAS VIVAS, ESTACAS E ENXERTOS</v>
      </c>
      <c r="B435" s="4" t="s">
        <v>516</v>
      </c>
      <c r="C435" s="4">
        <v>21644</v>
      </c>
      <c r="D435" s="4">
        <v>3864</v>
      </c>
      <c r="E435" s="4">
        <v>39600</v>
      </c>
      <c r="F435" s="4">
        <v>7076</v>
      </c>
    </row>
    <row r="436" spans="1:10" x14ac:dyDescent="0.2">
      <c r="A436" s="53" t="str">
        <f t="shared" si="6"/>
        <v>OUTRAS PREPARAÇÕES ALIMENTÍCIAS</v>
      </c>
      <c r="B436" s="4" t="s">
        <v>517</v>
      </c>
      <c r="C436" s="4">
        <v>18972534</v>
      </c>
      <c r="D436" s="4">
        <v>3925104</v>
      </c>
      <c r="E436" s="4">
        <v>23712337</v>
      </c>
      <c r="F436" s="4">
        <v>4822019</v>
      </c>
      <c r="G436" s="4">
        <v>18601251</v>
      </c>
      <c r="H436" s="4">
        <v>3536260</v>
      </c>
      <c r="I436" s="4">
        <v>23697607</v>
      </c>
      <c r="J436" s="4">
        <v>3400835</v>
      </c>
    </row>
    <row r="437" spans="1:10" x14ac:dyDescent="0.2">
      <c r="A437" s="53" t="str">
        <f t="shared" si="6"/>
        <v>OUTRAS PREPARAÇÕES ALIMENTÍCIAS A BASE DE CEREAIS</v>
      </c>
      <c r="B437" s="4" t="s">
        <v>518</v>
      </c>
      <c r="C437" s="4">
        <v>22813820</v>
      </c>
      <c r="D437" s="4">
        <v>9648301</v>
      </c>
      <c r="E437" s="4">
        <v>14079192</v>
      </c>
      <c r="F437" s="4">
        <v>5153988</v>
      </c>
      <c r="G437" s="4">
        <v>9718307</v>
      </c>
      <c r="H437" s="4">
        <v>2380741</v>
      </c>
      <c r="I437" s="4">
        <v>8296880</v>
      </c>
      <c r="J437" s="4">
        <v>2290027</v>
      </c>
    </row>
    <row r="438" spans="1:10" x14ac:dyDescent="0.2">
      <c r="A438" s="53" t="str">
        <f t="shared" si="6"/>
        <v>OUTRAS RAÇÕES PARA ANIMAIS DOMÉSTICOS</v>
      </c>
      <c r="B438" s="4" t="s">
        <v>519</v>
      </c>
      <c r="C438" s="4">
        <v>23794400</v>
      </c>
      <c r="D438" s="4">
        <v>19311190</v>
      </c>
      <c r="E438" s="4">
        <v>29993361</v>
      </c>
      <c r="F438" s="4">
        <v>24511999</v>
      </c>
      <c r="G438" s="4">
        <v>25842833</v>
      </c>
      <c r="H438" s="4">
        <v>10043511</v>
      </c>
      <c r="I438" s="4">
        <v>31955189</v>
      </c>
      <c r="J438" s="4">
        <v>13142366</v>
      </c>
    </row>
    <row r="439" spans="1:10" x14ac:dyDescent="0.2">
      <c r="A439" s="53" t="str">
        <f t="shared" si="6"/>
        <v>OUTRAS SUBSTÂNCIAS PROTEICAS</v>
      </c>
      <c r="B439" s="4" t="s">
        <v>520</v>
      </c>
      <c r="C439" s="4">
        <v>24874219</v>
      </c>
      <c r="D439" s="4">
        <v>3583566</v>
      </c>
      <c r="E439" s="4">
        <v>20761629</v>
      </c>
      <c r="F439" s="4">
        <v>3772715</v>
      </c>
      <c r="G439" s="4">
        <v>2243175</v>
      </c>
      <c r="H439" s="4">
        <v>345774</v>
      </c>
      <c r="I439" s="4">
        <v>3459230</v>
      </c>
      <c r="J439" s="4">
        <v>268520</v>
      </c>
    </row>
    <row r="440" spans="1:10" x14ac:dyDescent="0.2">
      <c r="A440" s="53" t="str">
        <f t="shared" si="6"/>
        <v>OUTROS ANIMAIS VIVOS</v>
      </c>
      <c r="B440" s="4" t="s">
        <v>521</v>
      </c>
      <c r="C440" s="4">
        <v>31498</v>
      </c>
      <c r="D440" s="4">
        <v>7320</v>
      </c>
      <c r="E440" s="4">
        <v>2557</v>
      </c>
      <c r="F440" s="4">
        <v>51</v>
      </c>
      <c r="G440" s="4">
        <v>0</v>
      </c>
      <c r="H440" s="4">
        <v>0</v>
      </c>
      <c r="I440" s="4">
        <v>24766</v>
      </c>
      <c r="J440" s="4">
        <v>7</v>
      </c>
    </row>
    <row r="441" spans="1:10" x14ac:dyDescent="0.2">
      <c r="A441" s="53" t="str">
        <f t="shared" si="6"/>
        <v>OUTROS COUROS/PELES DE BOVINOS, CURTIDO</v>
      </c>
      <c r="B441" s="4" t="s">
        <v>523</v>
      </c>
      <c r="C441" s="4">
        <v>36820271</v>
      </c>
      <c r="D441" s="4">
        <v>34741285</v>
      </c>
      <c r="E441" s="4">
        <v>38773566</v>
      </c>
      <c r="F441" s="4">
        <v>34516604</v>
      </c>
      <c r="G441" s="4">
        <v>615083</v>
      </c>
      <c r="H441" s="4">
        <v>290764</v>
      </c>
      <c r="I441" s="4">
        <v>3335438</v>
      </c>
      <c r="J441" s="4">
        <v>1659992</v>
      </c>
    </row>
    <row r="442" spans="1:10" x14ac:dyDescent="0.2">
      <c r="A442" s="53" t="str">
        <f t="shared" si="6"/>
        <v>OUTROS PRODUTOS CONTENDO NICOTINA</v>
      </c>
      <c r="B442" s="4" t="s">
        <v>807</v>
      </c>
      <c r="G442" s="4">
        <v>0</v>
      </c>
      <c r="H442" s="4">
        <v>0</v>
      </c>
      <c r="I442" s="4">
        <v>44513</v>
      </c>
      <c r="J442" s="4">
        <v>1696</v>
      </c>
    </row>
    <row r="443" spans="1:10" x14ac:dyDescent="0.2">
      <c r="A443" s="53" t="str">
        <f t="shared" si="6"/>
        <v>OUTROS PRODUTOS DE ORIGEM ANIMAL</v>
      </c>
      <c r="B443" s="4" t="s">
        <v>530</v>
      </c>
      <c r="C443" s="4">
        <v>25839624</v>
      </c>
      <c r="D443" s="4">
        <v>9259862</v>
      </c>
      <c r="E443" s="4">
        <v>37805681</v>
      </c>
      <c r="F443" s="4">
        <v>7375597</v>
      </c>
      <c r="G443" s="4">
        <v>1615532</v>
      </c>
      <c r="H443" s="4">
        <v>1058509</v>
      </c>
      <c r="I443" s="4">
        <v>1675669</v>
      </c>
      <c r="J443" s="4">
        <v>484519</v>
      </c>
    </row>
    <row r="444" spans="1:10" x14ac:dyDescent="0.2">
      <c r="A444" s="53" t="str">
        <f t="shared" si="6"/>
        <v>OUTROS PRODUTOS DE ORIGEM VEGETAL</v>
      </c>
      <c r="B444" s="4" t="s">
        <v>531</v>
      </c>
      <c r="C444" s="4">
        <v>46692899</v>
      </c>
      <c r="D444" s="4">
        <v>76617892</v>
      </c>
      <c r="E444" s="4">
        <v>27024835</v>
      </c>
      <c r="F444" s="4">
        <v>15924124</v>
      </c>
      <c r="G444" s="4">
        <v>6416086</v>
      </c>
      <c r="H444" s="4">
        <v>2902599</v>
      </c>
      <c r="I444" s="4">
        <v>10162717</v>
      </c>
      <c r="J444" s="4">
        <v>4677579</v>
      </c>
    </row>
    <row r="445" spans="1:10" x14ac:dyDescent="0.2">
      <c r="A445" s="53" t="str">
        <f t="shared" si="6"/>
        <v>OUTROS SUCOS</v>
      </c>
      <c r="B445" s="4" t="s">
        <v>532</v>
      </c>
      <c r="C445" s="4">
        <v>324468</v>
      </c>
      <c r="D445" s="4">
        <v>147822</v>
      </c>
      <c r="E445" s="4">
        <v>370210</v>
      </c>
      <c r="F445" s="4">
        <v>173002</v>
      </c>
      <c r="G445" s="4">
        <v>175382</v>
      </c>
      <c r="H445" s="4">
        <v>80788</v>
      </c>
      <c r="I445" s="4">
        <v>229352</v>
      </c>
      <c r="J445" s="4">
        <v>99091</v>
      </c>
    </row>
    <row r="446" spans="1:10" x14ac:dyDescent="0.2">
      <c r="A446" s="53" t="str">
        <f t="shared" si="6"/>
        <v>OVOS</v>
      </c>
      <c r="B446" s="4" t="s">
        <v>534</v>
      </c>
      <c r="C446" s="4">
        <v>14090908</v>
      </c>
      <c r="D446" s="4">
        <v>3181155</v>
      </c>
      <c r="E446" s="4">
        <v>13251874</v>
      </c>
      <c r="F446" s="4">
        <v>4252464</v>
      </c>
      <c r="G446" s="4">
        <v>6085471</v>
      </c>
      <c r="H446" s="4">
        <v>19355</v>
      </c>
      <c r="I446" s="4">
        <v>5752335</v>
      </c>
      <c r="J446" s="4">
        <v>28778</v>
      </c>
    </row>
    <row r="447" spans="1:10" x14ac:dyDescent="0.2">
      <c r="A447" s="53" t="str">
        <f t="shared" si="6"/>
        <v>PÃES, BISCOITOS E PRODUTOS DE PASTELARIA</v>
      </c>
      <c r="B447" s="4" t="s">
        <v>535</v>
      </c>
      <c r="C447" s="4">
        <v>7585779</v>
      </c>
      <c r="D447" s="4">
        <v>3972839</v>
      </c>
      <c r="E447" s="4">
        <v>6710785</v>
      </c>
      <c r="F447" s="4">
        <v>3037620</v>
      </c>
      <c r="G447" s="4">
        <v>5185560</v>
      </c>
      <c r="H447" s="4">
        <v>1178503</v>
      </c>
      <c r="I447" s="4">
        <v>7550248</v>
      </c>
      <c r="J447" s="4">
        <v>1544540</v>
      </c>
    </row>
    <row r="448" spans="1:10" x14ac:dyDescent="0.2">
      <c r="A448" s="53" t="str">
        <f t="shared" si="6"/>
        <v>PAINÇO</v>
      </c>
      <c r="B448" s="4" t="s">
        <v>536</v>
      </c>
      <c r="G448" s="4">
        <v>67425</v>
      </c>
      <c r="H448" s="4">
        <v>153500</v>
      </c>
      <c r="I448" s="4">
        <v>59257</v>
      </c>
      <c r="J448" s="4">
        <v>147357</v>
      </c>
    </row>
    <row r="449" spans="1:10" x14ac:dyDescent="0.2">
      <c r="A449" s="53" t="str">
        <f t="shared" si="6"/>
        <v>PAINÉIS DE FIBRAS OU DE PARTÍCULAS DE MADEIRA</v>
      </c>
      <c r="B449" s="4" t="s">
        <v>537</v>
      </c>
      <c r="C449" s="4">
        <v>19991624</v>
      </c>
      <c r="D449" s="4">
        <v>51015280</v>
      </c>
      <c r="E449" s="4">
        <v>36222969</v>
      </c>
      <c r="F449" s="4">
        <v>92209141</v>
      </c>
      <c r="G449" s="4">
        <v>132092</v>
      </c>
      <c r="H449" s="4">
        <v>104833</v>
      </c>
      <c r="I449" s="4">
        <v>360373</v>
      </c>
      <c r="J449" s="4">
        <v>378338</v>
      </c>
    </row>
    <row r="450" spans="1:10" x14ac:dyDescent="0.2">
      <c r="A450" s="53" t="str">
        <f t="shared" si="6"/>
        <v>PALMITOS PREPARADOS OU CONSERVADOS</v>
      </c>
      <c r="B450" s="4" t="s">
        <v>538</v>
      </c>
      <c r="C450" s="4">
        <v>82441</v>
      </c>
      <c r="D450" s="4">
        <v>11229</v>
      </c>
      <c r="E450" s="4">
        <v>36847</v>
      </c>
      <c r="F450" s="4">
        <v>7125</v>
      </c>
    </row>
    <row r="451" spans="1:10" x14ac:dyDescent="0.2">
      <c r="A451" s="53" t="str">
        <f t="shared" si="6"/>
        <v>PAPEL</v>
      </c>
      <c r="B451" s="4" t="s">
        <v>539</v>
      </c>
      <c r="C451" s="4">
        <v>194121642</v>
      </c>
      <c r="D451" s="4">
        <v>170917856</v>
      </c>
      <c r="E451" s="4">
        <v>199614127</v>
      </c>
      <c r="F451" s="4">
        <v>208161555</v>
      </c>
      <c r="G451" s="4">
        <v>91633613</v>
      </c>
      <c r="H451" s="4">
        <v>57816641</v>
      </c>
      <c r="I451" s="4">
        <v>81051369</v>
      </c>
      <c r="J451" s="4">
        <v>52174778</v>
      </c>
    </row>
    <row r="452" spans="1:10" x14ac:dyDescent="0.2">
      <c r="A452" s="53" t="str">
        <f t="shared" si="6"/>
        <v>PARGOS</v>
      </c>
      <c r="B452" s="4" t="s">
        <v>819</v>
      </c>
      <c r="C452" s="4">
        <v>4347010</v>
      </c>
      <c r="D452" s="4">
        <v>531047</v>
      </c>
      <c r="E452" s="4">
        <v>3537066</v>
      </c>
      <c r="F452" s="4">
        <v>416768</v>
      </c>
    </row>
    <row r="453" spans="1:10" x14ac:dyDescent="0.2">
      <c r="A453" s="53" t="str">
        <f t="shared" ref="A453:A516" si="7">RIGHT(B453,LEN(B453)-11)</f>
        <v>PASTA DE CACAU</v>
      </c>
      <c r="B453" s="4" t="s">
        <v>541</v>
      </c>
      <c r="C453" s="4">
        <v>1772218</v>
      </c>
      <c r="D453" s="4">
        <v>471000</v>
      </c>
      <c r="E453" s="4">
        <v>2015965</v>
      </c>
      <c r="F453" s="4">
        <v>381000</v>
      </c>
      <c r="G453" s="4">
        <v>5965746</v>
      </c>
      <c r="H453" s="4">
        <v>2379144</v>
      </c>
      <c r="I453" s="4">
        <v>6021415</v>
      </c>
      <c r="J453" s="4">
        <v>2345541</v>
      </c>
    </row>
    <row r="454" spans="1:10" x14ac:dyDescent="0.2">
      <c r="A454" s="53" t="str">
        <f t="shared" si="7"/>
        <v>PEIXES VIVOS</v>
      </c>
      <c r="B454" s="4" t="s">
        <v>640</v>
      </c>
      <c r="C454" s="4">
        <v>421894</v>
      </c>
      <c r="D454" s="4">
        <v>3591</v>
      </c>
      <c r="E454" s="4">
        <v>407999</v>
      </c>
      <c r="F454" s="4">
        <v>3920</v>
      </c>
      <c r="G454" s="4">
        <v>13905</v>
      </c>
      <c r="H454" s="4">
        <v>966</v>
      </c>
      <c r="I454" s="4">
        <v>8236</v>
      </c>
      <c r="J454" s="4">
        <v>1033</v>
      </c>
    </row>
    <row r="455" spans="1:10" x14ac:dyDescent="0.2">
      <c r="A455" s="53" t="str">
        <f t="shared" si="7"/>
        <v>PELETERIA</v>
      </c>
      <c r="B455" s="4" t="s">
        <v>543</v>
      </c>
      <c r="C455" s="4">
        <v>1836214</v>
      </c>
      <c r="D455" s="4">
        <v>101380</v>
      </c>
      <c r="E455" s="4">
        <v>1769028</v>
      </c>
      <c r="F455" s="4">
        <v>98892</v>
      </c>
      <c r="G455" s="4">
        <v>153297</v>
      </c>
      <c r="H455" s="4">
        <v>7513</v>
      </c>
      <c r="I455" s="4">
        <v>29916</v>
      </c>
      <c r="J455" s="4">
        <v>44</v>
      </c>
    </row>
    <row r="456" spans="1:10" x14ac:dyDescent="0.2">
      <c r="A456" s="53" t="str">
        <f t="shared" si="7"/>
        <v>PENAS E PELES DE AVES</v>
      </c>
      <c r="B456" s="4" t="s">
        <v>544</v>
      </c>
      <c r="C456" s="4">
        <v>992073</v>
      </c>
      <c r="D456" s="4">
        <v>1284950</v>
      </c>
      <c r="E456" s="4">
        <v>367717</v>
      </c>
      <c r="F456" s="4">
        <v>491380</v>
      </c>
      <c r="G456" s="4">
        <v>56000</v>
      </c>
      <c r="H456" s="4">
        <v>30000</v>
      </c>
      <c r="I456" s="4">
        <v>43208</v>
      </c>
      <c r="J456" s="4">
        <v>20100</v>
      </c>
    </row>
    <row r="457" spans="1:10" x14ac:dyDescent="0.2">
      <c r="A457" s="53" t="str">
        <f t="shared" si="7"/>
        <v>PEPINOS PREPARADOS OU CONSERVADOS</v>
      </c>
      <c r="B457" s="4" t="s">
        <v>545</v>
      </c>
      <c r="C457" s="4">
        <v>15659</v>
      </c>
      <c r="D457" s="4">
        <v>4322</v>
      </c>
      <c r="E457" s="4">
        <v>72185</v>
      </c>
      <c r="F457" s="4">
        <v>26912</v>
      </c>
      <c r="G457" s="4">
        <v>447128</v>
      </c>
      <c r="H457" s="4">
        <v>321602</v>
      </c>
      <c r="I457" s="4">
        <v>679717</v>
      </c>
      <c r="J457" s="4">
        <v>560564</v>
      </c>
    </row>
    <row r="458" spans="1:10" x14ac:dyDescent="0.2">
      <c r="A458" s="53" t="str">
        <f t="shared" si="7"/>
        <v>PEPTONAS E SEUS DERIVADOS</v>
      </c>
      <c r="B458" s="4" t="s">
        <v>546</v>
      </c>
      <c r="C458" s="4">
        <v>4035056</v>
      </c>
      <c r="D458" s="4">
        <v>365475</v>
      </c>
      <c r="E458" s="4">
        <v>4187456</v>
      </c>
      <c r="F458" s="4">
        <v>456667</v>
      </c>
      <c r="G458" s="4">
        <v>761482</v>
      </c>
      <c r="H458" s="4">
        <v>16116</v>
      </c>
      <c r="I458" s="4">
        <v>404072</v>
      </c>
      <c r="J458" s="4">
        <v>5783</v>
      </c>
    </row>
    <row r="459" spans="1:10" x14ac:dyDescent="0.2">
      <c r="A459" s="53" t="str">
        <f t="shared" si="7"/>
        <v>PÊRAS FRESCAS</v>
      </c>
      <c r="B459" s="4" t="s">
        <v>547</v>
      </c>
      <c r="C459" s="4">
        <v>34510</v>
      </c>
      <c r="D459" s="4">
        <v>12464</v>
      </c>
      <c r="E459" s="4">
        <v>34893</v>
      </c>
      <c r="F459" s="4">
        <v>13133</v>
      </c>
      <c r="G459" s="4">
        <v>9621157</v>
      </c>
      <c r="H459" s="4">
        <v>10409263</v>
      </c>
      <c r="I459" s="4">
        <v>9863914</v>
      </c>
      <c r="J459" s="4">
        <v>8514692</v>
      </c>
    </row>
    <row r="460" spans="1:10" x14ac:dyDescent="0.2">
      <c r="A460" s="53" t="str">
        <f t="shared" si="7"/>
        <v>PÊRAS PREPARADAS OU CONSERVADAS</v>
      </c>
      <c r="B460" s="4" t="s">
        <v>548</v>
      </c>
      <c r="C460" s="4">
        <v>154</v>
      </c>
      <c r="D460" s="4">
        <v>48</v>
      </c>
      <c r="E460" s="4">
        <v>0</v>
      </c>
      <c r="F460" s="4">
        <v>0</v>
      </c>
    </row>
    <row r="461" spans="1:10" x14ac:dyDescent="0.2">
      <c r="A461" s="53" t="str">
        <f t="shared" si="7"/>
        <v>PÊRAS SECAS</v>
      </c>
      <c r="B461" s="4" t="s">
        <v>641</v>
      </c>
      <c r="C461" s="4">
        <v>323</v>
      </c>
      <c r="D461" s="4">
        <v>121</v>
      </c>
      <c r="E461" s="4">
        <v>910</v>
      </c>
      <c r="F461" s="4">
        <v>276</v>
      </c>
      <c r="G461" s="4">
        <v>0</v>
      </c>
      <c r="H461" s="4">
        <v>0</v>
      </c>
      <c r="I461" s="4">
        <v>13133</v>
      </c>
      <c r="J461" s="4">
        <v>2000</v>
      </c>
    </row>
    <row r="462" spans="1:10" x14ac:dyDescent="0.2">
      <c r="A462" s="53" t="str">
        <f t="shared" si="7"/>
        <v>PÊSSEGOS FRESCOS</v>
      </c>
      <c r="B462" s="4" t="s">
        <v>549</v>
      </c>
      <c r="C462" s="4">
        <v>16076</v>
      </c>
      <c r="D462" s="4">
        <v>4328</v>
      </c>
      <c r="E462" s="4">
        <v>25349</v>
      </c>
      <c r="F462" s="4">
        <v>6476</v>
      </c>
      <c r="G462" s="4">
        <v>560953</v>
      </c>
      <c r="H462" s="4">
        <v>471556</v>
      </c>
      <c r="I462" s="4">
        <v>1450910</v>
      </c>
      <c r="J462" s="4">
        <v>1183161</v>
      </c>
    </row>
    <row r="463" spans="1:10" x14ac:dyDescent="0.2">
      <c r="A463" s="53" t="str">
        <f t="shared" si="7"/>
        <v>PÊSSEGOS PREPARADOS OU CONSERVADOS</v>
      </c>
      <c r="B463" s="4" t="s">
        <v>550</v>
      </c>
      <c r="C463" s="4">
        <v>524903</v>
      </c>
      <c r="D463" s="4">
        <v>401644</v>
      </c>
      <c r="E463" s="4">
        <v>446606</v>
      </c>
      <c r="F463" s="4">
        <v>318011</v>
      </c>
      <c r="G463" s="4">
        <v>244281</v>
      </c>
      <c r="H463" s="4">
        <v>118040</v>
      </c>
      <c r="I463" s="4">
        <v>178591</v>
      </c>
      <c r="J463" s="4">
        <v>107083</v>
      </c>
    </row>
    <row r="464" spans="1:10" x14ac:dyDescent="0.2">
      <c r="A464" s="53" t="str">
        <f t="shared" si="7"/>
        <v>PIMENTA PIPER SECA, TRITURADA OU EM PÓ</v>
      </c>
      <c r="B464" s="4" t="s">
        <v>551</v>
      </c>
      <c r="C464" s="4">
        <v>17069969</v>
      </c>
      <c r="D464" s="4">
        <v>6353260</v>
      </c>
      <c r="E464" s="4">
        <v>19796246</v>
      </c>
      <c r="F464" s="4">
        <v>6037165</v>
      </c>
      <c r="G464" s="4">
        <v>221606</v>
      </c>
      <c r="H464" s="4">
        <v>86845</v>
      </c>
      <c r="I464" s="4">
        <v>178690</v>
      </c>
      <c r="J464" s="4">
        <v>33898</v>
      </c>
    </row>
    <row r="465" spans="1:10" x14ac:dyDescent="0.2">
      <c r="A465" s="53" t="str">
        <f t="shared" si="7"/>
        <v>PIMENTÕES E PIMENTAS</v>
      </c>
      <c r="B465" s="4" t="s">
        <v>552</v>
      </c>
      <c r="C465" s="4">
        <v>185128</v>
      </c>
      <c r="D465" s="4">
        <v>72788</v>
      </c>
      <c r="E465" s="4">
        <v>122700</v>
      </c>
      <c r="F465" s="4">
        <v>83370</v>
      </c>
    </row>
    <row r="466" spans="1:10" x14ac:dyDescent="0.2">
      <c r="A466" s="53" t="str">
        <f t="shared" si="7"/>
        <v>PIMENTÕES E PIMENTAS SECOS, PÓ</v>
      </c>
      <c r="B466" s="4" t="s">
        <v>553</v>
      </c>
      <c r="C466" s="4">
        <v>1548</v>
      </c>
      <c r="D466" s="4">
        <v>201</v>
      </c>
      <c r="E466" s="4">
        <v>351559</v>
      </c>
      <c r="F466" s="4">
        <v>128359</v>
      </c>
      <c r="G466" s="4">
        <v>947289</v>
      </c>
      <c r="H466" s="4">
        <v>410305</v>
      </c>
      <c r="I466" s="4">
        <v>1623813</v>
      </c>
      <c r="J466" s="4">
        <v>704165</v>
      </c>
    </row>
    <row r="467" spans="1:10" x14ac:dyDescent="0.2">
      <c r="A467" s="53" t="str">
        <f t="shared" si="7"/>
        <v>PLANTAS ORNAMENTAIS</v>
      </c>
      <c r="B467" s="4" t="s">
        <v>554</v>
      </c>
      <c r="C467" s="4">
        <v>3556</v>
      </c>
      <c r="D467" s="4">
        <v>1408</v>
      </c>
      <c r="E467" s="4">
        <v>4558</v>
      </c>
      <c r="F467" s="4">
        <v>872</v>
      </c>
    </row>
    <row r="468" spans="1:10" x14ac:dyDescent="0.2">
      <c r="A468" s="53" t="str">
        <f t="shared" si="7"/>
        <v>PLANTAS PARA MEDICINA OU PERFUMARIA</v>
      </c>
      <c r="B468" s="4" t="s">
        <v>555</v>
      </c>
      <c r="C468" s="4">
        <v>1051688</v>
      </c>
      <c r="D468" s="4">
        <v>83849</v>
      </c>
      <c r="E468" s="4">
        <v>181810</v>
      </c>
      <c r="F468" s="4">
        <v>7937</v>
      </c>
      <c r="G468" s="4">
        <v>2166565</v>
      </c>
      <c r="H468" s="4">
        <v>1008656</v>
      </c>
      <c r="I468" s="4">
        <v>2158717</v>
      </c>
      <c r="J468" s="4">
        <v>772078</v>
      </c>
    </row>
    <row r="469" spans="1:10" x14ac:dyDescent="0.2">
      <c r="A469" s="53" t="str">
        <f t="shared" si="7"/>
        <v>POLVOS</v>
      </c>
      <c r="B469" s="4" t="s">
        <v>556</v>
      </c>
      <c r="C469" s="4">
        <v>7618</v>
      </c>
      <c r="D469" s="4">
        <v>457</v>
      </c>
      <c r="E469" s="4">
        <v>1885</v>
      </c>
      <c r="F469" s="4">
        <v>112</v>
      </c>
      <c r="G469" s="4">
        <v>49608</v>
      </c>
      <c r="H469" s="4">
        <v>4750</v>
      </c>
      <c r="I469" s="4">
        <v>1109938</v>
      </c>
      <c r="J469" s="4">
        <v>126593</v>
      </c>
    </row>
    <row r="470" spans="1:10" x14ac:dyDescent="0.2">
      <c r="A470" s="53" t="str">
        <f t="shared" si="7"/>
        <v>POMELOS</v>
      </c>
      <c r="B470" s="4" t="s">
        <v>557</v>
      </c>
      <c r="C470" s="4">
        <v>8962</v>
      </c>
      <c r="D470" s="4">
        <v>2871</v>
      </c>
      <c r="E470" s="4">
        <v>7171</v>
      </c>
      <c r="F470" s="4">
        <v>1604</v>
      </c>
      <c r="G470" s="4">
        <v>53082</v>
      </c>
      <c r="H470" s="4">
        <v>47284</v>
      </c>
      <c r="I470" s="4">
        <v>94840</v>
      </c>
      <c r="J470" s="4">
        <v>95085</v>
      </c>
    </row>
    <row r="471" spans="1:10" x14ac:dyDescent="0.2">
      <c r="A471" s="53" t="str">
        <f t="shared" si="7"/>
        <v>PREPARAÇÕES ALIMENTÍCIAS HOMOGENEIZADAS</v>
      </c>
      <c r="B471" s="4" t="s">
        <v>558</v>
      </c>
      <c r="C471" s="4">
        <v>57</v>
      </c>
      <c r="D471" s="4">
        <v>12</v>
      </c>
      <c r="E471" s="4">
        <v>7874</v>
      </c>
      <c r="F471" s="4">
        <v>435</v>
      </c>
    </row>
    <row r="472" spans="1:10" x14ac:dyDescent="0.2">
      <c r="A472" s="53" t="str">
        <f t="shared" si="7"/>
        <v>PREPARAÇÕES DE CRUSTÁCEOS E MOLUSCOS</v>
      </c>
      <c r="B472" s="4" t="s">
        <v>559</v>
      </c>
      <c r="C472" s="4">
        <v>18948</v>
      </c>
      <c r="D472" s="4">
        <v>1092</v>
      </c>
      <c r="E472" s="4">
        <v>5820</v>
      </c>
      <c r="F472" s="4">
        <v>601</v>
      </c>
      <c r="G472" s="4">
        <v>142290</v>
      </c>
      <c r="H472" s="4">
        <v>45588</v>
      </c>
      <c r="I472" s="4">
        <v>247288</v>
      </c>
      <c r="J472" s="4">
        <v>83520</v>
      </c>
    </row>
    <row r="473" spans="1:10" x14ac:dyDescent="0.2">
      <c r="A473" s="53" t="str">
        <f t="shared" si="7"/>
        <v>PREPARAÇÕES E CONSERVAS DE ATUNS</v>
      </c>
      <c r="B473" s="4" t="s">
        <v>560</v>
      </c>
      <c r="C473" s="4">
        <v>4084170</v>
      </c>
      <c r="D473" s="4">
        <v>933870</v>
      </c>
      <c r="E473" s="4">
        <v>2189408</v>
      </c>
      <c r="F473" s="4">
        <v>499151</v>
      </c>
      <c r="G473" s="4">
        <v>985675</v>
      </c>
      <c r="H473" s="4">
        <v>383347</v>
      </c>
      <c r="I473" s="4">
        <v>1031226</v>
      </c>
      <c r="J473" s="4">
        <v>311742</v>
      </c>
    </row>
    <row r="474" spans="1:10" x14ac:dyDescent="0.2">
      <c r="A474" s="53" t="str">
        <f t="shared" si="7"/>
        <v>PREPARAÇÕES E CONSERVAS DE DEMAIS PEIXES</v>
      </c>
      <c r="B474" s="4" t="s">
        <v>561</v>
      </c>
      <c r="C474" s="4">
        <v>21109</v>
      </c>
      <c r="D474" s="4">
        <v>3532</v>
      </c>
      <c r="E474" s="4">
        <v>207123</v>
      </c>
      <c r="F474" s="4">
        <v>29151</v>
      </c>
      <c r="G474" s="4">
        <v>1551053</v>
      </c>
      <c r="H474" s="4">
        <v>414055</v>
      </c>
      <c r="I474" s="4">
        <v>2767668</v>
      </c>
      <c r="J474" s="4">
        <v>882388</v>
      </c>
    </row>
    <row r="475" spans="1:10" x14ac:dyDescent="0.2">
      <c r="A475" s="53" t="str">
        <f t="shared" si="7"/>
        <v>PREPARAÇÕES E CONSERVAS DE SARDINHAS</v>
      </c>
      <c r="B475" s="4" t="s">
        <v>562</v>
      </c>
      <c r="C475" s="4">
        <v>35154</v>
      </c>
      <c r="D475" s="4">
        <v>7064</v>
      </c>
      <c r="E475" s="4">
        <v>61256</v>
      </c>
      <c r="F475" s="4">
        <v>13708</v>
      </c>
    </row>
    <row r="476" spans="1:10" x14ac:dyDescent="0.2">
      <c r="A476" s="53" t="str">
        <f t="shared" si="7"/>
        <v>PREPARAÇÕES P/ ELABORAÇÃO DE BEBIDAS</v>
      </c>
      <c r="B476" s="4" t="s">
        <v>563</v>
      </c>
      <c r="C476" s="4">
        <v>14901340</v>
      </c>
      <c r="D476" s="4">
        <v>1062074</v>
      </c>
      <c r="E476" s="4">
        <v>9256703</v>
      </c>
      <c r="F476" s="4">
        <v>612012</v>
      </c>
      <c r="G476" s="4">
        <v>2413536</v>
      </c>
      <c r="H476" s="4">
        <v>404039</v>
      </c>
      <c r="I476" s="4">
        <v>7251020</v>
      </c>
      <c r="J476" s="4">
        <v>1228601</v>
      </c>
    </row>
    <row r="477" spans="1:10" x14ac:dyDescent="0.2">
      <c r="A477" s="53" t="str">
        <f t="shared" si="7"/>
        <v>PREPARAÇÕES PARA ALIMENTAÇÃO INFANTIL</v>
      </c>
      <c r="B477" s="4" t="s">
        <v>564</v>
      </c>
      <c r="C477" s="4">
        <v>1340069</v>
      </c>
      <c r="D477" s="4">
        <v>503256</v>
      </c>
      <c r="E477" s="4">
        <v>2895063</v>
      </c>
      <c r="F477" s="4">
        <v>1074662</v>
      </c>
      <c r="G477" s="4">
        <v>6417</v>
      </c>
      <c r="H477" s="4">
        <v>2141</v>
      </c>
      <c r="I477" s="4">
        <v>10364</v>
      </c>
      <c r="J477" s="4">
        <v>2438</v>
      </c>
    </row>
    <row r="478" spans="1:10" x14ac:dyDescent="0.2">
      <c r="A478" s="53" t="str">
        <f t="shared" si="7"/>
        <v>PRODUTOS DE CONFEITARIA</v>
      </c>
      <c r="B478" s="4" t="s">
        <v>565</v>
      </c>
      <c r="C478" s="4">
        <v>13568710</v>
      </c>
      <c r="D478" s="4">
        <v>6342833</v>
      </c>
      <c r="E478" s="4">
        <v>18283180</v>
      </c>
      <c r="F478" s="4">
        <v>8107495</v>
      </c>
      <c r="G478" s="4">
        <v>5842580</v>
      </c>
      <c r="H478" s="4">
        <v>1166853</v>
      </c>
      <c r="I478" s="4">
        <v>6964080</v>
      </c>
      <c r="J478" s="4">
        <v>1310191</v>
      </c>
    </row>
    <row r="479" spans="1:10" x14ac:dyDescent="0.2">
      <c r="A479" s="53" t="str">
        <f t="shared" si="7"/>
        <v>PRODUTOS DE LINHO</v>
      </c>
      <c r="B479" s="4" t="s">
        <v>566</v>
      </c>
      <c r="C479" s="4">
        <v>4962</v>
      </c>
      <c r="D479" s="4">
        <v>1766</v>
      </c>
      <c r="E479" s="4">
        <v>239210</v>
      </c>
      <c r="F479" s="4">
        <v>4873</v>
      </c>
      <c r="G479" s="4">
        <v>2134465</v>
      </c>
      <c r="H479" s="4">
        <v>205427</v>
      </c>
      <c r="I479" s="4">
        <v>5171081</v>
      </c>
      <c r="J479" s="4">
        <v>417821</v>
      </c>
    </row>
    <row r="480" spans="1:10" x14ac:dyDescent="0.2">
      <c r="A480" s="53" t="str">
        <f t="shared" si="7"/>
        <v>PRODUTOS HORTÍCOLAS HOMOGENEIZADOS PREPARADOS OU CONSERVADOS</v>
      </c>
      <c r="B480" s="4" t="s">
        <v>567</v>
      </c>
      <c r="C480" s="4">
        <v>157</v>
      </c>
      <c r="D480" s="4">
        <v>20</v>
      </c>
      <c r="E480" s="4">
        <v>985</v>
      </c>
      <c r="F480" s="4">
        <v>155</v>
      </c>
      <c r="G480" s="4">
        <v>0</v>
      </c>
      <c r="H480" s="4">
        <v>0</v>
      </c>
      <c r="I480" s="4">
        <v>199</v>
      </c>
      <c r="J480" s="4">
        <v>40</v>
      </c>
    </row>
    <row r="481" spans="1:10" x14ac:dyDescent="0.2">
      <c r="A481" s="53" t="str">
        <f t="shared" si="7"/>
        <v>PRODUTOS MUCILAGINOSOS E ESPESSANTES</v>
      </c>
      <c r="B481" s="4" t="s">
        <v>568</v>
      </c>
      <c r="C481" s="4">
        <v>839263</v>
      </c>
      <c r="D481" s="4">
        <v>96510</v>
      </c>
      <c r="E481" s="4">
        <v>660977</v>
      </c>
      <c r="F481" s="4">
        <v>66226</v>
      </c>
      <c r="G481" s="4">
        <v>6130710</v>
      </c>
      <c r="H481" s="4">
        <v>722814</v>
      </c>
      <c r="I481" s="4">
        <v>5275421</v>
      </c>
      <c r="J481" s="4">
        <v>994250</v>
      </c>
    </row>
    <row r="482" spans="1:10" x14ac:dyDescent="0.2">
      <c r="A482" s="53" t="str">
        <f t="shared" si="7"/>
        <v>QUEIJOS</v>
      </c>
      <c r="B482" s="4" t="s">
        <v>570</v>
      </c>
      <c r="C482" s="4">
        <v>1711438</v>
      </c>
      <c r="D482" s="4">
        <v>259670</v>
      </c>
      <c r="E482" s="4">
        <v>1888372</v>
      </c>
      <c r="F482" s="4">
        <v>315906</v>
      </c>
      <c r="G482" s="4">
        <v>12311882</v>
      </c>
      <c r="H482" s="4">
        <v>2533233</v>
      </c>
      <c r="I482" s="4">
        <v>16279005</v>
      </c>
      <c r="J482" s="4">
        <v>3621990</v>
      </c>
    </row>
    <row r="483" spans="1:10" x14ac:dyDescent="0.2">
      <c r="A483" s="53" t="str">
        <f t="shared" si="7"/>
        <v>REFRIGERANTE</v>
      </c>
      <c r="B483" s="4" t="s">
        <v>571</v>
      </c>
      <c r="C483" s="4">
        <v>1455129</v>
      </c>
      <c r="D483" s="4">
        <v>3214356</v>
      </c>
      <c r="E483" s="4">
        <v>1563849</v>
      </c>
      <c r="F483" s="4">
        <v>3510651</v>
      </c>
      <c r="G483" s="4">
        <v>70286</v>
      </c>
      <c r="H483" s="4">
        <v>79894</v>
      </c>
      <c r="I483" s="4">
        <v>43805</v>
      </c>
      <c r="J483" s="4">
        <v>35057</v>
      </c>
    </row>
    <row r="484" spans="1:10" x14ac:dyDescent="0.2">
      <c r="A484" s="53" t="str">
        <f t="shared" si="7"/>
        <v>RESÍDUOS DO CAFÉ</v>
      </c>
      <c r="B484" s="4" t="s">
        <v>573</v>
      </c>
      <c r="C484" s="4">
        <v>16680</v>
      </c>
      <c r="D484" s="4">
        <v>2121</v>
      </c>
      <c r="E484" s="4">
        <v>4484</v>
      </c>
      <c r="F484" s="4">
        <v>254</v>
      </c>
    </row>
    <row r="485" spans="1:10" x14ac:dyDescent="0.2">
      <c r="A485" s="53" t="str">
        <f t="shared" si="7"/>
        <v>SALMÕES</v>
      </c>
      <c r="B485" s="4" t="s">
        <v>820</v>
      </c>
      <c r="C485" s="4">
        <v>272630</v>
      </c>
      <c r="D485" s="4">
        <v>15435</v>
      </c>
      <c r="E485" s="4">
        <v>240420</v>
      </c>
      <c r="F485" s="4">
        <v>28184</v>
      </c>
      <c r="G485" s="4">
        <v>77712728</v>
      </c>
      <c r="H485" s="4">
        <v>9912105</v>
      </c>
      <c r="I485" s="4">
        <v>92230531</v>
      </c>
      <c r="J485" s="4">
        <v>11617573</v>
      </c>
    </row>
    <row r="486" spans="1:10" x14ac:dyDescent="0.2">
      <c r="A486" s="53" t="str">
        <f t="shared" si="7"/>
        <v>SARDINHAS</v>
      </c>
      <c r="B486" s="4" t="s">
        <v>821</v>
      </c>
      <c r="C486" s="4">
        <v>69834</v>
      </c>
      <c r="D486" s="4">
        <v>58538</v>
      </c>
      <c r="E486" s="4">
        <v>31112</v>
      </c>
      <c r="F486" s="4">
        <v>23898</v>
      </c>
      <c r="G486" s="4">
        <v>9977263</v>
      </c>
      <c r="H486" s="4">
        <v>9826618</v>
      </c>
      <c r="I486" s="4">
        <v>2418583</v>
      </c>
      <c r="J486" s="4">
        <v>2203330</v>
      </c>
    </row>
    <row r="487" spans="1:10" x14ac:dyDescent="0.2">
      <c r="A487" s="53" t="str">
        <f t="shared" si="7"/>
        <v>SEBO BOVINO</v>
      </c>
      <c r="B487" s="4" t="s">
        <v>578</v>
      </c>
      <c r="C487" s="4">
        <v>2880589</v>
      </c>
      <c r="D487" s="4">
        <v>2056952</v>
      </c>
      <c r="E487" s="4">
        <v>33035109</v>
      </c>
      <c r="F487" s="4">
        <v>30698221</v>
      </c>
      <c r="G487" s="4">
        <v>5962483</v>
      </c>
      <c r="H487" s="4">
        <v>6335880</v>
      </c>
      <c r="I487" s="4">
        <v>3560967</v>
      </c>
      <c r="J487" s="4">
        <v>4309373</v>
      </c>
    </row>
    <row r="488" spans="1:10" x14ac:dyDescent="0.2">
      <c r="A488" s="53" t="str">
        <f t="shared" si="7"/>
        <v>SEMEAS, FARELOS E OUTROS RESÍDUOS DE MILHO</v>
      </c>
      <c r="B488" s="4" t="s">
        <v>579</v>
      </c>
      <c r="C488" s="4">
        <v>8564583</v>
      </c>
      <c r="D488" s="4">
        <v>26458054</v>
      </c>
      <c r="E488" s="4">
        <v>21609162</v>
      </c>
      <c r="F488" s="4">
        <v>84672845</v>
      </c>
      <c r="G488" s="4">
        <v>443700</v>
      </c>
      <c r="H488" s="4">
        <v>1700000</v>
      </c>
      <c r="I488" s="4">
        <v>0</v>
      </c>
      <c r="J488" s="4">
        <v>0</v>
      </c>
    </row>
    <row r="489" spans="1:10" x14ac:dyDescent="0.2">
      <c r="A489" s="53" t="str">
        <f t="shared" si="7"/>
        <v>SÊMEN DE BOVINO</v>
      </c>
      <c r="B489" s="4" t="s">
        <v>580</v>
      </c>
      <c r="C489" s="4">
        <v>37634</v>
      </c>
      <c r="D489" s="4">
        <v>7</v>
      </c>
      <c r="E489" s="4">
        <v>685998</v>
      </c>
      <c r="F489" s="4">
        <v>56</v>
      </c>
      <c r="G489" s="4">
        <v>640737</v>
      </c>
      <c r="H489" s="4">
        <v>233</v>
      </c>
      <c r="I489" s="4">
        <v>2134475</v>
      </c>
      <c r="J489" s="4">
        <v>913</v>
      </c>
    </row>
    <row r="490" spans="1:10" x14ac:dyDescent="0.2">
      <c r="A490" s="53" t="str">
        <f t="shared" si="7"/>
        <v>SÊMEN E EMBRIÕES DE OUTROS ANIMAIS</v>
      </c>
      <c r="B490" s="4" t="s">
        <v>581</v>
      </c>
      <c r="C490" s="4">
        <v>25206</v>
      </c>
      <c r="D490" s="4">
        <v>17</v>
      </c>
      <c r="E490" s="4">
        <v>1975</v>
      </c>
      <c r="F490" s="4">
        <v>0</v>
      </c>
      <c r="G490" s="4">
        <v>38985</v>
      </c>
      <c r="H490" s="4">
        <v>3</v>
      </c>
      <c r="I490" s="4">
        <v>0</v>
      </c>
      <c r="J490" s="4">
        <v>0</v>
      </c>
    </row>
    <row r="491" spans="1:10" x14ac:dyDescent="0.2">
      <c r="A491" s="53" t="str">
        <f t="shared" si="7"/>
        <v>SEMENTES DE ANIS E BADIANA</v>
      </c>
      <c r="B491" s="4" t="s">
        <v>582</v>
      </c>
      <c r="C491" s="4">
        <v>5236</v>
      </c>
      <c r="D491" s="4">
        <v>520</v>
      </c>
      <c r="E491" s="4">
        <v>2718</v>
      </c>
      <c r="F491" s="4">
        <v>292</v>
      </c>
      <c r="G491" s="4">
        <v>495160</v>
      </c>
      <c r="H491" s="4">
        <v>153325</v>
      </c>
      <c r="I491" s="4">
        <v>501442</v>
      </c>
      <c r="J491" s="4">
        <v>124780</v>
      </c>
    </row>
    <row r="492" spans="1:10" x14ac:dyDescent="0.2">
      <c r="A492" s="53" t="str">
        <f t="shared" si="7"/>
        <v>SEMENTES DE CEREAIS</v>
      </c>
      <c r="B492" s="4" t="s">
        <v>583</v>
      </c>
      <c r="C492" s="4">
        <v>12509690</v>
      </c>
      <c r="D492" s="4">
        <v>2414156</v>
      </c>
      <c r="E492" s="4">
        <v>13164272</v>
      </c>
      <c r="F492" s="4">
        <v>2640551</v>
      </c>
      <c r="G492" s="4">
        <v>301877</v>
      </c>
      <c r="H492" s="4">
        <v>53468</v>
      </c>
      <c r="I492" s="4">
        <v>4495884</v>
      </c>
      <c r="J492" s="4">
        <v>864150</v>
      </c>
    </row>
    <row r="493" spans="1:10" x14ac:dyDescent="0.2">
      <c r="A493" s="53" t="str">
        <f t="shared" si="7"/>
        <v>SEMENTES DE COENTRO</v>
      </c>
      <c r="B493" s="4" t="s">
        <v>584</v>
      </c>
      <c r="C493" s="4">
        <v>1031</v>
      </c>
      <c r="D493" s="4">
        <v>207</v>
      </c>
      <c r="E493" s="4">
        <v>843</v>
      </c>
      <c r="F493" s="4">
        <v>127</v>
      </c>
      <c r="G493" s="4">
        <v>159189</v>
      </c>
      <c r="H493" s="4">
        <v>181220</v>
      </c>
      <c r="I493" s="4">
        <v>56530</v>
      </c>
      <c r="J493" s="4">
        <v>90014</v>
      </c>
    </row>
    <row r="494" spans="1:10" x14ac:dyDescent="0.2">
      <c r="A494" s="53" t="str">
        <f t="shared" si="7"/>
        <v>SEMENTES DE COMINHO</v>
      </c>
      <c r="B494" s="4" t="s">
        <v>585</v>
      </c>
      <c r="C494" s="4">
        <v>1585</v>
      </c>
      <c r="D494" s="4">
        <v>245</v>
      </c>
      <c r="E494" s="4">
        <v>1375</v>
      </c>
      <c r="F494" s="4">
        <v>219</v>
      </c>
      <c r="G494" s="4">
        <v>919177</v>
      </c>
      <c r="H494" s="4">
        <v>406550</v>
      </c>
      <c r="I494" s="4">
        <v>313646</v>
      </c>
      <c r="J494" s="4">
        <v>77514</v>
      </c>
    </row>
    <row r="495" spans="1:10" x14ac:dyDescent="0.2">
      <c r="A495" s="53" t="str">
        <f t="shared" si="7"/>
        <v>SEMENTES DE HORTÍCOLAS, LEGUMINOSAS, RAÍZES E TUBÉRCULOS</v>
      </c>
      <c r="B495" s="4" t="s">
        <v>586</v>
      </c>
      <c r="C495" s="4">
        <v>1400535</v>
      </c>
      <c r="D495" s="4">
        <v>17408</v>
      </c>
      <c r="E495" s="4">
        <v>1573226</v>
      </c>
      <c r="F495" s="4">
        <v>19229</v>
      </c>
      <c r="G495" s="4">
        <v>7710992</v>
      </c>
      <c r="H495" s="4">
        <v>882853</v>
      </c>
      <c r="I495" s="4">
        <v>8823207</v>
      </c>
      <c r="J495" s="4">
        <v>1215067</v>
      </c>
    </row>
    <row r="496" spans="1:10" x14ac:dyDescent="0.2">
      <c r="A496" s="53" t="str">
        <f t="shared" si="7"/>
        <v>SEMENTES DE OLEAGINOSAS (EXCLUI SOJA)</v>
      </c>
      <c r="B496" s="4" t="s">
        <v>587</v>
      </c>
      <c r="C496" s="4">
        <v>39746699</v>
      </c>
      <c r="D496" s="4">
        <v>30965096</v>
      </c>
      <c r="E496" s="4">
        <v>25059861</v>
      </c>
      <c r="F496" s="4">
        <v>31765653</v>
      </c>
      <c r="G496" s="4">
        <v>3117857</v>
      </c>
      <c r="H496" s="4">
        <v>2985406</v>
      </c>
      <c r="I496" s="4">
        <v>3353002</v>
      </c>
      <c r="J496" s="4">
        <v>3403673</v>
      </c>
    </row>
    <row r="497" spans="1:10" x14ac:dyDescent="0.2">
      <c r="A497" s="53" t="str">
        <f t="shared" si="7"/>
        <v>SEMENTES DE OLEAGINOSAS PARA SEMEADURA</v>
      </c>
      <c r="B497" s="4" t="s">
        <v>588</v>
      </c>
      <c r="C497" s="4">
        <v>158402</v>
      </c>
      <c r="D497" s="4">
        <v>10256</v>
      </c>
      <c r="E497" s="4">
        <v>31859</v>
      </c>
      <c r="F497" s="4">
        <v>25879</v>
      </c>
      <c r="G497" s="4">
        <v>680983</v>
      </c>
      <c r="H497" s="4">
        <v>113443</v>
      </c>
      <c r="I497" s="4">
        <v>412222</v>
      </c>
      <c r="J497" s="4">
        <v>2072</v>
      </c>
    </row>
    <row r="498" spans="1:10" x14ac:dyDescent="0.2">
      <c r="A498" s="53" t="str">
        <f t="shared" si="7"/>
        <v>SOJA EM GRÃOS</v>
      </c>
      <c r="B498" s="4" t="s">
        <v>589</v>
      </c>
      <c r="C498" s="4">
        <v>500404216</v>
      </c>
      <c r="D498" s="4">
        <v>839588492</v>
      </c>
      <c r="E498" s="4">
        <v>1456826653</v>
      </c>
      <c r="F498" s="4">
        <v>2854860077</v>
      </c>
      <c r="G498" s="4">
        <v>2985810</v>
      </c>
      <c r="H498" s="4">
        <v>6355010</v>
      </c>
      <c r="I498" s="4">
        <v>53496310</v>
      </c>
      <c r="J498" s="4">
        <v>122616000</v>
      </c>
    </row>
    <row r="499" spans="1:10" x14ac:dyDescent="0.2">
      <c r="A499" s="53" t="str">
        <f t="shared" si="7"/>
        <v>SORGO</v>
      </c>
      <c r="B499" s="4" t="s">
        <v>590</v>
      </c>
      <c r="C499" s="4">
        <v>0</v>
      </c>
      <c r="D499" s="4">
        <v>0</v>
      </c>
      <c r="E499" s="4">
        <v>6213729</v>
      </c>
      <c r="F499" s="4">
        <v>32276948</v>
      </c>
      <c r="G499" s="4">
        <v>0</v>
      </c>
      <c r="H499" s="4">
        <v>0</v>
      </c>
      <c r="I499" s="4">
        <v>297800</v>
      </c>
      <c r="J499" s="4">
        <v>1810000</v>
      </c>
    </row>
    <row r="500" spans="1:10" x14ac:dyDescent="0.2">
      <c r="A500" s="53" t="str">
        <f t="shared" si="7"/>
        <v>SORO DE LEITE</v>
      </c>
      <c r="B500" s="4" t="s">
        <v>591</v>
      </c>
      <c r="C500" s="4">
        <v>56811</v>
      </c>
      <c r="D500" s="4">
        <v>77160</v>
      </c>
      <c r="E500" s="4">
        <v>403645</v>
      </c>
      <c r="F500" s="4">
        <v>541000</v>
      </c>
      <c r="G500" s="4">
        <v>5955253</v>
      </c>
      <c r="H500" s="4">
        <v>2389286</v>
      </c>
      <c r="I500" s="4">
        <v>6512553</v>
      </c>
      <c r="J500" s="4">
        <v>2027950</v>
      </c>
    </row>
    <row r="501" spans="1:10" x14ac:dyDescent="0.2">
      <c r="A501" s="53" t="str">
        <f t="shared" si="7"/>
        <v>SORVETES E PREPARAÇÕES P/ SORVETES, CREMES, ETC.</v>
      </c>
      <c r="B501" s="4" t="s">
        <v>592</v>
      </c>
      <c r="C501" s="4">
        <v>3040837</v>
      </c>
      <c r="D501" s="4">
        <v>1054585</v>
      </c>
      <c r="E501" s="4">
        <v>4187072</v>
      </c>
      <c r="F501" s="4">
        <v>1543674</v>
      </c>
      <c r="G501" s="4">
        <v>1073926</v>
      </c>
      <c r="H501" s="4">
        <v>225603</v>
      </c>
      <c r="I501" s="4">
        <v>1605518</v>
      </c>
      <c r="J501" s="4">
        <v>261426</v>
      </c>
    </row>
    <row r="502" spans="1:10" x14ac:dyDescent="0.2">
      <c r="A502" s="53" t="str">
        <f t="shared" si="7"/>
        <v>SUBSTÂNCIAS ANIMAIS  PARA PREPARAÇÕES FARMACEUT.</v>
      </c>
      <c r="B502" s="4" t="s">
        <v>593</v>
      </c>
      <c r="C502" s="4">
        <v>8172873</v>
      </c>
      <c r="D502" s="4">
        <v>66409</v>
      </c>
      <c r="E502" s="4">
        <v>14622473</v>
      </c>
      <c r="F502" s="4">
        <v>238124</v>
      </c>
      <c r="G502" s="4">
        <v>1147617</v>
      </c>
      <c r="H502" s="4">
        <v>599596</v>
      </c>
      <c r="I502" s="4">
        <v>2376725</v>
      </c>
      <c r="J502" s="4">
        <v>229217</v>
      </c>
    </row>
    <row r="503" spans="1:10" x14ac:dyDescent="0.2">
      <c r="A503" s="53" t="str">
        <f t="shared" si="7"/>
        <v>SUCO DE TOMATE</v>
      </c>
      <c r="B503" s="4" t="s">
        <v>594</v>
      </c>
      <c r="C503" s="4">
        <v>271454</v>
      </c>
      <c r="D503" s="4">
        <v>195483</v>
      </c>
      <c r="E503" s="4">
        <v>336068</v>
      </c>
      <c r="F503" s="4">
        <v>262680</v>
      </c>
      <c r="G503" s="4">
        <v>1821406</v>
      </c>
      <c r="H503" s="4">
        <v>1349773</v>
      </c>
      <c r="I503" s="4">
        <v>3456124</v>
      </c>
      <c r="J503" s="4">
        <v>2345981</v>
      </c>
    </row>
    <row r="504" spans="1:10" x14ac:dyDescent="0.2">
      <c r="A504" s="53" t="str">
        <f t="shared" si="7"/>
        <v>SUCOS DE ABACAXI</v>
      </c>
      <c r="B504" s="4" t="s">
        <v>595</v>
      </c>
      <c r="C504" s="4">
        <v>1084457</v>
      </c>
      <c r="D504" s="4">
        <v>480142</v>
      </c>
      <c r="E504" s="4">
        <v>991113</v>
      </c>
      <c r="F504" s="4">
        <v>431971</v>
      </c>
    </row>
    <row r="505" spans="1:10" x14ac:dyDescent="0.2">
      <c r="A505" s="53" t="str">
        <f t="shared" si="7"/>
        <v>SUCOS DE LARANJA</v>
      </c>
      <c r="B505" s="4" t="s">
        <v>596</v>
      </c>
      <c r="C505" s="4">
        <v>205520467</v>
      </c>
      <c r="D505" s="4">
        <v>211581529</v>
      </c>
      <c r="E505" s="4">
        <v>254584188</v>
      </c>
      <c r="F505" s="4">
        <v>223539582</v>
      </c>
    </row>
    <row r="506" spans="1:10" x14ac:dyDescent="0.2">
      <c r="A506" s="53" t="str">
        <f t="shared" si="7"/>
        <v>SUCOS DE MAÇÃ</v>
      </c>
      <c r="B506" s="4" t="s">
        <v>597</v>
      </c>
      <c r="C506" s="4">
        <v>2882977</v>
      </c>
      <c r="D506" s="4">
        <v>2457533</v>
      </c>
      <c r="E506" s="4">
        <v>5157001</v>
      </c>
      <c r="F506" s="4">
        <v>3449789</v>
      </c>
      <c r="G506" s="4">
        <v>0</v>
      </c>
      <c r="H506" s="4">
        <v>0</v>
      </c>
      <c r="I506" s="4">
        <v>23608</v>
      </c>
      <c r="J506" s="4">
        <v>10731</v>
      </c>
    </row>
    <row r="507" spans="1:10" x14ac:dyDescent="0.2">
      <c r="A507" s="53" t="str">
        <f t="shared" si="7"/>
        <v>SUCOS DE OUTROS CÍTRICOS</v>
      </c>
      <c r="B507" s="4" t="s">
        <v>598</v>
      </c>
      <c r="C507" s="4">
        <v>2737177</v>
      </c>
      <c r="D507" s="4">
        <v>1777930</v>
      </c>
      <c r="E507" s="4">
        <v>1787361</v>
      </c>
      <c r="F507" s="4">
        <v>1661557</v>
      </c>
      <c r="G507" s="4">
        <v>542</v>
      </c>
      <c r="H507" s="4">
        <v>40</v>
      </c>
      <c r="I507" s="4">
        <v>9865</v>
      </c>
      <c r="J507" s="4">
        <v>1280</v>
      </c>
    </row>
    <row r="508" spans="1:10" x14ac:dyDescent="0.2">
      <c r="A508" s="53" t="str">
        <f t="shared" si="7"/>
        <v>SUCOS DE UVA</v>
      </c>
      <c r="B508" s="4" t="s">
        <v>599</v>
      </c>
      <c r="C508" s="4">
        <v>732051</v>
      </c>
      <c r="D508" s="4">
        <v>358118</v>
      </c>
      <c r="E508" s="4">
        <v>916749</v>
      </c>
      <c r="F508" s="4">
        <v>383186</v>
      </c>
    </row>
    <row r="509" spans="1:10" x14ac:dyDescent="0.2">
      <c r="A509" s="53" t="str">
        <f t="shared" si="7"/>
        <v>SUCOS E EXTRATOS VEGETAIS</v>
      </c>
      <c r="B509" s="4" t="s">
        <v>600</v>
      </c>
      <c r="C509" s="4">
        <v>11507013</v>
      </c>
      <c r="D509" s="4">
        <v>1228875</v>
      </c>
      <c r="E509" s="4">
        <v>9961051</v>
      </c>
      <c r="F509" s="4">
        <v>1688221</v>
      </c>
      <c r="G509" s="4">
        <v>6975550</v>
      </c>
      <c r="H509" s="4">
        <v>274376</v>
      </c>
      <c r="I509" s="4">
        <v>5341007</v>
      </c>
      <c r="J509" s="4">
        <v>200099</v>
      </c>
    </row>
    <row r="510" spans="1:10" x14ac:dyDescent="0.2">
      <c r="A510" s="53" t="str">
        <f t="shared" si="7"/>
        <v>SUÍNOS VIVOS</v>
      </c>
      <c r="B510" s="4" t="s">
        <v>601</v>
      </c>
      <c r="C510" s="4">
        <v>43202</v>
      </c>
      <c r="D510" s="4">
        <v>9430</v>
      </c>
      <c r="E510" s="4">
        <v>43451</v>
      </c>
      <c r="F510" s="4">
        <v>3612</v>
      </c>
      <c r="G510" s="4">
        <v>620276</v>
      </c>
      <c r="H510" s="4">
        <v>13470</v>
      </c>
      <c r="I510" s="4">
        <v>553109</v>
      </c>
      <c r="J510" s="4">
        <v>39057</v>
      </c>
    </row>
    <row r="511" spans="1:10" x14ac:dyDescent="0.2">
      <c r="A511" s="53" t="str">
        <f t="shared" si="7"/>
        <v>TAMARAS FRESCAS</v>
      </c>
      <c r="B511" s="4" t="s">
        <v>603</v>
      </c>
      <c r="C511" s="4">
        <v>0</v>
      </c>
      <c r="D511" s="4">
        <v>0</v>
      </c>
      <c r="E511" s="4">
        <v>9</v>
      </c>
      <c r="F511" s="4">
        <v>1</v>
      </c>
      <c r="G511" s="4">
        <v>3778</v>
      </c>
      <c r="H511" s="4">
        <v>305</v>
      </c>
      <c r="I511" s="4">
        <v>0</v>
      </c>
      <c r="J511" s="4">
        <v>0</v>
      </c>
    </row>
    <row r="512" spans="1:10" x14ac:dyDescent="0.2">
      <c r="A512" s="53" t="str">
        <f t="shared" si="7"/>
        <v>TAMARAS SECAS</v>
      </c>
      <c r="B512" s="4" t="s">
        <v>604</v>
      </c>
      <c r="C512" s="4">
        <v>874</v>
      </c>
      <c r="D512" s="4">
        <v>125</v>
      </c>
      <c r="E512" s="4">
        <v>1061</v>
      </c>
      <c r="F512" s="4">
        <v>119</v>
      </c>
      <c r="G512" s="4">
        <v>175179</v>
      </c>
      <c r="H512" s="4">
        <v>67404</v>
      </c>
      <c r="I512" s="4">
        <v>827107</v>
      </c>
      <c r="J512" s="4">
        <v>468075</v>
      </c>
    </row>
    <row r="513" spans="1:10" x14ac:dyDescent="0.2">
      <c r="A513" s="53" t="str">
        <f t="shared" si="7"/>
        <v>TANGERINAS, MANDARINAS E SATOSUMAS FRESCAS OU SECAS</v>
      </c>
      <c r="B513" s="4" t="s">
        <v>605</v>
      </c>
      <c r="C513" s="4">
        <v>227</v>
      </c>
      <c r="D513" s="4">
        <v>60</v>
      </c>
      <c r="E513" s="4">
        <v>396</v>
      </c>
      <c r="F513" s="4">
        <v>160</v>
      </c>
    </row>
    <row r="514" spans="1:10" x14ac:dyDescent="0.2">
      <c r="A514" s="53" t="str">
        <f t="shared" si="7"/>
        <v>TAPIOCA E SEUS SUCEDÂNEOS</v>
      </c>
      <c r="B514" s="4" t="s">
        <v>606</v>
      </c>
      <c r="C514" s="4">
        <v>401284</v>
      </c>
      <c r="D514" s="4">
        <v>257597</v>
      </c>
      <c r="E514" s="4">
        <v>518183</v>
      </c>
      <c r="F514" s="4">
        <v>282367</v>
      </c>
      <c r="G514" s="4">
        <v>1563</v>
      </c>
      <c r="H514" s="4">
        <v>2700</v>
      </c>
      <c r="I514" s="4">
        <v>10244</v>
      </c>
      <c r="J514" s="4">
        <v>7214</v>
      </c>
    </row>
    <row r="515" spans="1:10" x14ac:dyDescent="0.2">
      <c r="A515" s="53" t="str">
        <f t="shared" si="7"/>
        <v>TECIDOS E OUTROS PRODUTOS TÊXTEIS DE SEDA</v>
      </c>
      <c r="B515" s="4" t="s">
        <v>607</v>
      </c>
      <c r="C515" s="4">
        <v>13676</v>
      </c>
      <c r="D515" s="4">
        <v>151</v>
      </c>
      <c r="E515" s="4">
        <v>6554</v>
      </c>
      <c r="F515" s="4">
        <v>37</v>
      </c>
      <c r="G515" s="4">
        <v>1001296</v>
      </c>
      <c r="H515" s="4">
        <v>5523</v>
      </c>
      <c r="I515" s="4">
        <v>637582</v>
      </c>
      <c r="J515" s="4">
        <v>1809</v>
      </c>
    </row>
    <row r="516" spans="1:10" x14ac:dyDescent="0.2">
      <c r="A516" s="53" t="str">
        <f t="shared" si="7"/>
        <v>TILÁPIAS</v>
      </c>
      <c r="B516" s="4" t="s">
        <v>822</v>
      </c>
      <c r="C516" s="4">
        <v>1885551</v>
      </c>
      <c r="D516" s="4">
        <v>548133</v>
      </c>
      <c r="E516" s="4">
        <v>2239411</v>
      </c>
      <c r="F516" s="4">
        <v>522719</v>
      </c>
    </row>
    <row r="517" spans="1:10" x14ac:dyDescent="0.2">
      <c r="A517" s="53" t="str">
        <f t="shared" ref="A517:A560" si="8">RIGHT(B517,LEN(B517)-11)</f>
        <v>TOMATES</v>
      </c>
      <c r="B517" s="4" t="s">
        <v>611</v>
      </c>
      <c r="C517" s="4">
        <v>121566</v>
      </c>
      <c r="D517" s="4">
        <v>58234</v>
      </c>
      <c r="E517" s="4">
        <v>138931</v>
      </c>
      <c r="F517" s="4">
        <v>168510</v>
      </c>
      <c r="G517" s="4">
        <v>0</v>
      </c>
      <c r="H517" s="4">
        <v>0</v>
      </c>
      <c r="I517" s="4">
        <v>41580</v>
      </c>
      <c r="J517" s="4">
        <v>45900</v>
      </c>
    </row>
    <row r="518" spans="1:10" x14ac:dyDescent="0.2">
      <c r="A518" s="53" t="str">
        <f t="shared" si="8"/>
        <v>TOMATES PREPARADOS OU CONSERVADOS</v>
      </c>
      <c r="B518" s="4" t="s">
        <v>612</v>
      </c>
      <c r="C518" s="4">
        <v>15849</v>
      </c>
      <c r="D518" s="4">
        <v>6672</v>
      </c>
      <c r="E518" s="4">
        <v>10903</v>
      </c>
      <c r="F518" s="4">
        <v>3605</v>
      </c>
      <c r="G518" s="4">
        <v>1736503</v>
      </c>
      <c r="H518" s="4">
        <v>1395011</v>
      </c>
      <c r="I518" s="4">
        <v>1770723</v>
      </c>
      <c r="J518" s="4">
        <v>1396638</v>
      </c>
    </row>
    <row r="519" spans="1:10" x14ac:dyDescent="0.2">
      <c r="A519" s="53" t="str">
        <f t="shared" si="8"/>
        <v>TRIGO</v>
      </c>
      <c r="B519" s="4" t="s">
        <v>613</v>
      </c>
      <c r="C519" s="4">
        <v>181935453</v>
      </c>
      <c r="D519" s="4">
        <v>561519269</v>
      </c>
      <c r="E519" s="4">
        <v>245555777</v>
      </c>
      <c r="F519" s="4">
        <v>1020208981</v>
      </c>
      <c r="G519" s="4">
        <v>156706294</v>
      </c>
      <c r="H519" s="4">
        <v>439982070</v>
      </c>
      <c r="I519" s="4">
        <v>153247712</v>
      </c>
      <c r="J519" s="4">
        <v>614029063</v>
      </c>
    </row>
    <row r="520" spans="1:10" x14ac:dyDescent="0.2">
      <c r="A520" s="53" t="str">
        <f t="shared" si="8"/>
        <v>TRIGO MOURISCO</v>
      </c>
      <c r="B520" s="4" t="s">
        <v>614</v>
      </c>
      <c r="C520" s="4">
        <v>170368</v>
      </c>
      <c r="D520" s="4">
        <v>237070</v>
      </c>
      <c r="E520" s="4">
        <v>278413</v>
      </c>
      <c r="F520" s="4">
        <v>357530</v>
      </c>
    </row>
    <row r="521" spans="1:10" x14ac:dyDescent="0.2">
      <c r="A521" s="53" t="str">
        <f t="shared" si="8"/>
        <v>TRUFAS</v>
      </c>
      <c r="B521" s="4" t="s">
        <v>809</v>
      </c>
      <c r="G521" s="4">
        <v>0</v>
      </c>
      <c r="H521" s="4">
        <v>0</v>
      </c>
      <c r="I521" s="4">
        <v>18901</v>
      </c>
      <c r="J521" s="4">
        <v>35</v>
      </c>
    </row>
    <row r="522" spans="1:10" x14ac:dyDescent="0.2">
      <c r="A522" s="53" t="str">
        <f t="shared" si="8"/>
        <v>TRUTAS</v>
      </c>
      <c r="B522" s="4" t="s">
        <v>823</v>
      </c>
      <c r="C522" s="4">
        <v>331</v>
      </c>
      <c r="D522" s="4">
        <v>35</v>
      </c>
      <c r="E522" s="4">
        <v>136</v>
      </c>
      <c r="F522" s="4">
        <v>10</v>
      </c>
      <c r="G522" s="4">
        <v>315138</v>
      </c>
      <c r="H522" s="4">
        <v>31976</v>
      </c>
      <c r="I522" s="4">
        <v>0</v>
      </c>
      <c r="J522" s="4">
        <v>0</v>
      </c>
    </row>
    <row r="523" spans="1:10" x14ac:dyDescent="0.2">
      <c r="A523" s="53" t="str">
        <f t="shared" si="8"/>
        <v>UÍSQUE</v>
      </c>
      <c r="B523" s="4" t="s">
        <v>617</v>
      </c>
      <c r="C523" s="4">
        <v>112902</v>
      </c>
      <c r="D523" s="4">
        <v>41758</v>
      </c>
      <c r="E523" s="4">
        <v>237550</v>
      </c>
      <c r="F523" s="4">
        <v>48952</v>
      </c>
      <c r="G523" s="4">
        <v>15975024</v>
      </c>
      <c r="H523" s="4">
        <v>4834138</v>
      </c>
      <c r="I523" s="4">
        <v>9381156</v>
      </c>
      <c r="J523" s="4">
        <v>1972022</v>
      </c>
    </row>
    <row r="524" spans="1:10" x14ac:dyDescent="0.2">
      <c r="A524" s="53" t="str">
        <f t="shared" si="8"/>
        <v>UVAS FRESCAS</v>
      </c>
      <c r="B524" s="4" t="s">
        <v>618</v>
      </c>
      <c r="C524" s="4">
        <v>3249840</v>
      </c>
      <c r="D524" s="4">
        <v>1401729</v>
      </c>
      <c r="E524" s="4">
        <v>4610136</v>
      </c>
      <c r="F524" s="4">
        <v>1753933</v>
      </c>
      <c r="G524" s="4">
        <v>492905</v>
      </c>
      <c r="H524" s="4">
        <v>270936</v>
      </c>
      <c r="I524" s="4">
        <v>562708</v>
      </c>
      <c r="J524" s="4">
        <v>359895</v>
      </c>
    </row>
    <row r="525" spans="1:10" x14ac:dyDescent="0.2">
      <c r="A525" s="53" t="str">
        <f t="shared" si="8"/>
        <v>UVAS SECAS</v>
      </c>
      <c r="B525" s="4" t="s">
        <v>619</v>
      </c>
      <c r="C525" s="4">
        <v>49918</v>
      </c>
      <c r="D525" s="4">
        <v>25516</v>
      </c>
      <c r="E525" s="4">
        <v>6351</v>
      </c>
      <c r="F525" s="4">
        <v>826</v>
      </c>
      <c r="G525" s="4">
        <v>1017151</v>
      </c>
      <c r="H525" s="4">
        <v>633055</v>
      </c>
      <c r="I525" s="4">
        <v>1699645</v>
      </c>
      <c r="J525" s="4">
        <v>911500</v>
      </c>
    </row>
    <row r="526" spans="1:10" x14ac:dyDescent="0.2">
      <c r="A526" s="53" t="str">
        <f t="shared" si="8"/>
        <v>VESTUÁRIO E OUTROS PRODUTOS TÊXTEIS DE ALGODÃO</v>
      </c>
      <c r="B526" s="4" t="s">
        <v>620</v>
      </c>
      <c r="C526" s="4">
        <v>6619593</v>
      </c>
      <c r="D526" s="4">
        <v>340733</v>
      </c>
      <c r="E526" s="4">
        <v>6907934</v>
      </c>
      <c r="F526" s="4">
        <v>432287</v>
      </c>
      <c r="G526" s="4">
        <v>59981761</v>
      </c>
      <c r="H526" s="4">
        <v>2949583</v>
      </c>
      <c r="I526" s="4">
        <v>63135280</v>
      </c>
      <c r="J526" s="4">
        <v>3805200</v>
      </c>
    </row>
    <row r="527" spans="1:10" x14ac:dyDescent="0.2">
      <c r="A527" s="53" t="str">
        <f t="shared" si="8"/>
        <v>VESTUÁRIOS E PRODUTOS TÊXTEIS DE LÃ</v>
      </c>
      <c r="B527" s="4" t="s">
        <v>621</v>
      </c>
      <c r="C527" s="4">
        <v>67312</v>
      </c>
      <c r="D527" s="4">
        <v>2524</v>
      </c>
      <c r="E527" s="4">
        <v>70235</v>
      </c>
      <c r="F527" s="4">
        <v>1285</v>
      </c>
      <c r="G527" s="4">
        <v>1763835</v>
      </c>
      <c r="H527" s="4">
        <v>53846</v>
      </c>
      <c r="I527" s="4">
        <v>2325008</v>
      </c>
      <c r="J527" s="4">
        <v>27112</v>
      </c>
    </row>
    <row r="528" spans="1:10" x14ac:dyDescent="0.2">
      <c r="A528" s="53" t="str">
        <f t="shared" si="8"/>
        <v>VINAGRE</v>
      </c>
      <c r="B528" s="4" t="s">
        <v>622</v>
      </c>
      <c r="C528" s="4">
        <v>71405</v>
      </c>
      <c r="D528" s="4">
        <v>190571</v>
      </c>
      <c r="E528" s="4">
        <v>106396</v>
      </c>
      <c r="F528" s="4">
        <v>279061</v>
      </c>
      <c r="G528" s="4">
        <v>178336</v>
      </c>
      <c r="H528" s="4">
        <v>71794</v>
      </c>
      <c r="I528" s="4">
        <v>266580</v>
      </c>
      <c r="J528" s="4">
        <v>120843</v>
      </c>
    </row>
    <row r="529" spans="1:10" x14ac:dyDescent="0.2">
      <c r="A529" s="53" t="str">
        <f t="shared" si="8"/>
        <v>VINHO</v>
      </c>
      <c r="B529" s="4" t="s">
        <v>623</v>
      </c>
      <c r="C529" s="4">
        <v>580217</v>
      </c>
      <c r="D529" s="4">
        <v>301255</v>
      </c>
      <c r="E529" s="4">
        <v>519421</v>
      </c>
      <c r="F529" s="4">
        <v>305653</v>
      </c>
      <c r="G529" s="4">
        <v>35227990</v>
      </c>
      <c r="H529" s="4">
        <v>10281567</v>
      </c>
      <c r="I529" s="4">
        <v>35764119</v>
      </c>
      <c r="J529" s="4">
        <v>10652772</v>
      </c>
    </row>
    <row r="530" spans="1:10" x14ac:dyDescent="0.2">
      <c r="A530" s="53" t="str">
        <f t="shared" si="8"/>
        <v>VODKA</v>
      </c>
      <c r="B530" s="4" t="s">
        <v>624</v>
      </c>
      <c r="C530" s="4">
        <v>173176</v>
      </c>
      <c r="D530" s="4">
        <v>81820</v>
      </c>
      <c r="E530" s="4">
        <v>166837</v>
      </c>
      <c r="F530" s="4">
        <v>107325</v>
      </c>
      <c r="G530" s="4">
        <v>1411937</v>
      </c>
      <c r="H530" s="4">
        <v>778330</v>
      </c>
      <c r="I530" s="4">
        <v>1188069</v>
      </c>
      <c r="J530" s="4">
        <v>487006</v>
      </c>
    </row>
    <row r="531" spans="1:10" x14ac:dyDescent="0.2">
      <c r="A531" s="53" t="str">
        <f t="shared" si="8"/>
        <v>WAFFLES E 'WAFERS'</v>
      </c>
      <c r="B531" s="4" t="s">
        <v>625</v>
      </c>
      <c r="C531" s="4">
        <v>6112374</v>
      </c>
      <c r="D531" s="4">
        <v>2096801</v>
      </c>
      <c r="E531" s="4">
        <v>5101557</v>
      </c>
      <c r="F531" s="4">
        <v>1690455</v>
      </c>
      <c r="G531" s="4">
        <v>6217006</v>
      </c>
      <c r="H531" s="4">
        <v>669458</v>
      </c>
      <c r="I531" s="4">
        <v>4401474</v>
      </c>
      <c r="J531" s="4">
        <v>661670</v>
      </c>
    </row>
    <row r="532" spans="1:10" x14ac:dyDescent="0.2">
      <c r="A532" s="53" t="str">
        <f t="shared" si="8"/>
        <v>SUCOS DE ABACAXI</v>
      </c>
      <c r="B532" s="4" t="s">
        <v>595</v>
      </c>
    </row>
    <row r="533" spans="1:10" x14ac:dyDescent="0.2">
      <c r="A533" s="53" t="str">
        <f t="shared" si="8"/>
        <v>SUCOS DE LARANJA</v>
      </c>
      <c r="B533" s="4" t="s">
        <v>596</v>
      </c>
    </row>
    <row r="534" spans="1:10" x14ac:dyDescent="0.2">
      <c r="A534" s="53" t="str">
        <f t="shared" si="8"/>
        <v>SUCOS DE MAÇÃ</v>
      </c>
      <c r="B534" s="4" t="s">
        <v>597</v>
      </c>
    </row>
    <row r="535" spans="1:10" x14ac:dyDescent="0.2">
      <c r="A535" s="53" t="str">
        <f t="shared" si="8"/>
        <v>SUCOS DE OUTROS CÍTRICOS</v>
      </c>
      <c r="B535" s="4" t="s">
        <v>598</v>
      </c>
    </row>
    <row r="536" spans="1:10" x14ac:dyDescent="0.2">
      <c r="A536" s="53" t="str">
        <f t="shared" si="8"/>
        <v>SUCOS DE UVA</v>
      </c>
      <c r="B536" s="4" t="s">
        <v>599</v>
      </c>
    </row>
    <row r="537" spans="1:10" x14ac:dyDescent="0.2">
      <c r="A537" s="53" t="str">
        <f t="shared" si="8"/>
        <v>SUCOS E EXTRATOS VEGETAIS</v>
      </c>
      <c r="B537" s="4" t="s">
        <v>600</v>
      </c>
    </row>
    <row r="538" spans="1:10" x14ac:dyDescent="0.2">
      <c r="A538" s="53" t="str">
        <f t="shared" si="8"/>
        <v>SUÍNOS VIVOS</v>
      </c>
      <c r="B538" s="4" t="s">
        <v>601</v>
      </c>
    </row>
    <row r="539" spans="1:10" x14ac:dyDescent="0.2">
      <c r="A539" s="53" t="str">
        <f t="shared" si="8"/>
        <v>TAMARAS FRESCAS</v>
      </c>
      <c r="B539" s="4" t="s">
        <v>603</v>
      </c>
    </row>
    <row r="540" spans="1:10" x14ac:dyDescent="0.2">
      <c r="A540" s="53" t="str">
        <f t="shared" si="8"/>
        <v>TAMARAS SECAS</v>
      </c>
      <c r="B540" s="4" t="s">
        <v>604</v>
      </c>
    </row>
    <row r="541" spans="1:10" x14ac:dyDescent="0.2">
      <c r="A541" s="53" t="str">
        <f t="shared" si="8"/>
        <v>TANGERINAS, MANDARINAS E SATOSUMAS FRESCAS OU SECAS</v>
      </c>
      <c r="B541" s="4" t="s">
        <v>605</v>
      </c>
    </row>
    <row r="542" spans="1:10" x14ac:dyDescent="0.2">
      <c r="A542" s="53" t="str">
        <f t="shared" si="8"/>
        <v>TAPIOCA E SEUS SUCEDÂNEOS</v>
      </c>
      <c r="B542" s="4" t="s">
        <v>606</v>
      </c>
    </row>
    <row r="543" spans="1:10" x14ac:dyDescent="0.2">
      <c r="A543" s="53" t="str">
        <f t="shared" si="8"/>
        <v>TECIDOS E OUTROS PRODUTOS TÊXTEIS DE SEDA</v>
      </c>
      <c r="B543" s="4" t="s">
        <v>607</v>
      </c>
    </row>
    <row r="544" spans="1:10" x14ac:dyDescent="0.2">
      <c r="A544" s="53" t="str">
        <f t="shared" si="8"/>
        <v>TILÁPIAS CONGELADAS</v>
      </c>
      <c r="B544" s="4" t="s">
        <v>608</v>
      </c>
    </row>
    <row r="545" spans="1:2" x14ac:dyDescent="0.2">
      <c r="A545" s="53" t="str">
        <f t="shared" si="8"/>
        <v>TILÁPIAS, FRESCAS OU REFRIGERADAS</v>
      </c>
      <c r="B545" s="4" t="s">
        <v>609</v>
      </c>
    </row>
    <row r="546" spans="1:2" x14ac:dyDescent="0.2">
      <c r="A546" s="53" t="str">
        <f t="shared" si="8"/>
        <v>TILÁPIAS, VIVAS</v>
      </c>
      <c r="B546" s="4" t="s">
        <v>610</v>
      </c>
    </row>
    <row r="547" spans="1:2" x14ac:dyDescent="0.2">
      <c r="A547" s="53" t="str">
        <f t="shared" si="8"/>
        <v>TOMATES</v>
      </c>
      <c r="B547" s="4" t="s">
        <v>611</v>
      </c>
    </row>
    <row r="548" spans="1:2" x14ac:dyDescent="0.2">
      <c r="A548" s="53" t="str">
        <f t="shared" si="8"/>
        <v>TOMATES PREPARADOS OU CONSERVADOS</v>
      </c>
      <c r="B548" s="4" t="s">
        <v>612</v>
      </c>
    </row>
    <row r="549" spans="1:2" x14ac:dyDescent="0.2">
      <c r="A549" s="53" t="str">
        <f t="shared" si="8"/>
        <v>TRIGO</v>
      </c>
      <c r="B549" s="4" t="s">
        <v>613</v>
      </c>
    </row>
    <row r="550" spans="1:2" x14ac:dyDescent="0.2">
      <c r="A550" s="53" t="str">
        <f t="shared" si="8"/>
        <v>TRIGO MOURISCO</v>
      </c>
      <c r="B550" s="4" t="s">
        <v>614</v>
      </c>
    </row>
    <row r="551" spans="1:2" x14ac:dyDescent="0.2">
      <c r="A551" s="53" t="str">
        <f t="shared" si="8"/>
        <v>TRUFAS</v>
      </c>
      <c r="B551" s="4" t="s">
        <v>809</v>
      </c>
    </row>
    <row r="552" spans="1:2" x14ac:dyDescent="0.2">
      <c r="A552" s="53" t="str">
        <f t="shared" si="8"/>
        <v>TRUTAS CONGELADAS</v>
      </c>
      <c r="B552" s="4" t="s">
        <v>615</v>
      </c>
    </row>
    <row r="553" spans="1:2" x14ac:dyDescent="0.2">
      <c r="A553" s="53" t="str">
        <f t="shared" si="8"/>
        <v>TRUTAS, VIVAS</v>
      </c>
      <c r="B553" s="4" t="s">
        <v>616</v>
      </c>
    </row>
    <row r="554" spans="1:2" x14ac:dyDescent="0.2">
      <c r="A554" s="53" t="str">
        <f t="shared" si="8"/>
        <v>UÍSQUE</v>
      </c>
      <c r="B554" s="4" t="s">
        <v>617</v>
      </c>
    </row>
    <row r="555" spans="1:2" x14ac:dyDescent="0.2">
      <c r="A555" s="53" t="str">
        <f t="shared" si="8"/>
        <v>UVAS FRESCAS</v>
      </c>
      <c r="B555" s="4" t="s">
        <v>618</v>
      </c>
    </row>
    <row r="556" spans="1:2" x14ac:dyDescent="0.2">
      <c r="A556" s="53" t="str">
        <f t="shared" si="8"/>
        <v>UVAS SECAS</v>
      </c>
      <c r="B556" s="4" t="s">
        <v>619</v>
      </c>
    </row>
    <row r="557" spans="1:2" x14ac:dyDescent="0.2">
      <c r="A557" s="53" t="str">
        <f t="shared" si="8"/>
        <v>VESTUÁRIO E OUTROS PRODUTOS TÊXTEIS DE ALGODÃO</v>
      </c>
      <c r="B557" s="4" t="s">
        <v>620</v>
      </c>
    </row>
    <row r="558" spans="1:2" x14ac:dyDescent="0.2">
      <c r="A558" s="53" t="str">
        <f t="shared" si="8"/>
        <v>VESTUÁRIOS E PRODUTOS TÊXTEIS DE LÃ</v>
      </c>
      <c r="B558" s="4" t="s">
        <v>621</v>
      </c>
    </row>
    <row r="559" spans="1:2" x14ac:dyDescent="0.2">
      <c r="A559" s="53" t="str">
        <f t="shared" si="8"/>
        <v>VINAGRE</v>
      </c>
      <c r="B559" s="4" t="s">
        <v>622</v>
      </c>
    </row>
    <row r="560" spans="1:2" x14ac:dyDescent="0.2">
      <c r="A560" s="53" t="str">
        <f t="shared" si="8"/>
        <v>VINHO</v>
      </c>
      <c r="B560" s="4" t="s">
        <v>623</v>
      </c>
    </row>
    <row r="561" spans="2:2" x14ac:dyDescent="0.2">
      <c r="B561" s="4" t="s">
        <v>624</v>
      </c>
    </row>
    <row r="562" spans="2:2" x14ac:dyDescent="0.2">
      <c r="B562" s="4" t="s">
        <v>625</v>
      </c>
    </row>
  </sheetData>
  <mergeCells count="2"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6"/>
  <sheetViews>
    <sheetView workbookViewId="0">
      <selection activeCell="C4" sqref="C4:J1048576"/>
    </sheetView>
  </sheetViews>
  <sheetFormatPr defaultRowHeight="12.75" x14ac:dyDescent="0.2"/>
  <cols>
    <col min="1" max="1" width="34.28515625" bestFit="1" customWidth="1"/>
    <col min="2" max="2" width="41.28515625" style="4" bestFit="1" customWidth="1"/>
    <col min="3" max="3" width="17.85546875" style="4" bestFit="1" customWidth="1"/>
    <col min="4" max="4" width="11.5703125" style="4" bestFit="1" customWidth="1"/>
    <col min="5" max="5" width="17.85546875" style="4" bestFit="1" customWidth="1"/>
    <col min="6" max="6" width="11.5703125" style="4" bestFit="1" customWidth="1"/>
    <col min="7" max="7" width="18.28515625" style="4" bestFit="1" customWidth="1"/>
    <col min="8" max="8" width="11.5703125" style="4" bestFit="1" customWidth="1"/>
    <col min="9" max="9" width="18.28515625" style="4" bestFit="1" customWidth="1"/>
    <col min="10" max="10" width="11.5703125" style="4" bestFit="1" customWidth="1"/>
    <col min="12" max="12" width="32.42578125" bestFit="1" customWidth="1"/>
    <col min="13" max="13" width="9.140625" bestFit="1" customWidth="1"/>
    <col min="14" max="14" width="8.7109375" bestFit="1" customWidth="1"/>
    <col min="15" max="15" width="9.5703125" bestFit="1" customWidth="1"/>
    <col min="16" max="16" width="8.7109375" bestFit="1" customWidth="1"/>
  </cols>
  <sheetData>
    <row r="1" spans="1:16" x14ac:dyDescent="0.2">
      <c r="C1" s="84" t="str">
        <f>"Janeiro"&amp;" - "&amp;(PROPER(Mês!M1))&amp;"/"&amp;Mês!M3-1</f>
        <v>Janeiro - Janeiro/2023</v>
      </c>
      <c r="D1" s="82"/>
      <c r="E1" s="84" t="str">
        <f>"Janeiro"&amp;" - "&amp;(PROPER(Mês!M1))&amp;"/"&amp;Mês!M3</f>
        <v>Janeiro - Janeiro/2024</v>
      </c>
      <c r="G1" s="84" t="str">
        <f>C1</f>
        <v>Janeiro - Janeiro/2023</v>
      </c>
      <c r="H1" s="82"/>
      <c r="I1" s="84" t="str">
        <f>E1</f>
        <v>Janeiro - Janeiro/2024</v>
      </c>
    </row>
    <row r="2" spans="1:16" x14ac:dyDescent="0.2">
      <c r="B2" s="82" t="s">
        <v>104</v>
      </c>
      <c r="C2" s="82" t="s">
        <v>37</v>
      </c>
      <c r="D2" s="82" t="s">
        <v>37</v>
      </c>
      <c r="E2" s="82" t="s">
        <v>37</v>
      </c>
      <c r="F2" s="82" t="s">
        <v>37</v>
      </c>
      <c r="G2" s="82" t="s">
        <v>40</v>
      </c>
      <c r="H2" s="82" t="s">
        <v>40</v>
      </c>
      <c r="I2" s="82" t="s">
        <v>40</v>
      </c>
      <c r="J2" s="82" t="s">
        <v>40</v>
      </c>
    </row>
    <row r="3" spans="1:16" x14ac:dyDescent="0.2">
      <c r="B3" s="82" t="s">
        <v>105</v>
      </c>
      <c r="C3" s="82" t="s">
        <v>106</v>
      </c>
      <c r="D3" s="82" t="s">
        <v>107</v>
      </c>
      <c r="E3" s="82" t="s">
        <v>108</v>
      </c>
      <c r="F3" s="82" t="s">
        <v>109</v>
      </c>
      <c r="G3" s="82" t="s">
        <v>106</v>
      </c>
      <c r="H3" s="82" t="s">
        <v>107</v>
      </c>
      <c r="I3" s="82" t="s">
        <v>108</v>
      </c>
      <c r="J3" s="82" t="s">
        <v>109</v>
      </c>
    </row>
    <row r="4" spans="1:16" x14ac:dyDescent="0.2">
      <c r="A4" s="53" t="str">
        <f t="shared" ref="A4:A67" si="0">RIGHT(B4,LEN(B4)-11)</f>
        <v/>
      </c>
      <c r="B4" s="4" t="s">
        <v>782</v>
      </c>
      <c r="C4" s="72"/>
      <c r="D4" s="72"/>
      <c r="E4" s="72"/>
      <c r="F4" s="72"/>
      <c r="G4" s="72"/>
      <c r="H4" s="72"/>
      <c r="I4" s="72"/>
      <c r="J4" s="72"/>
    </row>
    <row r="5" spans="1:16" ht="12.75" customHeight="1" x14ac:dyDescent="0.2">
      <c r="A5" s="53" t="str">
        <f t="shared" si="0"/>
        <v>ANIMAIS VIVOS (EXCETO PESCADOS)</v>
      </c>
      <c r="B5" s="4" t="s">
        <v>110</v>
      </c>
      <c r="C5" s="72"/>
      <c r="D5" s="72"/>
      <c r="E5" s="72"/>
      <c r="F5" s="72"/>
      <c r="G5" s="72"/>
      <c r="H5" s="72"/>
      <c r="I5" s="72"/>
      <c r="J5" s="72"/>
      <c r="L5" s="71"/>
      <c r="M5" s="89" t="s">
        <v>38</v>
      </c>
      <c r="N5" s="89" t="s">
        <v>39</v>
      </c>
      <c r="O5" s="89" t="s">
        <v>38</v>
      </c>
      <c r="P5" s="89" t="s">
        <v>39</v>
      </c>
    </row>
    <row r="6" spans="1:16" x14ac:dyDescent="0.2">
      <c r="A6" s="53" t="str">
        <f t="shared" si="0"/>
        <v>BEBIDAS</v>
      </c>
      <c r="B6" s="4" t="s">
        <v>130</v>
      </c>
      <c r="C6" s="72"/>
      <c r="D6" s="72"/>
      <c r="E6" s="72"/>
      <c r="F6" s="72"/>
      <c r="G6" s="72"/>
      <c r="H6" s="72"/>
      <c r="I6" s="72"/>
      <c r="J6" s="72"/>
      <c r="L6" s="87" t="s">
        <v>86</v>
      </c>
      <c r="M6" s="90">
        <f>IF(ISERROR(VLOOKUP(L6,$A$4:$J$656,3,FALSE)),0,(VLOOKUP(L6,$A$4:$J$656,3,FALSE)))</f>
        <v>0</v>
      </c>
      <c r="N6" s="91">
        <f>IF(ISERROR(VLOOKUP(L6,$A$4:$J$656,4,FALSE)),0,(VLOOKUP(L6,$A$4:$J$656,4,FALSE)))</f>
        <v>0</v>
      </c>
      <c r="O6" s="91">
        <f>IF(ISERROR(VLOOKUP(L6,$A$4:$J$656,5,FALSE)),0,(VLOOKUP(L6,$A$4:$J$656,5,FALSE)))</f>
        <v>0</v>
      </c>
      <c r="P6" s="92">
        <f>IF(ISERROR(VLOOKUP(L6,$A$4:$J$656,6,FALSE)),0,(VLOOKUP(L6,$A$4:$J$656,6,FALSE)))</f>
        <v>0</v>
      </c>
    </row>
    <row r="7" spans="1:16" x14ac:dyDescent="0.2">
      <c r="A7" s="53" t="str">
        <f t="shared" si="0"/>
        <v>CACAU E SEUS PRODUTOS</v>
      </c>
      <c r="B7" s="4" t="s">
        <v>111</v>
      </c>
      <c r="C7" s="72"/>
      <c r="D7" s="72"/>
      <c r="E7" s="72"/>
      <c r="F7" s="72"/>
      <c r="G7" s="72"/>
      <c r="H7" s="72"/>
      <c r="I7" s="72"/>
      <c r="J7" s="72"/>
      <c r="L7" s="88" t="s">
        <v>85</v>
      </c>
      <c r="M7" s="93">
        <f>IF(ISERROR(VLOOKUP(L7,$A$4:$J$656,3,FALSE)),0,(VLOOKUP(L7,$A$4:$J$656,3,FALSE)))</f>
        <v>0</v>
      </c>
      <c r="N7" s="94">
        <f>IF(ISERROR(VLOOKUP(L7,$A$4:$J$656,4,FALSE)),0,(VLOOKUP(L7,$A$4:$J$656,4,FALSE)))</f>
        <v>0</v>
      </c>
      <c r="O7" s="94">
        <f>IF(ISERROR(VLOOKUP(L7,$A$4:$J$656,5,FALSE)),0,(VLOOKUP(L7,$A$4:$J$656,5,FALSE)))</f>
        <v>0</v>
      </c>
      <c r="P7" s="95">
        <f>IF(ISERROR(VLOOKUP(L7,$A$4:$J$656,6,FALSE)),0,(VLOOKUP(L7,$A$4:$J$656,6,FALSE)))</f>
        <v>0</v>
      </c>
    </row>
    <row r="8" spans="1:16" x14ac:dyDescent="0.2">
      <c r="A8" s="53" t="str">
        <f t="shared" si="0"/>
        <v>CAFÉ</v>
      </c>
      <c r="B8" s="4" t="s">
        <v>112</v>
      </c>
      <c r="C8" s="72"/>
      <c r="D8" s="72"/>
      <c r="E8" s="72"/>
      <c r="F8" s="72"/>
      <c r="G8" s="72"/>
      <c r="H8" s="72"/>
      <c r="I8" s="72"/>
      <c r="J8" s="72"/>
      <c r="L8" s="54" t="s">
        <v>127</v>
      </c>
      <c r="M8" s="96">
        <f>SUM(M6:M7)</f>
        <v>0</v>
      </c>
      <c r="N8" s="55">
        <f>SUM(N6:N7)</f>
        <v>0</v>
      </c>
      <c r="O8" s="55">
        <f>SUM(O6:O7)</f>
        <v>0</v>
      </c>
      <c r="P8" s="56">
        <f>SUM(P6:P7)</f>
        <v>0</v>
      </c>
    </row>
    <row r="9" spans="1:16" x14ac:dyDescent="0.2">
      <c r="A9" s="53" t="str">
        <f t="shared" si="0"/>
        <v>CARNES</v>
      </c>
      <c r="B9" s="4" t="s">
        <v>113</v>
      </c>
      <c r="C9" s="72"/>
      <c r="D9" s="72"/>
      <c r="E9" s="72"/>
      <c r="F9" s="72"/>
      <c r="G9" s="72"/>
      <c r="H9" s="72"/>
      <c r="I9" s="72"/>
      <c r="J9" s="72"/>
    </row>
    <row r="10" spans="1:16" x14ac:dyDescent="0.2">
      <c r="A10" s="53" t="str">
        <f t="shared" si="0"/>
        <v>CEREAIS, FARINHAS E PREPARAÇÕES</v>
      </c>
      <c r="B10" s="4" t="s">
        <v>114</v>
      </c>
      <c r="C10" s="72"/>
      <c r="D10" s="72"/>
      <c r="E10" s="72"/>
      <c r="F10" s="72"/>
      <c r="G10" s="72"/>
      <c r="H10" s="72"/>
      <c r="I10" s="72"/>
      <c r="J10" s="72"/>
    </row>
    <row r="11" spans="1:16" x14ac:dyDescent="0.2">
      <c r="A11" s="53" t="str">
        <f t="shared" si="0"/>
        <v>CHÁ, MATE E ESPECIARIAS</v>
      </c>
      <c r="B11" s="4" t="s">
        <v>131</v>
      </c>
      <c r="C11" s="72"/>
      <c r="D11" s="72"/>
      <c r="E11" s="72"/>
      <c r="F11" s="72"/>
      <c r="G11" s="72"/>
      <c r="H11" s="72"/>
      <c r="I11" s="72"/>
      <c r="J11" s="72"/>
    </row>
    <row r="12" spans="1:16" x14ac:dyDescent="0.2">
      <c r="A12" s="53" t="str">
        <f t="shared" si="0"/>
        <v>COMPLEXO SOJA</v>
      </c>
      <c r="B12" s="4" t="s">
        <v>115</v>
      </c>
      <c r="C12" s="72"/>
      <c r="D12" s="72"/>
      <c r="E12" s="72"/>
      <c r="F12" s="72"/>
      <c r="G12" s="72"/>
      <c r="H12" s="72"/>
      <c r="I12" s="72"/>
      <c r="J12" s="72"/>
    </row>
    <row r="13" spans="1:16" x14ac:dyDescent="0.2">
      <c r="A13" s="53" t="str">
        <f t="shared" si="0"/>
        <v>COMPLEXO SUCROALCOOLEIRO</v>
      </c>
      <c r="B13" s="4" t="s">
        <v>116</v>
      </c>
      <c r="C13" s="72"/>
      <c r="D13" s="72"/>
      <c r="E13" s="72"/>
      <c r="F13" s="72"/>
      <c r="G13" s="72"/>
      <c r="H13" s="72"/>
      <c r="I13" s="72"/>
      <c r="J13" s="72"/>
    </row>
    <row r="14" spans="1:16" x14ac:dyDescent="0.2">
      <c r="A14" s="53" t="str">
        <f t="shared" si="0"/>
        <v>COUROS, PRODUTOS DE COURO E PELETERIA</v>
      </c>
      <c r="B14" s="4" t="s">
        <v>117</v>
      </c>
      <c r="C14" s="72"/>
      <c r="D14" s="72"/>
      <c r="E14" s="72"/>
      <c r="F14" s="72"/>
      <c r="G14" s="72"/>
      <c r="H14" s="72"/>
      <c r="I14" s="72"/>
      <c r="J14" s="72"/>
    </row>
    <row r="15" spans="1:16" x14ac:dyDescent="0.2">
      <c r="A15" s="53" t="str">
        <f t="shared" si="0"/>
        <v>DEMAIS PRODUTOS DE ORIGEM ANIMAL</v>
      </c>
      <c r="B15" s="4" t="s">
        <v>132</v>
      </c>
      <c r="C15" s="72"/>
      <c r="D15" s="72"/>
      <c r="E15" s="72"/>
      <c r="F15" s="72"/>
      <c r="G15" s="72"/>
      <c r="H15" s="72"/>
      <c r="I15" s="72"/>
      <c r="J15" s="72"/>
    </row>
    <row r="16" spans="1:16" x14ac:dyDescent="0.2">
      <c r="A16" s="53" t="str">
        <f t="shared" si="0"/>
        <v>DEMAIS PRODUTOS DE ORIGEM VEGETAL</v>
      </c>
      <c r="B16" s="4" t="s">
        <v>133</v>
      </c>
      <c r="C16" s="72"/>
      <c r="D16" s="72"/>
      <c r="E16" s="72"/>
      <c r="F16" s="72"/>
      <c r="G16" s="72"/>
      <c r="H16" s="72"/>
      <c r="I16" s="72"/>
      <c r="J16" s="72"/>
    </row>
    <row r="17" spans="1:10" x14ac:dyDescent="0.2">
      <c r="A17" s="53" t="str">
        <f t="shared" si="0"/>
        <v>FIBRAS E PRODUTOS TÊXTEIS</v>
      </c>
      <c r="B17" s="4" t="s">
        <v>118</v>
      </c>
      <c r="C17" s="72"/>
      <c r="D17" s="72"/>
      <c r="E17" s="72"/>
      <c r="F17" s="72"/>
      <c r="G17" s="72"/>
      <c r="H17" s="72"/>
      <c r="I17" s="72"/>
      <c r="J17" s="72"/>
    </row>
    <row r="18" spans="1:10" x14ac:dyDescent="0.2">
      <c r="A18" s="53" t="str">
        <f t="shared" si="0"/>
        <v>FRUTAS (INCLUI NOZES E CASTANHAS)</v>
      </c>
      <c r="B18" s="4" t="s">
        <v>119</v>
      </c>
      <c r="C18" s="72"/>
      <c r="D18" s="72"/>
      <c r="E18" s="72"/>
      <c r="F18" s="72"/>
      <c r="G18" s="72"/>
      <c r="H18" s="72"/>
      <c r="I18" s="72"/>
      <c r="J18" s="72"/>
    </row>
    <row r="19" spans="1:10" x14ac:dyDescent="0.2">
      <c r="A19" s="53" t="str">
        <f t="shared" si="0"/>
        <v>FUMO E SEUS PRODUTOS</v>
      </c>
      <c r="B19" s="4" t="s">
        <v>120</v>
      </c>
      <c r="C19" s="72"/>
      <c r="D19" s="72"/>
      <c r="E19" s="72"/>
      <c r="F19" s="72"/>
      <c r="G19" s="72"/>
      <c r="H19" s="72"/>
      <c r="I19" s="72"/>
      <c r="J19" s="72"/>
    </row>
    <row r="20" spans="1:10" x14ac:dyDescent="0.2">
      <c r="A20" s="53" t="str">
        <f t="shared" si="0"/>
        <v>LÁCTEOS</v>
      </c>
      <c r="B20" s="4" t="s">
        <v>121</v>
      </c>
      <c r="C20" s="72"/>
      <c r="D20" s="72"/>
      <c r="E20" s="72"/>
      <c r="F20" s="72"/>
      <c r="G20" s="72"/>
      <c r="H20" s="72"/>
      <c r="I20" s="72"/>
      <c r="J20" s="72"/>
    </row>
    <row r="21" spans="1:10" x14ac:dyDescent="0.2">
      <c r="A21" s="53" t="str">
        <f t="shared" si="0"/>
        <v>PESCADOS</v>
      </c>
      <c r="B21" s="4" t="s">
        <v>122</v>
      </c>
      <c r="C21" s="72"/>
      <c r="D21" s="72"/>
      <c r="E21" s="72"/>
      <c r="F21" s="72"/>
      <c r="G21" s="72"/>
      <c r="H21" s="72"/>
      <c r="I21" s="72"/>
      <c r="J21" s="72"/>
    </row>
    <row r="22" spans="1:10" x14ac:dyDescent="0.2">
      <c r="A22" s="53" t="str">
        <f t="shared" si="0"/>
        <v>PLANTAS VIVAS E PRODUTOS DE FLORICULTURA</v>
      </c>
      <c r="B22" s="4" t="s">
        <v>134</v>
      </c>
      <c r="C22" s="72"/>
      <c r="D22" s="72"/>
      <c r="E22" s="72"/>
      <c r="F22" s="72"/>
      <c r="G22" s="72"/>
      <c r="H22" s="72"/>
      <c r="I22" s="72"/>
      <c r="J22" s="72"/>
    </row>
    <row r="23" spans="1:10" x14ac:dyDescent="0.2">
      <c r="A23" s="53" t="str">
        <f t="shared" si="0"/>
        <v>PRODUTOS ALIMENTÍCIOS DIVERSOS</v>
      </c>
      <c r="B23" s="4" t="s">
        <v>135</v>
      </c>
      <c r="C23" s="72"/>
      <c r="D23" s="72"/>
      <c r="E23" s="72"/>
      <c r="F23" s="72"/>
      <c r="G23" s="72"/>
      <c r="H23" s="72"/>
      <c r="I23" s="72"/>
      <c r="J23" s="72"/>
    </row>
    <row r="24" spans="1:10" x14ac:dyDescent="0.2">
      <c r="A24" s="53" t="str">
        <f t="shared" si="0"/>
        <v>PRODUTOS APICOLAS</v>
      </c>
      <c r="B24" s="4" t="s">
        <v>136</v>
      </c>
      <c r="C24" s="72"/>
      <c r="D24" s="72"/>
      <c r="E24" s="72"/>
      <c r="F24" s="72"/>
      <c r="G24" s="72"/>
      <c r="H24" s="72"/>
      <c r="I24" s="72"/>
      <c r="J24" s="72"/>
    </row>
    <row r="25" spans="1:10" x14ac:dyDescent="0.2">
      <c r="A25" s="53" t="str">
        <f t="shared" si="0"/>
        <v>PRODUTOS FLORESTAIS</v>
      </c>
      <c r="B25" s="4" t="s">
        <v>123</v>
      </c>
      <c r="C25" s="72"/>
      <c r="D25" s="72"/>
      <c r="E25" s="72"/>
      <c r="F25" s="72"/>
      <c r="G25" s="72"/>
      <c r="H25" s="72"/>
      <c r="I25" s="72"/>
      <c r="J25" s="72"/>
    </row>
    <row r="26" spans="1:10" x14ac:dyDescent="0.2">
      <c r="A26" s="53" t="str">
        <f t="shared" si="0"/>
        <v>PRODUTOS HORTÍCOLAS, LEGUMINOSAS, RAÍZES E TUBÉRCULOS</v>
      </c>
      <c r="B26" s="4" t="s">
        <v>137</v>
      </c>
      <c r="C26" s="72"/>
      <c r="D26" s="72"/>
      <c r="E26" s="72"/>
      <c r="F26" s="72"/>
      <c r="G26" s="72"/>
      <c r="H26" s="72"/>
      <c r="I26" s="72"/>
      <c r="J26" s="72"/>
    </row>
    <row r="27" spans="1:10" x14ac:dyDescent="0.2">
      <c r="A27" s="53" t="str">
        <f t="shared" si="0"/>
        <v>PRODUTOS OLEAGINOSOS (EXCLUI SOJA)</v>
      </c>
      <c r="B27" s="4" t="s">
        <v>124</v>
      </c>
      <c r="C27" s="72"/>
      <c r="D27" s="72"/>
      <c r="E27" s="72"/>
      <c r="F27" s="72"/>
      <c r="G27" s="72"/>
      <c r="H27" s="72"/>
      <c r="I27" s="72"/>
      <c r="J27" s="72"/>
    </row>
    <row r="28" spans="1:10" x14ac:dyDescent="0.2">
      <c r="A28" s="53" t="str">
        <f t="shared" si="0"/>
        <v>RAÇÕES PARA ANIMAIS</v>
      </c>
      <c r="B28" s="4" t="s">
        <v>138</v>
      </c>
      <c r="C28" s="72"/>
      <c r="D28" s="72"/>
      <c r="E28" s="72"/>
      <c r="F28" s="72"/>
      <c r="G28" s="72"/>
      <c r="H28" s="72"/>
      <c r="I28" s="72"/>
      <c r="J28" s="72"/>
    </row>
    <row r="29" spans="1:10" x14ac:dyDescent="0.2">
      <c r="A29" s="53" t="str">
        <f t="shared" si="0"/>
        <v>SUCOS</v>
      </c>
      <c r="B29" s="4" t="s">
        <v>125</v>
      </c>
      <c r="C29" s="72"/>
      <c r="D29" s="72"/>
      <c r="E29" s="72"/>
      <c r="F29" s="72"/>
      <c r="G29" s="72"/>
      <c r="H29" s="72"/>
      <c r="I29" s="72"/>
      <c r="J29" s="72"/>
    </row>
    <row r="30" spans="1:10" x14ac:dyDescent="0.2">
      <c r="A30" s="53" t="str">
        <f t="shared" si="0"/>
        <v/>
      </c>
      <c r="B30" s="4" t="s">
        <v>783</v>
      </c>
      <c r="C30" s="72"/>
      <c r="D30" s="72"/>
      <c r="E30" s="72"/>
      <c r="F30" s="72"/>
      <c r="G30" s="72"/>
      <c r="H30" s="72"/>
      <c r="I30" s="72"/>
      <c r="J30" s="72"/>
    </row>
    <row r="31" spans="1:10" x14ac:dyDescent="0.2">
      <c r="A31" s="53" t="str">
        <f t="shared" si="0"/>
        <v>ABACATES</v>
      </c>
      <c r="B31" s="4" t="s">
        <v>646</v>
      </c>
      <c r="C31" s="72"/>
      <c r="D31" s="72"/>
      <c r="E31" s="72"/>
      <c r="F31" s="72"/>
      <c r="G31" s="72"/>
      <c r="H31" s="72"/>
      <c r="I31" s="72"/>
      <c r="J31" s="72"/>
    </row>
    <row r="32" spans="1:10" x14ac:dyDescent="0.2">
      <c r="A32" s="53" t="str">
        <f t="shared" si="0"/>
        <v>ABACAXIS</v>
      </c>
      <c r="B32" s="4" t="s">
        <v>647</v>
      </c>
      <c r="C32" s="72"/>
      <c r="D32" s="72"/>
      <c r="E32" s="72"/>
      <c r="F32" s="72"/>
      <c r="G32" s="72"/>
      <c r="H32" s="72"/>
      <c r="I32" s="72"/>
      <c r="J32" s="72"/>
    </row>
    <row r="33" spans="1:10" x14ac:dyDescent="0.2">
      <c r="A33" s="53" t="str">
        <f t="shared" si="0"/>
        <v>ABELHAS VIVAS</v>
      </c>
      <c r="B33" s="4" t="s">
        <v>648</v>
      </c>
      <c r="C33" s="72"/>
      <c r="D33" s="72"/>
      <c r="E33" s="72"/>
      <c r="F33" s="72"/>
      <c r="G33" s="72"/>
      <c r="H33" s="72"/>
      <c r="I33" s="72"/>
      <c r="J33" s="72"/>
    </row>
    <row r="34" spans="1:10" x14ac:dyDescent="0.2">
      <c r="A34" s="53" t="str">
        <f t="shared" si="0"/>
        <v>AÇÚCAR DE CANA OU BETERRABA</v>
      </c>
      <c r="B34" s="4" t="s">
        <v>649</v>
      </c>
      <c r="C34" s="72"/>
      <c r="D34" s="72"/>
      <c r="E34" s="72"/>
      <c r="F34" s="72"/>
      <c r="G34" s="72"/>
      <c r="H34" s="72"/>
      <c r="I34" s="72"/>
      <c r="J34" s="72"/>
    </row>
    <row r="35" spans="1:10" x14ac:dyDescent="0.2">
      <c r="A35" s="53" t="str">
        <f t="shared" si="0"/>
        <v>ALBUMINA, GELATINAS E OUTRAS SUBSTÂNCIAS PROTEICAS</v>
      </c>
      <c r="B35" s="4" t="s">
        <v>650</v>
      </c>
      <c r="C35" s="72"/>
      <c r="D35" s="72"/>
      <c r="E35" s="72"/>
      <c r="F35" s="72"/>
      <c r="G35" s="72"/>
      <c r="H35" s="72"/>
      <c r="I35" s="72"/>
      <c r="J35" s="72"/>
    </row>
    <row r="36" spans="1:10" x14ac:dyDescent="0.2">
      <c r="A36" s="53" t="str">
        <f t="shared" si="0"/>
        <v>ÁLCOOL</v>
      </c>
      <c r="B36" s="4" t="s">
        <v>651</v>
      </c>
      <c r="C36" s="72"/>
      <c r="D36" s="72"/>
      <c r="E36" s="72"/>
      <c r="F36" s="72"/>
      <c r="G36" s="72"/>
      <c r="H36" s="72"/>
      <c r="I36" s="72"/>
      <c r="J36" s="72"/>
    </row>
    <row r="37" spans="1:10" x14ac:dyDescent="0.2">
      <c r="A37" s="53" t="str">
        <f t="shared" si="0"/>
        <v>ALGODÃO E PRODUTOS TÊXTEIS DE ALGODÃO</v>
      </c>
      <c r="B37" s="4" t="s">
        <v>652</v>
      </c>
      <c r="C37" s="72"/>
      <c r="D37" s="72"/>
      <c r="E37" s="72"/>
      <c r="F37" s="72"/>
      <c r="G37" s="72"/>
      <c r="H37" s="72"/>
      <c r="I37" s="72"/>
      <c r="J37" s="72"/>
    </row>
    <row r="38" spans="1:10" x14ac:dyDescent="0.2">
      <c r="A38" s="53" t="str">
        <f t="shared" si="0"/>
        <v>AMEIXAS</v>
      </c>
      <c r="B38" s="4" t="s">
        <v>653</v>
      </c>
      <c r="C38" s="72"/>
      <c r="D38" s="72"/>
      <c r="E38" s="72"/>
      <c r="F38" s="72"/>
      <c r="G38" s="72"/>
      <c r="H38" s="72"/>
      <c r="I38" s="72"/>
      <c r="J38" s="72"/>
    </row>
    <row r="39" spans="1:10" x14ac:dyDescent="0.2">
      <c r="A39" s="53" t="str">
        <f t="shared" si="0"/>
        <v>AMENDOIM  E PREPARAÇÕES (EXCETO OLEO)</v>
      </c>
      <c r="B39" s="4" t="s">
        <v>654</v>
      </c>
      <c r="C39" s="72"/>
      <c r="D39" s="72"/>
      <c r="E39" s="72"/>
      <c r="F39" s="72"/>
      <c r="G39" s="72"/>
      <c r="H39" s="72"/>
      <c r="I39" s="72"/>
      <c r="J39" s="72"/>
    </row>
    <row r="40" spans="1:10" x14ac:dyDescent="0.2">
      <c r="A40" s="53" t="str">
        <f t="shared" si="0"/>
        <v>AVES DE RAPINA VIVAS</v>
      </c>
      <c r="B40" s="4" t="s">
        <v>655</v>
      </c>
      <c r="C40" s="72"/>
      <c r="D40" s="72"/>
      <c r="E40" s="72"/>
      <c r="F40" s="72"/>
      <c r="G40" s="72"/>
      <c r="H40" s="72"/>
      <c r="I40" s="72"/>
      <c r="J40" s="72"/>
    </row>
    <row r="41" spans="1:10" x14ac:dyDescent="0.2">
      <c r="A41" s="53" t="str">
        <f t="shared" si="0"/>
        <v>AVESTRUZES VIVAS</v>
      </c>
      <c r="B41" s="4" t="s">
        <v>656</v>
      </c>
      <c r="C41" s="72"/>
      <c r="D41" s="72"/>
      <c r="E41" s="72"/>
      <c r="F41" s="72"/>
      <c r="G41" s="72"/>
      <c r="H41" s="72"/>
      <c r="I41" s="72"/>
      <c r="J41" s="72"/>
    </row>
    <row r="42" spans="1:10" x14ac:dyDescent="0.2">
      <c r="A42" s="53" t="str">
        <f t="shared" si="0"/>
        <v>BANANAS</v>
      </c>
      <c r="B42" s="4" t="s">
        <v>657</v>
      </c>
      <c r="C42" s="72"/>
      <c r="D42" s="72"/>
      <c r="E42" s="72"/>
      <c r="F42" s="72"/>
      <c r="G42" s="72"/>
      <c r="H42" s="72"/>
      <c r="I42" s="72"/>
      <c r="J42" s="72"/>
    </row>
    <row r="43" spans="1:10" x14ac:dyDescent="0.2">
      <c r="A43" s="53" t="str">
        <f t="shared" si="0"/>
        <v>BEBIDAS ALCÓOLICAS</v>
      </c>
      <c r="B43" s="4" t="s">
        <v>658</v>
      </c>
      <c r="C43" s="72"/>
      <c r="D43" s="72"/>
      <c r="E43" s="72"/>
      <c r="F43" s="72"/>
      <c r="G43" s="72"/>
      <c r="H43" s="72"/>
      <c r="I43" s="72"/>
      <c r="J43" s="72"/>
    </row>
    <row r="44" spans="1:10" x14ac:dyDescent="0.2">
      <c r="A44" s="53" t="str">
        <f t="shared" si="0"/>
        <v>BEBIDAS NÃO ALCOÓLICAS</v>
      </c>
      <c r="B44" s="4" t="s">
        <v>659</v>
      </c>
      <c r="C44" s="72"/>
      <c r="D44" s="72"/>
      <c r="E44" s="72"/>
      <c r="F44" s="72"/>
      <c r="G44" s="72"/>
      <c r="H44" s="72"/>
      <c r="I44" s="72"/>
      <c r="J44" s="72"/>
    </row>
    <row r="45" spans="1:10" x14ac:dyDescent="0.2">
      <c r="A45" s="53" t="str">
        <f t="shared" si="0"/>
        <v>BORRACHA NATURAL E GOMAS NATURAIS</v>
      </c>
      <c r="B45" s="4" t="s">
        <v>660</v>
      </c>
      <c r="C45" s="72"/>
      <c r="D45" s="72"/>
      <c r="E45" s="72"/>
      <c r="F45" s="72"/>
      <c r="G45" s="72"/>
      <c r="H45" s="72"/>
      <c r="I45" s="72"/>
      <c r="J45" s="72"/>
    </row>
    <row r="46" spans="1:10" x14ac:dyDescent="0.2">
      <c r="A46" s="53" t="str">
        <f t="shared" si="0"/>
        <v>BOVINOS E BUBALINOS VIVOS</v>
      </c>
      <c r="B46" s="4" t="s">
        <v>661</v>
      </c>
      <c r="C46" s="72"/>
      <c r="D46" s="72"/>
      <c r="E46" s="72"/>
      <c r="F46" s="72"/>
      <c r="G46" s="72"/>
      <c r="H46" s="72"/>
      <c r="I46" s="72"/>
      <c r="J46" s="72"/>
    </row>
    <row r="47" spans="1:10" x14ac:dyDescent="0.2">
      <c r="A47" s="53" t="str">
        <f t="shared" si="0"/>
        <v>CACAU INTEIRO OU PARTIDO</v>
      </c>
      <c r="B47" s="4" t="s">
        <v>662</v>
      </c>
      <c r="C47" s="72"/>
      <c r="D47" s="72"/>
      <c r="E47" s="72"/>
      <c r="F47" s="72"/>
      <c r="G47" s="72"/>
      <c r="H47" s="72"/>
      <c r="I47" s="72"/>
      <c r="J47" s="72"/>
    </row>
    <row r="48" spans="1:10" x14ac:dyDescent="0.2">
      <c r="A48" s="53" t="str">
        <f t="shared" si="0"/>
        <v>CAFÉ VERDE E CAFÉ TORRADO</v>
      </c>
      <c r="B48" s="4" t="s">
        <v>663</v>
      </c>
      <c r="C48" s="72"/>
      <c r="D48" s="72"/>
      <c r="E48" s="72"/>
      <c r="F48" s="72"/>
      <c r="G48" s="72"/>
      <c r="H48" s="72"/>
      <c r="I48" s="72"/>
      <c r="J48" s="72"/>
    </row>
    <row r="49" spans="1:10" x14ac:dyDescent="0.2">
      <c r="A49" s="53" t="str">
        <f t="shared" si="0"/>
        <v>CAMELOS E OUTROS CAMELIDEOS VIVOS</v>
      </c>
      <c r="B49" s="4" t="s">
        <v>664</v>
      </c>
      <c r="C49" s="72"/>
      <c r="D49" s="72"/>
      <c r="E49" s="72"/>
      <c r="F49" s="72"/>
      <c r="G49" s="72"/>
      <c r="H49" s="72"/>
      <c r="I49" s="72"/>
      <c r="J49" s="72"/>
    </row>
    <row r="50" spans="1:10" x14ac:dyDescent="0.2">
      <c r="A50" s="53" t="str">
        <f t="shared" si="0"/>
        <v>CAQUIS</v>
      </c>
      <c r="B50" s="4" t="s">
        <v>665</v>
      </c>
      <c r="C50" s="72"/>
      <c r="D50" s="72"/>
      <c r="E50" s="72"/>
      <c r="F50" s="72"/>
      <c r="G50" s="72"/>
      <c r="H50" s="72"/>
      <c r="I50" s="72"/>
      <c r="J50" s="72"/>
    </row>
    <row r="51" spans="1:10" x14ac:dyDescent="0.2">
      <c r="A51" s="53" t="str">
        <f t="shared" si="0"/>
        <v>CARNE BOVINA</v>
      </c>
      <c r="B51" s="4" t="s">
        <v>666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">
      <c r="A52" s="53" t="str">
        <f t="shared" si="0"/>
        <v>CARNE DE FRANGO</v>
      </c>
      <c r="B52" s="4" t="s">
        <v>667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">
      <c r="A53" s="53" t="str">
        <f t="shared" si="0"/>
        <v>CARNE DE GANSO</v>
      </c>
      <c r="B53" s="4" t="s">
        <v>801</v>
      </c>
      <c r="C53" s="72"/>
      <c r="D53" s="72"/>
      <c r="E53" s="72"/>
      <c r="F53" s="72"/>
      <c r="G53" s="72"/>
      <c r="H53" s="72"/>
      <c r="I53" s="72"/>
      <c r="J53" s="72"/>
    </row>
    <row r="54" spans="1:10" x14ac:dyDescent="0.2">
      <c r="A54" s="53" t="str">
        <f t="shared" si="0"/>
        <v>CARNE DE OVINO E CAPRINO</v>
      </c>
      <c r="B54" s="4" t="s">
        <v>668</v>
      </c>
    </row>
    <row r="55" spans="1:10" x14ac:dyDescent="0.2">
      <c r="A55" s="53" t="str">
        <f t="shared" si="0"/>
        <v>CARNE DE PATO</v>
      </c>
      <c r="B55" s="4" t="s">
        <v>669</v>
      </c>
    </row>
    <row r="56" spans="1:10" x14ac:dyDescent="0.2">
      <c r="A56" s="53" t="str">
        <f t="shared" si="0"/>
        <v>CARNE DE PERU</v>
      </c>
      <c r="B56" s="4" t="s">
        <v>670</v>
      </c>
    </row>
    <row r="57" spans="1:10" x14ac:dyDescent="0.2">
      <c r="A57" s="53" t="str">
        <f t="shared" si="0"/>
        <v>CARNE SUÍNA</v>
      </c>
      <c r="B57" s="4" t="s">
        <v>671</v>
      </c>
    </row>
    <row r="58" spans="1:10" x14ac:dyDescent="0.2">
      <c r="A58" s="53" t="str">
        <f t="shared" si="0"/>
        <v>CARNES DE EQÜIDEOS</v>
      </c>
      <c r="B58" s="4" t="s">
        <v>672</v>
      </c>
    </row>
    <row r="59" spans="1:10" x14ac:dyDescent="0.2">
      <c r="A59" s="53" t="str">
        <f t="shared" si="0"/>
        <v>CAVALOS, ASININOS E MUARES VIVOS</v>
      </c>
      <c r="B59" s="4" t="s">
        <v>673</v>
      </c>
    </row>
    <row r="60" spans="1:10" x14ac:dyDescent="0.2">
      <c r="A60" s="53" t="str">
        <f t="shared" si="0"/>
        <v>CELULOSE</v>
      </c>
      <c r="B60" s="4" t="s">
        <v>674</v>
      </c>
    </row>
    <row r="61" spans="1:10" x14ac:dyDescent="0.2">
      <c r="A61" s="53" t="str">
        <f t="shared" si="0"/>
        <v>CEREAIS</v>
      </c>
      <c r="B61" s="4" t="s">
        <v>675</v>
      </c>
    </row>
    <row r="62" spans="1:10" x14ac:dyDescent="0.2">
      <c r="A62" s="53" t="str">
        <f t="shared" si="0"/>
        <v>CEREJAS</v>
      </c>
      <c r="B62" s="4" t="s">
        <v>676</v>
      </c>
    </row>
    <row r="63" spans="1:10" x14ac:dyDescent="0.2">
      <c r="A63" s="53" t="str">
        <f t="shared" si="0"/>
        <v>CHÁ, MATE E SUAS PREPARAÇÕES</v>
      </c>
      <c r="B63" s="4" t="s">
        <v>677</v>
      </c>
    </row>
    <row r="64" spans="1:10" x14ac:dyDescent="0.2">
      <c r="A64" s="53" t="str">
        <f t="shared" si="0"/>
        <v>CLEMENTINAS</v>
      </c>
      <c r="B64" s="4" t="s">
        <v>678</v>
      </c>
    </row>
    <row r="65" spans="1:2" x14ac:dyDescent="0.2">
      <c r="A65" s="53" t="str">
        <f t="shared" si="0"/>
        <v>COCOS</v>
      </c>
      <c r="B65" s="4" t="s">
        <v>679</v>
      </c>
    </row>
    <row r="66" spans="1:2" x14ac:dyDescent="0.2">
      <c r="A66" s="53" t="str">
        <f t="shared" si="0"/>
        <v>CONSERVAS E PREPARAÇÕES DE FRUTAS (EXCL. SUCOS)</v>
      </c>
      <c r="B66" s="4" t="s">
        <v>680</v>
      </c>
    </row>
    <row r="67" spans="1:2" x14ac:dyDescent="0.2">
      <c r="A67" s="53" t="str">
        <f t="shared" si="0"/>
        <v>COUROS E PELES DE BOVINOS OU EQUÍDEOS</v>
      </c>
      <c r="B67" s="4" t="s">
        <v>681</v>
      </c>
    </row>
    <row r="68" spans="1:2" x14ac:dyDescent="0.2">
      <c r="A68" s="53" t="str">
        <f t="shared" ref="A68:A131" si="1">RIGHT(B68,LEN(B68)-11)</f>
        <v>COUROS E PELES DE CAPRINOS</v>
      </c>
      <c r="B68" s="4" t="s">
        <v>682</v>
      </c>
    </row>
    <row r="69" spans="1:2" x14ac:dyDescent="0.2">
      <c r="A69" s="53" t="str">
        <f t="shared" si="1"/>
        <v>COUROS E PELES DE OUTROS ANIMAIS</v>
      </c>
      <c r="B69" s="4" t="s">
        <v>683</v>
      </c>
    </row>
    <row r="70" spans="1:2" x14ac:dyDescent="0.2">
      <c r="A70" s="53" t="str">
        <f t="shared" si="1"/>
        <v>COUROS E PELES DE OVINOS</v>
      </c>
      <c r="B70" s="4" t="s">
        <v>684</v>
      </c>
    </row>
    <row r="71" spans="1:2" x14ac:dyDescent="0.2">
      <c r="A71" s="53" t="str">
        <f t="shared" si="1"/>
        <v>COUROS E PELES DE RÉPTEIS</v>
      </c>
      <c r="B71" s="4" t="s">
        <v>685</v>
      </c>
    </row>
    <row r="72" spans="1:2" x14ac:dyDescent="0.2">
      <c r="A72" s="53" t="str">
        <f t="shared" si="1"/>
        <v>COUROS E PELES DE SUÍNOS</v>
      </c>
      <c r="B72" s="4" t="s">
        <v>686</v>
      </c>
    </row>
    <row r="73" spans="1:2" x14ac:dyDescent="0.2">
      <c r="A73" s="53" t="str">
        <f t="shared" si="1"/>
        <v>CRUSTÁCEOS E MOLUSCOS</v>
      </c>
      <c r="B73" s="4" t="s">
        <v>687</v>
      </c>
    </row>
    <row r="74" spans="1:2" x14ac:dyDescent="0.2">
      <c r="A74" s="53" t="str">
        <f t="shared" si="1"/>
        <v>DAMASCOS</v>
      </c>
      <c r="B74" s="4" t="s">
        <v>688</v>
      </c>
    </row>
    <row r="75" spans="1:2" x14ac:dyDescent="0.2">
      <c r="A75" s="53" t="str">
        <f t="shared" si="1"/>
        <v>DEMAIS  PRODUTOS LÁCTEOS</v>
      </c>
      <c r="B75" s="4" t="s">
        <v>689</v>
      </c>
    </row>
    <row r="76" spans="1:2" x14ac:dyDescent="0.2">
      <c r="A76" s="53" t="str">
        <f t="shared" si="1"/>
        <v>DEMAIS AÇÚCARES</v>
      </c>
      <c r="B76" s="4" t="s">
        <v>690</v>
      </c>
    </row>
    <row r="77" spans="1:2" x14ac:dyDescent="0.2">
      <c r="A77" s="53" t="str">
        <f t="shared" si="1"/>
        <v>DEMAIS ÁLCOOIS</v>
      </c>
      <c r="B77" s="4" t="s">
        <v>691</v>
      </c>
    </row>
    <row r="78" spans="1:2" x14ac:dyDescent="0.2">
      <c r="A78" s="53" t="str">
        <f t="shared" si="1"/>
        <v>DEMAIS CARNES, MIUDEZAS E PREPARAÇÕES</v>
      </c>
      <c r="B78" s="4" t="s">
        <v>692</v>
      </c>
    </row>
    <row r="79" spans="1:2" x14ac:dyDescent="0.2">
      <c r="A79" s="53" t="str">
        <f t="shared" si="1"/>
        <v>DEMAIS FIBRAS E PRODUTOS TÊXTEIS</v>
      </c>
      <c r="B79" s="4" t="s">
        <v>693</v>
      </c>
    </row>
    <row r="80" spans="1:2" x14ac:dyDescent="0.2">
      <c r="A80" s="53" t="str">
        <f t="shared" si="1"/>
        <v>DEMAIS PRODUTOS APÍCOLAS</v>
      </c>
      <c r="B80" s="4" t="s">
        <v>694</v>
      </c>
    </row>
    <row r="81" spans="1:2" x14ac:dyDescent="0.2">
      <c r="A81" s="53" t="str">
        <f t="shared" si="1"/>
        <v>ENZIMAS E SEUS CONCENTRADOS</v>
      </c>
      <c r="B81" s="4" t="s">
        <v>695</v>
      </c>
    </row>
    <row r="82" spans="1:2" x14ac:dyDescent="0.2">
      <c r="A82" s="53" t="str">
        <f t="shared" si="1"/>
        <v>ESPECIARIAS</v>
      </c>
      <c r="B82" s="4" t="s">
        <v>696</v>
      </c>
    </row>
    <row r="83" spans="1:2" x14ac:dyDescent="0.2">
      <c r="A83" s="53" t="str">
        <f t="shared" si="1"/>
        <v>EXTRATOS DE CAFÉ E SUCEDÂNEOS DO CAFÉ</v>
      </c>
      <c r="B83" s="4" t="s">
        <v>697</v>
      </c>
    </row>
    <row r="84" spans="1:2" x14ac:dyDescent="0.2">
      <c r="A84" s="53" t="str">
        <f t="shared" si="1"/>
        <v>EXTRATOS TANANTES E TINTORIAIS,  TANINOS E SEUS DERIVADOS,  MAT. CORANTES DE ORIG. VEG.</v>
      </c>
      <c r="B84" s="4" t="s">
        <v>698</v>
      </c>
    </row>
    <row r="85" spans="1:2" x14ac:dyDescent="0.2">
      <c r="A85" s="53" t="str">
        <f t="shared" si="1"/>
        <v>FARELO DE SOJA</v>
      </c>
      <c r="B85" s="4" t="s">
        <v>699</v>
      </c>
    </row>
    <row r="86" spans="1:2" x14ac:dyDescent="0.2">
      <c r="A86" s="53" t="str">
        <f t="shared" si="1"/>
        <v>FIGOS</v>
      </c>
      <c r="B86" s="4" t="s">
        <v>700</v>
      </c>
    </row>
    <row r="87" spans="1:2" x14ac:dyDescent="0.2">
      <c r="A87" s="53" t="str">
        <f t="shared" si="1"/>
        <v>FUMO NÃO MANUFATURADO E DESPERDÍCIOS DE FUMO</v>
      </c>
      <c r="B87" s="4" t="s">
        <v>701</v>
      </c>
    </row>
    <row r="88" spans="1:2" x14ac:dyDescent="0.2">
      <c r="A88" s="53" t="str">
        <f t="shared" si="1"/>
        <v>GALOS E GALINHAS VIVOS</v>
      </c>
      <c r="B88" s="4" t="s">
        <v>702</v>
      </c>
    </row>
    <row r="89" spans="1:2" x14ac:dyDescent="0.2">
      <c r="A89" s="53" t="str">
        <f t="shared" si="1"/>
        <v>GANSOS VIVOS</v>
      </c>
      <c r="B89" s="4" t="s">
        <v>802</v>
      </c>
    </row>
    <row r="90" spans="1:2" x14ac:dyDescent="0.2">
      <c r="A90" s="53" t="str">
        <f t="shared" si="1"/>
        <v>GOIABAS</v>
      </c>
      <c r="B90" s="4" t="s">
        <v>703</v>
      </c>
    </row>
    <row r="91" spans="1:2" x14ac:dyDescent="0.2">
      <c r="A91" s="53" t="str">
        <f t="shared" si="1"/>
        <v>GOMAS, RESINAS E DEMAIS SUCOS E EXTRATOS VEGETAIS</v>
      </c>
      <c r="B91" s="4" t="s">
        <v>704</v>
      </c>
    </row>
    <row r="92" spans="1:2" x14ac:dyDescent="0.2">
      <c r="A92" s="53" t="str">
        <f t="shared" si="1"/>
        <v>GORDURAS e OLEOS DE ORIGEM ANIMAL</v>
      </c>
      <c r="B92" s="4" t="s">
        <v>705</v>
      </c>
    </row>
    <row r="93" spans="1:2" x14ac:dyDescent="0.2">
      <c r="A93" s="53" t="str">
        <f t="shared" si="1"/>
        <v>IOGURTE E LEITELHO</v>
      </c>
      <c r="B93" s="4" t="s">
        <v>706</v>
      </c>
    </row>
    <row r="94" spans="1:2" x14ac:dyDescent="0.2">
      <c r="A94" s="53" t="str">
        <f t="shared" si="1"/>
        <v>KIWIS</v>
      </c>
      <c r="B94" s="4" t="s">
        <v>707</v>
      </c>
    </row>
    <row r="95" spans="1:2" x14ac:dyDescent="0.2">
      <c r="A95" s="53" t="str">
        <f t="shared" si="1"/>
        <v>LÃ OU PELOS FINOS E PRODUTOS TÊXTEIS DE LÃ OU PELOS FINOS</v>
      </c>
      <c r="B95" s="4" t="s">
        <v>708</v>
      </c>
    </row>
    <row r="96" spans="1:2" x14ac:dyDescent="0.2">
      <c r="A96" s="53" t="str">
        <f t="shared" si="1"/>
        <v>LARANJAS</v>
      </c>
      <c r="B96" s="4" t="s">
        <v>709</v>
      </c>
    </row>
    <row r="97" spans="1:2" x14ac:dyDescent="0.2">
      <c r="A97" s="53" t="str">
        <f t="shared" si="1"/>
        <v>LEITE CONDENSADO E CREME DE LEITE</v>
      </c>
      <c r="B97" s="4" t="s">
        <v>710</v>
      </c>
    </row>
    <row r="98" spans="1:2" x14ac:dyDescent="0.2">
      <c r="A98" s="53" t="str">
        <f t="shared" si="1"/>
        <v>LEITE FLUIDO E LEITE EM PÓ</v>
      </c>
      <c r="B98" s="4" t="s">
        <v>711</v>
      </c>
    </row>
    <row r="99" spans="1:2" x14ac:dyDescent="0.2">
      <c r="A99" s="53" t="str">
        <f t="shared" si="1"/>
        <v>LIMÕES E LIMAS</v>
      </c>
      <c r="B99" s="4" t="s">
        <v>712</v>
      </c>
    </row>
    <row r="100" spans="1:2" x14ac:dyDescent="0.2">
      <c r="A100" s="53" t="str">
        <f t="shared" si="1"/>
        <v>LINHO E PRODUTOS DE LINHO</v>
      </c>
      <c r="B100" s="4" t="s">
        <v>713</v>
      </c>
    </row>
    <row r="101" spans="1:2" x14ac:dyDescent="0.2">
      <c r="A101" s="53" t="str">
        <f t="shared" si="1"/>
        <v>MAÇÃS</v>
      </c>
      <c r="B101" s="4" t="s">
        <v>714</v>
      </c>
    </row>
    <row r="102" spans="1:2" x14ac:dyDescent="0.2">
      <c r="A102" s="53" t="str">
        <f t="shared" si="1"/>
        <v>MADEIRA</v>
      </c>
      <c r="B102" s="4" t="s">
        <v>715</v>
      </c>
    </row>
    <row r="103" spans="1:2" x14ac:dyDescent="0.2">
      <c r="A103" s="53" t="str">
        <f t="shared" si="1"/>
        <v>MAMÕES (PAPAIA)</v>
      </c>
      <c r="B103" s="4" t="s">
        <v>716</v>
      </c>
    </row>
    <row r="104" spans="1:2" x14ac:dyDescent="0.2">
      <c r="A104" s="53" t="str">
        <f t="shared" si="1"/>
        <v>MANGAS</v>
      </c>
      <c r="B104" s="4" t="s">
        <v>717</v>
      </c>
    </row>
    <row r="105" spans="1:2" x14ac:dyDescent="0.2">
      <c r="A105" s="53" t="str">
        <f t="shared" si="1"/>
        <v>MANGOSTOES</v>
      </c>
      <c r="B105" s="4" t="s">
        <v>718</v>
      </c>
    </row>
    <row r="106" spans="1:2" x14ac:dyDescent="0.2">
      <c r="A106" s="53" t="str">
        <f t="shared" si="1"/>
        <v>MANTEIGA E DEMAIS GORDURAS LÁCTEAS</v>
      </c>
      <c r="B106" s="4" t="s">
        <v>719</v>
      </c>
    </row>
    <row r="107" spans="1:2" x14ac:dyDescent="0.2">
      <c r="A107" s="53" t="str">
        <f t="shared" si="1"/>
        <v>MARMELOS</v>
      </c>
      <c r="B107" s="4" t="s">
        <v>720</v>
      </c>
    </row>
    <row r="108" spans="1:2" x14ac:dyDescent="0.2">
      <c r="A108" s="53" t="str">
        <f t="shared" si="1"/>
        <v>MEL NATURAL</v>
      </c>
      <c r="B108" s="4" t="s">
        <v>721</v>
      </c>
    </row>
    <row r="109" spans="1:2" x14ac:dyDescent="0.2">
      <c r="A109" s="53" t="str">
        <f t="shared" si="1"/>
        <v>MELANCIAS</v>
      </c>
      <c r="B109" s="4" t="s">
        <v>722</v>
      </c>
    </row>
    <row r="110" spans="1:2" x14ac:dyDescent="0.2">
      <c r="A110" s="53" t="str">
        <f t="shared" si="1"/>
        <v>MELÕES</v>
      </c>
      <c r="B110" s="4" t="s">
        <v>723</v>
      </c>
    </row>
    <row r="111" spans="1:2" x14ac:dyDescent="0.2">
      <c r="A111" s="53" t="str">
        <f t="shared" si="1"/>
        <v>MORANGOS</v>
      </c>
      <c r="B111" s="4" t="s">
        <v>724</v>
      </c>
    </row>
    <row r="112" spans="1:2" x14ac:dyDescent="0.2">
      <c r="A112" s="53" t="str">
        <f t="shared" si="1"/>
        <v>NOZES E CASTANHAS</v>
      </c>
      <c r="B112" s="4" t="s">
        <v>725</v>
      </c>
    </row>
    <row r="113" spans="1:2" x14ac:dyDescent="0.2">
      <c r="A113" s="53" t="str">
        <f t="shared" si="1"/>
        <v>OLEO DE SOJA</v>
      </c>
      <c r="B113" s="4" t="s">
        <v>726</v>
      </c>
    </row>
    <row r="114" spans="1:2" x14ac:dyDescent="0.2">
      <c r="A114" s="53" t="str">
        <f t="shared" si="1"/>
        <v>OLEOS ESSENCIAIS</v>
      </c>
      <c r="B114" s="4" t="s">
        <v>727</v>
      </c>
    </row>
    <row r="115" spans="1:2" x14ac:dyDescent="0.2">
      <c r="A115" s="53" t="str">
        <f t="shared" si="1"/>
        <v>OLEOS VEGETAIS</v>
      </c>
      <c r="B115" s="4" t="s">
        <v>728</v>
      </c>
    </row>
    <row r="116" spans="1:2" x14ac:dyDescent="0.2">
      <c r="A116" s="53" t="str">
        <f t="shared" si="1"/>
        <v>OSSOS, OSSEÍNAS, CARAPAÇAS E FARINHAS DE CARNE E MIUDEZAS</v>
      </c>
      <c r="B116" s="4" t="s">
        <v>729</v>
      </c>
    </row>
    <row r="117" spans="1:2" x14ac:dyDescent="0.2">
      <c r="A117" s="53" t="str">
        <f t="shared" si="1"/>
        <v>OUTRAS FRUTAS</v>
      </c>
      <c r="B117" s="4" t="s">
        <v>730</v>
      </c>
    </row>
    <row r="118" spans="1:2" x14ac:dyDescent="0.2">
      <c r="A118" s="53" t="str">
        <f t="shared" si="1"/>
        <v>OUTROS ANIMAIS VIVOS</v>
      </c>
      <c r="B118" s="4" t="s">
        <v>731</v>
      </c>
    </row>
    <row r="119" spans="1:2" x14ac:dyDescent="0.2">
      <c r="A119" s="53" t="str">
        <f t="shared" si="1"/>
        <v>OUTROS COUROS E PELES</v>
      </c>
      <c r="B119" s="4" t="s">
        <v>732</v>
      </c>
    </row>
    <row r="120" spans="1:2" x14ac:dyDescent="0.2">
      <c r="A120" s="53" t="str">
        <f t="shared" si="1"/>
        <v>OUTROS PRODUTOS ALIMENTÍCIOS</v>
      </c>
      <c r="B120" s="4" t="s">
        <v>733</v>
      </c>
    </row>
    <row r="121" spans="1:2" x14ac:dyDescent="0.2">
      <c r="A121" s="53" t="str">
        <f t="shared" si="1"/>
        <v>OUTROS PRODUTOS DE ORIGEM ANIMAL</v>
      </c>
      <c r="B121" s="4" t="s">
        <v>734</v>
      </c>
    </row>
    <row r="122" spans="1:2" x14ac:dyDescent="0.2">
      <c r="A122" s="53" t="str">
        <f t="shared" si="1"/>
        <v>OUTROS PRODUTOS DE ORIGEM VEGETAL</v>
      </c>
      <c r="B122" s="4" t="s">
        <v>735</v>
      </c>
    </row>
    <row r="123" spans="1:2" x14ac:dyDescent="0.2">
      <c r="A123" s="53" t="str">
        <f t="shared" si="1"/>
        <v>OUTROS PRODUTOS HORTÍCOLAS, LEGUMINOSAS, RAÍZES E TUBÉRCULOS</v>
      </c>
      <c r="B123" s="4" t="s">
        <v>736</v>
      </c>
    </row>
    <row r="124" spans="1:2" x14ac:dyDescent="0.2">
      <c r="A124" s="53" t="str">
        <f t="shared" si="1"/>
        <v>OUTROS SUCOS</v>
      </c>
      <c r="B124" s="4" t="s">
        <v>737</v>
      </c>
    </row>
    <row r="125" spans="1:2" x14ac:dyDescent="0.2">
      <c r="A125" s="53" t="str">
        <f t="shared" si="1"/>
        <v>OVINOS E CAPRINOS VIVOS</v>
      </c>
      <c r="B125" s="4" t="s">
        <v>738</v>
      </c>
    </row>
    <row r="126" spans="1:2" x14ac:dyDescent="0.2">
      <c r="A126" s="53" t="str">
        <f t="shared" si="1"/>
        <v>OVOS E GEMAS</v>
      </c>
      <c r="B126" s="4" t="s">
        <v>739</v>
      </c>
    </row>
    <row r="127" spans="1:2" x14ac:dyDescent="0.2">
      <c r="A127" s="53" t="str">
        <f t="shared" si="1"/>
        <v>PAPEL</v>
      </c>
      <c r="B127" s="4" t="s">
        <v>740</v>
      </c>
    </row>
    <row r="128" spans="1:2" x14ac:dyDescent="0.2">
      <c r="A128" s="53" t="str">
        <f t="shared" si="1"/>
        <v>PATOS VIVOS</v>
      </c>
      <c r="B128" s="4" t="s">
        <v>741</v>
      </c>
    </row>
    <row r="129" spans="1:2" x14ac:dyDescent="0.2">
      <c r="A129" s="53" t="str">
        <f t="shared" si="1"/>
        <v>PEIXES</v>
      </c>
      <c r="B129" s="4" t="s">
        <v>742</v>
      </c>
    </row>
    <row r="130" spans="1:2" x14ac:dyDescent="0.2">
      <c r="A130" s="53" t="str">
        <f t="shared" si="1"/>
        <v>PENAS, PELES, CERDAS E PÊLOS ANIMAIS</v>
      </c>
      <c r="B130" s="4" t="s">
        <v>743</v>
      </c>
    </row>
    <row r="131" spans="1:2" x14ac:dyDescent="0.2">
      <c r="A131" s="53" t="str">
        <f t="shared" si="1"/>
        <v>PÊRAS</v>
      </c>
      <c r="B131" s="4" t="s">
        <v>744</v>
      </c>
    </row>
    <row r="132" spans="1:2" x14ac:dyDescent="0.2">
      <c r="A132" s="53" t="str">
        <f t="shared" ref="A132:A195" si="2">RIGHT(B132,LEN(B132)-11)</f>
        <v>PÊSSEGOS</v>
      </c>
      <c r="B132" s="4" t="s">
        <v>745</v>
      </c>
    </row>
    <row r="133" spans="1:2" x14ac:dyDescent="0.2">
      <c r="A133" s="53" t="str">
        <f t="shared" si="2"/>
        <v>PLANTAS E PARTES PARA INDÚSTRIA, MEDICINA OU PERFUMARIA</v>
      </c>
      <c r="B133" s="4" t="s">
        <v>746</v>
      </c>
    </row>
    <row r="134" spans="1:2" x14ac:dyDescent="0.2">
      <c r="A134" s="53" t="str">
        <f t="shared" si="2"/>
        <v>PLANTAS VIVAS NÃO ORNAMENTAIS</v>
      </c>
      <c r="B134" s="4" t="s">
        <v>747</v>
      </c>
    </row>
    <row r="135" spans="1:2" x14ac:dyDescent="0.2">
      <c r="A135" s="53" t="str">
        <f t="shared" si="2"/>
        <v>POMELOS</v>
      </c>
      <c r="B135" s="4" t="s">
        <v>748</v>
      </c>
    </row>
    <row r="136" spans="1:2" x14ac:dyDescent="0.2">
      <c r="A136" s="53" t="str">
        <f t="shared" si="2"/>
        <v>PREPARAÇÕES A BASE DE CEREAIS</v>
      </c>
      <c r="B136" s="4" t="s">
        <v>749</v>
      </c>
    </row>
    <row r="137" spans="1:2" x14ac:dyDescent="0.2">
      <c r="A137" s="53" t="str">
        <f t="shared" si="2"/>
        <v>PREPARAÇÕES E CONSERVAS DE PEIXES, CRUSTÁCEOS E MOLUSCOS</v>
      </c>
      <c r="B137" s="4" t="s">
        <v>750</v>
      </c>
    </row>
    <row r="138" spans="1:2" x14ac:dyDescent="0.2">
      <c r="A138" s="53" t="str">
        <f t="shared" si="2"/>
        <v>PREPARAÇÕES P/ ELABORAÇÃO DE BEBIDAS</v>
      </c>
      <c r="B138" s="4" t="s">
        <v>751</v>
      </c>
    </row>
    <row r="139" spans="1:2" x14ac:dyDescent="0.2">
      <c r="A139" s="53" t="str">
        <f t="shared" si="2"/>
        <v>PRODUTOS ANIMAIS PARA PREPARAÇÕES DE PRODUTOS FARMACEUT.</v>
      </c>
      <c r="B139" s="4" t="s">
        <v>752</v>
      </c>
    </row>
    <row r="140" spans="1:2" x14ac:dyDescent="0.2">
      <c r="A140" s="53" t="str">
        <f t="shared" si="2"/>
        <v>PRODUTOS DE CONFEITARIA</v>
      </c>
      <c r="B140" s="4" t="s">
        <v>753</v>
      </c>
    </row>
    <row r="141" spans="1:2" x14ac:dyDescent="0.2">
      <c r="A141" s="53" t="str">
        <f t="shared" si="2"/>
        <v>PRODUTOS DE COURO E PELETERIA</v>
      </c>
      <c r="B141" s="4" t="s">
        <v>754</v>
      </c>
    </row>
    <row r="142" spans="1:2" x14ac:dyDescent="0.2">
      <c r="A142" s="53" t="str">
        <f t="shared" si="2"/>
        <v>PRODUTOS DE FLORICULTURA</v>
      </c>
      <c r="B142" s="4" t="s">
        <v>755</v>
      </c>
    </row>
    <row r="143" spans="1:2" x14ac:dyDescent="0.2">
      <c r="A143" s="53" t="str">
        <f t="shared" si="2"/>
        <v>PRODUTOS DIVERSOS DA INDÚSTRIA QUÍMICA, DE ORIGEM VEGETAL</v>
      </c>
      <c r="B143" s="4" t="s">
        <v>756</v>
      </c>
    </row>
    <row r="144" spans="1:2" x14ac:dyDescent="0.2">
      <c r="A144" s="53" t="str">
        <f t="shared" si="2"/>
        <v>PRODUTOS DO CACAU</v>
      </c>
      <c r="B144" s="4" t="s">
        <v>757</v>
      </c>
    </row>
    <row r="145" spans="1:2" x14ac:dyDescent="0.2">
      <c r="A145" s="53" t="str">
        <f t="shared" si="2"/>
        <v>PRODUTOS DO FUMO MANUFATURADOS</v>
      </c>
      <c r="B145" s="4" t="s">
        <v>758</v>
      </c>
    </row>
    <row r="146" spans="1:2" x14ac:dyDescent="0.2">
      <c r="A146" s="53" t="str">
        <f t="shared" si="2"/>
        <v>PRODUTOS E SUBPRODUTOS DA INDÚSTRIA DE MOAGEM</v>
      </c>
      <c r="B146" s="4" t="s">
        <v>759</v>
      </c>
    </row>
    <row r="147" spans="1:2" x14ac:dyDescent="0.2">
      <c r="A147" s="53" t="str">
        <f t="shared" si="2"/>
        <v>PRODUTOS HORTÍCOLAS, LEGUMINOSAS, RAÍZES E TUBÉRCULOS CONGELADOS</v>
      </c>
      <c r="B147" s="4" t="s">
        <v>760</v>
      </c>
    </row>
    <row r="148" spans="1:2" x14ac:dyDescent="0.2">
      <c r="A148" s="53" t="str">
        <f t="shared" si="2"/>
        <v>PRODUTOS HORTÍCOLAS, LEGUMINOSAS, RAÍZES E TUBÉRCULOS FRESCOS OU REFRIGERADOS</v>
      </c>
      <c r="B148" s="4" t="s">
        <v>761</v>
      </c>
    </row>
    <row r="149" spans="1:2" x14ac:dyDescent="0.2">
      <c r="A149" s="53" t="str">
        <f t="shared" si="2"/>
        <v>PRODUTOS HORTÍCOLAS, LEGUMINOSAS, RAÍZES E TUBÉRCULOS PREPARADOS OU CONSERVADOS</v>
      </c>
      <c r="B149" s="4" t="s">
        <v>762</v>
      </c>
    </row>
    <row r="150" spans="1:2" x14ac:dyDescent="0.2">
      <c r="A150" s="53" t="str">
        <f t="shared" si="2"/>
        <v>PRODUTOS HORTÍCOLAS, LEGUMINOSAS, RAÍZES E TUBÉRCULOS SECOS</v>
      </c>
      <c r="B150" s="4" t="s">
        <v>763</v>
      </c>
    </row>
    <row r="151" spans="1:2" x14ac:dyDescent="0.2">
      <c r="A151" s="53" t="str">
        <f t="shared" si="2"/>
        <v>PSITACIFORMES (INCL.OS PAPAGAIOS,AS ARARAS,ETC) VIVOS</v>
      </c>
      <c r="B151" s="4" t="s">
        <v>764</v>
      </c>
    </row>
    <row r="152" spans="1:2" x14ac:dyDescent="0.2">
      <c r="A152" s="53" t="str">
        <f t="shared" si="2"/>
        <v>QUEIJOS</v>
      </c>
      <c r="B152" s="4" t="s">
        <v>765</v>
      </c>
    </row>
    <row r="153" spans="1:2" x14ac:dyDescent="0.2">
      <c r="A153" s="53" t="str">
        <f t="shared" si="2"/>
        <v>RAÇÕES PARA ANIMAIS DOMÉSTICOS</v>
      </c>
      <c r="B153" s="4" t="s">
        <v>766</v>
      </c>
    </row>
    <row r="154" spans="1:2" x14ac:dyDescent="0.2">
      <c r="A154" s="53" t="str">
        <f t="shared" si="2"/>
        <v>RÉPTEIS VIVOS</v>
      </c>
      <c r="B154" s="4" t="s">
        <v>767</v>
      </c>
    </row>
    <row r="155" spans="1:2" x14ac:dyDescent="0.2">
      <c r="A155" s="53" t="str">
        <f t="shared" si="2"/>
        <v>SEDA E PRODUTOS DE SEDA</v>
      </c>
      <c r="B155" s="4" t="s">
        <v>768</v>
      </c>
    </row>
    <row r="156" spans="1:2" x14ac:dyDescent="0.2">
      <c r="A156" s="53" t="str">
        <f t="shared" si="2"/>
        <v>SEMEN E EMBRIÕES</v>
      </c>
      <c r="B156" s="4" t="s">
        <v>769</v>
      </c>
    </row>
    <row r="157" spans="1:2" x14ac:dyDescent="0.2">
      <c r="A157" s="53" t="str">
        <f t="shared" si="2"/>
        <v>SEMENTES</v>
      </c>
      <c r="B157" s="4" t="s">
        <v>770</v>
      </c>
    </row>
    <row r="158" spans="1:2" x14ac:dyDescent="0.2">
      <c r="A158" s="53" t="str">
        <f t="shared" si="2"/>
        <v>SEMENTES E FARELOS DE OLEAGINOSAS (EXCLUI SOJA)</v>
      </c>
      <c r="B158" s="4" t="s">
        <v>771</v>
      </c>
    </row>
    <row r="159" spans="1:2" x14ac:dyDescent="0.2">
      <c r="A159" s="53" t="str">
        <f t="shared" si="2"/>
        <v>SISAL E PRODUTOS DE SISAL</v>
      </c>
      <c r="B159" s="4" t="s">
        <v>772</v>
      </c>
    </row>
    <row r="160" spans="1:2" x14ac:dyDescent="0.2">
      <c r="A160" s="53" t="str">
        <f t="shared" si="2"/>
        <v>SOJA EM GRÃOS</v>
      </c>
      <c r="B160" s="4" t="s">
        <v>773</v>
      </c>
    </row>
    <row r="161" spans="1:2" x14ac:dyDescent="0.2">
      <c r="A161" s="53" t="str">
        <f t="shared" si="2"/>
        <v>SORO DE LEITE</v>
      </c>
      <c r="B161" s="4" t="s">
        <v>774</v>
      </c>
    </row>
    <row r="162" spans="1:2" x14ac:dyDescent="0.2">
      <c r="A162" s="53" t="str">
        <f t="shared" si="2"/>
        <v>SUCOS DE LARANJA</v>
      </c>
      <c r="B162" s="4" t="s">
        <v>775</v>
      </c>
    </row>
    <row r="163" spans="1:2" x14ac:dyDescent="0.2">
      <c r="A163" s="53" t="str">
        <f t="shared" si="2"/>
        <v>SUCOS DE OUTRAS FRUTAS</v>
      </c>
      <c r="B163" s="4" t="s">
        <v>776</v>
      </c>
    </row>
    <row r="164" spans="1:2" x14ac:dyDescent="0.2">
      <c r="A164" s="53" t="str">
        <f t="shared" si="2"/>
        <v>SUÍNOS VIVOS</v>
      </c>
      <c r="B164" s="4" t="s">
        <v>777</v>
      </c>
    </row>
    <row r="165" spans="1:2" x14ac:dyDescent="0.2">
      <c r="A165" s="53" t="str">
        <f t="shared" si="2"/>
        <v>TAMARAS</v>
      </c>
      <c r="B165" s="4" t="s">
        <v>778</v>
      </c>
    </row>
    <row r="166" spans="1:2" x14ac:dyDescent="0.2">
      <c r="A166" s="53" t="str">
        <f t="shared" si="2"/>
        <v>TANGERINAS, MANDARINAS E SATOSUMAS</v>
      </c>
      <c r="B166" s="4" t="s">
        <v>779</v>
      </c>
    </row>
    <row r="167" spans="1:2" x14ac:dyDescent="0.2">
      <c r="A167" s="53" t="str">
        <f t="shared" si="2"/>
        <v>UVAS</v>
      </c>
      <c r="B167" s="4" t="s">
        <v>780</v>
      </c>
    </row>
    <row r="168" spans="1:2" x14ac:dyDescent="0.2">
      <c r="A168" s="53" t="str">
        <f t="shared" si="2"/>
        <v/>
      </c>
      <c r="B168" s="4" t="s">
        <v>781</v>
      </c>
    </row>
    <row r="169" spans="1:2" x14ac:dyDescent="0.2">
      <c r="A169" s="53" t="str">
        <f t="shared" si="2"/>
        <v>ABACATES FRESCOS OU SECOS</v>
      </c>
      <c r="B169" s="4" t="s">
        <v>238</v>
      </c>
    </row>
    <row r="170" spans="1:2" x14ac:dyDescent="0.2">
      <c r="A170" s="53" t="str">
        <f t="shared" si="2"/>
        <v>ABACAXIS FRESCOS OU SECOS</v>
      </c>
      <c r="B170" s="4" t="s">
        <v>239</v>
      </c>
    </row>
    <row r="171" spans="1:2" x14ac:dyDescent="0.2">
      <c r="A171" s="53" t="str">
        <f t="shared" si="2"/>
        <v>ABACAXIS PREPARADOS OU CONSERVADOS</v>
      </c>
      <c r="B171" s="4" t="s">
        <v>240</v>
      </c>
    </row>
    <row r="172" spans="1:2" x14ac:dyDescent="0.2">
      <c r="A172" s="53" t="str">
        <f t="shared" si="2"/>
        <v>ABELHAS VIVAS</v>
      </c>
      <c r="B172" s="4" t="s">
        <v>626</v>
      </c>
    </row>
    <row r="173" spans="1:2" x14ac:dyDescent="0.2">
      <c r="A173" s="53" t="str">
        <f t="shared" si="2"/>
        <v>AÇÚCAR DE BETERRABA EM BRUTO</v>
      </c>
      <c r="B173" s="4" t="s">
        <v>241</v>
      </c>
    </row>
    <row r="174" spans="1:2" x14ac:dyDescent="0.2">
      <c r="A174" s="53" t="str">
        <f t="shared" si="2"/>
        <v>AÇÚCAR DE CANA EM BRUTO</v>
      </c>
      <c r="B174" s="4" t="s">
        <v>242</v>
      </c>
    </row>
    <row r="175" spans="1:2" x14ac:dyDescent="0.2">
      <c r="A175" s="53" t="str">
        <f t="shared" si="2"/>
        <v>AÇÚCAR REFINADO</v>
      </c>
      <c r="B175" s="4" t="s">
        <v>243</v>
      </c>
    </row>
    <row r="176" spans="1:2" x14ac:dyDescent="0.2">
      <c r="A176" s="53" t="str">
        <f t="shared" si="2"/>
        <v>ALBUMINAS</v>
      </c>
      <c r="B176" s="4" t="s">
        <v>244</v>
      </c>
    </row>
    <row r="177" spans="1:2" x14ac:dyDescent="0.2">
      <c r="A177" s="53" t="str">
        <f t="shared" si="2"/>
        <v>ÁLCOOL ETÍLICO</v>
      </c>
      <c r="B177" s="4" t="s">
        <v>245</v>
      </c>
    </row>
    <row r="178" spans="1:2" x14ac:dyDescent="0.2">
      <c r="A178" s="53" t="str">
        <f t="shared" si="2"/>
        <v>ALGODÃO CARDADO OU PENTEADO</v>
      </c>
      <c r="B178" s="4" t="s">
        <v>246</v>
      </c>
    </row>
    <row r="179" spans="1:2" x14ac:dyDescent="0.2">
      <c r="A179" s="53" t="str">
        <f t="shared" si="2"/>
        <v>ALGODÃO NÃO CARDADO NEM PENTEADO</v>
      </c>
      <c r="B179" s="4" t="s">
        <v>247</v>
      </c>
    </row>
    <row r="180" spans="1:2" x14ac:dyDescent="0.2">
      <c r="A180" s="53" t="str">
        <f t="shared" si="2"/>
        <v>ALHO</v>
      </c>
      <c r="B180" s="4" t="s">
        <v>248</v>
      </c>
    </row>
    <row r="181" spans="1:2" x14ac:dyDescent="0.2">
      <c r="A181" s="53" t="str">
        <f t="shared" si="2"/>
        <v>ALHO EM PÓ</v>
      </c>
      <c r="B181" s="4" t="s">
        <v>249</v>
      </c>
    </row>
    <row r="182" spans="1:2" x14ac:dyDescent="0.2">
      <c r="A182" s="53" t="str">
        <f t="shared" si="2"/>
        <v>ALIMENTOS PARA CAES E GATOS</v>
      </c>
      <c r="B182" s="4" t="s">
        <v>250</v>
      </c>
    </row>
    <row r="183" spans="1:2" x14ac:dyDescent="0.2">
      <c r="A183" s="53" t="str">
        <f t="shared" si="2"/>
        <v>AMEIXAS SECAS</v>
      </c>
      <c r="B183" s="4" t="s">
        <v>251</v>
      </c>
    </row>
    <row r="184" spans="1:2" x14ac:dyDescent="0.2">
      <c r="A184" s="53" t="str">
        <f t="shared" si="2"/>
        <v>AMÊNDOA</v>
      </c>
      <c r="B184" s="4" t="s">
        <v>252</v>
      </c>
    </row>
    <row r="185" spans="1:2" x14ac:dyDescent="0.2">
      <c r="A185" s="53" t="str">
        <f t="shared" si="2"/>
        <v>AMENDOIM EM GRÃOS</v>
      </c>
      <c r="B185" s="4" t="s">
        <v>253</v>
      </c>
    </row>
    <row r="186" spans="1:2" x14ac:dyDescent="0.2">
      <c r="A186" s="53" t="str">
        <f t="shared" si="2"/>
        <v>AMENDOINS PREPARADOS OU CONSERVADOS</v>
      </c>
      <c r="B186" s="4" t="s">
        <v>254</v>
      </c>
    </row>
    <row r="187" spans="1:2" x14ac:dyDescent="0.2">
      <c r="A187" s="53" t="str">
        <f t="shared" si="2"/>
        <v>AMIDO DE MILHO</v>
      </c>
      <c r="B187" s="4" t="s">
        <v>255</v>
      </c>
    </row>
    <row r="188" spans="1:2" x14ac:dyDescent="0.2">
      <c r="A188" s="53" t="str">
        <f t="shared" si="2"/>
        <v>AMIDO DE TRIGO</v>
      </c>
      <c r="B188" s="4" t="s">
        <v>256</v>
      </c>
    </row>
    <row r="189" spans="1:2" x14ac:dyDescent="0.2">
      <c r="A189" s="53" t="str">
        <f t="shared" si="2"/>
        <v>AMOMOS E CARDAMOMOS</v>
      </c>
      <c r="B189" s="4" t="s">
        <v>257</v>
      </c>
    </row>
    <row r="190" spans="1:2" x14ac:dyDescent="0.2">
      <c r="A190" s="53" t="str">
        <f t="shared" si="2"/>
        <v>ARROZ</v>
      </c>
      <c r="B190" s="4" t="s">
        <v>258</v>
      </c>
    </row>
    <row r="191" spans="1:2" x14ac:dyDescent="0.2">
      <c r="A191" s="53" t="str">
        <f t="shared" si="2"/>
        <v>ASININOS E MUARES VIVOS</v>
      </c>
      <c r="B191" s="4" t="s">
        <v>627</v>
      </c>
    </row>
    <row r="192" spans="1:2" x14ac:dyDescent="0.2">
      <c r="A192" s="53" t="str">
        <f t="shared" si="2"/>
        <v>ASPARGOS</v>
      </c>
      <c r="B192" s="4" t="s">
        <v>259</v>
      </c>
    </row>
    <row r="193" spans="1:2" x14ac:dyDescent="0.2">
      <c r="A193" s="53" t="str">
        <f t="shared" si="2"/>
        <v>ASPARGOS PREPARADOS OU CONSERVADOS</v>
      </c>
      <c r="B193" s="4" t="s">
        <v>260</v>
      </c>
    </row>
    <row r="194" spans="1:2" x14ac:dyDescent="0.2">
      <c r="A194" s="53" t="str">
        <f t="shared" si="2"/>
        <v>ATUM CONGELADO</v>
      </c>
      <c r="B194" s="4" t="s">
        <v>261</v>
      </c>
    </row>
    <row r="195" spans="1:2" x14ac:dyDescent="0.2">
      <c r="A195" s="53" t="str">
        <f t="shared" si="2"/>
        <v>ATUM, FRESCO OU REFRIGERADO</v>
      </c>
      <c r="B195" s="4" t="s">
        <v>262</v>
      </c>
    </row>
    <row r="196" spans="1:2" x14ac:dyDescent="0.2">
      <c r="A196" s="53" t="str">
        <f t="shared" ref="A196:A253" si="3">RIGHT(B196,LEN(B196)-11)</f>
        <v>ATUM, VIVO</v>
      </c>
      <c r="B196" s="4" t="s">
        <v>263</v>
      </c>
    </row>
    <row r="197" spans="1:2" x14ac:dyDescent="0.2">
      <c r="A197" s="53" t="str">
        <f t="shared" si="3"/>
        <v>AVEIA</v>
      </c>
      <c r="B197" s="4" t="s">
        <v>264</v>
      </c>
    </row>
    <row r="198" spans="1:2" x14ac:dyDescent="0.2">
      <c r="A198" s="53" t="str">
        <f t="shared" si="3"/>
        <v>AVEIA EM FLOCOS OU ELABORADOS DE OUTRO MODO</v>
      </c>
      <c r="B198" s="4" t="s">
        <v>265</v>
      </c>
    </row>
    <row r="199" spans="1:2" x14ac:dyDescent="0.2">
      <c r="A199" s="53" t="str">
        <f t="shared" si="3"/>
        <v>AVELÃS</v>
      </c>
      <c r="B199" s="4" t="s">
        <v>266</v>
      </c>
    </row>
    <row r="200" spans="1:2" x14ac:dyDescent="0.2">
      <c r="A200" s="53" t="str">
        <f t="shared" si="3"/>
        <v>AVES DE RAPINA VIVAS</v>
      </c>
      <c r="B200" s="4" t="s">
        <v>628</v>
      </c>
    </row>
    <row r="201" spans="1:2" x14ac:dyDescent="0.2">
      <c r="A201" s="53" t="str">
        <f t="shared" si="3"/>
        <v>AVESTRUZES VIVAS</v>
      </c>
      <c r="B201" s="4" t="s">
        <v>267</v>
      </c>
    </row>
    <row r="202" spans="1:2" x14ac:dyDescent="0.2">
      <c r="A202" s="53" t="str">
        <f t="shared" si="3"/>
        <v>AZEITE DE OLIVA</v>
      </c>
      <c r="B202" s="4" t="s">
        <v>268</v>
      </c>
    </row>
    <row r="203" spans="1:2" x14ac:dyDescent="0.2">
      <c r="A203" s="53" t="str">
        <f t="shared" si="3"/>
        <v>AZEITONAS PREPARADAS OU CONSERVADAS</v>
      </c>
      <c r="B203" s="4" t="s">
        <v>269</v>
      </c>
    </row>
    <row r="204" spans="1:2" x14ac:dyDescent="0.2">
      <c r="A204" s="53" t="str">
        <f t="shared" si="3"/>
        <v>BACALHAU CONGELADO</v>
      </c>
      <c r="B204" s="4" t="s">
        <v>270</v>
      </c>
    </row>
    <row r="205" spans="1:2" x14ac:dyDescent="0.2">
      <c r="A205" s="53" t="str">
        <f t="shared" si="3"/>
        <v>BACALHAU, SECOS, SALGADOS OU DEFUMADOS</v>
      </c>
      <c r="B205" s="4" t="s">
        <v>271</v>
      </c>
    </row>
    <row r="206" spans="1:2" x14ac:dyDescent="0.2">
      <c r="A206" s="53" t="str">
        <f t="shared" si="3"/>
        <v>BANANAS FRESCAS OU SECAS</v>
      </c>
      <c r="B206" s="4" t="s">
        <v>272</v>
      </c>
    </row>
    <row r="207" spans="1:2" x14ac:dyDescent="0.2">
      <c r="A207" s="53" t="str">
        <f t="shared" si="3"/>
        <v>BATATA-DOCE</v>
      </c>
      <c r="B207" s="4" t="s">
        <v>273</v>
      </c>
    </row>
    <row r="208" spans="1:2" x14ac:dyDescent="0.2">
      <c r="A208" s="53" t="str">
        <f t="shared" si="3"/>
        <v>BATATAS</v>
      </c>
      <c r="B208" s="4" t="s">
        <v>274</v>
      </c>
    </row>
    <row r="209" spans="1:2" x14ac:dyDescent="0.2">
      <c r="A209" s="53" t="str">
        <f t="shared" si="3"/>
        <v>BATATAS CONGELADAS</v>
      </c>
      <c r="B209" s="4" t="s">
        <v>275</v>
      </c>
    </row>
    <row r="210" spans="1:2" x14ac:dyDescent="0.2">
      <c r="A210" s="53" t="str">
        <f t="shared" si="3"/>
        <v>BATATAS PREPARADAS OU CONSERVADAS</v>
      </c>
      <c r="B210" s="4" t="s">
        <v>276</v>
      </c>
    </row>
    <row r="211" spans="1:2" x14ac:dyDescent="0.2">
      <c r="A211" s="53" t="str">
        <f t="shared" si="3"/>
        <v>BORRACHA NATURAL</v>
      </c>
      <c r="B211" s="4" t="s">
        <v>277</v>
      </c>
    </row>
    <row r="212" spans="1:2" x14ac:dyDescent="0.2">
      <c r="A212" s="53" t="str">
        <f t="shared" si="3"/>
        <v>BOVINOS VIVOS</v>
      </c>
      <c r="B212" s="4" t="s">
        <v>278</v>
      </c>
    </row>
    <row r="213" spans="1:2" x14ac:dyDescent="0.2">
      <c r="A213" s="53" t="str">
        <f t="shared" si="3"/>
        <v>BUBALINOS VIVOS</v>
      </c>
      <c r="B213" s="4" t="s">
        <v>629</v>
      </c>
    </row>
    <row r="214" spans="1:2" x14ac:dyDescent="0.2">
      <c r="A214" s="53" t="str">
        <f t="shared" si="3"/>
        <v>BULBOS,  TUBÉRCULOS, RIZOMAS E SIMILARES</v>
      </c>
      <c r="B214" s="4" t="s">
        <v>279</v>
      </c>
    </row>
    <row r="215" spans="1:2" x14ac:dyDescent="0.2">
      <c r="A215" s="53" t="str">
        <f t="shared" si="3"/>
        <v>CACAU EM PÓ</v>
      </c>
      <c r="B215" s="4" t="s">
        <v>280</v>
      </c>
    </row>
    <row r="216" spans="1:2" x14ac:dyDescent="0.2">
      <c r="A216" s="53" t="str">
        <f t="shared" si="3"/>
        <v>CACAU INTEIRO OU PARTIDO</v>
      </c>
      <c r="B216" s="4" t="s">
        <v>281</v>
      </c>
    </row>
    <row r="217" spans="1:2" x14ac:dyDescent="0.2">
      <c r="A217" s="53" t="str">
        <f t="shared" si="3"/>
        <v>CACHAÇA</v>
      </c>
      <c r="B217" s="4" t="s">
        <v>282</v>
      </c>
    </row>
    <row r="218" spans="1:2" x14ac:dyDescent="0.2">
      <c r="A218" s="53" t="str">
        <f t="shared" si="3"/>
        <v>CAFÉ SOLÚVEL</v>
      </c>
      <c r="B218" s="4" t="s">
        <v>283</v>
      </c>
    </row>
    <row r="219" spans="1:2" x14ac:dyDescent="0.2">
      <c r="A219" s="53" t="str">
        <f t="shared" si="3"/>
        <v>CAFÉ TORRADO</v>
      </c>
      <c r="B219" s="4" t="s">
        <v>284</v>
      </c>
    </row>
    <row r="220" spans="1:2" x14ac:dyDescent="0.2">
      <c r="A220" s="53" t="str">
        <f t="shared" si="3"/>
        <v>CAFÉ VERDE</v>
      </c>
      <c r="B220" s="4" t="s">
        <v>285</v>
      </c>
    </row>
    <row r="221" spans="1:2" x14ac:dyDescent="0.2">
      <c r="A221" s="53" t="str">
        <f t="shared" si="3"/>
        <v>CALÇADOS DE COURO</v>
      </c>
      <c r="B221" s="4" t="s">
        <v>286</v>
      </c>
    </row>
    <row r="222" spans="1:2" x14ac:dyDescent="0.2">
      <c r="A222" s="53" t="str">
        <f t="shared" si="3"/>
        <v>CALDOS E SOPAS E PREPARAÇÕES P/ CALDOS E SOPAS</v>
      </c>
      <c r="B222" s="4" t="s">
        <v>287</v>
      </c>
    </row>
    <row r="223" spans="1:2" x14ac:dyDescent="0.2">
      <c r="A223" s="53" t="str">
        <f t="shared" si="3"/>
        <v>CAMARÕES, CONGELADOS</v>
      </c>
      <c r="B223" s="4" t="s">
        <v>288</v>
      </c>
    </row>
    <row r="224" spans="1:2" x14ac:dyDescent="0.2">
      <c r="A224" s="53" t="str">
        <f t="shared" si="3"/>
        <v>CAMARÕES, NÃO CONGELADOS</v>
      </c>
      <c r="B224" s="4" t="s">
        <v>289</v>
      </c>
    </row>
    <row r="225" spans="1:2" x14ac:dyDescent="0.2">
      <c r="A225" s="53" t="str">
        <f t="shared" si="3"/>
        <v>CAMELOS E OUTROS CAMELIDEOS VIVOS</v>
      </c>
      <c r="B225" s="4" t="s">
        <v>630</v>
      </c>
    </row>
    <row r="226" spans="1:2" x14ac:dyDescent="0.2">
      <c r="A226" s="53" t="str">
        <f t="shared" si="3"/>
        <v>CANELA</v>
      </c>
      <c r="B226" s="4" t="s">
        <v>290</v>
      </c>
    </row>
    <row r="227" spans="1:2" x14ac:dyDescent="0.2">
      <c r="A227" s="53" t="str">
        <f t="shared" si="3"/>
        <v>CAPRINOS VIVOS</v>
      </c>
      <c r="B227" s="4" t="s">
        <v>643</v>
      </c>
    </row>
    <row r="228" spans="1:2" x14ac:dyDescent="0.2">
      <c r="A228" s="53" t="str">
        <f t="shared" si="3"/>
        <v>CAQUIS FRESCOS</v>
      </c>
      <c r="B228" s="4" t="s">
        <v>291</v>
      </c>
    </row>
    <row r="229" spans="1:2" x14ac:dyDescent="0.2">
      <c r="A229" s="53" t="str">
        <f t="shared" si="3"/>
        <v>CARANGUEJOS, CONGELADOS</v>
      </c>
      <c r="B229" s="4" t="s">
        <v>292</v>
      </c>
    </row>
    <row r="230" spans="1:2" x14ac:dyDescent="0.2">
      <c r="A230" s="53" t="str">
        <f t="shared" si="3"/>
        <v>CARNE BOVINA in natura</v>
      </c>
      <c r="B230" s="4" t="s">
        <v>293</v>
      </c>
    </row>
    <row r="231" spans="1:2" x14ac:dyDescent="0.2">
      <c r="A231" s="53" t="str">
        <f t="shared" si="3"/>
        <v>CARNE BOVINA INDUSTRIALIZADA</v>
      </c>
      <c r="B231" s="4" t="s">
        <v>294</v>
      </c>
    </row>
    <row r="232" spans="1:2" x14ac:dyDescent="0.2">
      <c r="A232" s="53" t="str">
        <f t="shared" si="3"/>
        <v>CARNE DE FRANGO in natura</v>
      </c>
      <c r="B232" s="4" t="s">
        <v>295</v>
      </c>
    </row>
    <row r="233" spans="1:2" x14ac:dyDescent="0.2">
      <c r="A233" s="53" t="str">
        <f t="shared" si="3"/>
        <v>CARNE DE FRANGO INDUSTRIALIZADA</v>
      </c>
      <c r="B233" s="4" t="s">
        <v>296</v>
      </c>
    </row>
    <row r="234" spans="1:2" x14ac:dyDescent="0.2">
      <c r="A234" s="53" t="str">
        <f t="shared" si="3"/>
        <v>CARNE DE GANSO in natura</v>
      </c>
      <c r="B234" s="4" t="s">
        <v>803</v>
      </c>
    </row>
    <row r="235" spans="1:2" x14ac:dyDescent="0.2">
      <c r="A235" s="53" t="str">
        <f t="shared" si="3"/>
        <v>CARNE DE OVINO in natura</v>
      </c>
      <c r="B235" s="4" t="s">
        <v>297</v>
      </c>
    </row>
    <row r="236" spans="1:2" x14ac:dyDescent="0.2">
      <c r="A236" s="53" t="str">
        <f t="shared" si="3"/>
        <v>CARNE DE PATO in natura</v>
      </c>
      <c r="B236" s="4" t="s">
        <v>298</v>
      </c>
    </row>
    <row r="237" spans="1:2" x14ac:dyDescent="0.2">
      <c r="A237" s="53" t="str">
        <f t="shared" si="3"/>
        <v>CARNE DE PERU in natura</v>
      </c>
      <c r="B237" s="4" t="s">
        <v>299</v>
      </c>
    </row>
    <row r="238" spans="1:2" x14ac:dyDescent="0.2">
      <c r="A238" s="53" t="str">
        <f t="shared" si="3"/>
        <v>CARNE DE PERU INDUSTRIALIZADA</v>
      </c>
      <c r="B238" s="4" t="s">
        <v>300</v>
      </c>
    </row>
    <row r="239" spans="1:2" x14ac:dyDescent="0.2">
      <c r="A239" s="53" t="str">
        <f t="shared" si="3"/>
        <v>CARNE SUÍNA in natura</v>
      </c>
      <c r="B239" s="4" t="s">
        <v>301</v>
      </c>
    </row>
    <row r="240" spans="1:2" x14ac:dyDescent="0.2">
      <c r="A240" s="53" t="str">
        <f t="shared" si="3"/>
        <v>CARNE SUÍNA INDUSTRIALIZADA</v>
      </c>
      <c r="B240" s="4" t="s">
        <v>302</v>
      </c>
    </row>
    <row r="241" spans="1:2" x14ac:dyDescent="0.2">
      <c r="A241" s="53" t="str">
        <f t="shared" si="3"/>
        <v>CARNES DE CAPRINO in natura</v>
      </c>
      <c r="B241" s="4" t="s">
        <v>303</v>
      </c>
    </row>
    <row r="242" spans="1:2" x14ac:dyDescent="0.2">
      <c r="A242" s="53" t="str">
        <f t="shared" si="3"/>
        <v>CARNES DE CAVALO, ASININO E MUAR</v>
      </c>
      <c r="B242" s="4" t="s">
        <v>304</v>
      </c>
    </row>
    <row r="243" spans="1:2" x14ac:dyDescent="0.2">
      <c r="A243" s="53" t="str">
        <f t="shared" si="3"/>
        <v>CASEINAS E CASEINATOS</v>
      </c>
      <c r="B243" s="4" t="s">
        <v>305</v>
      </c>
    </row>
    <row r="244" spans="1:2" x14ac:dyDescent="0.2">
      <c r="A244" s="53" t="str">
        <f t="shared" si="3"/>
        <v>CASTANHA DE CAJÚ</v>
      </c>
      <c r="B244" s="4" t="s">
        <v>306</v>
      </c>
    </row>
    <row r="245" spans="1:2" x14ac:dyDescent="0.2">
      <c r="A245" s="53" t="str">
        <f t="shared" si="3"/>
        <v>CASTANHA DO PARÁ</v>
      </c>
      <c r="B245" s="4" t="s">
        <v>307</v>
      </c>
    </row>
    <row r="246" spans="1:2" x14ac:dyDescent="0.2">
      <c r="A246" s="53" t="str">
        <f t="shared" si="3"/>
        <v>CASULOS DE BICHO-DA-SEDA E SEDA CRUA</v>
      </c>
      <c r="B246" s="4" t="s">
        <v>308</v>
      </c>
    </row>
    <row r="247" spans="1:2" x14ac:dyDescent="0.2">
      <c r="A247" s="53" t="str">
        <f t="shared" si="3"/>
        <v>CAVALOS VIVOS</v>
      </c>
      <c r="B247" s="4" t="s">
        <v>309</v>
      </c>
    </row>
    <row r="248" spans="1:2" x14ac:dyDescent="0.2">
      <c r="A248" s="53" t="str">
        <f t="shared" si="3"/>
        <v>CEBOLAS</v>
      </c>
      <c r="B248" s="4" t="s">
        <v>310</v>
      </c>
    </row>
    <row r="249" spans="1:2" x14ac:dyDescent="0.2">
      <c r="A249" s="53" t="str">
        <f t="shared" si="3"/>
        <v>CEBOLAS SECAS</v>
      </c>
      <c r="B249" s="4" t="s">
        <v>311</v>
      </c>
    </row>
    <row r="250" spans="1:2" x14ac:dyDescent="0.2">
      <c r="A250" s="53" t="str">
        <f t="shared" si="3"/>
        <v>CELULOSE</v>
      </c>
      <c r="B250" s="4" t="s">
        <v>312</v>
      </c>
    </row>
    <row r="251" spans="1:2" x14ac:dyDescent="0.2">
      <c r="A251" s="53" t="str">
        <f t="shared" si="3"/>
        <v>CENOURAS E NABOS</v>
      </c>
      <c r="B251" s="4" t="s">
        <v>313</v>
      </c>
    </row>
    <row r="252" spans="1:2" x14ac:dyDescent="0.2">
      <c r="A252" s="53" t="str">
        <f t="shared" si="3"/>
        <v>CENTEIO</v>
      </c>
      <c r="B252" s="4" t="s">
        <v>314</v>
      </c>
    </row>
    <row r="253" spans="1:2" x14ac:dyDescent="0.2">
      <c r="A253" s="53" t="str">
        <f t="shared" si="3"/>
        <v>CERAS DE ABELHA</v>
      </c>
      <c r="B253" s="4" t="s">
        <v>315</v>
      </c>
    </row>
    <row r="254" spans="1:2" x14ac:dyDescent="0.2">
      <c r="A254" s="53" t="str">
        <f t="shared" ref="A254:A317" si="4">RIGHT(B254,LEN(B254)-11)</f>
        <v>CERDAS E PÊLOS DE ANIMAIS</v>
      </c>
      <c r="B254" s="4" t="s">
        <v>316</v>
      </c>
    </row>
    <row r="255" spans="1:2" x14ac:dyDescent="0.2">
      <c r="A255" s="53" t="str">
        <f t="shared" si="4"/>
        <v>CEREJAS FRESCAS</v>
      </c>
      <c r="B255" s="4" t="s">
        <v>317</v>
      </c>
    </row>
    <row r="256" spans="1:2" x14ac:dyDescent="0.2">
      <c r="A256" s="53" t="str">
        <f t="shared" si="4"/>
        <v>CEREJAS PREPARADAS OU CONSERVADAS</v>
      </c>
      <c r="B256" s="4" t="s">
        <v>318</v>
      </c>
    </row>
    <row r="257" spans="1:2" x14ac:dyDescent="0.2">
      <c r="A257" s="53" t="str">
        <f t="shared" si="4"/>
        <v>CERVEJA</v>
      </c>
      <c r="B257" s="4" t="s">
        <v>319</v>
      </c>
    </row>
    <row r="258" spans="1:2" x14ac:dyDescent="0.2">
      <c r="A258" s="53" t="str">
        <f t="shared" si="4"/>
        <v>CEVADA</v>
      </c>
      <c r="B258" s="4" t="s">
        <v>320</v>
      </c>
    </row>
    <row r="259" spans="1:2" x14ac:dyDescent="0.2">
      <c r="A259" s="53" t="str">
        <f t="shared" si="4"/>
        <v>CHÁ PRETO</v>
      </c>
      <c r="B259" s="4" t="s">
        <v>321</v>
      </c>
    </row>
    <row r="260" spans="1:2" x14ac:dyDescent="0.2">
      <c r="A260" s="53" t="str">
        <f t="shared" si="4"/>
        <v>CHÁ VERDE</v>
      </c>
      <c r="B260" s="4" t="s">
        <v>322</v>
      </c>
    </row>
    <row r="261" spans="1:2" x14ac:dyDescent="0.2">
      <c r="A261" s="53" t="str">
        <f t="shared" si="4"/>
        <v>CHARUTOS E CIGARRILHAS</v>
      </c>
      <c r="B261" s="4" t="s">
        <v>323</v>
      </c>
    </row>
    <row r="262" spans="1:2" x14ac:dyDescent="0.2">
      <c r="A262" s="53" t="str">
        <f t="shared" si="4"/>
        <v>CHICÓRIA</v>
      </c>
      <c r="B262" s="4" t="s">
        <v>324</v>
      </c>
    </row>
    <row r="263" spans="1:2" x14ac:dyDescent="0.2">
      <c r="A263" s="53" t="str">
        <f t="shared" si="4"/>
        <v>CHOCOLATE E PREPARAÇÕES ALIM. CONT. CACAU</v>
      </c>
      <c r="B263" s="4" t="s">
        <v>325</v>
      </c>
    </row>
    <row r="264" spans="1:2" x14ac:dyDescent="0.2">
      <c r="A264" s="53" t="str">
        <f t="shared" si="4"/>
        <v>CIGARROS</v>
      </c>
      <c r="B264" s="4" t="s">
        <v>326</v>
      </c>
    </row>
    <row r="265" spans="1:2" x14ac:dyDescent="0.2">
      <c r="A265" s="53" t="str">
        <f t="shared" si="4"/>
        <v>CLEMENTINAS</v>
      </c>
      <c r="B265" s="4" t="s">
        <v>631</v>
      </c>
    </row>
    <row r="266" spans="1:2" x14ac:dyDescent="0.2">
      <c r="A266" s="53" t="str">
        <f t="shared" si="4"/>
        <v>COCOS (ENDOCARPO)</v>
      </c>
      <c r="B266" s="4" t="s">
        <v>327</v>
      </c>
    </row>
    <row r="267" spans="1:2" x14ac:dyDescent="0.2">
      <c r="A267" s="53" t="str">
        <f t="shared" si="4"/>
        <v>COCOS FRESCOS OU SECOS</v>
      </c>
      <c r="B267" s="4" t="s">
        <v>328</v>
      </c>
    </row>
    <row r="268" spans="1:2" x14ac:dyDescent="0.2">
      <c r="A268" s="53" t="str">
        <f t="shared" si="4"/>
        <v>COGUMELOS</v>
      </c>
      <c r="B268" s="4" t="s">
        <v>329</v>
      </c>
    </row>
    <row r="269" spans="1:2" x14ac:dyDescent="0.2">
      <c r="A269" s="53" t="str">
        <f t="shared" si="4"/>
        <v>COGUMELOS E TRUFAS PREPARADOS OU CONSERVADOS</v>
      </c>
      <c r="B269" s="4" t="s">
        <v>330</v>
      </c>
    </row>
    <row r="270" spans="1:2" x14ac:dyDescent="0.2">
      <c r="A270" s="53" t="str">
        <f t="shared" si="4"/>
        <v>COGUMELOS E TRUFAS SECOS</v>
      </c>
      <c r="B270" s="4" t="s">
        <v>331</v>
      </c>
    </row>
    <row r="271" spans="1:2" x14ac:dyDescent="0.2">
      <c r="A271" s="53" t="str">
        <f t="shared" si="4"/>
        <v>COLOFONIAS, ÁCIDOS RESÍNICOS E SEUS DERIVADOS</v>
      </c>
      <c r="B271" s="4" t="s">
        <v>332</v>
      </c>
    </row>
    <row r="272" spans="1:2" x14ac:dyDescent="0.2">
      <c r="A272" s="53" t="str">
        <f t="shared" si="4"/>
        <v>CONDIMENTOS E TEMPEROS</v>
      </c>
      <c r="B272" s="4" t="s">
        <v>333</v>
      </c>
    </row>
    <row r="273" spans="1:2" x14ac:dyDescent="0.2">
      <c r="A273" s="53" t="str">
        <f t="shared" si="4"/>
        <v>CONES E EXTRATOS DE LÚPULO E LUPULINA</v>
      </c>
      <c r="B273" s="4" t="s">
        <v>804</v>
      </c>
    </row>
    <row r="274" spans="1:2" x14ac:dyDescent="0.2">
      <c r="A274" s="53" t="str">
        <f t="shared" si="4"/>
        <v>CORDÉIS E DEMAIS PRODUTOS DO SISAL OU OUTRAS FIBRAS 'AGAVE'</v>
      </c>
      <c r="B274" s="4" t="s">
        <v>334</v>
      </c>
    </row>
    <row r="275" spans="1:2" x14ac:dyDescent="0.2">
      <c r="A275" s="53" t="str">
        <f t="shared" si="4"/>
        <v>CORTIÇA</v>
      </c>
      <c r="B275" s="4" t="s">
        <v>335</v>
      </c>
    </row>
    <row r="276" spans="1:2" x14ac:dyDescent="0.2">
      <c r="A276" s="53" t="str">
        <f t="shared" si="4"/>
        <v>COUROS/PELES ACAMURÇADOS</v>
      </c>
      <c r="B276" s="4" t="s">
        <v>336</v>
      </c>
    </row>
    <row r="277" spans="1:2" x14ac:dyDescent="0.2">
      <c r="A277" s="53" t="str">
        <f t="shared" si="4"/>
        <v>COUROS/PELES DE BOVINOS OU EQUÍDEOS, EM BRUTO</v>
      </c>
      <c r="B277" s="4" t="s">
        <v>337</v>
      </c>
    </row>
    <row r="278" spans="1:2" x14ac:dyDescent="0.2">
      <c r="A278" s="53" t="str">
        <f t="shared" si="4"/>
        <v>COUROS/PELES DE BOVINOS, CRUST</v>
      </c>
      <c r="B278" s="4" t="s">
        <v>338</v>
      </c>
    </row>
    <row r="279" spans="1:2" x14ac:dyDescent="0.2">
      <c r="A279" s="53" t="str">
        <f t="shared" si="4"/>
        <v>COUROS/PELES DE BOVINOS, PREPARADOS</v>
      </c>
      <c r="B279" s="4" t="s">
        <v>340</v>
      </c>
    </row>
    <row r="280" spans="1:2" x14ac:dyDescent="0.2">
      <c r="A280" s="53" t="str">
        <f t="shared" si="4"/>
        <v>COUROS/PELES DE CAPRINOS, CRUST</v>
      </c>
      <c r="B280" s="4" t="s">
        <v>341</v>
      </c>
    </row>
    <row r="281" spans="1:2" x14ac:dyDescent="0.2">
      <c r="A281" s="53" t="str">
        <f t="shared" si="4"/>
        <v>COUROS/PELES DE CAPRINOS, CURTIDOS, WET BLUE</v>
      </c>
      <c r="B281" s="4" t="s">
        <v>342</v>
      </c>
    </row>
    <row r="282" spans="1:2" x14ac:dyDescent="0.2">
      <c r="A282" s="53" t="str">
        <f t="shared" si="4"/>
        <v>COUROS/PELES DE CAPRINOS, PREPARADOS</v>
      </c>
      <c r="B282" s="4" t="s">
        <v>343</v>
      </c>
    </row>
    <row r="283" spans="1:2" x14ac:dyDescent="0.2">
      <c r="A283" s="53" t="str">
        <f t="shared" si="4"/>
        <v>COUROS/PELES DE EQUÍDEOS, CRUST</v>
      </c>
      <c r="B283" s="4" t="s">
        <v>344</v>
      </c>
    </row>
    <row r="284" spans="1:2" x14ac:dyDescent="0.2">
      <c r="A284" s="53" t="str">
        <f t="shared" si="4"/>
        <v>COUROS/PELES DE EQUÍDEOS, CURTIDO</v>
      </c>
      <c r="B284" s="4" t="s">
        <v>632</v>
      </c>
    </row>
    <row r="285" spans="1:2" x14ac:dyDescent="0.2">
      <c r="A285" s="53" t="str">
        <f t="shared" si="4"/>
        <v>COUROS/PELES DE EQUÍDEOS, PREPARADOS</v>
      </c>
      <c r="B285" s="4" t="s">
        <v>345</v>
      </c>
    </row>
    <row r="286" spans="1:2" x14ac:dyDescent="0.2">
      <c r="A286" s="53" t="str">
        <f t="shared" si="4"/>
        <v>COUROS/PELES DE OUTROS ANIMAIS, CRUST</v>
      </c>
      <c r="B286" s="4" t="s">
        <v>633</v>
      </c>
    </row>
    <row r="287" spans="1:2" x14ac:dyDescent="0.2">
      <c r="A287" s="53" t="str">
        <f t="shared" si="4"/>
        <v>COUROS/PELES DE OUTROS ANIMAIS, EM BRUTO</v>
      </c>
      <c r="B287" s="4" t="s">
        <v>634</v>
      </c>
    </row>
    <row r="288" spans="1:2" x14ac:dyDescent="0.2">
      <c r="A288" s="53" t="str">
        <f t="shared" si="4"/>
        <v>COUROS/PELES DE OUTROS ANIMAIS, PREPARADOS</v>
      </c>
      <c r="B288" s="4" t="s">
        <v>346</v>
      </c>
    </row>
    <row r="289" spans="1:2" x14ac:dyDescent="0.2">
      <c r="A289" s="53" t="str">
        <f t="shared" si="4"/>
        <v>COUROS/PELES DE OVINOS, CRUST</v>
      </c>
      <c r="B289" s="4" t="s">
        <v>347</v>
      </c>
    </row>
    <row r="290" spans="1:2" x14ac:dyDescent="0.2">
      <c r="A290" s="53" t="str">
        <f t="shared" si="4"/>
        <v>COUROS/PELES DE OVINOS, CURTIDO, WET BLUE</v>
      </c>
      <c r="B290" s="4" t="s">
        <v>348</v>
      </c>
    </row>
    <row r="291" spans="1:2" x14ac:dyDescent="0.2">
      <c r="A291" s="53" t="str">
        <f t="shared" si="4"/>
        <v>COUROS/PELES DE OVINOS, EM BRUTO</v>
      </c>
      <c r="B291" s="4" t="s">
        <v>349</v>
      </c>
    </row>
    <row r="292" spans="1:2" x14ac:dyDescent="0.2">
      <c r="A292" s="53" t="str">
        <f t="shared" si="4"/>
        <v>COUROS/PELES DE OVINOS, PREPARADOS</v>
      </c>
      <c r="B292" s="4" t="s">
        <v>350</v>
      </c>
    </row>
    <row r="293" spans="1:2" x14ac:dyDescent="0.2">
      <c r="A293" s="53" t="str">
        <f t="shared" si="4"/>
        <v>COUROS/PELES DE RÉPTEIS, CURTIDOS OU CRUST</v>
      </c>
      <c r="B293" s="4" t="s">
        <v>351</v>
      </c>
    </row>
    <row r="294" spans="1:2" x14ac:dyDescent="0.2">
      <c r="A294" s="53" t="str">
        <f t="shared" si="4"/>
        <v>COUROS/PELES DE RÉPTEIS, EM BRUTO</v>
      </c>
      <c r="B294" s="4" t="s">
        <v>352</v>
      </c>
    </row>
    <row r="295" spans="1:2" x14ac:dyDescent="0.2">
      <c r="A295" s="53" t="str">
        <f t="shared" si="4"/>
        <v>COUROS/PELES DE RÉPTEIS, PREPARADOS</v>
      </c>
      <c r="B295" s="4" t="s">
        <v>635</v>
      </c>
    </row>
    <row r="296" spans="1:2" x14ac:dyDescent="0.2">
      <c r="A296" s="53" t="str">
        <f t="shared" si="4"/>
        <v>COUROS/PELES DE SUÍNOS, CRUST</v>
      </c>
      <c r="B296" s="4" t="s">
        <v>353</v>
      </c>
    </row>
    <row r="297" spans="1:2" x14ac:dyDescent="0.2">
      <c r="A297" s="53" t="str">
        <f t="shared" si="4"/>
        <v>COUROS/PELES DE SUÍNOS, PREPARADOS</v>
      </c>
      <c r="B297" s="4" t="s">
        <v>354</v>
      </c>
    </row>
    <row r="298" spans="1:2" x14ac:dyDescent="0.2">
      <c r="A298" s="53" t="str">
        <f t="shared" si="4"/>
        <v>COUROS/PELES ENVERNIZADOS OU REVESTIDOS</v>
      </c>
      <c r="B298" s="4" t="s">
        <v>355</v>
      </c>
    </row>
    <row r="299" spans="1:2" x14ac:dyDescent="0.2">
      <c r="A299" s="53" t="str">
        <f t="shared" si="4"/>
        <v>COUROS/PELES METALIZADOS</v>
      </c>
      <c r="B299" s="4" t="s">
        <v>356</v>
      </c>
    </row>
    <row r="300" spans="1:2" x14ac:dyDescent="0.2">
      <c r="A300" s="53" t="str">
        <f t="shared" si="4"/>
        <v>COUROS/PELES RECONSTITUÍDOS</v>
      </c>
      <c r="B300" s="4" t="s">
        <v>357</v>
      </c>
    </row>
    <row r="301" spans="1:2" x14ac:dyDescent="0.2">
      <c r="A301" s="53" t="str">
        <f t="shared" si="4"/>
        <v>CRAVO-DA-ÍNDIA</v>
      </c>
      <c r="B301" s="4" t="s">
        <v>358</v>
      </c>
    </row>
    <row r="302" spans="1:2" x14ac:dyDescent="0.2">
      <c r="A302" s="53" t="str">
        <f t="shared" si="4"/>
        <v>CREME DE LEITE</v>
      </c>
      <c r="B302" s="4" t="s">
        <v>359</v>
      </c>
    </row>
    <row r="303" spans="1:2" x14ac:dyDescent="0.2">
      <c r="A303" s="53" t="str">
        <f t="shared" si="4"/>
        <v>DAMASCOS FRESCOS</v>
      </c>
      <c r="B303" s="4" t="s">
        <v>360</v>
      </c>
    </row>
    <row r="304" spans="1:2" x14ac:dyDescent="0.2">
      <c r="A304" s="53" t="str">
        <f t="shared" si="4"/>
        <v>DAMASCOS PREPARADOS OU CONSERVADOS</v>
      </c>
      <c r="B304" s="4" t="s">
        <v>361</v>
      </c>
    </row>
    <row r="305" spans="1:2" x14ac:dyDescent="0.2">
      <c r="A305" s="53" t="str">
        <f t="shared" si="4"/>
        <v>DAMASCOS SECOS</v>
      </c>
      <c r="B305" s="4" t="s">
        <v>362</v>
      </c>
    </row>
    <row r="306" spans="1:2" x14ac:dyDescent="0.2">
      <c r="A306" s="53" t="str">
        <f t="shared" si="4"/>
        <v>DEMAIS  PRODUTOS LÁCTEOS</v>
      </c>
      <c r="B306" s="4" t="s">
        <v>363</v>
      </c>
    </row>
    <row r="307" spans="1:2" x14ac:dyDescent="0.2">
      <c r="A307" s="53" t="str">
        <f t="shared" si="4"/>
        <v>DEMAIS AÇÚCARES</v>
      </c>
      <c r="B307" s="4" t="s">
        <v>364</v>
      </c>
    </row>
    <row r="308" spans="1:2" x14ac:dyDescent="0.2">
      <c r="A308" s="53" t="str">
        <f t="shared" si="4"/>
        <v>DEMAIS ÁLCOOIS</v>
      </c>
      <c r="B308" s="4" t="s">
        <v>365</v>
      </c>
    </row>
    <row r="309" spans="1:2" x14ac:dyDescent="0.2">
      <c r="A309" s="53" t="str">
        <f t="shared" si="4"/>
        <v>DEMAIS CARNES E MIUDEZAS</v>
      </c>
      <c r="B309" s="4" t="s">
        <v>366</v>
      </c>
    </row>
    <row r="310" spans="1:2" x14ac:dyDescent="0.2">
      <c r="A310" s="53" t="str">
        <f t="shared" si="4"/>
        <v>DEMAIS CEREAIS</v>
      </c>
      <c r="B310" s="4" t="s">
        <v>367</v>
      </c>
    </row>
    <row r="311" spans="1:2" x14ac:dyDescent="0.2">
      <c r="A311" s="53" t="str">
        <f t="shared" si="4"/>
        <v>DEMAIS CRUSTÁCEOS E MOLUSCOS</v>
      </c>
      <c r="B311" s="4" t="s">
        <v>368</v>
      </c>
    </row>
    <row r="312" spans="1:2" x14ac:dyDescent="0.2">
      <c r="A312" s="53" t="str">
        <f t="shared" si="4"/>
        <v>DEMAIS ESPECIARIAS</v>
      </c>
      <c r="B312" s="4" t="s">
        <v>369</v>
      </c>
    </row>
    <row r="313" spans="1:2" x14ac:dyDescent="0.2">
      <c r="A313" s="53" t="str">
        <f t="shared" si="4"/>
        <v>DEMAIS FIBRAS E PRODUTOS TÊXTEIS</v>
      </c>
      <c r="B313" s="4" t="s">
        <v>370</v>
      </c>
    </row>
    <row r="314" spans="1:2" x14ac:dyDescent="0.2">
      <c r="A314" s="53" t="str">
        <f t="shared" si="4"/>
        <v>DEMAIS GORDURAS LÁCTEAS</v>
      </c>
      <c r="B314" s="4" t="s">
        <v>371</v>
      </c>
    </row>
    <row r="315" spans="1:2" x14ac:dyDescent="0.2">
      <c r="A315" s="53" t="str">
        <f t="shared" si="4"/>
        <v>DEMAIS MADEIRAS E MANUFATURAS DE MADEIRAS</v>
      </c>
      <c r="B315" s="4" t="s">
        <v>372</v>
      </c>
    </row>
    <row r="316" spans="1:2" x14ac:dyDescent="0.2">
      <c r="A316" s="53" t="str">
        <f t="shared" si="4"/>
        <v>DEMAIS NOZES E CASTANHAS</v>
      </c>
      <c r="B316" s="4" t="s">
        <v>373</v>
      </c>
    </row>
    <row r="317" spans="1:2" x14ac:dyDescent="0.2">
      <c r="A317" s="53" t="str">
        <f t="shared" si="4"/>
        <v>DEMAIS OLEOS DE SOJA</v>
      </c>
      <c r="B317" s="4" t="s">
        <v>374</v>
      </c>
    </row>
    <row r="318" spans="1:2" x14ac:dyDescent="0.2">
      <c r="A318" s="53" t="str">
        <f t="shared" ref="A318:A381" si="5">RIGHT(B318,LEN(B318)-11)</f>
        <v>DEMAIS OLEOS ESSENCIAIS</v>
      </c>
      <c r="B318" s="4" t="s">
        <v>375</v>
      </c>
    </row>
    <row r="319" spans="1:2" x14ac:dyDescent="0.2">
      <c r="A319" s="53" t="str">
        <f t="shared" si="5"/>
        <v>DEMAIS OLEOS VEGETAIS</v>
      </c>
      <c r="B319" s="4" t="s">
        <v>376</v>
      </c>
    </row>
    <row r="320" spans="1:2" x14ac:dyDescent="0.2">
      <c r="A320" s="53" t="str">
        <f t="shared" si="5"/>
        <v>DEMAIS PEIXES</v>
      </c>
      <c r="B320" s="4" t="s">
        <v>377</v>
      </c>
    </row>
    <row r="321" spans="1:2" x14ac:dyDescent="0.2">
      <c r="A321" s="53" t="str">
        <f t="shared" si="5"/>
        <v>DEMAIS PREPARAÇÕES DE CARNES</v>
      </c>
      <c r="B321" s="4" t="s">
        <v>378</v>
      </c>
    </row>
    <row r="322" spans="1:2" x14ac:dyDescent="0.2">
      <c r="A322" s="53" t="str">
        <f t="shared" si="5"/>
        <v>DEMAIS PRODUTOS DA INDÚSTRIA QUÍMICA , DE ORIGEM VEGETAL</v>
      </c>
      <c r="B322" s="4" t="s">
        <v>379</v>
      </c>
    </row>
    <row r="323" spans="1:2" x14ac:dyDescent="0.2">
      <c r="A323" s="53" t="str">
        <f t="shared" si="5"/>
        <v>DEMAIS PRODUTOS DE COURO</v>
      </c>
      <c r="B323" s="4" t="s">
        <v>380</v>
      </c>
    </row>
    <row r="324" spans="1:2" x14ac:dyDescent="0.2">
      <c r="A324" s="53" t="str">
        <f t="shared" si="5"/>
        <v>DEMAIS PRODUTOS E SUBPRODUTOS DA INDÚSTRIA DE MOAGEM</v>
      </c>
      <c r="B324" s="4" t="s">
        <v>381</v>
      </c>
    </row>
    <row r="325" spans="1:2" x14ac:dyDescent="0.2">
      <c r="A325" s="53" t="str">
        <f t="shared" si="5"/>
        <v>DEMAIS PRODUTOS HORTÍCOLAS CONGELADOS</v>
      </c>
      <c r="B325" s="4" t="s">
        <v>382</v>
      </c>
    </row>
    <row r="326" spans="1:2" x14ac:dyDescent="0.2">
      <c r="A326" s="53" t="str">
        <f t="shared" si="5"/>
        <v>DEMAIS PRODUTOS HORTÍCOLAS, LEGUMINOSAS, RAÍZES E TUBÉRCULOS</v>
      </c>
      <c r="B326" s="4" t="s">
        <v>383</v>
      </c>
    </row>
    <row r="327" spans="1:2" x14ac:dyDescent="0.2">
      <c r="A327" s="53" t="str">
        <f t="shared" si="5"/>
        <v>DEMAIS PRODUTOS HORTÍCOLAS, LEGUMINOSAS, RAÍZES E TUBÉRCULOS FRESCOS</v>
      </c>
      <c r="B327" s="4" t="s">
        <v>384</v>
      </c>
    </row>
    <row r="328" spans="1:2" x14ac:dyDescent="0.2">
      <c r="A328" s="53" t="str">
        <f t="shared" si="5"/>
        <v>DEMAIS PRODUTOS HORTÍCOLAS, LEGUMINOSAS, RAÍZES E TUBÉRCULOS PREPARADOS OU CONSERVADOS</v>
      </c>
      <c r="B328" s="4" t="s">
        <v>385</v>
      </c>
    </row>
    <row r="329" spans="1:2" x14ac:dyDescent="0.2">
      <c r="A329" s="53" t="str">
        <f t="shared" si="5"/>
        <v>DEMAIS PRODUTOS HORTÍCOLAS, LEGUMINOSAS, RAÍZES E TUBÉRCULOS SECOS</v>
      </c>
      <c r="B329" s="4" t="s">
        <v>386</v>
      </c>
    </row>
    <row r="330" spans="1:2" x14ac:dyDescent="0.2">
      <c r="A330" s="53" t="str">
        <f t="shared" si="5"/>
        <v>DEMAIS SEMENTES</v>
      </c>
      <c r="B330" s="4" t="s">
        <v>387</v>
      </c>
    </row>
    <row r="331" spans="1:2" x14ac:dyDescent="0.2">
      <c r="A331" s="53" t="str">
        <f t="shared" si="5"/>
        <v>DEMAIS SUCOS DE FRUTA</v>
      </c>
      <c r="B331" s="4" t="s">
        <v>388</v>
      </c>
    </row>
    <row r="332" spans="1:2" x14ac:dyDescent="0.2">
      <c r="A332" s="53" t="str">
        <f t="shared" si="5"/>
        <v>DESPERDÍCIOS DE CACAU</v>
      </c>
      <c r="B332" s="4" t="s">
        <v>389</v>
      </c>
    </row>
    <row r="333" spans="1:2" x14ac:dyDescent="0.2">
      <c r="A333" s="53" t="str">
        <f t="shared" si="5"/>
        <v>DESPERDÍCIOS DE COUROS/PELES</v>
      </c>
      <c r="B333" s="4" t="s">
        <v>390</v>
      </c>
    </row>
    <row r="334" spans="1:2" x14ac:dyDescent="0.2">
      <c r="A334" s="53" t="str">
        <f t="shared" si="5"/>
        <v>DESPERDÍCIOS DE FUMO</v>
      </c>
      <c r="B334" s="4" t="s">
        <v>391</v>
      </c>
    </row>
    <row r="335" spans="1:2" x14ac:dyDescent="0.2">
      <c r="A335" s="53" t="str">
        <f t="shared" si="5"/>
        <v>DOCE DE LEITE</v>
      </c>
      <c r="B335" s="4" t="s">
        <v>392</v>
      </c>
    </row>
    <row r="336" spans="1:2" x14ac:dyDescent="0.2">
      <c r="A336" s="53" t="str">
        <f t="shared" si="5"/>
        <v>ENZIMAS E SEUS CONCENTRADOS</v>
      </c>
      <c r="B336" s="4" t="s">
        <v>393</v>
      </c>
    </row>
    <row r="337" spans="1:2" x14ac:dyDescent="0.2">
      <c r="A337" s="53" t="str">
        <f t="shared" si="5"/>
        <v>ERVILHAS</v>
      </c>
      <c r="B337" s="4" t="s">
        <v>394</v>
      </c>
    </row>
    <row r="338" spans="1:2" x14ac:dyDescent="0.2">
      <c r="A338" s="53" t="str">
        <f t="shared" si="5"/>
        <v>ERVILHAS CONGELADAS</v>
      </c>
      <c r="B338" s="4" t="s">
        <v>395</v>
      </c>
    </row>
    <row r="339" spans="1:2" x14ac:dyDescent="0.2">
      <c r="A339" s="53" t="str">
        <f t="shared" si="5"/>
        <v>ERVILHAS PREPARADAS OU CONSERVADAS</v>
      </c>
      <c r="B339" s="4" t="s">
        <v>396</v>
      </c>
    </row>
    <row r="340" spans="1:2" x14ac:dyDescent="0.2">
      <c r="A340" s="53" t="str">
        <f t="shared" si="5"/>
        <v>ERVILHAS SECAS</v>
      </c>
      <c r="B340" s="4" t="s">
        <v>397</v>
      </c>
    </row>
    <row r="341" spans="1:2" x14ac:dyDescent="0.2">
      <c r="A341" s="53" t="str">
        <f t="shared" si="5"/>
        <v>ESPINAFRES CONGELADOS</v>
      </c>
      <c r="B341" s="4" t="s">
        <v>398</v>
      </c>
    </row>
    <row r="342" spans="1:2" x14ac:dyDescent="0.2">
      <c r="A342" s="53" t="str">
        <f t="shared" si="5"/>
        <v>ESSÊNCIAS DERIVADAS DE MADEIRA</v>
      </c>
      <c r="B342" s="4" t="s">
        <v>399</v>
      </c>
    </row>
    <row r="343" spans="1:2" x14ac:dyDescent="0.2">
      <c r="A343" s="53" t="str">
        <f t="shared" si="5"/>
        <v>EXTRATO DE MALTE</v>
      </c>
      <c r="B343" s="4" t="s">
        <v>400</v>
      </c>
    </row>
    <row r="344" spans="1:2" x14ac:dyDescent="0.2">
      <c r="A344" s="53" t="str">
        <f t="shared" si="5"/>
        <v>EXTRATOS TANANTES DE ORIGEM VEGETAL, TANINOS E SEUS DERIVADOS</v>
      </c>
      <c r="B344" s="4" t="s">
        <v>401</v>
      </c>
    </row>
    <row r="345" spans="1:2" x14ac:dyDescent="0.2">
      <c r="A345" s="53" t="str">
        <f t="shared" si="5"/>
        <v>EXTRATOS, ESSÊNCIAS E CONCENTRADOS DE CAFÉ</v>
      </c>
      <c r="B345" s="4" t="s">
        <v>402</v>
      </c>
    </row>
    <row r="346" spans="1:2" x14ac:dyDescent="0.2">
      <c r="A346" s="53" t="str">
        <f t="shared" si="5"/>
        <v>EXTRATOS, ESSÊNCIAS E PREPARAÇÕES DE CHÁS E MATE</v>
      </c>
      <c r="B346" s="4" t="s">
        <v>403</v>
      </c>
    </row>
    <row r="347" spans="1:2" x14ac:dyDescent="0.2">
      <c r="A347" s="53" t="str">
        <f t="shared" si="5"/>
        <v>FARELO DE SOJA</v>
      </c>
      <c r="B347" s="4" t="s">
        <v>404</v>
      </c>
    </row>
    <row r="348" spans="1:2" x14ac:dyDescent="0.2">
      <c r="A348" s="53" t="str">
        <f t="shared" si="5"/>
        <v>FARELO, SÊMEAS E OUTROS RESÍDUOS  DE TRIGO</v>
      </c>
      <c r="B348" s="4" t="s">
        <v>405</v>
      </c>
    </row>
    <row r="349" spans="1:2" x14ac:dyDescent="0.2">
      <c r="A349" s="53" t="str">
        <f t="shared" si="5"/>
        <v>FARELOS DE OLEAGINOSAS</v>
      </c>
      <c r="B349" s="4" t="s">
        <v>406</v>
      </c>
    </row>
    <row r="350" spans="1:2" x14ac:dyDescent="0.2">
      <c r="A350" s="53" t="str">
        <f t="shared" si="5"/>
        <v>FARINHA DE BATATA</v>
      </c>
      <c r="B350" s="4" t="s">
        <v>407</v>
      </c>
    </row>
    <row r="351" spans="1:2" x14ac:dyDescent="0.2">
      <c r="A351" s="53" t="str">
        <f t="shared" si="5"/>
        <v>FARINHA DE MILHO</v>
      </c>
      <c r="B351" s="4" t="s">
        <v>408</v>
      </c>
    </row>
    <row r="352" spans="1:2" x14ac:dyDescent="0.2">
      <c r="A352" s="53" t="str">
        <f t="shared" si="5"/>
        <v>FARINHA DE TRIGO</v>
      </c>
      <c r="B352" s="4" t="s">
        <v>409</v>
      </c>
    </row>
    <row r="353" spans="1:2" x14ac:dyDescent="0.2">
      <c r="A353" s="53" t="str">
        <f t="shared" si="5"/>
        <v>FARINHAS DE CARNE, EXTRATOS E MIUDEZAS</v>
      </c>
      <c r="B353" s="4" t="s">
        <v>410</v>
      </c>
    </row>
    <row r="354" spans="1:2" x14ac:dyDescent="0.2">
      <c r="A354" s="53" t="str">
        <f t="shared" si="5"/>
        <v>FÉCULA DE BATATA</v>
      </c>
      <c r="B354" s="4" t="s">
        <v>411</v>
      </c>
    </row>
    <row r="355" spans="1:2" x14ac:dyDescent="0.2">
      <c r="A355" s="53" t="str">
        <f t="shared" si="5"/>
        <v>FÉCULA DE MANDIOCA</v>
      </c>
      <c r="B355" s="4" t="s">
        <v>412</v>
      </c>
    </row>
    <row r="356" spans="1:2" x14ac:dyDescent="0.2">
      <c r="A356" s="53" t="str">
        <f t="shared" si="5"/>
        <v>FEIJÃO</v>
      </c>
      <c r="B356" s="4" t="s">
        <v>413</v>
      </c>
    </row>
    <row r="357" spans="1:2" x14ac:dyDescent="0.2">
      <c r="A357" s="53" t="str">
        <f t="shared" si="5"/>
        <v>FEIJÕES PREPARADOS OU CONSERVADOS</v>
      </c>
      <c r="B357" s="4" t="s">
        <v>414</v>
      </c>
    </row>
    <row r="358" spans="1:2" x14ac:dyDescent="0.2">
      <c r="A358" s="53" t="str">
        <f t="shared" si="5"/>
        <v>FEIJÕES SECOS</v>
      </c>
      <c r="B358" s="4" t="s">
        <v>415</v>
      </c>
    </row>
    <row r="359" spans="1:2" x14ac:dyDescent="0.2">
      <c r="A359" s="53" t="str">
        <f t="shared" si="5"/>
        <v>FIAPOS E DESPERDÍCIOS DE ALGODÃO</v>
      </c>
      <c r="B359" s="4" t="s">
        <v>416</v>
      </c>
    </row>
    <row r="360" spans="1:2" x14ac:dyDescent="0.2">
      <c r="A360" s="53" t="str">
        <f t="shared" si="5"/>
        <v>FIAPOS E DESPERDÍCIOS DE LÃ OU PELOS FINOS</v>
      </c>
      <c r="B360" s="4" t="s">
        <v>417</v>
      </c>
    </row>
    <row r="361" spans="1:2" x14ac:dyDescent="0.2">
      <c r="A361" s="53" t="str">
        <f t="shared" si="5"/>
        <v>FIGOS FRESCOS</v>
      </c>
      <c r="B361" s="4" t="s">
        <v>418</v>
      </c>
    </row>
    <row r="362" spans="1:2" x14ac:dyDescent="0.2">
      <c r="A362" s="53" t="str">
        <f t="shared" si="5"/>
        <v>FIGOS SECOS</v>
      </c>
      <c r="B362" s="4" t="s">
        <v>419</v>
      </c>
    </row>
    <row r="363" spans="1:2" x14ac:dyDescent="0.2">
      <c r="A363" s="53" t="str">
        <f t="shared" si="5"/>
        <v>FILES DE PARGOS, CONGELADOS</v>
      </c>
      <c r="B363" s="4" t="s">
        <v>420</v>
      </c>
    </row>
    <row r="364" spans="1:2" x14ac:dyDescent="0.2">
      <c r="A364" s="53" t="str">
        <f t="shared" si="5"/>
        <v>FILES DE TILÁPIA, CONGELADOS</v>
      </c>
      <c r="B364" s="4" t="s">
        <v>421</v>
      </c>
    </row>
    <row r="365" spans="1:2" x14ac:dyDescent="0.2">
      <c r="A365" s="53" t="str">
        <f t="shared" si="5"/>
        <v>FIOS E DESPERDÍCIOS DE SEDA</v>
      </c>
      <c r="B365" s="4" t="s">
        <v>422</v>
      </c>
    </row>
    <row r="366" spans="1:2" x14ac:dyDescent="0.2">
      <c r="A366" s="53" t="str">
        <f t="shared" si="5"/>
        <v>FIOS E TECIDOS DE LÃ OU DE PELOS FINOS</v>
      </c>
      <c r="B366" s="4" t="s">
        <v>423</v>
      </c>
    </row>
    <row r="367" spans="1:2" x14ac:dyDescent="0.2">
      <c r="A367" s="53" t="str">
        <f t="shared" si="5"/>
        <v>FIOS, LINHAS E TECIDOS DE ALGODÃO</v>
      </c>
      <c r="B367" s="4" t="s">
        <v>424</v>
      </c>
    </row>
    <row r="368" spans="1:2" x14ac:dyDescent="0.2">
      <c r="A368" s="53" t="str">
        <f t="shared" si="5"/>
        <v>FLORES  DE CORTES FRESCAS</v>
      </c>
      <c r="B368" s="4" t="s">
        <v>425</v>
      </c>
    </row>
    <row r="369" spans="1:2" x14ac:dyDescent="0.2">
      <c r="A369" s="53" t="str">
        <f t="shared" si="5"/>
        <v>FOLHAGENS, FOLHAS E RAMOS DE PLANTAS CORTADAS FRESCAS</v>
      </c>
      <c r="B369" s="4" t="s">
        <v>426</v>
      </c>
    </row>
    <row r="370" spans="1:2" x14ac:dyDescent="0.2">
      <c r="A370" s="53" t="str">
        <f t="shared" si="5"/>
        <v>FUMO MANUFATURADO</v>
      </c>
      <c r="B370" s="4" t="s">
        <v>427</v>
      </c>
    </row>
    <row r="371" spans="1:2" x14ac:dyDescent="0.2">
      <c r="A371" s="53" t="str">
        <f t="shared" si="5"/>
        <v>FUMO NÃO MANUFATURADO</v>
      </c>
      <c r="B371" s="4" t="s">
        <v>428</v>
      </c>
    </row>
    <row r="372" spans="1:2" x14ac:dyDescent="0.2">
      <c r="A372" s="53" t="str">
        <f t="shared" si="5"/>
        <v>GALOS E GALINHAS VIVOS</v>
      </c>
      <c r="B372" s="4" t="s">
        <v>429</v>
      </c>
    </row>
    <row r="373" spans="1:2" x14ac:dyDescent="0.2">
      <c r="A373" s="53" t="str">
        <f t="shared" si="5"/>
        <v>GANSOS VIVOS</v>
      </c>
      <c r="B373" s="4" t="s">
        <v>805</v>
      </c>
    </row>
    <row r="374" spans="1:2" x14ac:dyDescent="0.2">
      <c r="A374" s="53" t="str">
        <f t="shared" si="5"/>
        <v>GELATINAS</v>
      </c>
      <c r="B374" s="4" t="s">
        <v>430</v>
      </c>
    </row>
    <row r="375" spans="1:2" x14ac:dyDescent="0.2">
      <c r="A375" s="53" t="str">
        <f t="shared" si="5"/>
        <v>GEMAS DE OVOS</v>
      </c>
      <c r="B375" s="4" t="s">
        <v>431</v>
      </c>
    </row>
    <row r="376" spans="1:2" x14ac:dyDescent="0.2">
      <c r="A376" s="53" t="str">
        <f t="shared" si="5"/>
        <v>GENGIBRE</v>
      </c>
      <c r="B376" s="4" t="s">
        <v>432</v>
      </c>
    </row>
    <row r="377" spans="1:2" x14ac:dyDescent="0.2">
      <c r="A377" s="53" t="str">
        <f t="shared" si="5"/>
        <v>GLUTEN DE TRIGO</v>
      </c>
      <c r="B377" s="4" t="s">
        <v>433</v>
      </c>
    </row>
    <row r="378" spans="1:2" x14ac:dyDescent="0.2">
      <c r="A378" s="53" t="str">
        <f t="shared" si="5"/>
        <v>GOIABAS FRESCAS OU SECAS</v>
      </c>
      <c r="B378" s="4" t="s">
        <v>434</v>
      </c>
    </row>
    <row r="379" spans="1:2" x14ac:dyDescent="0.2">
      <c r="A379" s="53" t="str">
        <f t="shared" si="5"/>
        <v>GOMA NATURAL</v>
      </c>
      <c r="B379" s="4" t="s">
        <v>435</v>
      </c>
    </row>
    <row r="380" spans="1:2" x14ac:dyDescent="0.2">
      <c r="A380" s="53" t="str">
        <f t="shared" si="5"/>
        <v>GOMAS E RESINAS</v>
      </c>
      <c r="B380" s="4" t="s">
        <v>436</v>
      </c>
    </row>
    <row r="381" spans="1:2" x14ac:dyDescent="0.2">
      <c r="A381" s="53" t="str">
        <f t="shared" si="5"/>
        <v>GORDURAS DE PORCO</v>
      </c>
      <c r="B381" s="4" t="s">
        <v>437</v>
      </c>
    </row>
    <row r="382" spans="1:2" x14ac:dyDescent="0.2">
      <c r="A382" s="53" t="str">
        <f t="shared" ref="A382:A445" si="6">RIGHT(B382,LEN(B382)-11)</f>
        <v>GRÃOS-DE-BICO SECOS</v>
      </c>
      <c r="B382" s="4" t="s">
        <v>438</v>
      </c>
    </row>
    <row r="383" spans="1:2" x14ac:dyDescent="0.2">
      <c r="A383" s="53" t="str">
        <f t="shared" si="6"/>
        <v>INHAME</v>
      </c>
      <c r="B383" s="4" t="s">
        <v>439</v>
      </c>
    </row>
    <row r="384" spans="1:2" x14ac:dyDescent="0.2">
      <c r="A384" s="53" t="str">
        <f t="shared" si="6"/>
        <v>IOGURTE</v>
      </c>
      <c r="B384" s="4" t="s">
        <v>440</v>
      </c>
    </row>
    <row r="385" spans="1:2" x14ac:dyDescent="0.2">
      <c r="A385" s="53" t="str">
        <f t="shared" si="6"/>
        <v>KIWIS FRESCOS</v>
      </c>
      <c r="B385" s="4" t="s">
        <v>441</v>
      </c>
    </row>
    <row r="386" spans="1:2" x14ac:dyDescent="0.2">
      <c r="A386" s="53" t="str">
        <f t="shared" si="6"/>
        <v>LÃ  OU PELOS FINOS NÃO CARDADOS NEM PENTEADOS</v>
      </c>
      <c r="B386" s="4" t="s">
        <v>442</v>
      </c>
    </row>
    <row r="387" spans="1:2" x14ac:dyDescent="0.2">
      <c r="A387" s="53" t="str">
        <f t="shared" si="6"/>
        <v>LÃ OU PELOS FINOS CARDADOS OU PENTEADOS</v>
      </c>
      <c r="B387" s="4" t="s">
        <v>443</v>
      </c>
    </row>
    <row r="388" spans="1:2" x14ac:dyDescent="0.2">
      <c r="A388" s="53" t="str">
        <f t="shared" si="6"/>
        <v>LAGOSTAS, CONGELADAS</v>
      </c>
      <c r="B388" s="4" t="s">
        <v>444</v>
      </c>
    </row>
    <row r="389" spans="1:2" x14ac:dyDescent="0.2">
      <c r="A389" s="53" t="str">
        <f t="shared" si="6"/>
        <v>LAGOSTAS, NÃO CONGELADAS</v>
      </c>
      <c r="B389" s="4" t="s">
        <v>445</v>
      </c>
    </row>
    <row r="390" spans="1:2" x14ac:dyDescent="0.2">
      <c r="A390" s="53" t="str">
        <f t="shared" si="6"/>
        <v>LARANJAS FRESCAS OU SECAS</v>
      </c>
      <c r="B390" s="4" t="s">
        <v>446</v>
      </c>
    </row>
    <row r="391" spans="1:2" x14ac:dyDescent="0.2">
      <c r="A391" s="53" t="str">
        <f t="shared" si="6"/>
        <v>LEITE CONDENSADO</v>
      </c>
      <c r="B391" s="4" t="s">
        <v>447</v>
      </c>
    </row>
    <row r="392" spans="1:2" x14ac:dyDescent="0.2">
      <c r="A392" s="53" t="str">
        <f t="shared" si="6"/>
        <v>LEITE EM PÓ</v>
      </c>
      <c r="B392" s="4" t="s">
        <v>448</v>
      </c>
    </row>
    <row r="393" spans="1:2" x14ac:dyDescent="0.2">
      <c r="A393" s="53" t="str">
        <f t="shared" si="6"/>
        <v>LEITE FLUIDO</v>
      </c>
      <c r="B393" s="4" t="s">
        <v>449</v>
      </c>
    </row>
    <row r="394" spans="1:2" x14ac:dyDescent="0.2">
      <c r="A394" s="53" t="str">
        <f t="shared" si="6"/>
        <v>LEITE MODIFICADO</v>
      </c>
      <c r="B394" s="4" t="s">
        <v>450</v>
      </c>
    </row>
    <row r="395" spans="1:2" x14ac:dyDescent="0.2">
      <c r="A395" s="53" t="str">
        <f t="shared" si="6"/>
        <v>LEITELHO</v>
      </c>
      <c r="B395" s="4" t="s">
        <v>451</v>
      </c>
    </row>
    <row r="396" spans="1:2" x14ac:dyDescent="0.2">
      <c r="A396" s="53" t="str">
        <f t="shared" si="6"/>
        <v>LENTILHAS SECAS</v>
      </c>
      <c r="B396" s="4" t="s">
        <v>452</v>
      </c>
    </row>
    <row r="397" spans="1:2" x14ac:dyDescent="0.2">
      <c r="A397" s="53" t="str">
        <f t="shared" si="6"/>
        <v>LEVEDURAS E PÓS PARA LEVEDAR</v>
      </c>
      <c r="B397" s="4" t="s">
        <v>453</v>
      </c>
    </row>
    <row r="398" spans="1:2" x14ac:dyDescent="0.2">
      <c r="A398" s="53" t="str">
        <f t="shared" si="6"/>
        <v>LIMÕES E LIMAS FRESCOS OU SECOS</v>
      </c>
      <c r="B398" s="4" t="s">
        <v>454</v>
      </c>
    </row>
    <row r="399" spans="1:2" x14ac:dyDescent="0.2">
      <c r="A399" s="53" t="str">
        <f t="shared" si="6"/>
        <v>LINHO EM BRUTO, PENTEADO OU TRABALHADO DE OUTRA FORMA</v>
      </c>
      <c r="B399" s="4" t="s">
        <v>455</v>
      </c>
    </row>
    <row r="400" spans="1:2" x14ac:dyDescent="0.2">
      <c r="A400" s="53" t="str">
        <f t="shared" si="6"/>
        <v>LINTERES DE ALGODÃO</v>
      </c>
      <c r="B400" s="4" t="s">
        <v>456</v>
      </c>
    </row>
    <row r="401" spans="1:2" x14ac:dyDescent="0.2">
      <c r="A401" s="53" t="str">
        <f t="shared" si="6"/>
        <v>MAÇÃS FRESCAS</v>
      </c>
      <c r="B401" s="4" t="s">
        <v>457</v>
      </c>
    </row>
    <row r="402" spans="1:2" x14ac:dyDescent="0.2">
      <c r="A402" s="53" t="str">
        <f t="shared" si="6"/>
        <v>MAÇÃS SECAS</v>
      </c>
      <c r="B402" s="4" t="s">
        <v>458</v>
      </c>
    </row>
    <row r="403" spans="1:2" x14ac:dyDescent="0.2">
      <c r="A403" s="53" t="str">
        <f t="shared" si="6"/>
        <v>MACIS</v>
      </c>
      <c r="B403" s="4" t="s">
        <v>636</v>
      </c>
    </row>
    <row r="404" spans="1:2" x14ac:dyDescent="0.2">
      <c r="A404" s="53" t="str">
        <f t="shared" si="6"/>
        <v>MADEIRA COMPENSADA OU CONTRAPLACADA</v>
      </c>
      <c r="B404" s="4" t="s">
        <v>459</v>
      </c>
    </row>
    <row r="405" spans="1:2" x14ac:dyDescent="0.2">
      <c r="A405" s="53" t="str">
        <f t="shared" si="6"/>
        <v>MADEIRA EM BRUTO</v>
      </c>
      <c r="B405" s="4" t="s">
        <v>460</v>
      </c>
    </row>
    <row r="406" spans="1:2" x14ac:dyDescent="0.2">
      <c r="A406" s="53" t="str">
        <f t="shared" si="6"/>
        <v>MADEIRA EM ESTILHAS OU EM PARTÍCULAS</v>
      </c>
      <c r="B406" s="4" t="s">
        <v>461</v>
      </c>
    </row>
    <row r="407" spans="1:2" x14ac:dyDescent="0.2">
      <c r="A407" s="53" t="str">
        <f t="shared" si="6"/>
        <v>MADEIRA LAMINADA</v>
      </c>
      <c r="B407" s="4" t="s">
        <v>462</v>
      </c>
    </row>
    <row r="408" spans="1:2" x14ac:dyDescent="0.2">
      <c r="A408" s="53" t="str">
        <f t="shared" si="6"/>
        <v>MADEIRA PERFILADA</v>
      </c>
      <c r="B408" s="4" t="s">
        <v>463</v>
      </c>
    </row>
    <row r="409" spans="1:2" x14ac:dyDescent="0.2">
      <c r="A409" s="53" t="str">
        <f t="shared" si="6"/>
        <v>MADEIRA SERRADA</v>
      </c>
      <c r="B409" s="4" t="s">
        <v>464</v>
      </c>
    </row>
    <row r="410" spans="1:2" x14ac:dyDescent="0.2">
      <c r="A410" s="53" t="str">
        <f t="shared" si="6"/>
        <v>MAIONESE</v>
      </c>
      <c r="B410" s="4" t="s">
        <v>465</v>
      </c>
    </row>
    <row r="411" spans="1:2" x14ac:dyDescent="0.2">
      <c r="A411" s="53" t="str">
        <f t="shared" si="6"/>
        <v>MALTE</v>
      </c>
      <c r="B411" s="4" t="s">
        <v>466</v>
      </c>
    </row>
    <row r="412" spans="1:2" x14ac:dyDescent="0.2">
      <c r="A412" s="53" t="str">
        <f t="shared" si="6"/>
        <v>MAMÕES (PAPAIA) FRESCOS</v>
      </c>
      <c r="B412" s="4" t="s">
        <v>467</v>
      </c>
    </row>
    <row r="413" spans="1:2" x14ac:dyDescent="0.2">
      <c r="A413" s="53" t="str">
        <f t="shared" si="6"/>
        <v>MANDARINAS</v>
      </c>
      <c r="B413" s="4" t="s">
        <v>468</v>
      </c>
    </row>
    <row r="414" spans="1:2" x14ac:dyDescent="0.2">
      <c r="A414" s="53" t="str">
        <f t="shared" si="6"/>
        <v>MANDIOCA</v>
      </c>
      <c r="B414" s="4" t="s">
        <v>469</v>
      </c>
    </row>
    <row r="415" spans="1:2" x14ac:dyDescent="0.2">
      <c r="A415" s="53" t="str">
        <f t="shared" si="6"/>
        <v>MANGAS FRESCAS OU SECAS</v>
      </c>
      <c r="B415" s="4" t="s">
        <v>470</v>
      </c>
    </row>
    <row r="416" spans="1:2" x14ac:dyDescent="0.2">
      <c r="A416" s="53" t="str">
        <f t="shared" si="6"/>
        <v>MANGOSTOES FRESCOS OU SECOS</v>
      </c>
      <c r="B416" s="4" t="s">
        <v>471</v>
      </c>
    </row>
    <row r="417" spans="1:2" x14ac:dyDescent="0.2">
      <c r="A417" s="53" t="str">
        <f t="shared" si="6"/>
        <v>MANTEIGA</v>
      </c>
      <c r="B417" s="4" t="s">
        <v>472</v>
      </c>
    </row>
    <row r="418" spans="1:2" x14ac:dyDescent="0.2">
      <c r="A418" s="53" t="str">
        <f t="shared" si="6"/>
        <v>MANTEIGA, GORDURA E OLEO DE CACAU</v>
      </c>
      <c r="B418" s="4" t="s">
        <v>473</v>
      </c>
    </row>
    <row r="419" spans="1:2" x14ac:dyDescent="0.2">
      <c r="A419" s="53" t="str">
        <f t="shared" si="6"/>
        <v>MARGARINA</v>
      </c>
      <c r="B419" s="4" t="s">
        <v>474</v>
      </c>
    </row>
    <row r="420" spans="1:2" x14ac:dyDescent="0.2">
      <c r="A420" s="53" t="str">
        <f t="shared" si="6"/>
        <v>MARMELOS FRESCOS</v>
      </c>
      <c r="B420" s="4" t="s">
        <v>475</v>
      </c>
    </row>
    <row r="421" spans="1:2" x14ac:dyDescent="0.2">
      <c r="A421" s="53" t="str">
        <f t="shared" si="6"/>
        <v>MASSAS ALIMENTÍCIAS</v>
      </c>
      <c r="B421" s="4" t="s">
        <v>476</v>
      </c>
    </row>
    <row r="422" spans="1:2" x14ac:dyDescent="0.2">
      <c r="A422" s="53" t="str">
        <f t="shared" si="6"/>
        <v>MATE</v>
      </c>
      <c r="B422" s="4" t="s">
        <v>477</v>
      </c>
    </row>
    <row r="423" spans="1:2" x14ac:dyDescent="0.2">
      <c r="A423" s="53" t="str">
        <f t="shared" si="6"/>
        <v>MATERIAS CORANTES DE ORIGEM VEGETAL</v>
      </c>
      <c r="B423" s="4" t="s">
        <v>478</v>
      </c>
    </row>
    <row r="424" spans="1:2" x14ac:dyDescent="0.2">
      <c r="A424" s="53" t="str">
        <f t="shared" si="6"/>
        <v>MATÉRIAS PÉCTICAS, PECTINATOS E PECTATOS</v>
      </c>
      <c r="B424" s="4" t="s">
        <v>479</v>
      </c>
    </row>
    <row r="425" spans="1:2" x14ac:dyDescent="0.2">
      <c r="A425" s="53" t="str">
        <f t="shared" si="6"/>
        <v>MEL NATURAL</v>
      </c>
      <c r="B425" s="4" t="s">
        <v>480</v>
      </c>
    </row>
    <row r="426" spans="1:2" x14ac:dyDescent="0.2">
      <c r="A426" s="53" t="str">
        <f t="shared" si="6"/>
        <v>MELAÇOS</v>
      </c>
      <c r="B426" s="4" t="s">
        <v>481</v>
      </c>
    </row>
    <row r="427" spans="1:2" x14ac:dyDescent="0.2">
      <c r="A427" s="53" t="str">
        <f t="shared" si="6"/>
        <v>MELANCIAS FRESCAS</v>
      </c>
      <c r="B427" s="4" t="s">
        <v>482</v>
      </c>
    </row>
    <row r="428" spans="1:2" x14ac:dyDescent="0.2">
      <c r="A428" s="53" t="str">
        <f t="shared" si="6"/>
        <v>MELÕES FRESCOS</v>
      </c>
      <c r="B428" s="4" t="s">
        <v>483</v>
      </c>
    </row>
    <row r="429" spans="1:2" x14ac:dyDescent="0.2">
      <c r="A429" s="53" t="str">
        <f t="shared" si="6"/>
        <v>MILHO</v>
      </c>
      <c r="B429" s="4" t="s">
        <v>484</v>
      </c>
    </row>
    <row r="430" spans="1:2" x14ac:dyDescent="0.2">
      <c r="A430" s="53" t="str">
        <f t="shared" si="6"/>
        <v>MILHO DOCE PREPARADO</v>
      </c>
      <c r="B430" s="4" t="s">
        <v>485</v>
      </c>
    </row>
    <row r="431" spans="1:2" x14ac:dyDescent="0.2">
      <c r="A431" s="53" t="str">
        <f t="shared" si="6"/>
        <v>MIUDEZAS DE CARNE BOVINA</v>
      </c>
      <c r="B431" s="4" t="s">
        <v>486</v>
      </c>
    </row>
    <row r="432" spans="1:2" x14ac:dyDescent="0.2">
      <c r="A432" s="53" t="str">
        <f t="shared" si="6"/>
        <v>MIUDEZAS DE CARNE DE OVINO</v>
      </c>
      <c r="B432" s="4" t="s">
        <v>487</v>
      </c>
    </row>
    <row r="433" spans="1:2" x14ac:dyDescent="0.2">
      <c r="A433" s="53" t="str">
        <f t="shared" si="6"/>
        <v>MIUDEZAS DE CARNE SUÍNA</v>
      </c>
      <c r="B433" s="4" t="s">
        <v>488</v>
      </c>
    </row>
    <row r="434" spans="1:2" x14ac:dyDescent="0.2">
      <c r="A434" s="53" t="str">
        <f t="shared" si="6"/>
        <v>MOLHOS E PREPARAÇÕES PARA MOLHOS</v>
      </c>
      <c r="B434" s="4" t="s">
        <v>489</v>
      </c>
    </row>
    <row r="435" spans="1:2" x14ac:dyDescent="0.2">
      <c r="A435" s="53" t="str">
        <f t="shared" si="6"/>
        <v>MORANGOS CONGELADOS</v>
      </c>
      <c r="B435" s="4" t="s">
        <v>490</v>
      </c>
    </row>
    <row r="436" spans="1:2" x14ac:dyDescent="0.2">
      <c r="A436" s="53" t="str">
        <f t="shared" si="6"/>
        <v>MORANGOS FRESCOS</v>
      </c>
      <c r="B436" s="4" t="s">
        <v>491</v>
      </c>
    </row>
    <row r="437" spans="1:2" x14ac:dyDescent="0.2">
      <c r="A437" s="53" t="str">
        <f t="shared" si="6"/>
        <v>MORANGOS PREPARADOS OU CONSERVADOS</v>
      </c>
      <c r="B437" s="4" t="s">
        <v>492</v>
      </c>
    </row>
    <row r="438" spans="1:2" x14ac:dyDescent="0.2">
      <c r="A438" s="53" t="str">
        <f t="shared" si="6"/>
        <v>MÓVEIS DE MADEIRA</v>
      </c>
      <c r="B438" s="4" t="s">
        <v>493</v>
      </c>
    </row>
    <row r="439" spans="1:2" x14ac:dyDescent="0.2">
      <c r="A439" s="53" t="str">
        <f t="shared" si="6"/>
        <v>MUDAS DE PLANTAS NÃO ORNAMENTAIS</v>
      </c>
      <c r="B439" s="4" t="s">
        <v>494</v>
      </c>
    </row>
    <row r="440" spans="1:2" x14ac:dyDescent="0.2">
      <c r="A440" s="53" t="str">
        <f t="shared" si="6"/>
        <v>MUDAS DE PLANTAS ORNAMENTAIS</v>
      </c>
      <c r="B440" s="4" t="s">
        <v>495</v>
      </c>
    </row>
    <row r="441" spans="1:2" x14ac:dyDescent="0.2">
      <c r="A441" s="53" t="str">
        <f t="shared" si="6"/>
        <v>NOZ-MOSCADA</v>
      </c>
      <c r="B441" s="4" t="s">
        <v>496</v>
      </c>
    </row>
    <row r="442" spans="1:2" x14ac:dyDescent="0.2">
      <c r="A442" s="53" t="str">
        <f t="shared" si="6"/>
        <v>NOZES</v>
      </c>
      <c r="B442" s="4" t="s">
        <v>497</v>
      </c>
    </row>
    <row r="443" spans="1:2" x14ac:dyDescent="0.2">
      <c r="A443" s="53" t="str">
        <f t="shared" si="6"/>
        <v>OBRAS DE MARCENARIA OU CARPINTARIA</v>
      </c>
      <c r="B443" s="4" t="s">
        <v>498</v>
      </c>
    </row>
    <row r="444" spans="1:2" x14ac:dyDescent="0.2">
      <c r="A444" s="53" t="str">
        <f t="shared" si="6"/>
        <v>OLEO DE ALGODÃO</v>
      </c>
      <c r="B444" s="4" t="s">
        <v>499</v>
      </c>
    </row>
    <row r="445" spans="1:2" x14ac:dyDescent="0.2">
      <c r="A445" s="53" t="str">
        <f t="shared" si="6"/>
        <v>ÒLEO DE AMENDOIM</v>
      </c>
      <c r="B445" s="4" t="s">
        <v>500</v>
      </c>
    </row>
    <row r="446" spans="1:2" x14ac:dyDescent="0.2">
      <c r="A446" s="53" t="str">
        <f t="shared" ref="A446:A509" si="7">RIGHT(B446,LEN(B446)-11)</f>
        <v>OLEO DE BABAÇU</v>
      </c>
      <c r="B446" s="4" t="s">
        <v>501</v>
      </c>
    </row>
    <row r="447" spans="1:2" x14ac:dyDescent="0.2">
      <c r="A447" s="53" t="str">
        <f t="shared" si="7"/>
        <v>OLEO DE COCO</v>
      </c>
      <c r="B447" s="4" t="s">
        <v>502</v>
      </c>
    </row>
    <row r="448" spans="1:2" x14ac:dyDescent="0.2">
      <c r="A448" s="53" t="str">
        <f t="shared" si="7"/>
        <v>OLEO DE DENDÊ OU DE PALMA</v>
      </c>
      <c r="B448" s="4" t="s">
        <v>503</v>
      </c>
    </row>
    <row r="449" spans="1:2" x14ac:dyDescent="0.2">
      <c r="A449" s="53" t="str">
        <f t="shared" si="7"/>
        <v>OLEO DE GIRASSOL</v>
      </c>
      <c r="B449" s="4" t="s">
        <v>504</v>
      </c>
    </row>
    <row r="450" spans="1:2" x14ac:dyDescent="0.2">
      <c r="A450" s="53" t="str">
        <f t="shared" si="7"/>
        <v>OLEO DE MILHO</v>
      </c>
      <c r="B450" s="4" t="s">
        <v>505</v>
      </c>
    </row>
    <row r="451" spans="1:2" x14ac:dyDescent="0.2">
      <c r="A451" s="53" t="str">
        <f t="shared" si="7"/>
        <v>OLEO DE SOJA EM BRUTO</v>
      </c>
      <c r="B451" s="4" t="s">
        <v>506</v>
      </c>
    </row>
    <row r="452" spans="1:2" x14ac:dyDescent="0.2">
      <c r="A452" s="53" t="str">
        <f t="shared" si="7"/>
        <v>OLEO DE SOJA REFINADO</v>
      </c>
      <c r="B452" s="4" t="s">
        <v>507</v>
      </c>
    </row>
    <row r="453" spans="1:2" x14ac:dyDescent="0.2">
      <c r="A453" s="53" t="str">
        <f t="shared" si="7"/>
        <v>OLEO ESSENCIAL DE LARANJA</v>
      </c>
      <c r="B453" s="4" t="s">
        <v>508</v>
      </c>
    </row>
    <row r="454" spans="1:2" x14ac:dyDescent="0.2">
      <c r="A454" s="53" t="str">
        <f t="shared" si="7"/>
        <v>OSSOS E OSSEÍNA</v>
      </c>
      <c r="B454" s="4" t="s">
        <v>509</v>
      </c>
    </row>
    <row r="455" spans="1:2" x14ac:dyDescent="0.2">
      <c r="A455" s="53" t="str">
        <f t="shared" si="7"/>
        <v>OUTRAS BEBIDAS ALCÓOLICAS</v>
      </c>
      <c r="B455" s="4" t="s">
        <v>510</v>
      </c>
    </row>
    <row r="456" spans="1:2" x14ac:dyDescent="0.2">
      <c r="A456" s="53" t="str">
        <f t="shared" si="7"/>
        <v>OUTRAS BEBIDAS NÃO ALCOÓLICAS</v>
      </c>
      <c r="B456" s="4" t="s">
        <v>511</v>
      </c>
    </row>
    <row r="457" spans="1:2" x14ac:dyDescent="0.2">
      <c r="A457" s="53" t="str">
        <f t="shared" si="7"/>
        <v>OUTRAS FRUTAS CONGELADAS</v>
      </c>
      <c r="B457" s="4" t="s">
        <v>512</v>
      </c>
    </row>
    <row r="458" spans="1:2" x14ac:dyDescent="0.2">
      <c r="A458" s="53" t="str">
        <f t="shared" si="7"/>
        <v>OUTRAS FRUTAS PREPARADAS OU CONSERVADAS</v>
      </c>
      <c r="B458" s="4" t="s">
        <v>513</v>
      </c>
    </row>
    <row r="459" spans="1:2" x14ac:dyDescent="0.2">
      <c r="A459" s="53" t="str">
        <f t="shared" si="7"/>
        <v>OUTRAS FRUTAS SECAS OU FRESCAS</v>
      </c>
      <c r="B459" s="4" t="s">
        <v>514</v>
      </c>
    </row>
    <row r="460" spans="1:2" x14ac:dyDescent="0.2">
      <c r="A460" s="53" t="str">
        <f t="shared" si="7"/>
        <v>OUTRAS GORDURAS E OLEOS DE ORIGEM ANIMAL</v>
      </c>
      <c r="B460" s="4" t="s">
        <v>515</v>
      </c>
    </row>
    <row r="461" spans="1:2" x14ac:dyDescent="0.2">
      <c r="A461" s="53" t="str">
        <f t="shared" si="7"/>
        <v>OUTRAS LAGOSTAS</v>
      </c>
      <c r="B461" s="4" t="s">
        <v>637</v>
      </c>
    </row>
    <row r="462" spans="1:2" x14ac:dyDescent="0.2">
      <c r="A462" s="53" t="str">
        <f t="shared" si="7"/>
        <v>OUTRAS PLANTAS VIVAS, ESTACAS E ENXERTOS</v>
      </c>
      <c r="B462" s="4" t="s">
        <v>516</v>
      </c>
    </row>
    <row r="463" spans="1:2" x14ac:dyDescent="0.2">
      <c r="A463" s="53" t="str">
        <f t="shared" si="7"/>
        <v>OUTRAS PREPARAÇÕES ALIMENTÍCIAS</v>
      </c>
      <c r="B463" s="4" t="s">
        <v>517</v>
      </c>
    </row>
    <row r="464" spans="1:2" x14ac:dyDescent="0.2">
      <c r="A464" s="53" t="str">
        <f t="shared" si="7"/>
        <v>OUTRAS PREPARAÇÕES ALIMENTÍCIAS A BASE DE CEREAIS</v>
      </c>
      <c r="B464" s="4" t="s">
        <v>518</v>
      </c>
    </row>
    <row r="465" spans="1:2" x14ac:dyDescent="0.2">
      <c r="A465" s="53" t="str">
        <f t="shared" si="7"/>
        <v>OUTRAS RAÇÕES PARA ANIMAIS DOMÉSTICOS</v>
      </c>
      <c r="B465" s="4" t="s">
        <v>519</v>
      </c>
    </row>
    <row r="466" spans="1:2" x14ac:dyDescent="0.2">
      <c r="A466" s="53" t="str">
        <f t="shared" si="7"/>
        <v>OUTRAS SUBSTÂNCIAS PROTEICAS</v>
      </c>
      <c r="B466" s="4" t="s">
        <v>520</v>
      </c>
    </row>
    <row r="467" spans="1:2" x14ac:dyDescent="0.2">
      <c r="A467" s="53" t="str">
        <f t="shared" si="7"/>
        <v>OUTROS ANIMAIS VIVOS</v>
      </c>
      <c r="B467" s="4" t="s">
        <v>521</v>
      </c>
    </row>
    <row r="468" spans="1:2" x14ac:dyDescent="0.2">
      <c r="A468" s="53" t="str">
        <f t="shared" si="7"/>
        <v>OUTROS CAMARÕES</v>
      </c>
      <c r="B468" s="4" t="s">
        <v>522</v>
      </c>
    </row>
    <row r="469" spans="1:2" x14ac:dyDescent="0.2">
      <c r="A469" s="53" t="str">
        <f t="shared" si="7"/>
        <v>OUTROS COUROS/PELES DE BOVINOS, CURTIDO</v>
      </c>
      <c r="B469" s="4" t="s">
        <v>523</v>
      </c>
    </row>
    <row r="470" spans="1:2" x14ac:dyDescent="0.2">
      <c r="A470" s="53" t="str">
        <f t="shared" si="7"/>
        <v>OUTROS COUROS/PELES DE CAPRINOS, CURTIDOS</v>
      </c>
      <c r="B470" s="4" t="s">
        <v>806</v>
      </c>
    </row>
    <row r="471" spans="1:2" x14ac:dyDescent="0.2">
      <c r="A471" s="53" t="str">
        <f t="shared" si="7"/>
        <v>OUTROS COUROS/PELES DE OVINOS, CURTIDAS</v>
      </c>
      <c r="B471" s="4" t="s">
        <v>638</v>
      </c>
    </row>
    <row r="472" spans="1:2" x14ac:dyDescent="0.2">
      <c r="A472" s="53" t="str">
        <f t="shared" si="7"/>
        <v>OUTROS FILES DE PEIXE SECOS, SALGADOS OU DEFUMADOS</v>
      </c>
      <c r="B472" s="4" t="s">
        <v>524</v>
      </c>
    </row>
    <row r="473" spans="1:2" x14ac:dyDescent="0.2">
      <c r="A473" s="53" t="str">
        <f t="shared" si="7"/>
        <v>OUTROS FILES DE PEIXE, CONGELADOS</v>
      </c>
      <c r="B473" s="4" t="s">
        <v>525</v>
      </c>
    </row>
    <row r="474" spans="1:2" x14ac:dyDescent="0.2">
      <c r="A474" s="53" t="str">
        <f t="shared" si="7"/>
        <v>OUTROS FILES DE PEIXE, FRESCOS OU REFRIGERADOS</v>
      </c>
      <c r="B474" s="4" t="s">
        <v>526</v>
      </c>
    </row>
    <row r="475" spans="1:2" x14ac:dyDescent="0.2">
      <c r="A475" s="53" t="str">
        <f t="shared" si="7"/>
        <v>OUTROS FILÉS DE PEIXE, FRESCOS, REFRIGERADOS OU CONGELADOS</v>
      </c>
      <c r="B475" s="4" t="s">
        <v>644</v>
      </c>
    </row>
    <row r="476" spans="1:2" x14ac:dyDescent="0.2">
      <c r="A476" s="53" t="str">
        <f t="shared" si="7"/>
        <v>OUTROS PEIXES CONGELADOS</v>
      </c>
      <c r="B476" s="4" t="s">
        <v>527</v>
      </c>
    </row>
    <row r="477" spans="1:2" x14ac:dyDescent="0.2">
      <c r="A477" s="53" t="str">
        <f t="shared" si="7"/>
        <v>OUTROS PEIXES FRESCOS OU REFRIGERADOS</v>
      </c>
      <c r="B477" s="4" t="s">
        <v>528</v>
      </c>
    </row>
    <row r="478" spans="1:2" x14ac:dyDescent="0.2">
      <c r="A478" s="53" t="str">
        <f t="shared" si="7"/>
        <v>OUTROS PEIXES SECOS, SALGADOS OU DEFUMADOS</v>
      </c>
      <c r="B478" s="4" t="s">
        <v>529</v>
      </c>
    </row>
    <row r="479" spans="1:2" x14ac:dyDescent="0.2">
      <c r="A479" s="53" t="str">
        <f t="shared" si="7"/>
        <v>OUTROS PRODUTOS CONTENDO NICOTINA</v>
      </c>
      <c r="B479" s="4" t="s">
        <v>807</v>
      </c>
    </row>
    <row r="480" spans="1:2" x14ac:dyDescent="0.2">
      <c r="A480" s="53" t="str">
        <f t="shared" si="7"/>
        <v>OUTROS PRODUTOS DE ORIGEM ANIMAL</v>
      </c>
      <c r="B480" s="4" t="s">
        <v>530</v>
      </c>
    </row>
    <row r="481" spans="1:2" x14ac:dyDescent="0.2">
      <c r="A481" s="53" t="str">
        <f t="shared" si="7"/>
        <v>OUTROS PRODUTOS DE ORIGEM VEGETAL</v>
      </c>
      <c r="B481" s="4" t="s">
        <v>531</v>
      </c>
    </row>
    <row r="482" spans="1:2" x14ac:dyDescent="0.2">
      <c r="A482" s="53" t="str">
        <f t="shared" si="7"/>
        <v>OUTROS SUCOS</v>
      </c>
      <c r="B482" s="4" t="s">
        <v>532</v>
      </c>
    </row>
    <row r="483" spans="1:2" x14ac:dyDescent="0.2">
      <c r="A483" s="53" t="str">
        <f t="shared" si="7"/>
        <v>OVINOS VIVOS</v>
      </c>
      <c r="B483" s="4" t="s">
        <v>533</v>
      </c>
    </row>
    <row r="484" spans="1:2" x14ac:dyDescent="0.2">
      <c r="A484" s="53" t="str">
        <f t="shared" si="7"/>
        <v>OVOS</v>
      </c>
      <c r="B484" s="4" t="s">
        <v>534</v>
      </c>
    </row>
    <row r="485" spans="1:2" x14ac:dyDescent="0.2">
      <c r="A485" s="53" t="str">
        <f t="shared" si="7"/>
        <v>PÃES, BISCOITOS E PRODUTOS DE PASTELARIA</v>
      </c>
      <c r="B485" s="4" t="s">
        <v>535</v>
      </c>
    </row>
    <row r="486" spans="1:2" x14ac:dyDescent="0.2">
      <c r="A486" s="53" t="str">
        <f t="shared" si="7"/>
        <v>PAINÇO</v>
      </c>
      <c r="B486" s="4" t="s">
        <v>536</v>
      </c>
    </row>
    <row r="487" spans="1:2" x14ac:dyDescent="0.2">
      <c r="A487" s="53" t="str">
        <f t="shared" si="7"/>
        <v>PAINÇO E MILHETO</v>
      </c>
      <c r="B487" s="4" t="s">
        <v>808</v>
      </c>
    </row>
    <row r="488" spans="1:2" x14ac:dyDescent="0.2">
      <c r="A488" s="53" t="str">
        <f t="shared" si="7"/>
        <v>PAINÉIS DE FIBRAS OU DE PARTÍCULAS DE MADEIRA</v>
      </c>
      <c r="B488" s="4" t="s">
        <v>537</v>
      </c>
    </row>
    <row r="489" spans="1:2" x14ac:dyDescent="0.2">
      <c r="A489" s="53" t="str">
        <f t="shared" si="7"/>
        <v>PALMITOS PREPARADOS OU CONSERVADOS</v>
      </c>
      <c r="B489" s="4" t="s">
        <v>538</v>
      </c>
    </row>
    <row r="490" spans="1:2" x14ac:dyDescent="0.2">
      <c r="A490" s="53" t="str">
        <f t="shared" si="7"/>
        <v>PAPEL</v>
      </c>
      <c r="B490" s="4" t="s">
        <v>539</v>
      </c>
    </row>
    <row r="491" spans="1:2" x14ac:dyDescent="0.2">
      <c r="A491" s="53" t="str">
        <f t="shared" si="7"/>
        <v>PARGOS CONGELADOS</v>
      </c>
      <c r="B491" s="4" t="s">
        <v>540</v>
      </c>
    </row>
    <row r="492" spans="1:2" x14ac:dyDescent="0.2">
      <c r="A492" s="53" t="str">
        <f t="shared" si="7"/>
        <v>PASTA DE CACAU</v>
      </c>
      <c r="B492" s="4" t="s">
        <v>541</v>
      </c>
    </row>
    <row r="493" spans="1:2" x14ac:dyDescent="0.2">
      <c r="A493" s="53" t="str">
        <f t="shared" si="7"/>
        <v>PATOS VIVOS</v>
      </c>
      <c r="B493" s="4" t="s">
        <v>639</v>
      </c>
    </row>
    <row r="494" spans="1:2" x14ac:dyDescent="0.2">
      <c r="A494" s="53" t="str">
        <f t="shared" si="7"/>
        <v>PEIXES ORNAMENTAIS VIVOS</v>
      </c>
      <c r="B494" s="4" t="s">
        <v>542</v>
      </c>
    </row>
    <row r="495" spans="1:2" x14ac:dyDescent="0.2">
      <c r="A495" s="53" t="str">
        <f t="shared" si="7"/>
        <v>PEIXES VIVOS</v>
      </c>
      <c r="B495" s="4" t="s">
        <v>640</v>
      </c>
    </row>
    <row r="496" spans="1:2" x14ac:dyDescent="0.2">
      <c r="A496" s="53" t="str">
        <f t="shared" si="7"/>
        <v>PELETERIA</v>
      </c>
      <c r="B496" s="4" t="s">
        <v>543</v>
      </c>
    </row>
    <row r="497" spans="1:2" x14ac:dyDescent="0.2">
      <c r="A497" s="53" t="str">
        <f t="shared" si="7"/>
        <v>PENAS E PELES DE AVES</v>
      </c>
      <c r="B497" s="4" t="s">
        <v>544</v>
      </c>
    </row>
    <row r="498" spans="1:2" x14ac:dyDescent="0.2">
      <c r="A498" s="53" t="str">
        <f t="shared" si="7"/>
        <v>PEPINOS PREPARADOS OU CONSERVADOS</v>
      </c>
      <c r="B498" s="4" t="s">
        <v>545</v>
      </c>
    </row>
    <row r="499" spans="1:2" x14ac:dyDescent="0.2">
      <c r="A499" s="53" t="str">
        <f t="shared" si="7"/>
        <v>PEPTONAS E SEUS DERIVADOS</v>
      </c>
      <c r="B499" s="4" t="s">
        <v>546</v>
      </c>
    </row>
    <row r="500" spans="1:2" x14ac:dyDescent="0.2">
      <c r="A500" s="53" t="str">
        <f t="shared" si="7"/>
        <v>PÊRAS FRESCAS</v>
      </c>
      <c r="B500" s="4" t="s">
        <v>547</v>
      </c>
    </row>
    <row r="501" spans="1:2" x14ac:dyDescent="0.2">
      <c r="A501" s="53" t="str">
        <f t="shared" si="7"/>
        <v>PÊRAS PREPARADAS OU CONSERVADAS</v>
      </c>
      <c r="B501" s="4" t="s">
        <v>548</v>
      </c>
    </row>
    <row r="502" spans="1:2" x14ac:dyDescent="0.2">
      <c r="A502" s="53" t="str">
        <f t="shared" si="7"/>
        <v>PÊRAS SECAS</v>
      </c>
      <c r="B502" s="4" t="s">
        <v>641</v>
      </c>
    </row>
    <row r="503" spans="1:2" x14ac:dyDescent="0.2">
      <c r="A503" s="53" t="str">
        <f t="shared" si="7"/>
        <v>PÊSSEGOS FRESCOS</v>
      </c>
      <c r="B503" s="4" t="s">
        <v>549</v>
      </c>
    </row>
    <row r="504" spans="1:2" x14ac:dyDescent="0.2">
      <c r="A504" s="53" t="str">
        <f t="shared" si="7"/>
        <v>PÊSSEGOS PREPARADOS OU CONSERVADOS</v>
      </c>
      <c r="B504" s="4" t="s">
        <v>550</v>
      </c>
    </row>
    <row r="505" spans="1:2" x14ac:dyDescent="0.2">
      <c r="A505" s="53" t="str">
        <f t="shared" si="7"/>
        <v>PIMENTA PIPER SECA, TRITURADA OU EM PÓ</v>
      </c>
      <c r="B505" s="4" t="s">
        <v>551</v>
      </c>
    </row>
    <row r="506" spans="1:2" x14ac:dyDescent="0.2">
      <c r="A506" s="53" t="str">
        <f t="shared" si="7"/>
        <v>PIMENTÕES E PIMENTAS</v>
      </c>
      <c r="B506" s="4" t="s">
        <v>552</v>
      </c>
    </row>
    <row r="507" spans="1:2" x14ac:dyDescent="0.2">
      <c r="A507" s="53" t="str">
        <f t="shared" si="7"/>
        <v>PIMENTÕES E PIMENTAS SECOS, PÓ</v>
      </c>
      <c r="B507" s="4" t="s">
        <v>553</v>
      </c>
    </row>
    <row r="508" spans="1:2" x14ac:dyDescent="0.2">
      <c r="A508" s="53" t="str">
        <f t="shared" si="7"/>
        <v>PLANTAS ORNAMENTAIS</v>
      </c>
      <c r="B508" s="4" t="s">
        <v>554</v>
      </c>
    </row>
    <row r="509" spans="1:2" x14ac:dyDescent="0.2">
      <c r="A509" s="53" t="str">
        <f t="shared" si="7"/>
        <v>PLANTAS PARA MEDICINA OU PERFUMARIA</v>
      </c>
      <c r="B509" s="4" t="s">
        <v>555</v>
      </c>
    </row>
    <row r="510" spans="1:2" x14ac:dyDescent="0.2">
      <c r="A510" s="53" t="str">
        <f t="shared" ref="A510:A611" si="8">RIGHT(B510,LEN(B510)-11)</f>
        <v>POLVOS</v>
      </c>
      <c r="B510" s="4" t="s">
        <v>556</v>
      </c>
    </row>
    <row r="511" spans="1:2" x14ac:dyDescent="0.2">
      <c r="A511" s="53" t="str">
        <f t="shared" si="8"/>
        <v>POMELOS</v>
      </c>
      <c r="B511" s="4" t="s">
        <v>557</v>
      </c>
    </row>
    <row r="512" spans="1:2" x14ac:dyDescent="0.2">
      <c r="A512" s="53" t="str">
        <f t="shared" si="8"/>
        <v>PREPARAÇÕES ALIMENTÍCIAS HOMOGENEIZADAS</v>
      </c>
      <c r="B512" s="4" t="s">
        <v>558</v>
      </c>
    </row>
    <row r="513" spans="1:2" x14ac:dyDescent="0.2">
      <c r="A513" s="53" t="str">
        <f t="shared" si="8"/>
        <v>PREPARAÇÕES DE CRUSTÁCEOS E MOLUSCOS</v>
      </c>
      <c r="B513" s="4" t="s">
        <v>559</v>
      </c>
    </row>
    <row r="514" spans="1:2" x14ac:dyDescent="0.2">
      <c r="A514" s="53" t="str">
        <f t="shared" si="8"/>
        <v>PREPARAÇÕES E CONSERVAS DE ATUNS</v>
      </c>
      <c r="B514" s="4" t="s">
        <v>560</v>
      </c>
    </row>
    <row r="515" spans="1:2" x14ac:dyDescent="0.2">
      <c r="A515" s="53" t="str">
        <f t="shared" si="8"/>
        <v>PREPARAÇÕES E CONSERVAS DE DEMAIS PEIXES</v>
      </c>
      <c r="B515" s="4" t="s">
        <v>561</v>
      </c>
    </row>
    <row r="516" spans="1:2" x14ac:dyDescent="0.2">
      <c r="A516" s="53" t="str">
        <f t="shared" si="8"/>
        <v>PREPARAÇÕES E CONSERVAS DE SARDINHAS</v>
      </c>
      <c r="B516" s="4" t="s">
        <v>562</v>
      </c>
    </row>
    <row r="517" spans="1:2" x14ac:dyDescent="0.2">
      <c r="A517" s="53" t="str">
        <f t="shared" si="8"/>
        <v>PREPARAÇÕES P/ ELABORAÇÃO DE BEBIDAS</v>
      </c>
      <c r="B517" s="4" t="s">
        <v>563</v>
      </c>
    </row>
    <row r="518" spans="1:2" x14ac:dyDescent="0.2">
      <c r="A518" s="53" t="str">
        <f t="shared" si="8"/>
        <v>PREPARAÇÕES PARA ALIMENTAÇÃO INFANTIL</v>
      </c>
      <c r="B518" s="4" t="s">
        <v>564</v>
      </c>
    </row>
    <row r="519" spans="1:2" x14ac:dyDescent="0.2">
      <c r="A519" s="53" t="str">
        <f t="shared" si="8"/>
        <v>PRODUTOS DE CONFEITARIA</v>
      </c>
      <c r="B519" s="4" t="s">
        <v>565</v>
      </c>
    </row>
    <row r="520" spans="1:2" x14ac:dyDescent="0.2">
      <c r="A520" s="53" t="str">
        <f t="shared" si="8"/>
        <v>PRODUTOS DE LINHO</v>
      </c>
      <c r="B520" s="4" t="s">
        <v>566</v>
      </c>
    </row>
    <row r="521" spans="1:2" x14ac:dyDescent="0.2">
      <c r="A521" s="53" t="str">
        <f t="shared" si="8"/>
        <v>PRODUTOS HORTÍCOLAS HOMOGENEIZADOS PREPARADOS OU CONSERVADOS</v>
      </c>
      <c r="B521" s="4" t="s">
        <v>567</v>
      </c>
    </row>
    <row r="522" spans="1:2" x14ac:dyDescent="0.2">
      <c r="A522" s="53" t="str">
        <f t="shared" si="8"/>
        <v>PRODUTOS MUCILAGINOSOS E ESPESSANTES</v>
      </c>
      <c r="B522" s="4" t="s">
        <v>568</v>
      </c>
    </row>
    <row r="523" spans="1:2" x14ac:dyDescent="0.2">
      <c r="A523" s="53" t="str">
        <f t="shared" si="8"/>
        <v>PSITACIFORMES (INCL.OS PAPAGAIOS,AS ARARAS,ETC) VIVOS</v>
      </c>
      <c r="B523" s="4" t="s">
        <v>569</v>
      </c>
    </row>
    <row r="524" spans="1:2" x14ac:dyDescent="0.2">
      <c r="A524" s="53" t="str">
        <f t="shared" si="8"/>
        <v>QUEIJOS</v>
      </c>
      <c r="B524" s="4" t="s">
        <v>570</v>
      </c>
    </row>
    <row r="525" spans="1:2" x14ac:dyDescent="0.2">
      <c r="A525" s="53" t="str">
        <f t="shared" si="8"/>
        <v>REFRIGERANTE</v>
      </c>
      <c r="B525" s="4" t="s">
        <v>571</v>
      </c>
    </row>
    <row r="526" spans="1:2" x14ac:dyDescent="0.2">
      <c r="A526" s="53" t="str">
        <f t="shared" si="8"/>
        <v>RÉPTEIS VIVOS</v>
      </c>
      <c r="B526" s="4" t="s">
        <v>572</v>
      </c>
    </row>
    <row r="527" spans="1:2" x14ac:dyDescent="0.2">
      <c r="A527" s="53" t="str">
        <f t="shared" si="8"/>
        <v>RESÍDUOS DO CAFÉ</v>
      </c>
      <c r="B527" s="4" t="s">
        <v>573</v>
      </c>
    </row>
    <row r="528" spans="1:2" x14ac:dyDescent="0.2">
      <c r="A528" s="53" t="str">
        <f t="shared" si="8"/>
        <v>SALMÕES CONGELADOS</v>
      </c>
      <c r="B528" s="4" t="s">
        <v>574</v>
      </c>
    </row>
    <row r="529" spans="1:2" x14ac:dyDescent="0.2">
      <c r="A529" s="53" t="str">
        <f t="shared" si="8"/>
        <v>SALMÕES, FRESCOS OU REFRIGERADOS</v>
      </c>
      <c r="B529" s="4" t="s">
        <v>575</v>
      </c>
    </row>
    <row r="530" spans="1:2" x14ac:dyDescent="0.2">
      <c r="A530" s="53" t="str">
        <f t="shared" si="8"/>
        <v>SALMÕES, SECOS, SALGADOS OU DEFUMDOS</v>
      </c>
      <c r="B530" s="4" t="s">
        <v>576</v>
      </c>
    </row>
    <row r="531" spans="1:2" x14ac:dyDescent="0.2">
      <c r="A531" s="53" t="str">
        <f t="shared" si="8"/>
        <v>SARDINHAS CONGELADAS</v>
      </c>
      <c r="B531" s="4" t="s">
        <v>577</v>
      </c>
    </row>
    <row r="532" spans="1:2" x14ac:dyDescent="0.2">
      <c r="A532" s="53" t="str">
        <f t="shared" si="8"/>
        <v>SEBO BOVINO</v>
      </c>
      <c r="B532" s="4" t="s">
        <v>578</v>
      </c>
    </row>
    <row r="533" spans="1:2" x14ac:dyDescent="0.2">
      <c r="A533" s="53" t="str">
        <f t="shared" si="8"/>
        <v>SEMEAS, FARELOS E OUTROS RESÍDUOS DE MILHO</v>
      </c>
      <c r="B533" s="4" t="s">
        <v>579</v>
      </c>
    </row>
    <row r="534" spans="1:2" x14ac:dyDescent="0.2">
      <c r="A534" s="53" t="str">
        <f t="shared" si="8"/>
        <v>SÊMEN DE BOVINO</v>
      </c>
      <c r="B534" s="4" t="s">
        <v>580</v>
      </c>
    </row>
    <row r="535" spans="1:2" x14ac:dyDescent="0.2">
      <c r="A535" s="53" t="str">
        <f t="shared" si="8"/>
        <v>SÊMEN E EMBRIÕES DE OUTROS ANIMAIS</v>
      </c>
      <c r="B535" s="4" t="s">
        <v>581</v>
      </c>
    </row>
    <row r="536" spans="1:2" x14ac:dyDescent="0.2">
      <c r="A536" s="53" t="str">
        <f t="shared" si="8"/>
        <v>SEMENTES DE ANIS E BADIANA</v>
      </c>
      <c r="B536" s="4" t="s">
        <v>582</v>
      </c>
    </row>
    <row r="537" spans="1:2" x14ac:dyDescent="0.2">
      <c r="A537" s="53" t="str">
        <f t="shared" si="8"/>
        <v>SEMENTES DE CEREAIS</v>
      </c>
      <c r="B537" s="4" t="s">
        <v>583</v>
      </c>
    </row>
    <row r="538" spans="1:2" x14ac:dyDescent="0.2">
      <c r="A538" s="53" t="str">
        <f t="shared" si="8"/>
        <v>SEMENTES DE COENTRO</v>
      </c>
      <c r="B538" s="4" t="s">
        <v>584</v>
      </c>
    </row>
    <row r="539" spans="1:2" x14ac:dyDescent="0.2">
      <c r="A539" s="53" t="str">
        <f t="shared" si="8"/>
        <v>SEMENTES DE COMINHO</v>
      </c>
      <c r="B539" s="4" t="s">
        <v>585</v>
      </c>
    </row>
    <row r="540" spans="1:2" x14ac:dyDescent="0.2">
      <c r="A540" s="53" t="str">
        <f t="shared" si="8"/>
        <v>SEMENTES DE HORTÍCOLAS, LEGUMINOSAS, RAÍZES E TUBÉRCULOS</v>
      </c>
      <c r="B540" s="4" t="s">
        <v>586</v>
      </c>
    </row>
    <row r="541" spans="1:2" x14ac:dyDescent="0.2">
      <c r="A541" s="53" t="str">
        <f t="shared" si="8"/>
        <v>SEMENTES DE OLEAGINOSAS (EXCLUI SOJA)</v>
      </c>
      <c r="B541" s="4" t="s">
        <v>587</v>
      </c>
    </row>
    <row r="542" spans="1:2" x14ac:dyDescent="0.2">
      <c r="A542" s="53" t="str">
        <f t="shared" si="8"/>
        <v>SEMENTES DE OLEAGINOSAS PARA SEMEADURA</v>
      </c>
      <c r="B542" s="4" t="s">
        <v>588</v>
      </c>
    </row>
    <row r="543" spans="1:2" x14ac:dyDescent="0.2">
      <c r="A543" s="53" t="str">
        <f t="shared" si="8"/>
        <v>SOJA EM GRÃOS</v>
      </c>
      <c r="B543" s="4" t="s">
        <v>589</v>
      </c>
    </row>
    <row r="544" spans="1:2" x14ac:dyDescent="0.2">
      <c r="A544" s="53" t="str">
        <f t="shared" si="8"/>
        <v>SORGO</v>
      </c>
      <c r="B544" s="4" t="s">
        <v>590</v>
      </c>
    </row>
    <row r="545" spans="1:2" x14ac:dyDescent="0.2">
      <c r="A545" s="53" t="str">
        <f t="shared" si="8"/>
        <v>SORO DE LEITE</v>
      </c>
      <c r="B545" s="4" t="s">
        <v>591</v>
      </c>
    </row>
    <row r="546" spans="1:2" x14ac:dyDescent="0.2">
      <c r="A546" s="53" t="str">
        <f t="shared" si="8"/>
        <v>SORVETES E PREPARAÇÕES P/ SORVETES, CREMES, ETC.</v>
      </c>
      <c r="B546" s="4" t="s">
        <v>592</v>
      </c>
    </row>
    <row r="547" spans="1:2" x14ac:dyDescent="0.2">
      <c r="A547" s="53" t="str">
        <f t="shared" si="8"/>
        <v>SUBSTÂNCIAS ANIMAIS  PARA PREPARAÇÕES FARMACEUT.</v>
      </c>
      <c r="B547" s="4" t="s">
        <v>593</v>
      </c>
    </row>
    <row r="548" spans="1:2" x14ac:dyDescent="0.2">
      <c r="A548" s="53" t="str">
        <f t="shared" si="8"/>
        <v>SUCO DE TOMATE</v>
      </c>
      <c r="B548" s="4" t="s">
        <v>594</v>
      </c>
    </row>
    <row r="549" spans="1:2" x14ac:dyDescent="0.2">
      <c r="A549" s="53" t="str">
        <f t="shared" si="8"/>
        <v>SUCOS DE ABACAXI</v>
      </c>
      <c r="B549" s="4" t="s">
        <v>595</v>
      </c>
    </row>
    <row r="550" spans="1:2" x14ac:dyDescent="0.2">
      <c r="A550" s="53" t="str">
        <f t="shared" si="8"/>
        <v>SUCOS DE LARANJA</v>
      </c>
      <c r="B550" s="4" t="s">
        <v>596</v>
      </c>
    </row>
    <row r="551" spans="1:2" x14ac:dyDescent="0.2">
      <c r="A551" s="53" t="str">
        <f t="shared" si="8"/>
        <v>SUCOS DE MAÇÃ</v>
      </c>
      <c r="B551" s="4" t="s">
        <v>597</v>
      </c>
    </row>
    <row r="552" spans="1:2" x14ac:dyDescent="0.2">
      <c r="A552" s="53" t="str">
        <f t="shared" si="8"/>
        <v>SUCOS DE OUTROS CÍTRICOS</v>
      </c>
      <c r="B552" s="4" t="s">
        <v>598</v>
      </c>
    </row>
    <row r="553" spans="1:2" x14ac:dyDescent="0.2">
      <c r="A553" s="53" t="str">
        <f t="shared" si="8"/>
        <v>SUCOS DE UVA</v>
      </c>
      <c r="B553" s="4" t="s">
        <v>599</v>
      </c>
    </row>
    <row r="554" spans="1:2" x14ac:dyDescent="0.2">
      <c r="A554" s="53" t="str">
        <f t="shared" si="8"/>
        <v>SUCOS E EXTRATOS VEGETAIS</v>
      </c>
      <c r="B554" s="4" t="s">
        <v>600</v>
      </c>
    </row>
    <row r="555" spans="1:2" x14ac:dyDescent="0.2">
      <c r="A555" s="53" t="str">
        <f t="shared" si="8"/>
        <v>SUÍNOS VIVOS</v>
      </c>
      <c r="B555" s="4" t="s">
        <v>601</v>
      </c>
    </row>
    <row r="556" spans="1:2" x14ac:dyDescent="0.2">
      <c r="A556" s="53" t="str">
        <f t="shared" si="8"/>
        <v>SURUBINS CONGELADOS</v>
      </c>
      <c r="B556" s="4" t="s">
        <v>642</v>
      </c>
    </row>
    <row r="557" spans="1:2" x14ac:dyDescent="0.2">
      <c r="A557" s="53" t="str">
        <f t="shared" si="8"/>
        <v>SURUBINS, FRESCOS OU REFRIGERADOS</v>
      </c>
      <c r="B557" s="4" t="s">
        <v>602</v>
      </c>
    </row>
    <row r="558" spans="1:2" x14ac:dyDescent="0.2">
      <c r="A558" s="53" t="str">
        <f t="shared" si="8"/>
        <v>TAMARAS FRESCAS</v>
      </c>
      <c r="B558" s="4" t="s">
        <v>603</v>
      </c>
    </row>
    <row r="559" spans="1:2" x14ac:dyDescent="0.2">
      <c r="A559" s="53" t="str">
        <f t="shared" si="8"/>
        <v>TAMARAS SECAS</v>
      </c>
      <c r="B559" s="4" t="s">
        <v>604</v>
      </c>
    </row>
    <row r="560" spans="1:2" x14ac:dyDescent="0.2">
      <c r="A560" s="53" t="str">
        <f t="shared" si="8"/>
        <v>TANGERINAS, MANDARINAS E SATOSUMAS FRESCAS OU SECAS</v>
      </c>
      <c r="B560" s="4" t="s">
        <v>605</v>
      </c>
    </row>
    <row r="561" spans="1:2" x14ac:dyDescent="0.2">
      <c r="A561" s="53" t="str">
        <f t="shared" si="8"/>
        <v>TAPIOCA E SEUS SUCEDÂNEOS</v>
      </c>
      <c r="B561" s="4" t="s">
        <v>606</v>
      </c>
    </row>
    <row r="562" spans="1:2" x14ac:dyDescent="0.2">
      <c r="A562" s="53" t="str">
        <f t="shared" si="8"/>
        <v>TECIDOS E OUTROS PRODUTOS TÊXTEIS DE SEDA</v>
      </c>
      <c r="B562" s="4" t="s">
        <v>607</v>
      </c>
    </row>
    <row r="563" spans="1:2" x14ac:dyDescent="0.2">
      <c r="A563" s="53" t="str">
        <f t="shared" si="8"/>
        <v>TILÁPIAS CONGELADAS</v>
      </c>
      <c r="B563" s="4" t="s">
        <v>608</v>
      </c>
    </row>
    <row r="564" spans="1:2" x14ac:dyDescent="0.2">
      <c r="A564" s="53" t="str">
        <f t="shared" si="8"/>
        <v>TILÁPIAS, FRESCAS OU REFRIGERADAS</v>
      </c>
      <c r="B564" s="4" t="s">
        <v>609</v>
      </c>
    </row>
    <row r="565" spans="1:2" x14ac:dyDescent="0.2">
      <c r="A565" s="53" t="str">
        <f t="shared" si="8"/>
        <v>TILÁPIAS, VIVAS</v>
      </c>
      <c r="B565" s="4" t="s">
        <v>610</v>
      </c>
    </row>
    <row r="566" spans="1:2" x14ac:dyDescent="0.2">
      <c r="A566" s="53" t="str">
        <f t="shared" si="8"/>
        <v>TOMATES</v>
      </c>
      <c r="B566" s="4" t="s">
        <v>611</v>
      </c>
    </row>
    <row r="567" spans="1:2" x14ac:dyDescent="0.2">
      <c r="A567" s="53" t="str">
        <f t="shared" si="8"/>
        <v>TOMATES PREPARADOS OU CONSERVADOS</v>
      </c>
      <c r="B567" s="4" t="s">
        <v>612</v>
      </c>
    </row>
    <row r="568" spans="1:2" x14ac:dyDescent="0.2">
      <c r="A568" s="53" t="str">
        <f t="shared" si="8"/>
        <v>TRIGO</v>
      </c>
      <c r="B568" s="4" t="s">
        <v>613</v>
      </c>
    </row>
    <row r="569" spans="1:2" x14ac:dyDescent="0.2">
      <c r="A569" s="53" t="str">
        <f t="shared" si="8"/>
        <v>TRIGO MOURISCO</v>
      </c>
      <c r="B569" s="4" t="s">
        <v>614</v>
      </c>
    </row>
    <row r="570" spans="1:2" x14ac:dyDescent="0.2">
      <c r="A570" s="53" t="str">
        <f t="shared" si="8"/>
        <v>TRUFAS</v>
      </c>
      <c r="B570" s="4" t="s">
        <v>809</v>
      </c>
    </row>
    <row r="571" spans="1:2" x14ac:dyDescent="0.2">
      <c r="A571" s="53" t="str">
        <f t="shared" si="8"/>
        <v>TRUTAS CONGELADAS</v>
      </c>
      <c r="B571" s="4" t="s">
        <v>615</v>
      </c>
    </row>
    <row r="572" spans="1:2" x14ac:dyDescent="0.2">
      <c r="A572" s="53" t="str">
        <f t="shared" si="8"/>
        <v>TRUTAS, VIVAS</v>
      </c>
      <c r="B572" s="4" t="s">
        <v>616</v>
      </c>
    </row>
    <row r="573" spans="1:2" x14ac:dyDescent="0.2">
      <c r="A573" s="53" t="str">
        <f t="shared" si="8"/>
        <v>UÍSQUE</v>
      </c>
      <c r="B573" s="4" t="s">
        <v>617</v>
      </c>
    </row>
    <row r="574" spans="1:2" x14ac:dyDescent="0.2">
      <c r="A574" s="53" t="str">
        <f t="shared" si="8"/>
        <v>UVAS FRESCAS</v>
      </c>
      <c r="B574" s="4" t="s">
        <v>618</v>
      </c>
    </row>
    <row r="575" spans="1:2" x14ac:dyDescent="0.2">
      <c r="A575" s="53" t="str">
        <f t="shared" si="8"/>
        <v>UVAS SECAS</v>
      </c>
      <c r="B575" s="4" t="s">
        <v>619</v>
      </c>
    </row>
    <row r="576" spans="1:2" x14ac:dyDescent="0.2">
      <c r="A576" s="53" t="str">
        <f t="shared" si="8"/>
        <v>VESTUÁRIO E OUTROS PRODUTOS TÊXTEIS DE ALGODÃO</v>
      </c>
      <c r="B576" s="4" t="s">
        <v>620</v>
      </c>
    </row>
    <row r="577" spans="1:2" x14ac:dyDescent="0.2">
      <c r="A577" s="53" t="str">
        <f t="shared" si="8"/>
        <v>VESTUÁRIOS E PRODUTOS TÊXTEIS DE LÃ</v>
      </c>
      <c r="B577" s="4" t="s">
        <v>621</v>
      </c>
    </row>
    <row r="578" spans="1:2" x14ac:dyDescent="0.2">
      <c r="A578" s="53" t="str">
        <f t="shared" si="8"/>
        <v>VINAGRE</v>
      </c>
      <c r="B578" s="4" t="s">
        <v>622</v>
      </c>
    </row>
    <row r="579" spans="1:2" x14ac:dyDescent="0.2">
      <c r="A579" s="53" t="str">
        <f t="shared" si="8"/>
        <v>VINHO</v>
      </c>
      <c r="B579" s="4" t="s">
        <v>623</v>
      </c>
    </row>
    <row r="580" spans="1:2" x14ac:dyDescent="0.2">
      <c r="A580" s="53" t="str">
        <f t="shared" si="8"/>
        <v>VODKA</v>
      </c>
      <c r="B580" s="4" t="s">
        <v>624</v>
      </c>
    </row>
    <row r="581" spans="1:2" x14ac:dyDescent="0.2">
      <c r="A581" s="53" t="str">
        <f t="shared" si="8"/>
        <v>WAFFLES E 'WAFERS'</v>
      </c>
      <c r="B581" s="4" t="s">
        <v>625</v>
      </c>
    </row>
    <row r="582" spans="1:2" x14ac:dyDescent="0.2">
      <c r="A582" s="53" t="e">
        <f t="shared" si="8"/>
        <v>#VALUE!</v>
      </c>
    </row>
    <row r="583" spans="1:2" x14ac:dyDescent="0.2">
      <c r="A583" s="53" t="e">
        <f t="shared" si="8"/>
        <v>#VALUE!</v>
      </c>
    </row>
    <row r="584" spans="1:2" x14ac:dyDescent="0.2">
      <c r="A584" s="53" t="e">
        <f t="shared" si="8"/>
        <v>#VALUE!</v>
      </c>
    </row>
    <row r="585" spans="1:2" x14ac:dyDescent="0.2">
      <c r="A585" s="53" t="e">
        <f t="shared" si="8"/>
        <v>#VALUE!</v>
      </c>
    </row>
    <row r="586" spans="1:2" x14ac:dyDescent="0.2">
      <c r="A586" s="53" t="e">
        <f t="shared" si="8"/>
        <v>#VALUE!</v>
      </c>
    </row>
    <row r="587" spans="1:2" x14ac:dyDescent="0.2">
      <c r="A587" s="53" t="e">
        <f t="shared" si="8"/>
        <v>#VALUE!</v>
      </c>
    </row>
    <row r="588" spans="1:2" x14ac:dyDescent="0.2">
      <c r="A588" s="53" t="e">
        <f t="shared" si="8"/>
        <v>#VALUE!</v>
      </c>
    </row>
    <row r="589" spans="1:2" x14ac:dyDescent="0.2">
      <c r="A589" s="53" t="e">
        <f t="shared" si="8"/>
        <v>#VALUE!</v>
      </c>
    </row>
    <row r="590" spans="1:2" x14ac:dyDescent="0.2">
      <c r="A590" s="53" t="e">
        <f t="shared" si="8"/>
        <v>#VALUE!</v>
      </c>
    </row>
    <row r="591" spans="1:2" x14ac:dyDescent="0.2">
      <c r="A591" s="53" t="e">
        <f t="shared" si="8"/>
        <v>#VALUE!</v>
      </c>
    </row>
    <row r="592" spans="1:2" x14ac:dyDescent="0.2">
      <c r="A592" s="53" t="e">
        <f t="shared" si="8"/>
        <v>#VALUE!</v>
      </c>
    </row>
    <row r="593" spans="1:1" x14ac:dyDescent="0.2">
      <c r="A593" s="53" t="e">
        <f t="shared" si="8"/>
        <v>#VALUE!</v>
      </c>
    </row>
    <row r="594" spans="1:1" x14ac:dyDescent="0.2">
      <c r="A594" s="53" t="e">
        <f t="shared" si="8"/>
        <v>#VALUE!</v>
      </c>
    </row>
    <row r="595" spans="1:1" x14ac:dyDescent="0.2">
      <c r="A595" s="53" t="e">
        <f t="shared" si="8"/>
        <v>#VALUE!</v>
      </c>
    </row>
    <row r="596" spans="1:1" x14ac:dyDescent="0.2">
      <c r="A596" s="53" t="e">
        <f t="shared" si="8"/>
        <v>#VALUE!</v>
      </c>
    </row>
    <row r="597" spans="1:1" x14ac:dyDescent="0.2">
      <c r="A597" s="53" t="e">
        <f t="shared" si="8"/>
        <v>#VALUE!</v>
      </c>
    </row>
    <row r="598" spans="1:1" x14ac:dyDescent="0.2">
      <c r="A598" s="53" t="e">
        <f t="shared" si="8"/>
        <v>#VALUE!</v>
      </c>
    </row>
    <row r="599" spans="1:1" x14ac:dyDescent="0.2">
      <c r="A599" s="53" t="e">
        <f t="shared" si="8"/>
        <v>#VALUE!</v>
      </c>
    </row>
    <row r="600" spans="1:1" x14ac:dyDescent="0.2">
      <c r="A600" s="53" t="e">
        <f t="shared" si="8"/>
        <v>#VALUE!</v>
      </c>
    </row>
    <row r="601" spans="1:1" x14ac:dyDescent="0.2">
      <c r="A601" s="53" t="e">
        <f t="shared" si="8"/>
        <v>#VALUE!</v>
      </c>
    </row>
    <row r="602" spans="1:1" x14ac:dyDescent="0.2">
      <c r="A602" s="53" t="e">
        <f t="shared" si="8"/>
        <v>#VALUE!</v>
      </c>
    </row>
    <row r="603" spans="1:1" x14ac:dyDescent="0.2">
      <c r="A603" s="53" t="e">
        <f t="shared" si="8"/>
        <v>#VALUE!</v>
      </c>
    </row>
    <row r="604" spans="1:1" x14ac:dyDescent="0.2">
      <c r="A604" s="53" t="e">
        <f t="shared" si="8"/>
        <v>#VALUE!</v>
      </c>
    </row>
    <row r="605" spans="1:1" x14ac:dyDescent="0.2">
      <c r="A605" s="53" t="e">
        <f t="shared" si="8"/>
        <v>#VALUE!</v>
      </c>
    </row>
    <row r="606" spans="1:1" x14ac:dyDescent="0.2">
      <c r="A606" s="53" t="e">
        <f t="shared" si="8"/>
        <v>#VALUE!</v>
      </c>
    </row>
    <row r="607" spans="1:1" x14ac:dyDescent="0.2">
      <c r="A607" s="53" t="e">
        <f t="shared" si="8"/>
        <v>#VALUE!</v>
      </c>
    </row>
    <row r="608" spans="1:1" x14ac:dyDescent="0.2">
      <c r="A608" s="53" t="e">
        <f t="shared" si="8"/>
        <v>#VALUE!</v>
      </c>
    </row>
    <row r="609" spans="1:1" x14ac:dyDescent="0.2">
      <c r="A609" s="53" t="e">
        <f t="shared" si="8"/>
        <v>#VALUE!</v>
      </c>
    </row>
    <row r="610" spans="1:1" x14ac:dyDescent="0.2">
      <c r="A610" s="53" t="e">
        <f t="shared" si="8"/>
        <v>#VALUE!</v>
      </c>
    </row>
    <row r="611" spans="1:1" x14ac:dyDescent="0.2">
      <c r="A611" s="53" t="e">
        <f t="shared" si="8"/>
        <v>#VALUE!</v>
      </c>
    </row>
    <row r="612" spans="1:1" x14ac:dyDescent="0.2">
      <c r="A612" s="53" t="e">
        <f>RIGHT(B612,LEN(B612)-11)</f>
        <v>#VALUE!</v>
      </c>
    </row>
    <row r="613" spans="1:1" x14ac:dyDescent="0.2">
      <c r="A613" s="53" t="e">
        <f>RIGHT(B613,LEN(B613)-11)</f>
        <v>#VALUE!</v>
      </c>
    </row>
    <row r="614" spans="1:1" x14ac:dyDescent="0.2">
      <c r="A614" s="53" t="e">
        <f>RIGHT(B614,LEN(B614)-11)</f>
        <v>#VALUE!</v>
      </c>
    </row>
    <row r="615" spans="1:1" x14ac:dyDescent="0.2">
      <c r="A615" s="53" t="e">
        <f>RIGHT(B615,LEN(B615)-11)</f>
        <v>#VALUE!</v>
      </c>
    </row>
    <row r="616" spans="1:1" x14ac:dyDescent="0.2">
      <c r="A616" s="53" t="e">
        <f>RIGHT(B616,LEN(B616)-11)</f>
        <v>#VALUE!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0"/>
  <sheetViews>
    <sheetView workbookViewId="0">
      <selection activeCell="L24" sqref="L24"/>
    </sheetView>
  </sheetViews>
  <sheetFormatPr defaultRowHeight="12.75" x14ac:dyDescent="0.2"/>
  <cols>
    <col min="1" max="1" width="34.28515625" bestFit="1" customWidth="1"/>
    <col min="2" max="2" width="41.28515625" style="4" bestFit="1" customWidth="1"/>
    <col min="3" max="3" width="20.42578125" style="4" bestFit="1" customWidth="1"/>
    <col min="4" max="4" width="16.140625" style="4" customWidth="1"/>
    <col min="5" max="5" width="20.42578125" style="4" bestFit="1" customWidth="1"/>
    <col min="6" max="6" width="14.7109375" style="4" customWidth="1"/>
    <col min="7" max="7" width="20.42578125" style="4" bestFit="1" customWidth="1"/>
    <col min="8" max="8" width="14.42578125" style="4" customWidth="1"/>
    <col min="9" max="9" width="20.42578125" style="4" bestFit="1" customWidth="1"/>
    <col min="10" max="10" width="12.85546875" style="4" customWidth="1"/>
    <col min="12" max="12" width="16.140625" bestFit="1" customWidth="1"/>
    <col min="13" max="13" width="10.85546875" bestFit="1" customWidth="1"/>
    <col min="14" max="14" width="9.5703125" bestFit="1" customWidth="1"/>
    <col min="15" max="15" width="10.85546875" bestFit="1" customWidth="1"/>
    <col min="16" max="16" width="9.5703125" bestFit="1" customWidth="1"/>
  </cols>
  <sheetData>
    <row r="1" spans="1:19" x14ac:dyDescent="0.2">
      <c r="C1" s="83" t="str">
        <f>M1&amp;"/"&amp;RIGHT(Mês!M3-2,2)&amp;" - "&amp;Mês!M1&amp;"/"&amp;RIGHT(Mês!M3-1,2)</f>
        <v>Fevereiro/22 - Janeiro/23</v>
      </c>
      <c r="D1" s="82"/>
      <c r="E1" s="83" t="str">
        <f>M1&amp;"/"&amp;RIGHT(Mês!M3-1,2)&amp;" - "&amp;Mês!M1&amp;"/"&amp;RIGHT(Mês!M3,2)</f>
        <v>Fevereiro/23 - Janeiro/24</v>
      </c>
      <c r="G1" s="83" t="str">
        <f>C1</f>
        <v>Fevereiro/22 - Janeiro/23</v>
      </c>
      <c r="H1" s="82"/>
      <c r="I1" s="83" t="str">
        <f>E1</f>
        <v>Fevereiro/23 - Janeiro/24</v>
      </c>
      <c r="L1" s="113" t="s">
        <v>800</v>
      </c>
      <c r="M1" s="115" t="str">
        <f>VLOOKUP(Mês!M1,$R$1:$S$12,2,FALSE)</f>
        <v>Fevereiro</v>
      </c>
      <c r="R1" s="112" t="s">
        <v>790</v>
      </c>
      <c r="S1" s="112" t="s">
        <v>791</v>
      </c>
    </row>
    <row r="2" spans="1:19" ht="12.75" customHeight="1" x14ac:dyDescent="0.2">
      <c r="B2" s="82" t="s">
        <v>104</v>
      </c>
      <c r="C2" s="82" t="s">
        <v>37</v>
      </c>
      <c r="D2" s="82" t="s">
        <v>37</v>
      </c>
      <c r="E2" s="82" t="s">
        <v>37</v>
      </c>
      <c r="F2" s="82" t="s">
        <v>37</v>
      </c>
      <c r="G2" s="82" t="s">
        <v>40</v>
      </c>
      <c r="H2" s="82" t="s">
        <v>40</v>
      </c>
      <c r="I2" s="82" t="s">
        <v>40</v>
      </c>
      <c r="J2" s="82" t="s">
        <v>40</v>
      </c>
      <c r="L2" s="114"/>
      <c r="M2" s="99"/>
      <c r="R2" s="112" t="s">
        <v>791</v>
      </c>
      <c r="S2" s="112" t="s">
        <v>792</v>
      </c>
    </row>
    <row r="3" spans="1:19" x14ac:dyDescent="0.2">
      <c r="B3" s="82" t="s">
        <v>105</v>
      </c>
      <c r="C3" s="82" t="s">
        <v>106</v>
      </c>
      <c r="D3" s="82" t="s">
        <v>107</v>
      </c>
      <c r="E3" s="82" t="s">
        <v>108</v>
      </c>
      <c r="F3" s="82" t="s">
        <v>109</v>
      </c>
      <c r="G3" s="82" t="s">
        <v>106</v>
      </c>
      <c r="H3" s="82" t="s">
        <v>107</v>
      </c>
      <c r="I3" s="82" t="s">
        <v>108</v>
      </c>
      <c r="J3" s="82" t="s">
        <v>109</v>
      </c>
      <c r="R3" s="112" t="s">
        <v>792</v>
      </c>
      <c r="S3" s="112" t="s">
        <v>793</v>
      </c>
    </row>
    <row r="4" spans="1:19" x14ac:dyDescent="0.2">
      <c r="A4" s="53" t="str">
        <f t="shared" ref="A4:A67" si="0">RIGHT(B4,LEN(B4)-11)</f>
        <v/>
      </c>
      <c r="B4" s="4" t="s">
        <v>782</v>
      </c>
      <c r="C4" s="72">
        <v>160294178521</v>
      </c>
      <c r="D4" s="72">
        <v>235356077380</v>
      </c>
      <c r="E4" s="72">
        <v>168001239871</v>
      </c>
      <c r="F4" s="72">
        <v>275350881794</v>
      </c>
      <c r="G4" s="72">
        <v>17668560442</v>
      </c>
      <c r="H4" s="72">
        <v>17896336408</v>
      </c>
      <c r="I4" s="72">
        <v>16746602238</v>
      </c>
      <c r="J4" s="72">
        <v>14572380648</v>
      </c>
      <c r="L4" s="85"/>
      <c r="R4" s="112" t="s">
        <v>793</v>
      </c>
      <c r="S4" s="112" t="s">
        <v>794</v>
      </c>
    </row>
    <row r="5" spans="1:19" x14ac:dyDescent="0.2">
      <c r="A5" s="53" t="str">
        <f t="shared" si="0"/>
        <v>ANIMAIS VIVOS (EXCETO PESCADOS)</v>
      </c>
      <c r="B5" s="4" t="s">
        <v>110</v>
      </c>
      <c r="C5" s="72">
        <v>307944183</v>
      </c>
      <c r="D5" s="72">
        <v>79294158</v>
      </c>
      <c r="E5" s="72">
        <v>632830171</v>
      </c>
      <c r="F5" s="72">
        <v>209493154</v>
      </c>
      <c r="G5" s="72">
        <v>11543470</v>
      </c>
      <c r="H5" s="72">
        <v>323884</v>
      </c>
      <c r="I5" s="72">
        <v>11556525</v>
      </c>
      <c r="J5" s="72">
        <v>566021</v>
      </c>
      <c r="L5" s="71"/>
      <c r="M5" s="89" t="s">
        <v>38</v>
      </c>
      <c r="N5" s="89" t="s">
        <v>39</v>
      </c>
      <c r="O5" s="89" t="s">
        <v>38</v>
      </c>
      <c r="P5" s="89" t="s">
        <v>39</v>
      </c>
      <c r="R5" s="112" t="s">
        <v>794</v>
      </c>
      <c r="S5" s="112" t="s">
        <v>795</v>
      </c>
    </row>
    <row r="6" spans="1:19" x14ac:dyDescent="0.2">
      <c r="A6" s="53" t="str">
        <f t="shared" si="0"/>
        <v>BEBIDAS</v>
      </c>
      <c r="B6" s="4" t="s">
        <v>130</v>
      </c>
      <c r="C6" s="72">
        <v>430805521</v>
      </c>
      <c r="D6" s="72">
        <v>318815482</v>
      </c>
      <c r="E6" s="72">
        <v>474495228</v>
      </c>
      <c r="F6" s="72">
        <v>375510850</v>
      </c>
      <c r="G6" s="72">
        <v>1043373896</v>
      </c>
      <c r="H6" s="72">
        <v>472354032</v>
      </c>
      <c r="I6" s="72">
        <v>1056492524</v>
      </c>
      <c r="J6" s="72">
        <v>404693109</v>
      </c>
      <c r="L6" s="87" t="s">
        <v>86</v>
      </c>
      <c r="M6" s="90">
        <f>IF(ISERROR(VLOOKUP(L6,$A$4:$J$640,3,FALSE)),0,(VLOOKUP(L6,$A$4:$J$640,3,FALSE)))</f>
        <v>3529036860</v>
      </c>
      <c r="N6" s="91">
        <f>IF(ISERROR(VLOOKUP(L6,$A$4:$J$640,4,FALSE)),0,(VLOOKUP(L6,$A$4:$J$640,4,FALSE)))</f>
        <v>1728314447</v>
      </c>
      <c r="O6" s="91">
        <f>IF(ISERROR(VLOOKUP(L6,$A$4:$J$640,5,FALSE)),0,(VLOOKUP(L6,$A$4:$J$640,5,FALSE)))</f>
        <v>3322247650</v>
      </c>
      <c r="P6" s="92">
        <f>IF(ISERROR(VLOOKUP(L6,$A$4:$J$640,6,FALSE)),0,(VLOOKUP(L6,$A$4:$J$640,6,FALSE)))</f>
        <v>1744461814</v>
      </c>
      <c r="R6" s="112" t="s">
        <v>795</v>
      </c>
      <c r="S6" s="112" t="s">
        <v>796</v>
      </c>
    </row>
    <row r="7" spans="1:19" x14ac:dyDescent="0.2">
      <c r="A7" s="53" t="str">
        <f t="shared" si="0"/>
        <v>CACAU E SEUS PRODUTOS</v>
      </c>
      <c r="B7" s="4" t="s">
        <v>111</v>
      </c>
      <c r="C7" s="72">
        <v>340937403</v>
      </c>
      <c r="D7" s="72">
        <v>83859059</v>
      </c>
      <c r="E7" s="72">
        <v>379308214</v>
      </c>
      <c r="F7" s="72">
        <v>89363809</v>
      </c>
      <c r="G7" s="72">
        <v>283297288</v>
      </c>
      <c r="H7" s="72">
        <v>85917246</v>
      </c>
      <c r="I7" s="72">
        <v>358119432</v>
      </c>
      <c r="J7" s="72">
        <v>95238404</v>
      </c>
      <c r="L7" s="88" t="s">
        <v>85</v>
      </c>
      <c r="M7" s="93">
        <f>IF(ISERROR(VLOOKUP(L7,$A$4:$J$640,3,FALSE)),0,(VLOOKUP(L7,$A$4:$J$640,3,FALSE)))</f>
        <v>186442</v>
      </c>
      <c r="N7" s="94">
        <f>IF(ISERROR(VLOOKUP(L7,$A$4:$J$640,4,FALSE)),0,(VLOOKUP(L7,$A$4:$J$640,4,FALSE)))</f>
        <v>45781</v>
      </c>
      <c r="O7" s="94">
        <f>IF(ISERROR(VLOOKUP(L7,$A$4:$J$640,5,FALSE)),0,(VLOOKUP(L7,$A$4:$J$640,5,FALSE)))</f>
        <v>196048</v>
      </c>
      <c r="P7" s="95">
        <f>IF(ISERROR(VLOOKUP(L7,$A$4:$J$640,6,FALSE)),0,(VLOOKUP(L7,$A$4:$J$640,6,FALSE)))</f>
        <v>40441</v>
      </c>
      <c r="R7" s="112" t="s">
        <v>796</v>
      </c>
      <c r="S7" s="112" t="s">
        <v>237</v>
      </c>
    </row>
    <row r="8" spans="1:19" x14ac:dyDescent="0.2">
      <c r="A8" s="53" t="str">
        <f t="shared" si="0"/>
        <v>CAFÉ</v>
      </c>
      <c r="B8" s="4" t="s">
        <v>112</v>
      </c>
      <c r="C8" s="72">
        <v>9220813626</v>
      </c>
      <c r="D8" s="72">
        <v>2221494396</v>
      </c>
      <c r="E8" s="72">
        <v>8196196656</v>
      </c>
      <c r="F8" s="72">
        <v>2264121495</v>
      </c>
      <c r="G8" s="72">
        <v>119639342</v>
      </c>
      <c r="H8" s="72">
        <v>10455967</v>
      </c>
      <c r="I8" s="72">
        <v>114968013</v>
      </c>
      <c r="J8" s="72">
        <v>10804594</v>
      </c>
      <c r="L8" s="54" t="s">
        <v>127</v>
      </c>
      <c r="M8" s="96">
        <f>SUM(M6:M7)</f>
        <v>3529223302</v>
      </c>
      <c r="N8" s="55">
        <f>SUM(N6:N7)</f>
        <v>1728360228</v>
      </c>
      <c r="O8" s="55">
        <f>SUM(O6:O7)</f>
        <v>3322443698</v>
      </c>
      <c r="P8" s="56">
        <f>SUM(P6:P7)</f>
        <v>1744502255</v>
      </c>
      <c r="R8" s="112" t="s">
        <v>237</v>
      </c>
      <c r="S8" s="112" t="s">
        <v>645</v>
      </c>
    </row>
    <row r="9" spans="1:19" x14ac:dyDescent="0.2">
      <c r="A9" s="53" t="str">
        <f t="shared" si="0"/>
        <v>CARNES</v>
      </c>
      <c r="B9" s="4" t="s">
        <v>113</v>
      </c>
      <c r="C9" s="72">
        <v>26011987324</v>
      </c>
      <c r="D9" s="72">
        <v>8479524195</v>
      </c>
      <c r="E9" s="72">
        <v>23369575955</v>
      </c>
      <c r="F9" s="72">
        <v>8829244231</v>
      </c>
      <c r="G9" s="72">
        <v>611351634</v>
      </c>
      <c r="H9" s="72">
        <v>98959322</v>
      </c>
      <c r="I9" s="72">
        <v>500176619</v>
      </c>
      <c r="J9" s="72">
        <v>74026389</v>
      </c>
      <c r="R9" s="112" t="s">
        <v>645</v>
      </c>
      <c r="S9" s="112" t="s">
        <v>797</v>
      </c>
    </row>
    <row r="10" spans="1:19" x14ac:dyDescent="0.2">
      <c r="A10" s="53" t="str">
        <f t="shared" si="0"/>
        <v>CEREAIS, FARINHAS E PREPARAÇÕES</v>
      </c>
      <c r="B10" s="4" t="s">
        <v>114</v>
      </c>
      <c r="C10" s="72">
        <v>15497013408</v>
      </c>
      <c r="D10" s="72">
        <v>52103602445</v>
      </c>
      <c r="E10" s="72">
        <v>14964449796</v>
      </c>
      <c r="F10" s="72">
        <v>59872026771</v>
      </c>
      <c r="G10" s="72">
        <v>4557817632</v>
      </c>
      <c r="H10" s="72">
        <v>11755701182</v>
      </c>
      <c r="I10" s="72">
        <v>3678183184</v>
      </c>
      <c r="J10" s="72">
        <v>9071105946</v>
      </c>
      <c r="R10" s="112" t="s">
        <v>797</v>
      </c>
      <c r="S10" s="112" t="s">
        <v>798</v>
      </c>
    </row>
    <row r="11" spans="1:19" x14ac:dyDescent="0.2">
      <c r="A11" s="53" t="str">
        <f t="shared" si="0"/>
        <v>CHÁ, MATE E ESPECIARIAS</v>
      </c>
      <c r="B11" s="4" t="s">
        <v>131</v>
      </c>
      <c r="C11" s="72">
        <v>457210492</v>
      </c>
      <c r="D11" s="72">
        <v>171700563</v>
      </c>
      <c r="E11" s="72">
        <v>440339320</v>
      </c>
      <c r="F11" s="72">
        <v>158586871</v>
      </c>
      <c r="G11" s="72">
        <v>62930651</v>
      </c>
      <c r="H11" s="72">
        <v>25491149</v>
      </c>
      <c r="I11" s="72">
        <v>72934236</v>
      </c>
      <c r="J11" s="72">
        <v>29593614</v>
      </c>
      <c r="R11" s="112" t="s">
        <v>798</v>
      </c>
      <c r="S11" s="112" t="s">
        <v>799</v>
      </c>
    </row>
    <row r="12" spans="1:19" x14ac:dyDescent="0.2">
      <c r="A12" s="53" t="str">
        <f t="shared" si="0"/>
        <v>COMPLEXO SOJA</v>
      </c>
      <c r="B12" s="4" t="s">
        <v>115</v>
      </c>
      <c r="C12" s="72">
        <v>60239662662</v>
      </c>
      <c r="D12" s="72">
        <v>100056302878</v>
      </c>
      <c r="E12" s="72">
        <v>68245478952</v>
      </c>
      <c r="F12" s="72">
        <v>129088684305</v>
      </c>
      <c r="G12" s="72">
        <v>237669659</v>
      </c>
      <c r="H12" s="72">
        <v>452153146</v>
      </c>
      <c r="I12" s="72">
        <v>156595459</v>
      </c>
      <c r="J12" s="72">
        <v>318645257</v>
      </c>
      <c r="M12" s="111"/>
      <c r="R12" s="112" t="s">
        <v>799</v>
      </c>
      <c r="S12" s="112" t="s">
        <v>790</v>
      </c>
    </row>
    <row r="13" spans="1:19" x14ac:dyDescent="0.2">
      <c r="A13" s="53" t="str">
        <f t="shared" si="0"/>
        <v>COMPLEXO SUCROALCOOLEIRO</v>
      </c>
      <c r="B13" s="4" t="s">
        <v>116</v>
      </c>
      <c r="C13" s="72">
        <v>13269581284</v>
      </c>
      <c r="D13" s="72">
        <v>30049028453</v>
      </c>
      <c r="E13" s="72">
        <v>18138718302</v>
      </c>
      <c r="F13" s="72">
        <v>34519965190</v>
      </c>
      <c r="G13" s="72">
        <v>270774335</v>
      </c>
      <c r="H13" s="72">
        <v>292010517</v>
      </c>
      <c r="I13" s="72">
        <v>121774928</v>
      </c>
      <c r="J13" s="72">
        <v>100651984</v>
      </c>
    </row>
    <row r="14" spans="1:19" x14ac:dyDescent="0.2">
      <c r="A14" s="53" t="str">
        <f t="shared" si="0"/>
        <v>COUROS, PRODUTOS DE COURO E PELETERIA</v>
      </c>
      <c r="B14" s="4" t="s">
        <v>117</v>
      </c>
      <c r="C14" s="72">
        <v>1700002700</v>
      </c>
      <c r="D14" s="72">
        <v>380619656</v>
      </c>
      <c r="E14" s="72">
        <v>1518595360</v>
      </c>
      <c r="F14" s="72">
        <v>444777672</v>
      </c>
      <c r="G14" s="72">
        <v>254308368</v>
      </c>
      <c r="H14" s="72">
        <v>62867243</v>
      </c>
      <c r="I14" s="72">
        <v>285618511</v>
      </c>
      <c r="J14" s="72">
        <v>61012187</v>
      </c>
    </row>
    <row r="15" spans="1:19" x14ac:dyDescent="0.2">
      <c r="A15" s="53" t="str">
        <f t="shared" si="0"/>
        <v>DEMAIS PRODUTOS DE ORIGEM ANIMAL</v>
      </c>
      <c r="B15" s="4" t="s">
        <v>132</v>
      </c>
      <c r="C15" s="72">
        <v>1657526502</v>
      </c>
      <c r="D15" s="72">
        <v>617543004</v>
      </c>
      <c r="E15" s="72">
        <v>2048520552</v>
      </c>
      <c r="F15" s="72">
        <v>898370919</v>
      </c>
      <c r="G15" s="72">
        <v>475169249</v>
      </c>
      <c r="H15" s="72">
        <v>138816876</v>
      </c>
      <c r="I15" s="72">
        <v>438471334</v>
      </c>
      <c r="J15" s="72">
        <v>96538294</v>
      </c>
    </row>
    <row r="16" spans="1:19" x14ac:dyDescent="0.2">
      <c r="A16" s="53" t="str">
        <f t="shared" si="0"/>
        <v>DEMAIS PRODUTOS DE ORIGEM VEGETAL</v>
      </c>
      <c r="B16" s="4" t="s">
        <v>133</v>
      </c>
      <c r="C16" s="72">
        <v>1533453451</v>
      </c>
      <c r="D16" s="72">
        <v>602027310</v>
      </c>
      <c r="E16" s="72">
        <v>1540142622</v>
      </c>
      <c r="F16" s="72">
        <v>631891111</v>
      </c>
      <c r="G16" s="72">
        <v>857887834</v>
      </c>
      <c r="H16" s="72">
        <v>141039499</v>
      </c>
      <c r="I16" s="72">
        <v>873987347</v>
      </c>
      <c r="J16" s="72">
        <v>144270419</v>
      </c>
    </row>
    <row r="17" spans="1:10" x14ac:dyDescent="0.2">
      <c r="A17" s="53" t="str">
        <f t="shared" si="0"/>
        <v>FIBRAS E PRODUTOS TÊXTEIS</v>
      </c>
      <c r="B17" s="4" t="s">
        <v>118</v>
      </c>
      <c r="C17" s="72">
        <v>4016382520</v>
      </c>
      <c r="D17" s="72">
        <v>1870544523</v>
      </c>
      <c r="E17" s="72">
        <v>3693029752</v>
      </c>
      <c r="F17" s="72">
        <v>1878951509</v>
      </c>
      <c r="G17" s="72">
        <v>754123131</v>
      </c>
      <c r="H17" s="72">
        <v>69855395</v>
      </c>
      <c r="I17" s="72">
        <v>864649098</v>
      </c>
      <c r="J17" s="72">
        <v>91935135</v>
      </c>
    </row>
    <row r="18" spans="1:10" x14ac:dyDescent="0.2">
      <c r="A18" s="53" t="str">
        <f t="shared" si="0"/>
        <v>FRUTAS (INCLUI NOZES E CASTANHAS)</v>
      </c>
      <c r="B18" s="4" t="s">
        <v>119</v>
      </c>
      <c r="C18" s="72">
        <v>1099622289</v>
      </c>
      <c r="D18" s="72">
        <v>1049020413</v>
      </c>
      <c r="E18" s="72">
        <v>1352774248</v>
      </c>
      <c r="F18" s="72">
        <v>1102190552</v>
      </c>
      <c r="G18" s="72">
        <v>746253712</v>
      </c>
      <c r="H18" s="72">
        <v>523045084</v>
      </c>
      <c r="I18" s="72">
        <v>903587833</v>
      </c>
      <c r="J18" s="72">
        <v>584094134</v>
      </c>
    </row>
    <row r="19" spans="1:10" x14ac:dyDescent="0.2">
      <c r="A19" s="53" t="str">
        <f t="shared" si="0"/>
        <v>FUMO E SEUS PRODUTOS</v>
      </c>
      <c r="B19" s="4" t="s">
        <v>120</v>
      </c>
      <c r="C19" s="72">
        <v>2531521197</v>
      </c>
      <c r="D19" s="72">
        <v>565864959</v>
      </c>
      <c r="E19" s="72">
        <v>2717226519</v>
      </c>
      <c r="F19" s="72">
        <v>504274184</v>
      </c>
      <c r="G19" s="72">
        <v>70992483</v>
      </c>
      <c r="H19" s="72">
        <v>19043690</v>
      </c>
      <c r="I19" s="72">
        <v>76164497</v>
      </c>
      <c r="J19" s="72">
        <v>18810947</v>
      </c>
    </row>
    <row r="20" spans="1:10" x14ac:dyDescent="0.2">
      <c r="A20" s="53" t="str">
        <f t="shared" si="0"/>
        <v>LÁCTEOS</v>
      </c>
      <c r="B20" s="4" t="s">
        <v>121</v>
      </c>
      <c r="C20" s="72">
        <v>99561647</v>
      </c>
      <c r="D20" s="72">
        <v>35107849</v>
      </c>
      <c r="E20" s="72">
        <v>84269238</v>
      </c>
      <c r="F20" s="72">
        <v>31484374</v>
      </c>
      <c r="G20" s="72">
        <v>750330986</v>
      </c>
      <c r="H20" s="72">
        <v>181273552</v>
      </c>
      <c r="I20" s="72">
        <v>1107043653</v>
      </c>
      <c r="J20" s="72">
        <v>284779255</v>
      </c>
    </row>
    <row r="21" spans="1:10" x14ac:dyDescent="0.2">
      <c r="A21" s="53" t="str">
        <f t="shared" si="0"/>
        <v>PESCADOS</v>
      </c>
      <c r="B21" s="4" t="s">
        <v>122</v>
      </c>
      <c r="C21" s="72">
        <v>374208901</v>
      </c>
      <c r="D21" s="72">
        <v>64234195</v>
      </c>
      <c r="E21" s="72">
        <v>333463386</v>
      </c>
      <c r="F21" s="72">
        <v>58233976</v>
      </c>
      <c r="G21" s="72">
        <v>1409166688</v>
      </c>
      <c r="H21" s="72">
        <v>303163964</v>
      </c>
      <c r="I21" s="72">
        <v>1459889171</v>
      </c>
      <c r="J21" s="72">
        <v>271957483</v>
      </c>
    </row>
    <row r="22" spans="1:10" x14ac:dyDescent="0.2">
      <c r="A22" s="53" t="str">
        <f t="shared" si="0"/>
        <v>PLANTAS VIVAS E PRODUTOS DE FLORICULTURA</v>
      </c>
      <c r="B22" s="4" t="s">
        <v>134</v>
      </c>
      <c r="C22" s="72">
        <v>13147887</v>
      </c>
      <c r="D22" s="72">
        <v>3140276</v>
      </c>
      <c r="E22" s="72">
        <v>14063044</v>
      </c>
      <c r="F22" s="72">
        <v>3445349</v>
      </c>
      <c r="G22" s="72">
        <v>40087404</v>
      </c>
      <c r="H22" s="72">
        <v>3087988</v>
      </c>
      <c r="I22" s="72">
        <v>45515092</v>
      </c>
      <c r="J22" s="72">
        <v>3500183</v>
      </c>
    </row>
    <row r="23" spans="1:10" x14ac:dyDescent="0.2">
      <c r="A23" s="53" t="str">
        <f t="shared" si="0"/>
        <v>PRODUTOS ALIMENTÍCIOS DIVERSOS</v>
      </c>
      <c r="B23" s="4" t="s">
        <v>135</v>
      </c>
      <c r="C23" s="72">
        <v>1079585601</v>
      </c>
      <c r="D23" s="72">
        <v>610418734</v>
      </c>
      <c r="E23" s="72">
        <v>1250625095</v>
      </c>
      <c r="F23" s="72">
        <v>617378163</v>
      </c>
      <c r="G23" s="72">
        <v>366207878</v>
      </c>
      <c r="H23" s="72">
        <v>92906672</v>
      </c>
      <c r="I23" s="72">
        <v>444434219</v>
      </c>
      <c r="J23" s="72">
        <v>98560346</v>
      </c>
    </row>
    <row r="24" spans="1:10" x14ac:dyDescent="0.2">
      <c r="A24" s="53" t="str">
        <f t="shared" si="0"/>
        <v>PRODUTOS APICOLAS</v>
      </c>
      <c r="B24" s="4" t="s">
        <v>136</v>
      </c>
      <c r="C24" s="72">
        <v>145081290</v>
      </c>
      <c r="D24" s="72">
        <v>36758134</v>
      </c>
      <c r="E24" s="72">
        <v>88896495</v>
      </c>
      <c r="F24" s="72">
        <v>28343433</v>
      </c>
      <c r="G24" s="72">
        <v>33850</v>
      </c>
      <c r="H24" s="72">
        <v>2600</v>
      </c>
      <c r="I24" s="72">
        <v>44868</v>
      </c>
      <c r="J24" s="72">
        <v>3201</v>
      </c>
    </row>
    <row r="25" spans="1:10" x14ac:dyDescent="0.2">
      <c r="A25" s="53" t="str">
        <f t="shared" si="0"/>
        <v>PRODUTOS FLORESTAIS</v>
      </c>
      <c r="B25" s="4" t="s">
        <v>123</v>
      </c>
      <c r="C25" s="72">
        <v>16467150428</v>
      </c>
      <c r="D25" s="72">
        <v>31930929373</v>
      </c>
      <c r="E25" s="72">
        <v>14284783004</v>
      </c>
      <c r="F25" s="72">
        <v>29353985218</v>
      </c>
      <c r="G25" s="72">
        <v>1711147314</v>
      </c>
      <c r="H25" s="72">
        <v>1171766023</v>
      </c>
      <c r="I25" s="72">
        <v>1459854406</v>
      </c>
      <c r="J25" s="72">
        <v>1047211957</v>
      </c>
    </row>
    <row r="26" spans="1:10" x14ac:dyDescent="0.2">
      <c r="A26" s="53" t="str">
        <f t="shared" si="0"/>
        <v>PRODUTOS HORTÍCOLAS, LEGUMINOSAS, RAÍZES E TUBÉRCULOS</v>
      </c>
      <c r="B26" s="4" t="s">
        <v>137</v>
      </c>
      <c r="C26" s="72">
        <v>265298318</v>
      </c>
      <c r="D26" s="72">
        <v>297725195</v>
      </c>
      <c r="E26" s="72">
        <v>274959755</v>
      </c>
      <c r="F26" s="72">
        <v>268343833</v>
      </c>
      <c r="G26" s="72">
        <v>957149324</v>
      </c>
      <c r="H26" s="72">
        <v>1042708848</v>
      </c>
      <c r="I26" s="72">
        <v>922987559</v>
      </c>
      <c r="J26" s="72">
        <v>892615860</v>
      </c>
    </row>
    <row r="27" spans="1:10" x14ac:dyDescent="0.2">
      <c r="A27" s="53" t="str">
        <f t="shared" si="0"/>
        <v>PRODUTOS OLEAGINOSOS (EXCLUI SOJA)</v>
      </c>
      <c r="B27" s="4" t="s">
        <v>124</v>
      </c>
      <c r="C27" s="72">
        <v>808298504</v>
      </c>
      <c r="D27" s="72">
        <v>721517794</v>
      </c>
      <c r="E27" s="72">
        <v>759661468</v>
      </c>
      <c r="F27" s="72">
        <v>935312017</v>
      </c>
      <c r="G27" s="72">
        <v>1689318491</v>
      </c>
      <c r="H27" s="72">
        <v>775738501</v>
      </c>
      <c r="I27" s="72">
        <v>1399071758</v>
      </c>
      <c r="J27" s="72">
        <v>707680057</v>
      </c>
    </row>
    <row r="28" spans="1:10" x14ac:dyDescent="0.2">
      <c r="A28" s="53" t="str">
        <f t="shared" si="0"/>
        <v>RAÇÕES PARA ANIMAIS</v>
      </c>
      <c r="B28" s="4" t="s">
        <v>138</v>
      </c>
      <c r="C28" s="72">
        <v>444698571</v>
      </c>
      <c r="D28" s="72">
        <v>356841743</v>
      </c>
      <c r="E28" s="72">
        <v>460835248</v>
      </c>
      <c r="F28" s="72">
        <v>360407616</v>
      </c>
      <c r="G28" s="72">
        <v>361070221</v>
      </c>
      <c r="H28" s="72">
        <v>156825290</v>
      </c>
      <c r="I28" s="72">
        <v>355753573</v>
      </c>
      <c r="J28" s="72">
        <v>140645987</v>
      </c>
    </row>
    <row r="29" spans="1:10" x14ac:dyDescent="0.2">
      <c r="A29" s="53" t="str">
        <f t="shared" si="0"/>
        <v>SUCOS</v>
      </c>
      <c r="B29" s="4" t="s">
        <v>125</v>
      </c>
      <c r="C29" s="72">
        <v>2282682812</v>
      </c>
      <c r="D29" s="72">
        <v>2650162593</v>
      </c>
      <c r="E29" s="72">
        <v>2738001491</v>
      </c>
      <c r="F29" s="72">
        <v>2826495192</v>
      </c>
      <c r="G29" s="72">
        <v>26915602</v>
      </c>
      <c r="H29" s="72">
        <v>20828738</v>
      </c>
      <c r="I29" s="72">
        <v>38728399</v>
      </c>
      <c r="J29" s="72">
        <v>23439885</v>
      </c>
    </row>
    <row r="30" spans="1:10" x14ac:dyDescent="0.2">
      <c r="A30" s="53" t="str">
        <f t="shared" si="0"/>
        <v/>
      </c>
      <c r="B30" s="4" t="s">
        <v>783</v>
      </c>
      <c r="C30" s="72">
        <v>160294178521</v>
      </c>
      <c r="D30" s="72">
        <v>235356077380</v>
      </c>
      <c r="E30" s="72">
        <v>168001239871</v>
      </c>
      <c r="F30" s="72">
        <v>275350881794</v>
      </c>
      <c r="G30" s="72">
        <v>17668560442</v>
      </c>
      <c r="H30" s="72">
        <v>17896336408</v>
      </c>
      <c r="I30" s="72">
        <v>16746602238</v>
      </c>
      <c r="J30" s="72">
        <v>14572380648</v>
      </c>
    </row>
    <row r="31" spans="1:10" x14ac:dyDescent="0.2">
      <c r="A31" s="53" t="str">
        <f t="shared" si="0"/>
        <v>ABACATES</v>
      </c>
      <c r="B31" s="4" t="s">
        <v>646</v>
      </c>
      <c r="C31" s="72">
        <v>17241503</v>
      </c>
      <c r="D31" s="72">
        <v>10867187</v>
      </c>
      <c r="E31" s="72">
        <v>39314965</v>
      </c>
      <c r="F31" s="72">
        <v>26432310</v>
      </c>
      <c r="G31" s="72">
        <v>711478</v>
      </c>
      <c r="H31" s="72">
        <v>376530</v>
      </c>
      <c r="I31" s="72">
        <v>437559</v>
      </c>
      <c r="J31" s="72">
        <v>170323</v>
      </c>
    </row>
    <row r="32" spans="1:10" x14ac:dyDescent="0.2">
      <c r="A32" s="53" t="str">
        <f t="shared" si="0"/>
        <v>ABACAXIS</v>
      </c>
      <c r="B32" s="4" t="s">
        <v>647</v>
      </c>
      <c r="C32" s="72">
        <v>5064916</v>
      </c>
      <c r="D32" s="72">
        <v>5767906</v>
      </c>
      <c r="E32" s="72">
        <v>3027607</v>
      </c>
      <c r="F32" s="72">
        <v>3115197</v>
      </c>
      <c r="G32" s="72">
        <v>129744</v>
      </c>
      <c r="H32" s="72">
        <v>24785</v>
      </c>
      <c r="I32" s="72">
        <v>401771</v>
      </c>
      <c r="J32" s="72">
        <v>419829</v>
      </c>
    </row>
    <row r="33" spans="1:10" x14ac:dyDescent="0.2">
      <c r="A33" s="53" t="str">
        <f t="shared" si="0"/>
        <v>ABELHAS VIVAS</v>
      </c>
      <c r="B33" s="4" t="s">
        <v>648</v>
      </c>
      <c r="C33" s="72">
        <v>161</v>
      </c>
      <c r="D33" s="72">
        <v>14</v>
      </c>
      <c r="E33" s="72">
        <v>148</v>
      </c>
      <c r="F33" s="72">
        <v>40</v>
      </c>
      <c r="G33" s="72"/>
      <c r="H33" s="72"/>
      <c r="I33" s="72"/>
      <c r="J33" s="72"/>
    </row>
    <row r="34" spans="1:10" x14ac:dyDescent="0.2">
      <c r="A34" s="53" t="str">
        <f t="shared" si="0"/>
        <v>AÇÚCAR DE CANA OU BETERRABA</v>
      </c>
      <c r="B34" s="4" t="s">
        <v>649</v>
      </c>
      <c r="C34" s="72">
        <v>11387483646</v>
      </c>
      <c r="D34" s="72">
        <v>27928559079</v>
      </c>
      <c r="E34" s="72">
        <v>16544271928</v>
      </c>
      <c r="F34" s="72">
        <v>32461110904</v>
      </c>
      <c r="G34" s="72">
        <v>2970394</v>
      </c>
      <c r="H34" s="72">
        <v>1928605</v>
      </c>
      <c r="I34" s="72">
        <v>3422069</v>
      </c>
      <c r="J34" s="72">
        <v>2424330</v>
      </c>
    </row>
    <row r="35" spans="1:10" x14ac:dyDescent="0.2">
      <c r="A35" s="53" t="str">
        <f t="shared" si="0"/>
        <v>ALBUMINA, GELATINAS E OUTRAS SUBSTÂNCIAS PROTEICAS</v>
      </c>
      <c r="B35" s="4" t="s">
        <v>650</v>
      </c>
      <c r="C35" s="72">
        <v>754684030</v>
      </c>
      <c r="D35" s="72">
        <v>109857135</v>
      </c>
      <c r="E35" s="72">
        <v>674880444</v>
      </c>
      <c r="F35" s="72">
        <v>93058503</v>
      </c>
      <c r="G35" s="72">
        <v>207524638</v>
      </c>
      <c r="H35" s="72">
        <v>17657800</v>
      </c>
      <c r="I35" s="72">
        <v>197906203</v>
      </c>
      <c r="J35" s="72">
        <v>21618610</v>
      </c>
    </row>
    <row r="36" spans="1:10" x14ac:dyDescent="0.2">
      <c r="A36" s="53" t="str">
        <f t="shared" si="0"/>
        <v>ÁLCOOL</v>
      </c>
      <c r="B36" s="4" t="s">
        <v>651</v>
      </c>
      <c r="C36" s="72">
        <v>1854964150</v>
      </c>
      <c r="D36" s="72">
        <v>2070575978</v>
      </c>
      <c r="E36" s="72">
        <v>1569868241</v>
      </c>
      <c r="F36" s="72">
        <v>2019587861</v>
      </c>
      <c r="G36" s="72">
        <v>192461705</v>
      </c>
      <c r="H36" s="72">
        <v>235486788</v>
      </c>
      <c r="I36" s="72">
        <v>38411819</v>
      </c>
      <c r="J36" s="72">
        <v>47955834</v>
      </c>
    </row>
    <row r="37" spans="1:10" x14ac:dyDescent="0.2">
      <c r="A37" s="53" t="str">
        <f t="shared" si="0"/>
        <v>ALGODÃO E PRODUTOS TÊXTEIS DE ALGODÃO</v>
      </c>
      <c r="B37" s="4" t="s">
        <v>652</v>
      </c>
      <c r="C37" s="72">
        <v>3891973832</v>
      </c>
      <c r="D37" s="72">
        <v>1811747820</v>
      </c>
      <c r="E37" s="72">
        <v>3582146451</v>
      </c>
      <c r="F37" s="72">
        <v>1812666691</v>
      </c>
      <c r="G37" s="72">
        <v>666024319</v>
      </c>
      <c r="H37" s="72">
        <v>56724916</v>
      </c>
      <c r="I37" s="72">
        <v>774911054</v>
      </c>
      <c r="J37" s="72">
        <v>73506727</v>
      </c>
    </row>
    <row r="38" spans="1:10" x14ac:dyDescent="0.2">
      <c r="A38" s="53" t="str">
        <f t="shared" si="0"/>
        <v>AMEIXAS</v>
      </c>
      <c r="B38" s="4" t="s">
        <v>653</v>
      </c>
      <c r="C38" s="72">
        <v>17051</v>
      </c>
      <c r="D38" s="72">
        <v>3228</v>
      </c>
      <c r="E38" s="72">
        <v>20065</v>
      </c>
      <c r="F38" s="72">
        <v>3668</v>
      </c>
      <c r="G38" s="72">
        <v>31175023</v>
      </c>
      <c r="H38" s="72">
        <v>8699390</v>
      </c>
      <c r="I38" s="72">
        <v>26263934</v>
      </c>
      <c r="J38" s="72">
        <v>9219407</v>
      </c>
    </row>
    <row r="39" spans="1:10" x14ac:dyDescent="0.2">
      <c r="A39" s="53" t="str">
        <f t="shared" si="0"/>
        <v>AMENDOIM  E PREPARAÇÕES (EXCETO OLEO)</v>
      </c>
      <c r="B39" s="4" t="s">
        <v>654</v>
      </c>
      <c r="C39" s="72">
        <v>342311322</v>
      </c>
      <c r="D39" s="72">
        <v>289304006</v>
      </c>
      <c r="E39" s="72">
        <v>471250923</v>
      </c>
      <c r="F39" s="72">
        <v>307902836</v>
      </c>
      <c r="G39" s="72">
        <v>2778608</v>
      </c>
      <c r="H39" s="72">
        <v>1420247</v>
      </c>
      <c r="I39" s="72">
        <v>1502499</v>
      </c>
      <c r="J39" s="72">
        <v>789136</v>
      </c>
    </row>
    <row r="40" spans="1:10" x14ac:dyDescent="0.2">
      <c r="A40" s="53" t="str">
        <f t="shared" si="0"/>
        <v>AVES DE RAPINA VIVAS</v>
      </c>
      <c r="B40" s="4" t="s">
        <v>655</v>
      </c>
      <c r="C40" s="72">
        <v>82</v>
      </c>
      <c r="D40" s="72">
        <v>97</v>
      </c>
      <c r="E40" s="72">
        <v>75</v>
      </c>
      <c r="F40" s="72">
        <v>8</v>
      </c>
      <c r="G40" s="72"/>
      <c r="H40" s="72"/>
      <c r="I40" s="72"/>
      <c r="J40" s="72"/>
    </row>
    <row r="41" spans="1:10" x14ac:dyDescent="0.2">
      <c r="A41" s="53" t="str">
        <f t="shared" si="0"/>
        <v>AVESTRUZES VIVAS</v>
      </c>
      <c r="B41" s="4" t="s">
        <v>656</v>
      </c>
      <c r="C41" s="72">
        <v>10984</v>
      </c>
      <c r="D41" s="72">
        <v>335</v>
      </c>
      <c r="E41" s="72">
        <v>1900</v>
      </c>
      <c r="F41" s="72">
        <v>3</v>
      </c>
      <c r="G41" s="72">
        <v>293</v>
      </c>
      <c r="H41" s="72">
        <v>36</v>
      </c>
      <c r="I41" s="72">
        <v>0</v>
      </c>
      <c r="J41" s="72">
        <v>0</v>
      </c>
    </row>
    <row r="42" spans="1:10" x14ac:dyDescent="0.2">
      <c r="A42" s="53" t="str">
        <f t="shared" si="0"/>
        <v>BANANAS</v>
      </c>
      <c r="B42" s="4" t="s">
        <v>657</v>
      </c>
      <c r="C42" s="72">
        <v>37051209</v>
      </c>
      <c r="D42" s="72">
        <v>83404106</v>
      </c>
      <c r="E42" s="72">
        <v>23253682</v>
      </c>
      <c r="F42" s="72">
        <v>51492495</v>
      </c>
      <c r="G42" s="72">
        <v>173489</v>
      </c>
      <c r="H42" s="72">
        <v>60535</v>
      </c>
      <c r="I42" s="72">
        <v>127953</v>
      </c>
      <c r="J42" s="72">
        <v>52234</v>
      </c>
    </row>
    <row r="43" spans="1:10" x14ac:dyDescent="0.2">
      <c r="A43" s="53" t="str">
        <f t="shared" si="0"/>
        <v>BEBIDAS ALCÓOLICAS</v>
      </c>
      <c r="B43" s="4" t="s">
        <v>658</v>
      </c>
      <c r="C43" s="72">
        <v>192704007</v>
      </c>
      <c r="D43" s="72">
        <v>241538699</v>
      </c>
      <c r="E43" s="72">
        <v>237046802</v>
      </c>
      <c r="F43" s="72">
        <v>291286026</v>
      </c>
      <c r="G43" s="72">
        <v>754558702</v>
      </c>
      <c r="H43" s="72">
        <v>261008205</v>
      </c>
      <c r="I43" s="72">
        <v>752353043</v>
      </c>
      <c r="J43" s="72">
        <v>225860668</v>
      </c>
    </row>
    <row r="44" spans="1:10" x14ac:dyDescent="0.2">
      <c r="A44" s="53" t="str">
        <f t="shared" si="0"/>
        <v>BEBIDAS NÃO ALCOÓLICAS</v>
      </c>
      <c r="B44" s="4" t="s">
        <v>659</v>
      </c>
      <c r="C44" s="72">
        <v>34755273</v>
      </c>
      <c r="D44" s="72">
        <v>62560085</v>
      </c>
      <c r="E44" s="72">
        <v>41039815</v>
      </c>
      <c r="F44" s="72">
        <v>70898981</v>
      </c>
      <c r="G44" s="72">
        <v>213136362</v>
      </c>
      <c r="H44" s="72">
        <v>201319185</v>
      </c>
      <c r="I44" s="72">
        <v>215338134</v>
      </c>
      <c r="J44" s="72">
        <v>169967569</v>
      </c>
    </row>
    <row r="45" spans="1:10" x14ac:dyDescent="0.2">
      <c r="A45" s="53" t="str">
        <f t="shared" si="0"/>
        <v>BORRACHA NATURAL E GOMAS NATURAIS</v>
      </c>
      <c r="B45" s="4" t="s">
        <v>660</v>
      </c>
      <c r="C45" s="72">
        <v>6798864</v>
      </c>
      <c r="D45" s="72">
        <v>2221665</v>
      </c>
      <c r="E45" s="72">
        <v>12175729</v>
      </c>
      <c r="F45" s="72">
        <v>4792610</v>
      </c>
      <c r="G45" s="72">
        <v>449354796</v>
      </c>
      <c r="H45" s="72">
        <v>248736927</v>
      </c>
      <c r="I45" s="72">
        <v>234122122</v>
      </c>
      <c r="J45" s="72">
        <v>155873317</v>
      </c>
    </row>
    <row r="46" spans="1:10" x14ac:dyDescent="0.2">
      <c r="A46" s="53" t="str">
        <f t="shared" si="0"/>
        <v>BOVINOS E BUBALINOS VIVOS</v>
      </c>
      <c r="B46" s="4" t="s">
        <v>661</v>
      </c>
      <c r="C46" s="72">
        <v>194848772</v>
      </c>
      <c r="D46" s="72">
        <v>77718784</v>
      </c>
      <c r="E46" s="72">
        <v>503948160</v>
      </c>
      <c r="F46" s="72">
        <v>207881358</v>
      </c>
      <c r="G46" s="72">
        <v>459314</v>
      </c>
      <c r="H46" s="72">
        <v>26200</v>
      </c>
      <c r="I46" s="72">
        <v>239854</v>
      </c>
      <c r="J46" s="72">
        <v>16949</v>
      </c>
    </row>
    <row r="47" spans="1:10" x14ac:dyDescent="0.2">
      <c r="A47" s="53" t="str">
        <f t="shared" si="0"/>
        <v>CACAU INTEIRO OU PARTIDO</v>
      </c>
      <c r="B47" s="4" t="s">
        <v>662</v>
      </c>
      <c r="C47" s="72">
        <v>2395929</v>
      </c>
      <c r="D47" s="72">
        <v>604800</v>
      </c>
      <c r="E47" s="72">
        <v>2176871</v>
      </c>
      <c r="F47" s="72">
        <v>500640</v>
      </c>
      <c r="G47" s="72">
        <v>62848450</v>
      </c>
      <c r="H47" s="72">
        <v>25965834</v>
      </c>
      <c r="I47" s="72">
        <v>93666371</v>
      </c>
      <c r="J47" s="72">
        <v>33401183</v>
      </c>
    </row>
    <row r="48" spans="1:10" x14ac:dyDescent="0.2">
      <c r="A48" s="53" t="str">
        <f t="shared" si="0"/>
        <v>CAFÉ VERDE E CAFÉ TORRADO</v>
      </c>
      <c r="B48" s="4" t="s">
        <v>663</v>
      </c>
      <c r="C48" s="72">
        <v>8510198637</v>
      </c>
      <c r="D48" s="72">
        <v>2126885181</v>
      </c>
      <c r="E48" s="72">
        <v>7463005982</v>
      </c>
      <c r="F48" s="72">
        <v>2175430894</v>
      </c>
      <c r="G48" s="72">
        <v>112789046</v>
      </c>
      <c r="H48" s="72">
        <v>9816721</v>
      </c>
      <c r="I48" s="72">
        <v>110263302</v>
      </c>
      <c r="J48" s="72">
        <v>10384883</v>
      </c>
    </row>
    <row r="49" spans="1:10" x14ac:dyDescent="0.2">
      <c r="A49" s="53" t="str">
        <f t="shared" si="0"/>
        <v>CAMELOS E OUTROS CAMELIDEOS VIVOS</v>
      </c>
      <c r="B49" s="4" t="s">
        <v>664</v>
      </c>
      <c r="C49" s="72">
        <v>29</v>
      </c>
      <c r="D49" s="72">
        <v>19</v>
      </c>
      <c r="E49" s="72">
        <v>0</v>
      </c>
      <c r="F49" s="72">
        <v>0</v>
      </c>
      <c r="G49" s="72">
        <v>61205</v>
      </c>
      <c r="H49" s="72">
        <v>20285</v>
      </c>
      <c r="I49" s="72">
        <v>64465</v>
      </c>
      <c r="J49" s="72">
        <v>33830</v>
      </c>
    </row>
    <row r="50" spans="1:10" x14ac:dyDescent="0.2">
      <c r="A50" s="53" t="str">
        <f t="shared" si="0"/>
        <v>CAQUIS</v>
      </c>
      <c r="B50" s="4" t="s">
        <v>665</v>
      </c>
      <c r="C50" s="72">
        <v>1463961</v>
      </c>
      <c r="D50" s="72">
        <v>766543</v>
      </c>
      <c r="E50" s="72">
        <v>847117</v>
      </c>
      <c r="F50" s="72">
        <v>508197</v>
      </c>
      <c r="G50" s="72">
        <v>541954</v>
      </c>
      <c r="H50" s="72">
        <v>246542</v>
      </c>
      <c r="I50" s="72">
        <v>1916907</v>
      </c>
      <c r="J50" s="72">
        <v>995449</v>
      </c>
    </row>
    <row r="51" spans="1:10" x14ac:dyDescent="0.2">
      <c r="A51" s="53" t="str">
        <f t="shared" si="0"/>
        <v>CARNE BOVINA</v>
      </c>
      <c r="B51" s="4" t="s">
        <v>666</v>
      </c>
      <c r="C51" s="72">
        <v>13013048974</v>
      </c>
      <c r="D51" s="72">
        <v>2288892386</v>
      </c>
      <c r="E51" s="72">
        <v>10589990481</v>
      </c>
      <c r="F51" s="72">
        <v>2312713280</v>
      </c>
      <c r="G51" s="72">
        <v>384031511</v>
      </c>
      <c r="H51" s="72">
        <v>65202395</v>
      </c>
      <c r="I51" s="72">
        <v>299978805</v>
      </c>
      <c r="J51" s="72">
        <v>49508407</v>
      </c>
    </row>
    <row r="52" spans="1:10" x14ac:dyDescent="0.2">
      <c r="A52" s="53" t="str">
        <f t="shared" si="0"/>
        <v>CARNE DE FRANGO</v>
      </c>
      <c r="B52" s="4" t="s">
        <v>667</v>
      </c>
      <c r="C52" s="72">
        <v>9752390384</v>
      </c>
      <c r="D52" s="72">
        <v>4722242144</v>
      </c>
      <c r="E52" s="72">
        <v>9451081640</v>
      </c>
      <c r="F52" s="72">
        <v>4994643726</v>
      </c>
      <c r="G52" s="72">
        <v>13742831</v>
      </c>
      <c r="H52" s="72">
        <v>4900840</v>
      </c>
      <c r="I52" s="72">
        <v>6101883</v>
      </c>
      <c r="J52" s="72">
        <v>2062630</v>
      </c>
    </row>
    <row r="53" spans="1:10" x14ac:dyDescent="0.2">
      <c r="A53" s="53" t="str">
        <f t="shared" si="0"/>
        <v>CARNE DE GANSO</v>
      </c>
      <c r="B53" s="4" t="s">
        <v>801</v>
      </c>
      <c r="C53" s="72">
        <v>0</v>
      </c>
      <c r="D53" s="72">
        <v>0</v>
      </c>
      <c r="E53" s="72">
        <v>132</v>
      </c>
      <c r="F53" s="72">
        <v>69</v>
      </c>
      <c r="G53" s="72"/>
      <c r="H53" s="72"/>
      <c r="I53" s="72"/>
      <c r="J53" s="72"/>
    </row>
    <row r="54" spans="1:10" x14ac:dyDescent="0.2">
      <c r="A54" s="53" t="str">
        <f t="shared" si="0"/>
        <v>CARNE DE OVINO E CAPRINO</v>
      </c>
      <c r="B54" s="4" t="s">
        <v>668</v>
      </c>
      <c r="C54" s="4">
        <v>724723</v>
      </c>
      <c r="D54" s="4">
        <v>60280</v>
      </c>
      <c r="E54" s="4">
        <v>937585</v>
      </c>
      <c r="F54" s="4">
        <v>97686</v>
      </c>
      <c r="G54" s="4">
        <v>58027474</v>
      </c>
      <c r="H54" s="4">
        <v>5450336</v>
      </c>
      <c r="I54" s="4">
        <v>48118711</v>
      </c>
      <c r="J54" s="4">
        <v>5488600</v>
      </c>
    </row>
    <row r="55" spans="1:10" x14ac:dyDescent="0.2">
      <c r="A55" s="53" t="str">
        <f t="shared" si="0"/>
        <v>CARNE DE PATO</v>
      </c>
      <c r="B55" s="4" t="s">
        <v>669</v>
      </c>
      <c r="C55" s="4">
        <v>11423209</v>
      </c>
      <c r="D55" s="4">
        <v>3019616</v>
      </c>
      <c r="E55" s="4">
        <v>12964932</v>
      </c>
      <c r="F55" s="4">
        <v>3391112</v>
      </c>
      <c r="G55" s="4">
        <v>237517</v>
      </c>
      <c r="H55" s="4">
        <v>8158</v>
      </c>
      <c r="I55" s="4">
        <v>419048</v>
      </c>
      <c r="J55" s="4">
        <v>11522</v>
      </c>
    </row>
    <row r="56" spans="1:10" x14ac:dyDescent="0.2">
      <c r="A56" s="53" t="str">
        <f t="shared" si="0"/>
        <v>CARNE DE PERU</v>
      </c>
      <c r="B56" s="4" t="s">
        <v>670</v>
      </c>
      <c r="C56" s="4">
        <v>193840347</v>
      </c>
      <c r="D56" s="4">
        <v>60940220</v>
      </c>
      <c r="E56" s="4">
        <v>194139484</v>
      </c>
      <c r="F56" s="4">
        <v>67915283</v>
      </c>
    </row>
    <row r="57" spans="1:10" x14ac:dyDescent="0.2">
      <c r="A57" s="53" t="str">
        <f t="shared" si="0"/>
        <v>CARNE SUÍNA</v>
      </c>
      <c r="B57" s="4" t="s">
        <v>671</v>
      </c>
      <c r="C57" s="4">
        <v>2592510935</v>
      </c>
      <c r="D57" s="4">
        <v>1113395783</v>
      </c>
      <c r="E57" s="4">
        <v>2768751794</v>
      </c>
      <c r="F57" s="4">
        <v>1206418587</v>
      </c>
      <c r="G57" s="4">
        <v>152622180</v>
      </c>
      <c r="H57" s="4">
        <v>22891072</v>
      </c>
      <c r="I57" s="4">
        <v>142670631</v>
      </c>
      <c r="J57" s="4">
        <v>16441159</v>
      </c>
    </row>
    <row r="58" spans="1:10" x14ac:dyDescent="0.2">
      <c r="A58" s="53" t="str">
        <f t="shared" si="0"/>
        <v>CARNES DE EQÜIDEOS</v>
      </c>
      <c r="B58" s="4" t="s">
        <v>672</v>
      </c>
      <c r="C58" s="4">
        <v>9512223</v>
      </c>
      <c r="D58" s="4">
        <v>2947036</v>
      </c>
      <c r="E58" s="4">
        <v>10569333</v>
      </c>
      <c r="F58" s="4">
        <v>2524498</v>
      </c>
    </row>
    <row r="59" spans="1:10" x14ac:dyDescent="0.2">
      <c r="A59" s="53" t="str">
        <f t="shared" si="0"/>
        <v>CAVALOS, ASININOS E MUARES VIVOS</v>
      </c>
      <c r="B59" s="4" t="s">
        <v>673</v>
      </c>
      <c r="C59" s="4">
        <v>9027279</v>
      </c>
      <c r="D59" s="4">
        <v>223550</v>
      </c>
      <c r="E59" s="4">
        <v>11145632</v>
      </c>
      <c r="F59" s="4">
        <v>236171</v>
      </c>
      <c r="G59" s="4">
        <v>7524718</v>
      </c>
      <c r="H59" s="4">
        <v>126160</v>
      </c>
      <c r="I59" s="4">
        <v>5040298</v>
      </c>
      <c r="J59" s="4">
        <v>77920</v>
      </c>
    </row>
    <row r="60" spans="1:10" x14ac:dyDescent="0.2">
      <c r="A60" s="53" t="str">
        <f t="shared" si="0"/>
        <v>CELULOSE</v>
      </c>
      <c r="B60" s="4" t="s">
        <v>674</v>
      </c>
      <c r="C60" s="4">
        <v>8511975908</v>
      </c>
      <c r="D60" s="4">
        <v>19877928128</v>
      </c>
      <c r="E60" s="4">
        <v>7901917803</v>
      </c>
      <c r="F60" s="4">
        <v>19117113961</v>
      </c>
      <c r="G60" s="4">
        <v>189380956</v>
      </c>
      <c r="H60" s="4">
        <v>167542681</v>
      </c>
      <c r="I60" s="4">
        <v>189202450</v>
      </c>
      <c r="J60" s="4">
        <v>167330067</v>
      </c>
    </row>
    <row r="61" spans="1:10" x14ac:dyDescent="0.2">
      <c r="A61" s="53" t="str">
        <f t="shared" si="0"/>
        <v>CEREAIS</v>
      </c>
      <c r="B61" s="4" t="s">
        <v>675</v>
      </c>
      <c r="C61" s="4">
        <v>14802646069</v>
      </c>
      <c r="D61" s="4">
        <v>51385334879</v>
      </c>
      <c r="E61" s="4">
        <v>14241273375</v>
      </c>
      <c r="F61" s="4">
        <v>58890202539</v>
      </c>
      <c r="G61" s="4">
        <v>3342814906</v>
      </c>
      <c r="H61" s="4">
        <v>10005517502</v>
      </c>
      <c r="I61" s="4">
        <v>2332961001</v>
      </c>
      <c r="J61" s="4">
        <v>7354835895</v>
      </c>
    </row>
    <row r="62" spans="1:10" x14ac:dyDescent="0.2">
      <c r="A62" s="53" t="str">
        <f t="shared" si="0"/>
        <v>CEREJAS</v>
      </c>
      <c r="B62" s="4" t="s">
        <v>676</v>
      </c>
      <c r="C62" s="4">
        <v>98401</v>
      </c>
      <c r="D62" s="4">
        <v>15688</v>
      </c>
      <c r="E62" s="4">
        <v>124067</v>
      </c>
      <c r="F62" s="4">
        <v>17029</v>
      </c>
      <c r="G62" s="4">
        <v>24932202</v>
      </c>
      <c r="H62" s="4">
        <v>8246308</v>
      </c>
      <c r="I62" s="4">
        <v>30493616</v>
      </c>
      <c r="J62" s="4">
        <v>7853251</v>
      </c>
    </row>
    <row r="63" spans="1:10" x14ac:dyDescent="0.2">
      <c r="A63" s="53" t="str">
        <f t="shared" si="0"/>
        <v>CHÁ, MATE E SUAS PREPARAÇÕES</v>
      </c>
      <c r="B63" s="4" t="s">
        <v>677</v>
      </c>
      <c r="C63" s="4">
        <v>111116452</v>
      </c>
      <c r="D63" s="4">
        <v>48926893</v>
      </c>
      <c r="E63" s="4">
        <v>99984343</v>
      </c>
      <c r="F63" s="4">
        <v>42677094</v>
      </c>
      <c r="G63" s="4">
        <v>8326325</v>
      </c>
      <c r="H63" s="4">
        <v>1221288</v>
      </c>
      <c r="I63" s="4">
        <v>8482593</v>
      </c>
      <c r="J63" s="4">
        <v>2823109</v>
      </c>
    </row>
    <row r="64" spans="1:10" x14ac:dyDescent="0.2">
      <c r="A64" s="53" t="str">
        <f t="shared" si="0"/>
        <v>CLEMENTINAS</v>
      </c>
      <c r="B64" s="4" t="s">
        <v>678</v>
      </c>
      <c r="C64" s="4">
        <v>116</v>
      </c>
      <c r="D64" s="4">
        <v>59</v>
      </c>
      <c r="E64" s="4">
        <v>58</v>
      </c>
      <c r="F64" s="4">
        <v>7</v>
      </c>
      <c r="G64" s="4">
        <v>1392007</v>
      </c>
      <c r="H64" s="4">
        <v>1140938</v>
      </c>
      <c r="I64" s="4">
        <v>1749277</v>
      </c>
      <c r="J64" s="4">
        <v>1349716</v>
      </c>
    </row>
    <row r="65" spans="1:10" x14ac:dyDescent="0.2">
      <c r="A65" s="53" t="str">
        <f t="shared" si="0"/>
        <v>COCOS</v>
      </c>
      <c r="B65" s="4" t="s">
        <v>679</v>
      </c>
      <c r="C65" s="4">
        <v>881223</v>
      </c>
      <c r="D65" s="4">
        <v>650738</v>
      </c>
      <c r="E65" s="4">
        <v>833170</v>
      </c>
      <c r="F65" s="4">
        <v>921747</v>
      </c>
      <c r="G65" s="4">
        <v>15769793</v>
      </c>
      <c r="H65" s="4">
        <v>10937388</v>
      </c>
      <c r="I65" s="4">
        <v>13863853</v>
      </c>
      <c r="J65" s="4">
        <v>11122626</v>
      </c>
    </row>
    <row r="66" spans="1:10" x14ac:dyDescent="0.2">
      <c r="A66" s="53" t="str">
        <f t="shared" si="0"/>
        <v>CONSERVAS E PREPARAÇÕES DE FRUTAS (EXCL. SUCOS)</v>
      </c>
      <c r="B66" s="4" t="s">
        <v>680</v>
      </c>
      <c r="C66" s="4">
        <v>116599123</v>
      </c>
      <c r="D66" s="4">
        <v>62916730</v>
      </c>
      <c r="E66" s="4">
        <v>116260510</v>
      </c>
      <c r="F66" s="4">
        <v>56248061</v>
      </c>
      <c r="G66" s="4">
        <v>40744242</v>
      </c>
      <c r="H66" s="4">
        <v>11073374</v>
      </c>
      <c r="I66" s="4">
        <v>54972266</v>
      </c>
      <c r="J66" s="4">
        <v>14579284</v>
      </c>
    </row>
    <row r="67" spans="1:10" x14ac:dyDescent="0.2">
      <c r="A67" s="53" t="str">
        <f t="shared" si="0"/>
        <v>COUROS E PELES DE BOVINOS OU EQUÍDEOS</v>
      </c>
      <c r="B67" s="4" t="s">
        <v>681</v>
      </c>
      <c r="C67" s="4">
        <v>1194494811</v>
      </c>
      <c r="D67" s="4">
        <v>363488666</v>
      </c>
      <c r="E67" s="4">
        <v>1099365779</v>
      </c>
      <c r="F67" s="4">
        <v>431042799</v>
      </c>
      <c r="G67" s="4">
        <v>73374493</v>
      </c>
      <c r="H67" s="4">
        <v>56745676</v>
      </c>
      <c r="I67" s="4">
        <v>69177090</v>
      </c>
      <c r="J67" s="4">
        <v>54606131</v>
      </c>
    </row>
    <row r="68" spans="1:10" x14ac:dyDescent="0.2">
      <c r="A68" s="53" t="str">
        <f t="shared" ref="A68:A131" si="1">RIGHT(B68,LEN(B68)-11)</f>
        <v>COUROS E PELES DE CAPRINOS</v>
      </c>
      <c r="B68" s="4" t="s">
        <v>682</v>
      </c>
      <c r="C68" s="4">
        <v>794201</v>
      </c>
      <c r="D68" s="4">
        <v>39982</v>
      </c>
      <c r="E68" s="4">
        <v>431866</v>
      </c>
      <c r="F68" s="4">
        <v>46599</v>
      </c>
      <c r="G68" s="4">
        <v>1367448</v>
      </c>
      <c r="H68" s="4">
        <v>212374</v>
      </c>
      <c r="I68" s="4">
        <v>515463</v>
      </c>
      <c r="J68" s="4">
        <v>137767</v>
      </c>
    </row>
    <row r="69" spans="1:10" x14ac:dyDescent="0.2">
      <c r="A69" s="53" t="str">
        <f t="shared" si="1"/>
        <v>COUROS E PELES DE OUTROS ANIMAIS</v>
      </c>
      <c r="B69" s="4" t="s">
        <v>683</v>
      </c>
      <c r="C69" s="4">
        <v>6731959</v>
      </c>
      <c r="D69" s="4">
        <v>51768</v>
      </c>
      <c r="E69" s="4">
        <v>5461454</v>
      </c>
      <c r="F69" s="4">
        <v>165164</v>
      </c>
      <c r="G69" s="4">
        <v>617673</v>
      </c>
      <c r="H69" s="4">
        <v>61320</v>
      </c>
      <c r="I69" s="4">
        <v>359484</v>
      </c>
      <c r="J69" s="4">
        <v>12042</v>
      </c>
    </row>
    <row r="70" spans="1:10" x14ac:dyDescent="0.2">
      <c r="A70" s="53" t="str">
        <f t="shared" si="1"/>
        <v>COUROS E PELES DE OVINOS</v>
      </c>
      <c r="B70" s="4" t="s">
        <v>684</v>
      </c>
      <c r="C70" s="4">
        <v>3747441</v>
      </c>
      <c r="D70" s="4">
        <v>139769</v>
      </c>
      <c r="E70" s="4">
        <v>3880168</v>
      </c>
      <c r="F70" s="4">
        <v>160069</v>
      </c>
      <c r="G70" s="4">
        <v>7278821</v>
      </c>
      <c r="H70" s="4">
        <v>1782491</v>
      </c>
      <c r="I70" s="4">
        <v>4779689</v>
      </c>
      <c r="J70" s="4">
        <v>1543266</v>
      </c>
    </row>
    <row r="71" spans="1:10" x14ac:dyDescent="0.2">
      <c r="A71" s="53" t="str">
        <f t="shared" si="1"/>
        <v>COUROS E PELES DE RÉPTEIS</v>
      </c>
      <c r="B71" s="4" t="s">
        <v>685</v>
      </c>
      <c r="C71" s="4">
        <v>471923</v>
      </c>
      <c r="D71" s="4">
        <v>18852</v>
      </c>
      <c r="E71" s="4">
        <v>91342</v>
      </c>
      <c r="F71" s="4">
        <v>3490</v>
      </c>
      <c r="G71" s="4">
        <v>494442</v>
      </c>
      <c r="H71" s="4">
        <v>2713</v>
      </c>
      <c r="I71" s="4">
        <v>330255</v>
      </c>
      <c r="J71" s="4">
        <v>1829</v>
      </c>
    </row>
    <row r="72" spans="1:10" x14ac:dyDescent="0.2">
      <c r="A72" s="53" t="str">
        <f t="shared" si="1"/>
        <v>COUROS E PELES DE SUÍNOS</v>
      </c>
      <c r="B72" s="4" t="s">
        <v>686</v>
      </c>
      <c r="C72" s="4">
        <v>1957</v>
      </c>
      <c r="D72" s="4">
        <v>702</v>
      </c>
      <c r="E72" s="4">
        <v>18165</v>
      </c>
      <c r="F72" s="4">
        <v>1523</v>
      </c>
      <c r="G72" s="4">
        <v>131500</v>
      </c>
      <c r="H72" s="4">
        <v>11760</v>
      </c>
      <c r="I72" s="4">
        <v>111856</v>
      </c>
      <c r="J72" s="4">
        <v>10338</v>
      </c>
    </row>
    <row r="73" spans="1:10" x14ac:dyDescent="0.2">
      <c r="A73" s="53" t="str">
        <f t="shared" si="1"/>
        <v>CRUSTÁCEOS E MOLUSCOS</v>
      </c>
      <c r="B73" s="4" t="s">
        <v>687</v>
      </c>
      <c r="C73" s="4">
        <v>86655097</v>
      </c>
      <c r="D73" s="4">
        <v>3537760</v>
      </c>
      <c r="E73" s="4">
        <v>82182170</v>
      </c>
      <c r="F73" s="4">
        <v>3606216</v>
      </c>
      <c r="G73" s="4">
        <v>25858263</v>
      </c>
      <c r="H73" s="4">
        <v>6108473</v>
      </c>
      <c r="I73" s="4">
        <v>41849926</v>
      </c>
      <c r="J73" s="4">
        <v>9451740</v>
      </c>
    </row>
    <row r="74" spans="1:10" x14ac:dyDescent="0.2">
      <c r="A74" s="53" t="str">
        <f t="shared" si="1"/>
        <v>DAMASCOS</v>
      </c>
      <c r="B74" s="4" t="s">
        <v>688</v>
      </c>
      <c r="C74" s="4">
        <v>9485</v>
      </c>
      <c r="D74" s="4">
        <v>606</v>
      </c>
      <c r="E74" s="4">
        <v>10190</v>
      </c>
      <c r="F74" s="4">
        <v>552</v>
      </c>
      <c r="G74" s="4">
        <v>19708348</v>
      </c>
      <c r="H74" s="4">
        <v>3132162</v>
      </c>
      <c r="I74" s="4">
        <v>19457599</v>
      </c>
      <c r="J74" s="4">
        <v>3204680</v>
      </c>
    </row>
    <row r="75" spans="1:10" x14ac:dyDescent="0.2">
      <c r="A75" s="53" t="str">
        <f t="shared" si="1"/>
        <v>DEMAIS  PRODUTOS LÁCTEOS</v>
      </c>
      <c r="B75" s="4" t="s">
        <v>689</v>
      </c>
      <c r="C75" s="4">
        <v>8869169</v>
      </c>
      <c r="D75" s="4">
        <v>2522127</v>
      </c>
      <c r="E75" s="4">
        <v>8185403</v>
      </c>
      <c r="F75" s="4">
        <v>1892075</v>
      </c>
      <c r="G75" s="4">
        <v>16631190</v>
      </c>
      <c r="H75" s="4">
        <v>3564188</v>
      </c>
      <c r="I75" s="4">
        <v>40044048</v>
      </c>
      <c r="J75" s="4">
        <v>7125644</v>
      </c>
    </row>
    <row r="76" spans="1:10" x14ac:dyDescent="0.2">
      <c r="A76" s="53" t="str">
        <f t="shared" si="1"/>
        <v>DEMAIS AÇÚCARES</v>
      </c>
      <c r="B76" s="4" t="s">
        <v>690</v>
      </c>
      <c r="C76" s="4">
        <v>27133488</v>
      </c>
      <c r="D76" s="4">
        <v>49893396</v>
      </c>
      <c r="E76" s="4">
        <v>24578133</v>
      </c>
      <c r="F76" s="4">
        <v>39266425</v>
      </c>
      <c r="G76" s="4">
        <v>75342236</v>
      </c>
      <c r="H76" s="4">
        <v>54595124</v>
      </c>
      <c r="I76" s="4">
        <v>79941040</v>
      </c>
      <c r="J76" s="4">
        <v>50271820</v>
      </c>
    </row>
    <row r="77" spans="1:10" x14ac:dyDescent="0.2">
      <c r="A77" s="53" t="str">
        <f t="shared" si="1"/>
        <v>DEMAIS ÁLCOOIS</v>
      </c>
      <c r="B77" s="4" t="s">
        <v>691</v>
      </c>
      <c r="C77" s="4">
        <v>9057266</v>
      </c>
      <c r="D77" s="4">
        <v>3492744</v>
      </c>
      <c r="E77" s="4">
        <v>6974924</v>
      </c>
      <c r="F77" s="4">
        <v>2156390</v>
      </c>
      <c r="G77" s="4">
        <v>24225472</v>
      </c>
      <c r="H77" s="4">
        <v>18896671</v>
      </c>
      <c r="I77" s="4">
        <v>24956066</v>
      </c>
      <c r="J77" s="4">
        <v>18426710</v>
      </c>
    </row>
    <row r="78" spans="1:10" x14ac:dyDescent="0.2">
      <c r="A78" s="53" t="str">
        <f t="shared" si="1"/>
        <v>DEMAIS CARNES, MIUDEZAS E PREPARAÇÕES</v>
      </c>
      <c r="B78" s="4" t="s">
        <v>692</v>
      </c>
      <c r="C78" s="4">
        <v>438536529</v>
      </c>
      <c r="D78" s="4">
        <v>288026730</v>
      </c>
      <c r="E78" s="4">
        <v>341140574</v>
      </c>
      <c r="F78" s="4">
        <v>241539990</v>
      </c>
      <c r="G78" s="4">
        <v>2690121</v>
      </c>
      <c r="H78" s="4">
        <v>506521</v>
      </c>
      <c r="I78" s="4">
        <v>2887541</v>
      </c>
      <c r="J78" s="4">
        <v>514071</v>
      </c>
    </row>
    <row r="79" spans="1:10" x14ac:dyDescent="0.2">
      <c r="A79" s="53" t="str">
        <f t="shared" si="1"/>
        <v>DEMAIS FIBRAS E PRODUTOS TÊXTEIS</v>
      </c>
      <c r="B79" s="4" t="s">
        <v>693</v>
      </c>
      <c r="C79" s="4">
        <v>49594349</v>
      </c>
      <c r="D79" s="4">
        <v>36831969</v>
      </c>
      <c r="E79" s="4">
        <v>55666326</v>
      </c>
      <c r="F79" s="4">
        <v>50417627</v>
      </c>
      <c r="G79" s="4">
        <v>15803913</v>
      </c>
      <c r="H79" s="4">
        <v>8834650</v>
      </c>
      <c r="I79" s="4">
        <v>15381807</v>
      </c>
      <c r="J79" s="4">
        <v>13819746</v>
      </c>
    </row>
    <row r="80" spans="1:10" x14ac:dyDescent="0.2">
      <c r="A80" s="53" t="str">
        <f t="shared" si="1"/>
        <v>DEMAIS PRODUTOS APÍCOLAS</v>
      </c>
      <c r="B80" s="4" t="s">
        <v>694</v>
      </c>
      <c r="C80" s="4">
        <v>8017791</v>
      </c>
      <c r="D80" s="4">
        <v>28004</v>
      </c>
      <c r="E80" s="4">
        <v>5986078</v>
      </c>
      <c r="F80" s="4">
        <v>55578</v>
      </c>
      <c r="G80" s="4">
        <v>33843</v>
      </c>
      <c r="H80" s="4">
        <v>2600</v>
      </c>
      <c r="I80" s="4">
        <v>44868</v>
      </c>
      <c r="J80" s="4">
        <v>3201</v>
      </c>
    </row>
    <row r="81" spans="1:10" x14ac:dyDescent="0.2">
      <c r="A81" s="53" t="str">
        <f t="shared" si="1"/>
        <v>ENZIMAS E SEUS CONCENTRADOS</v>
      </c>
      <c r="B81" s="4" t="s">
        <v>695</v>
      </c>
      <c r="C81" s="4">
        <v>65501784</v>
      </c>
      <c r="D81" s="4">
        <v>6657347</v>
      </c>
      <c r="E81" s="4">
        <v>69164413</v>
      </c>
      <c r="F81" s="4">
        <v>5843872</v>
      </c>
      <c r="G81" s="4">
        <v>240337257</v>
      </c>
      <c r="H81" s="4">
        <v>23846583</v>
      </c>
      <c r="I81" s="4">
        <v>253643310</v>
      </c>
      <c r="J81" s="4">
        <v>24741571</v>
      </c>
    </row>
    <row r="82" spans="1:10" x14ac:dyDescent="0.2">
      <c r="A82" s="53" t="str">
        <f t="shared" si="1"/>
        <v>ESPECIARIAS</v>
      </c>
      <c r="B82" s="4" t="s">
        <v>696</v>
      </c>
      <c r="C82" s="4">
        <v>346094040</v>
      </c>
      <c r="D82" s="4">
        <v>122773670</v>
      </c>
      <c r="E82" s="4">
        <v>340354977</v>
      </c>
      <c r="F82" s="4">
        <v>115909777</v>
      </c>
      <c r="G82" s="4">
        <v>54604326</v>
      </c>
      <c r="H82" s="4">
        <v>24269861</v>
      </c>
      <c r="I82" s="4">
        <v>64451643</v>
      </c>
      <c r="J82" s="4">
        <v>26770505</v>
      </c>
    </row>
    <row r="83" spans="1:10" x14ac:dyDescent="0.2">
      <c r="A83" s="53" t="str">
        <f t="shared" si="1"/>
        <v>EXTRATOS DE CAFÉ E SUCEDÂNEOS DO CAFÉ</v>
      </c>
      <c r="B83" s="4" t="s">
        <v>697</v>
      </c>
      <c r="C83" s="4">
        <v>710614989</v>
      </c>
      <c r="D83" s="4">
        <v>94609215</v>
      </c>
      <c r="E83" s="4">
        <v>733190674</v>
      </c>
      <c r="F83" s="4">
        <v>88690601</v>
      </c>
      <c r="G83" s="4">
        <v>6850296</v>
      </c>
      <c r="H83" s="4">
        <v>639246</v>
      </c>
      <c r="I83" s="4">
        <v>4704711</v>
      </c>
      <c r="J83" s="4">
        <v>419711</v>
      </c>
    </row>
    <row r="84" spans="1:10" x14ac:dyDescent="0.2">
      <c r="A84" s="53" t="str">
        <f t="shared" si="1"/>
        <v>EXTRATOS TANANTES E TINTORIAIS,  TANINOS E SEUS DERIVADOS,  MAT. CORANTES DE ORIG. VEG.</v>
      </c>
      <c r="B84" s="4" t="s">
        <v>698</v>
      </c>
      <c r="C84" s="4">
        <v>43172384</v>
      </c>
      <c r="D84" s="4">
        <v>16917336</v>
      </c>
      <c r="E84" s="4">
        <v>47108441</v>
      </c>
      <c r="F84" s="4">
        <v>17616476</v>
      </c>
      <c r="G84" s="4">
        <v>25725381</v>
      </c>
      <c r="H84" s="4">
        <v>3888302</v>
      </c>
      <c r="I84" s="4">
        <v>24663902</v>
      </c>
      <c r="J84" s="4">
        <v>4047086</v>
      </c>
    </row>
    <row r="85" spans="1:10" x14ac:dyDescent="0.2">
      <c r="A85" s="53" t="str">
        <f t="shared" si="1"/>
        <v>FARELO DE SOJA</v>
      </c>
      <c r="B85" s="4" t="s">
        <v>699</v>
      </c>
      <c r="C85" s="4">
        <v>10447698630</v>
      </c>
      <c r="D85" s="4">
        <v>20297234018</v>
      </c>
      <c r="E85" s="4">
        <v>11728031345</v>
      </c>
      <c r="F85" s="4">
        <v>23009055288</v>
      </c>
      <c r="G85" s="4">
        <v>1803889</v>
      </c>
      <c r="H85" s="4">
        <v>3277742</v>
      </c>
      <c r="I85" s="4">
        <v>421169</v>
      </c>
      <c r="J85" s="4">
        <v>209420</v>
      </c>
    </row>
    <row r="86" spans="1:10" x14ac:dyDescent="0.2">
      <c r="A86" s="53" t="str">
        <f t="shared" si="1"/>
        <v>FIGOS</v>
      </c>
      <c r="B86" s="4" t="s">
        <v>700</v>
      </c>
      <c r="C86" s="4">
        <v>6361762</v>
      </c>
      <c r="D86" s="4">
        <v>1561769</v>
      </c>
      <c r="E86" s="4">
        <v>8942732</v>
      </c>
      <c r="F86" s="4">
        <v>1868689</v>
      </c>
      <c r="G86" s="4">
        <v>930030</v>
      </c>
      <c r="H86" s="4">
        <v>252284</v>
      </c>
      <c r="I86" s="4">
        <v>1670367</v>
      </c>
      <c r="J86" s="4">
        <v>431451</v>
      </c>
    </row>
    <row r="87" spans="1:10" x14ac:dyDescent="0.2">
      <c r="A87" s="53" t="str">
        <f t="shared" si="1"/>
        <v>FUMO NÃO MANUFATURADO E DESPERDÍCIOS DE FUMO</v>
      </c>
      <c r="B87" s="4" t="s">
        <v>701</v>
      </c>
      <c r="C87" s="4">
        <v>2377929880</v>
      </c>
      <c r="D87" s="4">
        <v>534568953</v>
      </c>
      <c r="E87" s="4">
        <v>2523945121</v>
      </c>
      <c r="F87" s="4">
        <v>467617293</v>
      </c>
      <c r="G87" s="4">
        <v>47320226</v>
      </c>
      <c r="H87" s="4">
        <v>16676844</v>
      </c>
      <c r="I87" s="4">
        <v>48228615</v>
      </c>
      <c r="J87" s="4">
        <v>16107526</v>
      </c>
    </row>
    <row r="88" spans="1:10" x14ac:dyDescent="0.2">
      <c r="A88" s="53" t="str">
        <f t="shared" si="1"/>
        <v>GALOS E GALINHAS VIVOS</v>
      </c>
      <c r="B88" s="4" t="s">
        <v>702</v>
      </c>
      <c r="C88" s="4">
        <v>102140399</v>
      </c>
      <c r="D88" s="4">
        <v>991094</v>
      </c>
      <c r="E88" s="4">
        <v>112743575</v>
      </c>
      <c r="F88" s="4">
        <v>1054877</v>
      </c>
      <c r="G88" s="4">
        <v>98029</v>
      </c>
      <c r="H88" s="4">
        <v>820</v>
      </c>
      <c r="I88" s="4">
        <v>447276</v>
      </c>
      <c r="J88" s="4">
        <v>2863</v>
      </c>
    </row>
    <row r="89" spans="1:10" x14ac:dyDescent="0.2">
      <c r="A89" s="53" t="str">
        <f t="shared" si="1"/>
        <v>GOIABAS</v>
      </c>
      <c r="B89" s="4" t="s">
        <v>703</v>
      </c>
      <c r="C89" s="4">
        <v>1187903</v>
      </c>
      <c r="D89" s="4">
        <v>505885</v>
      </c>
      <c r="E89" s="4">
        <v>1208760</v>
      </c>
      <c r="F89" s="4">
        <v>472229</v>
      </c>
    </row>
    <row r="90" spans="1:10" x14ac:dyDescent="0.2">
      <c r="A90" s="53" t="str">
        <f t="shared" si="1"/>
        <v>GOMAS, RESINAS E DEMAIS SUCOS E EXTRATOS VEGETAIS</v>
      </c>
      <c r="B90" s="4" t="s">
        <v>704</v>
      </c>
      <c r="C90" s="4">
        <v>164096852</v>
      </c>
      <c r="D90" s="4">
        <v>46170967</v>
      </c>
      <c r="E90" s="4">
        <v>149647466</v>
      </c>
      <c r="F90" s="4">
        <v>45948127</v>
      </c>
      <c r="G90" s="4">
        <v>145996420</v>
      </c>
      <c r="H90" s="4">
        <v>14535205</v>
      </c>
      <c r="I90" s="4">
        <v>133069073</v>
      </c>
      <c r="J90" s="4">
        <v>15068915</v>
      </c>
    </row>
    <row r="91" spans="1:10" x14ac:dyDescent="0.2">
      <c r="A91" s="53" t="str">
        <f t="shared" si="1"/>
        <v>GORDURAS e OLEOS DE ORIGEM ANIMAL</v>
      </c>
      <c r="B91" s="4" t="s">
        <v>705</v>
      </c>
      <c r="C91" s="4">
        <v>166562272</v>
      </c>
      <c r="D91" s="4">
        <v>103630518</v>
      </c>
      <c r="E91" s="4">
        <v>405170902</v>
      </c>
      <c r="F91" s="4">
        <v>332227629</v>
      </c>
      <c r="G91" s="4">
        <v>129535070</v>
      </c>
      <c r="H91" s="4">
        <v>85320791</v>
      </c>
      <c r="I91" s="4">
        <v>90185269</v>
      </c>
      <c r="J91" s="4">
        <v>52440595</v>
      </c>
    </row>
    <row r="92" spans="1:10" x14ac:dyDescent="0.2">
      <c r="A92" s="53" t="str">
        <f t="shared" si="1"/>
        <v>IOGURTE E LEITELHO</v>
      </c>
      <c r="B92" s="4" t="s">
        <v>706</v>
      </c>
      <c r="C92" s="4">
        <v>1234272</v>
      </c>
      <c r="D92" s="4">
        <v>787207</v>
      </c>
      <c r="E92" s="4">
        <v>1639994</v>
      </c>
      <c r="F92" s="4">
        <v>916642</v>
      </c>
      <c r="G92" s="4">
        <v>14283278</v>
      </c>
      <c r="H92" s="4">
        <v>3090515</v>
      </c>
      <c r="I92" s="4">
        <v>15593229</v>
      </c>
      <c r="J92" s="4">
        <v>2709579</v>
      </c>
    </row>
    <row r="93" spans="1:10" x14ac:dyDescent="0.2">
      <c r="A93" s="53" t="str">
        <f t="shared" si="1"/>
        <v>KIWIS</v>
      </c>
      <c r="B93" s="4" t="s">
        <v>707</v>
      </c>
      <c r="C93" s="4">
        <v>156290</v>
      </c>
      <c r="D93" s="4">
        <v>46626</v>
      </c>
      <c r="E93" s="4">
        <v>209329</v>
      </c>
      <c r="F93" s="4">
        <v>48142</v>
      </c>
      <c r="G93" s="4">
        <v>54069160</v>
      </c>
      <c r="H93" s="4">
        <v>33787048</v>
      </c>
      <c r="I93" s="4">
        <v>67955744</v>
      </c>
      <c r="J93" s="4">
        <v>33256046</v>
      </c>
    </row>
    <row r="94" spans="1:10" x14ac:dyDescent="0.2">
      <c r="A94" s="53" t="str">
        <f t="shared" si="1"/>
        <v>LÃ OU PELOS FINOS E PRODUTOS TÊXTEIS DE LÃ OU PELOS FINOS</v>
      </c>
      <c r="B94" s="4" t="s">
        <v>708</v>
      </c>
      <c r="C94" s="4">
        <v>14134701</v>
      </c>
      <c r="D94" s="4">
        <v>4196277</v>
      </c>
      <c r="E94" s="4">
        <v>12297645</v>
      </c>
      <c r="F94" s="4">
        <v>5155889</v>
      </c>
      <c r="G94" s="4">
        <v>29316993</v>
      </c>
      <c r="H94" s="4">
        <v>950323</v>
      </c>
      <c r="I94" s="4">
        <v>32422329</v>
      </c>
      <c r="J94" s="4">
        <v>1140127</v>
      </c>
    </row>
    <row r="95" spans="1:10" x14ac:dyDescent="0.2">
      <c r="A95" s="53" t="str">
        <f t="shared" si="1"/>
        <v>LARANJAS</v>
      </c>
      <c r="B95" s="4" t="s">
        <v>709</v>
      </c>
      <c r="C95" s="4">
        <v>374013</v>
      </c>
      <c r="D95" s="4">
        <v>372869</v>
      </c>
      <c r="E95" s="4">
        <v>1205580</v>
      </c>
      <c r="F95" s="4">
        <v>2551789</v>
      </c>
      <c r="G95" s="4">
        <v>19665187</v>
      </c>
      <c r="H95" s="4">
        <v>27504181</v>
      </c>
      <c r="I95" s="4">
        <v>24860960</v>
      </c>
      <c r="J95" s="4">
        <v>27703979</v>
      </c>
    </row>
    <row r="96" spans="1:10" x14ac:dyDescent="0.2">
      <c r="A96" s="53" t="str">
        <f t="shared" si="1"/>
        <v>LEITE CONDENSADO E CREME DE LEITE</v>
      </c>
      <c r="B96" s="4" t="s">
        <v>710</v>
      </c>
      <c r="C96" s="4">
        <v>35660127</v>
      </c>
      <c r="D96" s="4">
        <v>15587706</v>
      </c>
      <c r="E96" s="4">
        <v>42842247</v>
      </c>
      <c r="F96" s="4">
        <v>16999601</v>
      </c>
    </row>
    <row r="97" spans="1:10" x14ac:dyDescent="0.2">
      <c r="A97" s="53" t="str">
        <f t="shared" si="1"/>
        <v>LEITE FLUIDO E LEITE EM PÓ</v>
      </c>
      <c r="B97" s="4" t="s">
        <v>711</v>
      </c>
      <c r="C97" s="4">
        <v>23276800</v>
      </c>
      <c r="D97" s="4">
        <v>10323562</v>
      </c>
      <c r="E97" s="4">
        <v>6743408</v>
      </c>
      <c r="F97" s="4">
        <v>5520981</v>
      </c>
      <c r="G97" s="4">
        <v>476196351</v>
      </c>
      <c r="H97" s="4">
        <v>115401868</v>
      </c>
      <c r="I97" s="4">
        <v>747765708</v>
      </c>
      <c r="J97" s="4">
        <v>204313963</v>
      </c>
    </row>
    <row r="98" spans="1:10" x14ac:dyDescent="0.2">
      <c r="A98" s="53" t="str">
        <f t="shared" si="1"/>
        <v>LIMÕES E LIMAS</v>
      </c>
      <c r="B98" s="4" t="s">
        <v>712</v>
      </c>
      <c r="C98" s="4">
        <v>155685777</v>
      </c>
      <c r="D98" s="4">
        <v>159029679</v>
      </c>
      <c r="E98" s="4">
        <v>175544506</v>
      </c>
      <c r="F98" s="4">
        <v>168253164</v>
      </c>
      <c r="G98" s="4">
        <v>1647330</v>
      </c>
      <c r="H98" s="4">
        <v>2194645</v>
      </c>
      <c r="I98" s="4">
        <v>1757468</v>
      </c>
      <c r="J98" s="4">
        <v>2297706</v>
      </c>
    </row>
    <row r="99" spans="1:10" x14ac:dyDescent="0.2">
      <c r="A99" s="53" t="str">
        <f t="shared" si="1"/>
        <v>LINHO E PRODUTOS DE LINHO</v>
      </c>
      <c r="B99" s="4" t="s">
        <v>713</v>
      </c>
      <c r="C99" s="4">
        <v>1457502</v>
      </c>
      <c r="D99" s="4">
        <v>85166</v>
      </c>
      <c r="E99" s="4">
        <v>1479912</v>
      </c>
      <c r="F99" s="4">
        <v>80839</v>
      </c>
      <c r="G99" s="4">
        <v>27177674</v>
      </c>
      <c r="H99" s="4">
        <v>3204272</v>
      </c>
      <c r="I99" s="4">
        <v>30411126</v>
      </c>
      <c r="J99" s="4">
        <v>3365729</v>
      </c>
    </row>
    <row r="100" spans="1:10" x14ac:dyDescent="0.2">
      <c r="A100" s="53" t="str">
        <f t="shared" si="1"/>
        <v>MAÇÃS</v>
      </c>
      <c r="B100" s="4" t="s">
        <v>714</v>
      </c>
      <c r="C100" s="4">
        <v>24537937</v>
      </c>
      <c r="D100" s="4">
        <v>35046813</v>
      </c>
      <c r="E100" s="4">
        <v>30616571</v>
      </c>
      <c r="F100" s="4">
        <v>36002868</v>
      </c>
      <c r="G100" s="4">
        <v>129940772</v>
      </c>
      <c r="H100" s="4">
        <v>139797473</v>
      </c>
      <c r="I100" s="4">
        <v>172997365</v>
      </c>
      <c r="J100" s="4">
        <v>158760453</v>
      </c>
    </row>
    <row r="101" spans="1:10" x14ac:dyDescent="0.2">
      <c r="A101" s="53" t="str">
        <f t="shared" si="1"/>
        <v>MADEIRA</v>
      </c>
      <c r="B101" s="4" t="s">
        <v>715</v>
      </c>
      <c r="C101" s="4">
        <v>5242865888</v>
      </c>
      <c r="D101" s="4">
        <v>9546167090</v>
      </c>
      <c r="E101" s="4">
        <v>3994412754</v>
      </c>
      <c r="F101" s="4">
        <v>7978950354</v>
      </c>
      <c r="G101" s="4">
        <v>141218997</v>
      </c>
      <c r="H101" s="4">
        <v>151335543</v>
      </c>
      <c r="I101" s="4">
        <v>157268838</v>
      </c>
      <c r="J101" s="4">
        <v>161791256</v>
      </c>
    </row>
    <row r="102" spans="1:10" x14ac:dyDescent="0.2">
      <c r="A102" s="53" t="str">
        <f t="shared" si="1"/>
        <v>MAMÕES (PAPAIA)</v>
      </c>
      <c r="B102" s="4" t="s">
        <v>716</v>
      </c>
      <c r="C102" s="4">
        <v>49921755</v>
      </c>
      <c r="D102" s="4">
        <v>39332917</v>
      </c>
      <c r="E102" s="4">
        <v>53280428</v>
      </c>
      <c r="F102" s="4">
        <v>38227347</v>
      </c>
    </row>
    <row r="103" spans="1:10" x14ac:dyDescent="0.2">
      <c r="A103" s="53" t="str">
        <f t="shared" si="1"/>
        <v>MANGAS</v>
      </c>
      <c r="B103" s="4" t="s">
        <v>717</v>
      </c>
      <c r="C103" s="4">
        <v>207095926</v>
      </c>
      <c r="D103" s="4">
        <v>233072067</v>
      </c>
      <c r="E103" s="4">
        <v>321458921</v>
      </c>
      <c r="F103" s="4">
        <v>268525654</v>
      </c>
      <c r="G103" s="4">
        <v>27245</v>
      </c>
      <c r="H103" s="4">
        <v>5000</v>
      </c>
      <c r="I103" s="4">
        <v>0</v>
      </c>
      <c r="J103" s="4">
        <v>0</v>
      </c>
    </row>
    <row r="104" spans="1:10" x14ac:dyDescent="0.2">
      <c r="A104" s="53" t="str">
        <f t="shared" si="1"/>
        <v>MANGOSTOES</v>
      </c>
      <c r="B104" s="4" t="s">
        <v>718</v>
      </c>
      <c r="C104" s="4">
        <v>17709</v>
      </c>
      <c r="D104" s="4">
        <v>5175</v>
      </c>
      <c r="E104" s="4">
        <v>9307</v>
      </c>
      <c r="F104" s="4">
        <v>3505</v>
      </c>
    </row>
    <row r="105" spans="1:10" x14ac:dyDescent="0.2">
      <c r="A105" s="53" t="str">
        <f t="shared" si="1"/>
        <v>MANTEIGA E DEMAIS GORDURAS LÁCTEAS</v>
      </c>
      <c r="B105" s="4" t="s">
        <v>719</v>
      </c>
      <c r="C105" s="4">
        <v>5211823</v>
      </c>
      <c r="D105" s="4">
        <v>1021066</v>
      </c>
      <c r="E105" s="4">
        <v>2185872</v>
      </c>
      <c r="F105" s="4">
        <v>341714</v>
      </c>
      <c r="G105" s="4">
        <v>30954962</v>
      </c>
      <c r="H105" s="4">
        <v>5239872</v>
      </c>
      <c r="I105" s="4">
        <v>30797061</v>
      </c>
      <c r="J105" s="4">
        <v>5513520</v>
      </c>
    </row>
    <row r="106" spans="1:10" x14ac:dyDescent="0.2">
      <c r="A106" s="53" t="str">
        <f t="shared" si="1"/>
        <v>MARMELOS</v>
      </c>
      <c r="B106" s="4" t="s">
        <v>720</v>
      </c>
      <c r="C106" s="4">
        <v>1060</v>
      </c>
      <c r="D106" s="4">
        <v>432</v>
      </c>
      <c r="E106" s="4">
        <v>89</v>
      </c>
      <c r="F106" s="4">
        <v>18</v>
      </c>
      <c r="G106" s="4">
        <v>11170</v>
      </c>
      <c r="H106" s="4">
        <v>17131</v>
      </c>
      <c r="I106" s="4">
        <v>0</v>
      </c>
      <c r="J106" s="4">
        <v>0</v>
      </c>
    </row>
    <row r="107" spans="1:10" x14ac:dyDescent="0.2">
      <c r="A107" s="53" t="str">
        <f t="shared" si="1"/>
        <v>MEL NATURAL</v>
      </c>
      <c r="B107" s="4" t="s">
        <v>721</v>
      </c>
      <c r="C107" s="4">
        <v>137063499</v>
      </c>
      <c r="D107" s="4">
        <v>36730130</v>
      </c>
      <c r="E107" s="4">
        <v>82910417</v>
      </c>
      <c r="F107" s="4">
        <v>28287855</v>
      </c>
      <c r="G107" s="4">
        <v>7</v>
      </c>
      <c r="H107" s="4">
        <v>0</v>
      </c>
      <c r="I107" s="4">
        <v>0</v>
      </c>
      <c r="J107" s="4">
        <v>0</v>
      </c>
    </row>
    <row r="108" spans="1:10" x14ac:dyDescent="0.2">
      <c r="A108" s="53" t="str">
        <f t="shared" si="1"/>
        <v>MELANCIAS</v>
      </c>
      <c r="B108" s="4" t="s">
        <v>722</v>
      </c>
      <c r="C108" s="4">
        <v>60963671</v>
      </c>
      <c r="D108" s="4">
        <v>104884362</v>
      </c>
      <c r="E108" s="4">
        <v>72603133</v>
      </c>
      <c r="F108" s="4">
        <v>112670935</v>
      </c>
    </row>
    <row r="109" spans="1:10" x14ac:dyDescent="0.2">
      <c r="A109" s="53" t="str">
        <f t="shared" si="1"/>
        <v>MELÕES</v>
      </c>
      <c r="B109" s="4" t="s">
        <v>723</v>
      </c>
      <c r="C109" s="4">
        <v>162580373</v>
      </c>
      <c r="D109" s="4">
        <v>220195593</v>
      </c>
      <c r="E109" s="4">
        <v>186766232</v>
      </c>
      <c r="F109" s="4">
        <v>225524994</v>
      </c>
    </row>
    <row r="110" spans="1:10" x14ac:dyDescent="0.2">
      <c r="A110" s="53" t="str">
        <f t="shared" si="1"/>
        <v>MORANGOS</v>
      </c>
      <c r="B110" s="4" t="s">
        <v>724</v>
      </c>
      <c r="C110" s="4">
        <v>307638</v>
      </c>
      <c r="D110" s="4">
        <v>125950</v>
      </c>
      <c r="E110" s="4">
        <v>520565</v>
      </c>
      <c r="F110" s="4">
        <v>249872</v>
      </c>
      <c r="G110" s="4">
        <v>5713254</v>
      </c>
      <c r="H110" s="4">
        <v>4534911</v>
      </c>
      <c r="I110" s="4">
        <v>16923638</v>
      </c>
      <c r="J110" s="4">
        <v>20056970</v>
      </c>
    </row>
    <row r="111" spans="1:10" x14ac:dyDescent="0.2">
      <c r="A111" s="53" t="str">
        <f t="shared" si="1"/>
        <v>NOZES E CASTANHAS</v>
      </c>
      <c r="B111" s="4" t="s">
        <v>725</v>
      </c>
      <c r="C111" s="4">
        <v>104583950</v>
      </c>
      <c r="D111" s="4">
        <v>21494086</v>
      </c>
      <c r="E111" s="4">
        <v>99288915</v>
      </c>
      <c r="F111" s="4">
        <v>22471955</v>
      </c>
      <c r="G111" s="4">
        <v>128240946</v>
      </c>
      <c r="H111" s="4">
        <v>32845546</v>
      </c>
      <c r="I111" s="4">
        <v>138097130</v>
      </c>
      <c r="J111" s="4">
        <v>23281424</v>
      </c>
    </row>
    <row r="112" spans="1:10" x14ac:dyDescent="0.2">
      <c r="A112" s="53" t="str">
        <f t="shared" si="1"/>
        <v>OLEO DE SOJA</v>
      </c>
      <c r="B112" s="4" t="s">
        <v>726</v>
      </c>
      <c r="C112" s="4">
        <v>3980121139</v>
      </c>
      <c r="D112" s="4">
        <v>2645079543</v>
      </c>
      <c r="E112" s="4">
        <v>2322464379</v>
      </c>
      <c r="F112" s="4">
        <v>2199250008</v>
      </c>
      <c r="G112" s="4">
        <v>38481987</v>
      </c>
      <c r="H112" s="4">
        <v>32605727</v>
      </c>
      <c r="I112" s="4">
        <v>19194580</v>
      </c>
      <c r="J112" s="4">
        <v>21156065</v>
      </c>
    </row>
    <row r="113" spans="1:10" x14ac:dyDescent="0.2">
      <c r="A113" s="53" t="str">
        <f t="shared" si="1"/>
        <v>OLEOS ESSENCIAIS</v>
      </c>
      <c r="B113" s="4" t="s">
        <v>727</v>
      </c>
      <c r="C113" s="4">
        <v>432323291</v>
      </c>
      <c r="D113" s="4">
        <v>55722285</v>
      </c>
      <c r="E113" s="4">
        <v>499931875</v>
      </c>
      <c r="F113" s="4">
        <v>53015853</v>
      </c>
      <c r="G113" s="4">
        <v>79419908</v>
      </c>
      <c r="H113" s="4">
        <v>2587336</v>
      </c>
      <c r="I113" s="4">
        <v>92989107</v>
      </c>
      <c r="J113" s="4">
        <v>2553973</v>
      </c>
    </row>
    <row r="114" spans="1:10" x14ac:dyDescent="0.2">
      <c r="A114" s="53" t="str">
        <f t="shared" si="1"/>
        <v>OLEOS VEGETAIS</v>
      </c>
      <c r="B114" s="4" t="s">
        <v>728</v>
      </c>
      <c r="C114" s="4">
        <v>708025472</v>
      </c>
      <c r="D114" s="4">
        <v>648044786</v>
      </c>
      <c r="E114" s="4">
        <v>535923999</v>
      </c>
      <c r="F114" s="4">
        <v>751671499</v>
      </c>
      <c r="G114" s="4">
        <v>1662539045</v>
      </c>
      <c r="H114" s="4">
        <v>752935608</v>
      </c>
      <c r="I114" s="4">
        <v>1368770807</v>
      </c>
      <c r="J114" s="4">
        <v>680838016</v>
      </c>
    </row>
    <row r="115" spans="1:10" x14ac:dyDescent="0.2">
      <c r="A115" s="53" t="str">
        <f t="shared" si="1"/>
        <v>OSSOS, OSSEÍNAS, CARAPAÇAS E FARINHAS DE CARNE E MIUDEZAS</v>
      </c>
      <c r="B115" s="4" t="s">
        <v>729</v>
      </c>
      <c r="C115" s="4">
        <v>199490687</v>
      </c>
      <c r="D115" s="4">
        <v>256147777</v>
      </c>
      <c r="E115" s="4">
        <v>232459539</v>
      </c>
      <c r="F115" s="4">
        <v>307504086</v>
      </c>
      <c r="G115" s="4">
        <v>7071662</v>
      </c>
      <c r="H115" s="4">
        <v>8292233</v>
      </c>
      <c r="I115" s="4">
        <v>6250765</v>
      </c>
      <c r="J115" s="4">
        <v>2716870</v>
      </c>
    </row>
    <row r="116" spans="1:10" x14ac:dyDescent="0.2">
      <c r="A116" s="53" t="str">
        <f t="shared" si="1"/>
        <v>OUTRAS FRUTAS</v>
      </c>
      <c r="B116" s="4" t="s">
        <v>730</v>
      </c>
      <c r="C116" s="4">
        <v>24210785</v>
      </c>
      <c r="D116" s="4">
        <v>9459383</v>
      </c>
      <c r="E116" s="4">
        <v>25109242</v>
      </c>
      <c r="F116" s="4">
        <v>8619407</v>
      </c>
      <c r="G116" s="4">
        <v>68827736</v>
      </c>
      <c r="H116" s="4">
        <v>46142011</v>
      </c>
      <c r="I116" s="4">
        <v>85328270</v>
      </c>
      <c r="J116" s="4">
        <v>47178355</v>
      </c>
    </row>
    <row r="117" spans="1:10" x14ac:dyDescent="0.2">
      <c r="A117" s="53" t="str">
        <f t="shared" si="1"/>
        <v>OUTROS ANIMAIS VIVOS</v>
      </c>
      <c r="B117" s="4" t="s">
        <v>731</v>
      </c>
      <c r="C117" s="4">
        <v>111202</v>
      </c>
      <c r="D117" s="4">
        <v>8416</v>
      </c>
      <c r="E117" s="4">
        <v>35970</v>
      </c>
      <c r="F117" s="4">
        <v>451</v>
      </c>
      <c r="G117" s="4">
        <v>638084</v>
      </c>
      <c r="H117" s="4">
        <v>16588</v>
      </c>
      <c r="I117" s="4">
        <v>289251</v>
      </c>
      <c r="J117" s="4">
        <v>386</v>
      </c>
    </row>
    <row r="118" spans="1:10" x14ac:dyDescent="0.2">
      <c r="A118" s="53" t="str">
        <f t="shared" si="1"/>
        <v>OUTROS COUROS E PELES</v>
      </c>
      <c r="B118" s="4" t="s">
        <v>732</v>
      </c>
      <c r="C118" s="4">
        <v>9996215</v>
      </c>
      <c r="D118" s="4">
        <v>1112747</v>
      </c>
      <c r="E118" s="4">
        <v>10600664</v>
      </c>
      <c r="F118" s="4">
        <v>1098370</v>
      </c>
      <c r="G118" s="4">
        <v>2036714</v>
      </c>
      <c r="H118" s="4">
        <v>895844</v>
      </c>
      <c r="I118" s="4">
        <v>1634768</v>
      </c>
      <c r="J118" s="4">
        <v>807043</v>
      </c>
    </row>
    <row r="119" spans="1:10" x14ac:dyDescent="0.2">
      <c r="A119" s="53" t="str">
        <f t="shared" si="1"/>
        <v>OUTROS PRODUTOS ALIMENTÍCIOS</v>
      </c>
      <c r="B119" s="4" t="s">
        <v>733</v>
      </c>
      <c r="C119" s="4">
        <v>524909307</v>
      </c>
      <c r="D119" s="4">
        <v>212532314</v>
      </c>
      <c r="E119" s="4">
        <v>562750376</v>
      </c>
      <c r="F119" s="4">
        <v>208386287</v>
      </c>
      <c r="G119" s="4">
        <v>310575116</v>
      </c>
      <c r="H119" s="4">
        <v>80826308</v>
      </c>
      <c r="I119" s="4">
        <v>380777590</v>
      </c>
      <c r="J119" s="4">
        <v>86836104</v>
      </c>
    </row>
    <row r="120" spans="1:10" x14ac:dyDescent="0.2">
      <c r="A120" s="53" t="str">
        <f t="shared" si="1"/>
        <v>OUTROS PRODUTOS DE ORIGEM ANIMAL</v>
      </c>
      <c r="B120" s="4" t="s">
        <v>734</v>
      </c>
      <c r="C120" s="4">
        <v>299967216</v>
      </c>
      <c r="D120" s="4">
        <v>107264463</v>
      </c>
      <c r="E120" s="4">
        <v>285392623</v>
      </c>
      <c r="F120" s="4">
        <v>97622678</v>
      </c>
      <c r="G120" s="4">
        <v>21149137</v>
      </c>
      <c r="H120" s="4">
        <v>16038389</v>
      </c>
      <c r="I120" s="4">
        <v>21689610</v>
      </c>
      <c r="J120" s="4">
        <v>11649587</v>
      </c>
    </row>
    <row r="121" spans="1:10" x14ac:dyDescent="0.2">
      <c r="A121" s="53" t="str">
        <f t="shared" si="1"/>
        <v>OUTROS PRODUTOS DE ORIGEM VEGETAL</v>
      </c>
      <c r="B121" s="4" t="s">
        <v>735</v>
      </c>
      <c r="C121" s="4">
        <v>305997015</v>
      </c>
      <c r="D121" s="4">
        <v>302441897</v>
      </c>
      <c r="E121" s="4">
        <v>299097564</v>
      </c>
      <c r="F121" s="4">
        <v>309827837</v>
      </c>
      <c r="G121" s="4">
        <v>84919696</v>
      </c>
      <c r="H121" s="4">
        <v>41797605</v>
      </c>
      <c r="I121" s="4">
        <v>88372219</v>
      </c>
      <c r="J121" s="4">
        <v>43931963</v>
      </c>
    </row>
    <row r="122" spans="1:10" x14ac:dyDescent="0.2">
      <c r="A122" s="53" t="str">
        <f t="shared" si="1"/>
        <v>OUTROS PRODUTOS HORTÍCOLAS, LEGUMINOSAS, RAÍZES E TUBÉRCULOS</v>
      </c>
      <c r="B122" s="4" t="s">
        <v>736</v>
      </c>
      <c r="C122" s="4">
        <v>428734</v>
      </c>
      <c r="D122" s="4">
        <v>341369</v>
      </c>
      <c r="E122" s="4">
        <v>294434</v>
      </c>
      <c r="F122" s="4">
        <v>233493</v>
      </c>
    </row>
    <row r="123" spans="1:10" x14ac:dyDescent="0.2">
      <c r="A123" s="53" t="str">
        <f t="shared" si="1"/>
        <v>OUTROS SUCOS</v>
      </c>
      <c r="B123" s="4" t="s">
        <v>737</v>
      </c>
      <c r="C123" s="4">
        <v>2998958</v>
      </c>
      <c r="D123" s="4">
        <v>1605169</v>
      </c>
      <c r="E123" s="4">
        <v>4281738</v>
      </c>
      <c r="F123" s="4">
        <v>2230950</v>
      </c>
      <c r="G123" s="4">
        <v>1217160</v>
      </c>
      <c r="H123" s="4">
        <v>585917</v>
      </c>
      <c r="I123" s="4">
        <v>2009710</v>
      </c>
      <c r="J123" s="4">
        <v>639755</v>
      </c>
    </row>
    <row r="124" spans="1:10" x14ac:dyDescent="0.2">
      <c r="A124" s="53" t="str">
        <f t="shared" si="1"/>
        <v>OVINOS E CAPRINOS VIVOS</v>
      </c>
      <c r="B124" s="4" t="s">
        <v>738</v>
      </c>
      <c r="C124" s="4">
        <v>137</v>
      </c>
      <c r="D124" s="4">
        <v>171</v>
      </c>
      <c r="E124" s="4">
        <v>51395</v>
      </c>
      <c r="F124" s="4">
        <v>2353</v>
      </c>
      <c r="G124" s="4">
        <v>11197</v>
      </c>
      <c r="H124" s="4">
        <v>1513</v>
      </c>
      <c r="I124" s="4">
        <v>3950</v>
      </c>
      <c r="J124" s="4">
        <v>685</v>
      </c>
    </row>
    <row r="125" spans="1:10" x14ac:dyDescent="0.2">
      <c r="A125" s="53" t="str">
        <f t="shared" si="1"/>
        <v>OVOS E GEMAS</v>
      </c>
      <c r="B125" s="4" t="s">
        <v>739</v>
      </c>
      <c r="C125" s="4">
        <v>101455252</v>
      </c>
      <c r="D125" s="4">
        <v>23426728</v>
      </c>
      <c r="E125" s="4">
        <v>185186527</v>
      </c>
      <c r="F125" s="4">
        <v>51010611</v>
      </c>
      <c r="G125" s="4">
        <v>52982349</v>
      </c>
      <c r="H125" s="4">
        <v>391161</v>
      </c>
      <c r="I125" s="4">
        <v>57171331</v>
      </c>
      <c r="J125" s="4">
        <v>388231</v>
      </c>
    </row>
    <row r="126" spans="1:10" x14ac:dyDescent="0.2">
      <c r="A126" s="53" t="str">
        <f t="shared" si="1"/>
        <v>PAPEL</v>
      </c>
      <c r="B126" s="4" t="s">
        <v>740</v>
      </c>
      <c r="C126" s="4">
        <v>2705509768</v>
      </c>
      <c r="D126" s="4">
        <v>2504612490</v>
      </c>
      <c r="E126" s="4">
        <v>2376276718</v>
      </c>
      <c r="F126" s="4">
        <v>2253128293</v>
      </c>
      <c r="G126" s="4">
        <v>931192565</v>
      </c>
      <c r="H126" s="4">
        <v>604150872</v>
      </c>
      <c r="I126" s="4">
        <v>879260996</v>
      </c>
      <c r="J126" s="4">
        <v>562217317</v>
      </c>
    </row>
    <row r="127" spans="1:10" x14ac:dyDescent="0.2">
      <c r="A127" s="53" t="str">
        <f t="shared" si="1"/>
        <v>PATOS VIVOS</v>
      </c>
      <c r="B127" s="4" t="s">
        <v>741</v>
      </c>
      <c r="C127" s="4">
        <v>153</v>
      </c>
      <c r="D127" s="4">
        <v>10</v>
      </c>
      <c r="E127" s="4">
        <v>0</v>
      </c>
      <c r="F127" s="4">
        <v>0</v>
      </c>
    </row>
    <row r="128" spans="1:10" x14ac:dyDescent="0.2">
      <c r="A128" s="53" t="str">
        <f t="shared" si="1"/>
        <v>PEIXES</v>
      </c>
      <c r="B128" s="4" t="s">
        <v>742</v>
      </c>
      <c r="C128" s="4">
        <v>260052286</v>
      </c>
      <c r="D128" s="4">
        <v>54252587</v>
      </c>
      <c r="E128" s="4">
        <v>221915260</v>
      </c>
      <c r="F128" s="4">
        <v>48412341</v>
      </c>
      <c r="G128" s="4">
        <v>1347680040</v>
      </c>
      <c r="H128" s="4">
        <v>285220203</v>
      </c>
      <c r="I128" s="4">
        <v>1380013746</v>
      </c>
      <c r="J128" s="4">
        <v>250493290</v>
      </c>
    </row>
    <row r="129" spans="1:10" x14ac:dyDescent="0.2">
      <c r="A129" s="53" t="str">
        <f t="shared" si="1"/>
        <v>PENAS, PELES, CERDAS E PÊLOS ANIMAIS</v>
      </c>
      <c r="B129" s="4" t="s">
        <v>743</v>
      </c>
      <c r="C129" s="4">
        <v>14170474</v>
      </c>
      <c r="D129" s="4">
        <v>14983494</v>
      </c>
      <c r="E129" s="4">
        <v>12847100</v>
      </c>
      <c r="F129" s="4">
        <v>14494359</v>
      </c>
      <c r="G129" s="4">
        <v>3039422</v>
      </c>
      <c r="H129" s="4">
        <v>828611</v>
      </c>
      <c r="I129" s="4">
        <v>3227747</v>
      </c>
      <c r="J129" s="4">
        <v>571370</v>
      </c>
    </row>
    <row r="130" spans="1:10" x14ac:dyDescent="0.2">
      <c r="A130" s="53" t="str">
        <f t="shared" si="1"/>
        <v>PÊRAS</v>
      </c>
      <c r="B130" s="4" t="s">
        <v>744</v>
      </c>
      <c r="C130" s="4">
        <v>222733</v>
      </c>
      <c r="D130" s="4">
        <v>92397</v>
      </c>
      <c r="E130" s="4">
        <v>293559</v>
      </c>
      <c r="F130" s="4">
        <v>114968</v>
      </c>
      <c r="G130" s="4">
        <v>117509687</v>
      </c>
      <c r="H130" s="4">
        <v>135739432</v>
      </c>
      <c r="I130" s="4">
        <v>140758869</v>
      </c>
      <c r="J130" s="4">
        <v>156740079</v>
      </c>
    </row>
    <row r="131" spans="1:10" x14ac:dyDescent="0.2">
      <c r="A131" s="53" t="str">
        <f t="shared" si="1"/>
        <v>PERUS VIVOS</v>
      </c>
      <c r="B131" s="4" t="s">
        <v>824</v>
      </c>
      <c r="C131" s="4">
        <v>0</v>
      </c>
      <c r="D131" s="4">
        <v>0</v>
      </c>
      <c r="E131" s="4">
        <v>13</v>
      </c>
      <c r="F131" s="4">
        <v>4</v>
      </c>
    </row>
    <row r="132" spans="1:10" x14ac:dyDescent="0.2">
      <c r="A132" s="53" t="str">
        <f t="shared" ref="A132:A195" si="2">RIGHT(B132,LEN(B132)-11)</f>
        <v>PÊSSEGOS</v>
      </c>
      <c r="B132" s="4" t="s">
        <v>745</v>
      </c>
      <c r="C132" s="4">
        <v>8241138</v>
      </c>
      <c r="D132" s="4">
        <v>6370567</v>
      </c>
      <c r="E132" s="4">
        <v>5450747</v>
      </c>
      <c r="F132" s="4">
        <v>3870118</v>
      </c>
      <c r="G132" s="4">
        <v>10244110</v>
      </c>
      <c r="H132" s="4">
        <v>6891267</v>
      </c>
      <c r="I132" s="4">
        <v>13784666</v>
      </c>
      <c r="J132" s="4">
        <v>9259744</v>
      </c>
    </row>
    <row r="133" spans="1:10" x14ac:dyDescent="0.2">
      <c r="A133" s="53" t="str">
        <f t="shared" si="2"/>
        <v>PLANTAS E PARTES PARA INDÚSTRIA, MEDICINA OU PERFUMARIA</v>
      </c>
      <c r="B133" s="4" t="s">
        <v>746</v>
      </c>
      <c r="C133" s="4">
        <v>14923745</v>
      </c>
      <c r="D133" s="4">
        <v>1765045</v>
      </c>
      <c r="E133" s="4">
        <v>12085245</v>
      </c>
      <c r="F133" s="4">
        <v>1358126</v>
      </c>
      <c r="G133" s="4">
        <v>96740738</v>
      </c>
      <c r="H133" s="4">
        <v>14370149</v>
      </c>
      <c r="I133" s="4">
        <v>90109987</v>
      </c>
      <c r="J133" s="4">
        <v>14628859</v>
      </c>
    </row>
    <row r="134" spans="1:10" x14ac:dyDescent="0.2">
      <c r="A134" s="53" t="str">
        <f t="shared" si="2"/>
        <v>PLANTAS VIVAS NÃO ORNAMENTAIS</v>
      </c>
      <c r="B134" s="4" t="s">
        <v>747</v>
      </c>
      <c r="C134" s="4">
        <v>967525</v>
      </c>
      <c r="D134" s="4">
        <v>296492</v>
      </c>
      <c r="E134" s="4">
        <v>1224076</v>
      </c>
      <c r="F134" s="4">
        <v>342421</v>
      </c>
      <c r="G134" s="4">
        <v>8072016</v>
      </c>
      <c r="H134" s="4">
        <v>800250</v>
      </c>
      <c r="I134" s="4">
        <v>9685980</v>
      </c>
      <c r="J134" s="4">
        <v>836111</v>
      </c>
    </row>
    <row r="135" spans="1:10" x14ac:dyDescent="0.2">
      <c r="A135" s="53" t="str">
        <f t="shared" si="2"/>
        <v>POMELOS</v>
      </c>
      <c r="B135" s="4" t="s">
        <v>748</v>
      </c>
      <c r="C135" s="4">
        <v>32719</v>
      </c>
      <c r="D135" s="4">
        <v>11282</v>
      </c>
      <c r="E135" s="4">
        <v>54272</v>
      </c>
      <c r="F135" s="4">
        <v>14688</v>
      </c>
      <c r="G135" s="4">
        <v>311536</v>
      </c>
      <c r="H135" s="4">
        <v>304413</v>
      </c>
      <c r="I135" s="4">
        <v>482156</v>
      </c>
      <c r="J135" s="4">
        <v>467806</v>
      </c>
    </row>
    <row r="136" spans="1:10" x14ac:dyDescent="0.2">
      <c r="A136" s="53" t="str">
        <f t="shared" si="2"/>
        <v>PREPARAÇÕES A BASE DE CEREAIS</v>
      </c>
      <c r="B136" s="4" t="s">
        <v>749</v>
      </c>
      <c r="C136" s="4">
        <v>492884232</v>
      </c>
      <c r="D136" s="4">
        <v>227872476</v>
      </c>
      <c r="E136" s="4">
        <v>455127168</v>
      </c>
      <c r="F136" s="4">
        <v>198609292</v>
      </c>
      <c r="G136" s="4">
        <v>237648548</v>
      </c>
      <c r="H136" s="4">
        <v>77117721</v>
      </c>
      <c r="I136" s="4">
        <v>267363093</v>
      </c>
      <c r="J136" s="4">
        <v>78146473</v>
      </c>
    </row>
    <row r="137" spans="1:10" x14ac:dyDescent="0.2">
      <c r="A137" s="53" t="str">
        <f t="shared" si="2"/>
        <v>PREPARAÇÕES E CONSERVAS DE PEIXES, CRUSTÁCEOS E MOLUSCOS</v>
      </c>
      <c r="B137" s="4" t="s">
        <v>750</v>
      </c>
      <c r="C137" s="4">
        <v>27501518</v>
      </c>
      <c r="D137" s="4">
        <v>6443848</v>
      </c>
      <c r="E137" s="4">
        <v>29365956</v>
      </c>
      <c r="F137" s="4">
        <v>6215419</v>
      </c>
      <c r="G137" s="4">
        <v>35628385</v>
      </c>
      <c r="H137" s="4">
        <v>11835288</v>
      </c>
      <c r="I137" s="4">
        <v>38025499</v>
      </c>
      <c r="J137" s="4">
        <v>12012453</v>
      </c>
    </row>
    <row r="138" spans="1:10" x14ac:dyDescent="0.2">
      <c r="A138" s="53" t="str">
        <f t="shared" si="2"/>
        <v>PREPARAÇÕES P/ ELABORAÇÃO DE BEBIDAS</v>
      </c>
      <c r="B138" s="4" t="s">
        <v>751</v>
      </c>
      <c r="C138" s="4">
        <v>203346241</v>
      </c>
      <c r="D138" s="4">
        <v>14716698</v>
      </c>
      <c r="E138" s="4">
        <v>196408611</v>
      </c>
      <c r="F138" s="4">
        <v>13325843</v>
      </c>
      <c r="G138" s="4">
        <v>75678832</v>
      </c>
      <c r="H138" s="4">
        <v>10026642</v>
      </c>
      <c r="I138" s="4">
        <v>88801347</v>
      </c>
      <c r="J138" s="4">
        <v>8864872</v>
      </c>
    </row>
    <row r="139" spans="1:10" x14ac:dyDescent="0.2">
      <c r="A139" s="53" t="str">
        <f t="shared" si="2"/>
        <v>PRODUTOS ANIMAIS PARA PREPARAÇÕES DE PRODUTOS FARMACEUT.</v>
      </c>
      <c r="B139" s="4" t="s">
        <v>752</v>
      </c>
      <c r="C139" s="4">
        <v>116101726</v>
      </c>
      <c r="D139" s="4">
        <v>2232409</v>
      </c>
      <c r="E139" s="4">
        <v>247165763</v>
      </c>
      <c r="F139" s="4">
        <v>2452079</v>
      </c>
      <c r="G139" s="4">
        <v>26133007</v>
      </c>
      <c r="H139" s="4">
        <v>10279064</v>
      </c>
      <c r="I139" s="4">
        <v>31790116</v>
      </c>
      <c r="J139" s="4">
        <v>7143952</v>
      </c>
    </row>
    <row r="140" spans="1:10" x14ac:dyDescent="0.2">
      <c r="A140" s="53" t="str">
        <f t="shared" si="2"/>
        <v>PRODUTOS DE CONFEITARIA</v>
      </c>
      <c r="B140" s="4" t="s">
        <v>753</v>
      </c>
      <c r="C140" s="4">
        <v>212364972</v>
      </c>
      <c r="D140" s="4">
        <v>108582414</v>
      </c>
      <c r="E140" s="4">
        <v>216623796</v>
      </c>
      <c r="F140" s="4">
        <v>101089040</v>
      </c>
      <c r="G140" s="4">
        <v>52854154</v>
      </c>
      <c r="H140" s="4">
        <v>10660117</v>
      </c>
      <c r="I140" s="4">
        <v>62154130</v>
      </c>
      <c r="J140" s="4">
        <v>10935106</v>
      </c>
    </row>
    <row r="141" spans="1:10" x14ac:dyDescent="0.2">
      <c r="A141" s="53" t="str">
        <f t="shared" si="2"/>
        <v>PRODUTOS DE COURO E PELETERIA</v>
      </c>
      <c r="B141" s="4" t="s">
        <v>754</v>
      </c>
      <c r="C141" s="4">
        <v>483764193</v>
      </c>
      <c r="D141" s="4">
        <v>15767170</v>
      </c>
      <c r="E141" s="4">
        <v>398745922</v>
      </c>
      <c r="F141" s="4">
        <v>12259658</v>
      </c>
      <c r="G141" s="4">
        <v>169007277</v>
      </c>
      <c r="H141" s="4">
        <v>3155065</v>
      </c>
      <c r="I141" s="4">
        <v>208709906</v>
      </c>
      <c r="J141" s="4">
        <v>3893771</v>
      </c>
    </row>
    <row r="142" spans="1:10" x14ac:dyDescent="0.2">
      <c r="A142" s="53" t="str">
        <f t="shared" si="2"/>
        <v>PRODUTOS DE FLORICULTURA</v>
      </c>
      <c r="B142" s="4" t="s">
        <v>755</v>
      </c>
      <c r="C142" s="4">
        <v>12180362</v>
      </c>
      <c r="D142" s="4">
        <v>2843784</v>
      </c>
      <c r="E142" s="4">
        <v>12838968</v>
      </c>
      <c r="F142" s="4">
        <v>3102928</v>
      </c>
      <c r="G142" s="4">
        <v>32015388</v>
      </c>
      <c r="H142" s="4">
        <v>2287738</v>
      </c>
      <c r="I142" s="4">
        <v>35829112</v>
      </c>
      <c r="J142" s="4">
        <v>2664072</v>
      </c>
    </row>
    <row r="143" spans="1:10" x14ac:dyDescent="0.2">
      <c r="A143" s="53" t="str">
        <f t="shared" si="2"/>
        <v>PRODUTOS DIVERSOS DA INDÚSTRIA QUÍMICA, DE ORIGEM VEGETAL</v>
      </c>
      <c r="B143" s="4" t="s">
        <v>756</v>
      </c>
      <c r="C143" s="4">
        <v>276324058</v>
      </c>
      <c r="D143" s="4">
        <v>126243000</v>
      </c>
      <c r="E143" s="4">
        <v>203664218</v>
      </c>
      <c r="F143" s="4">
        <v>147752290</v>
      </c>
      <c r="G143" s="4">
        <v>18390466</v>
      </c>
      <c r="H143" s="4">
        <v>4928271</v>
      </c>
      <c r="I143" s="4">
        <v>15583429</v>
      </c>
      <c r="J143" s="4">
        <v>4462890</v>
      </c>
    </row>
    <row r="144" spans="1:10" x14ac:dyDescent="0.2">
      <c r="A144" s="53" t="str">
        <f t="shared" si="2"/>
        <v>PRODUTOS DO CACAU</v>
      </c>
      <c r="B144" s="4" t="s">
        <v>757</v>
      </c>
      <c r="C144" s="4">
        <v>338541474</v>
      </c>
      <c r="D144" s="4">
        <v>83254259</v>
      </c>
      <c r="E144" s="4">
        <v>377131343</v>
      </c>
      <c r="F144" s="4">
        <v>88863169</v>
      </c>
      <c r="G144" s="4">
        <v>220448838</v>
      </c>
      <c r="H144" s="4">
        <v>59951412</v>
      </c>
      <c r="I144" s="4">
        <v>264453061</v>
      </c>
      <c r="J144" s="4">
        <v>61837221</v>
      </c>
    </row>
    <row r="145" spans="1:10" x14ac:dyDescent="0.2">
      <c r="A145" s="53" t="str">
        <f t="shared" si="2"/>
        <v>PRODUTOS DO FUMO MANUFATURADOS</v>
      </c>
      <c r="B145" s="4" t="s">
        <v>758</v>
      </c>
      <c r="C145" s="4">
        <v>153591317</v>
      </c>
      <c r="D145" s="4">
        <v>31296006</v>
      </c>
      <c r="E145" s="4">
        <v>193281398</v>
      </c>
      <c r="F145" s="4">
        <v>36656891</v>
      </c>
      <c r="G145" s="4">
        <v>23672257</v>
      </c>
      <c r="H145" s="4">
        <v>2366846</v>
      </c>
      <c r="I145" s="4">
        <v>27935882</v>
      </c>
      <c r="J145" s="4">
        <v>2703421</v>
      </c>
    </row>
    <row r="146" spans="1:10" x14ac:dyDescent="0.2">
      <c r="A146" s="53" t="str">
        <f t="shared" si="2"/>
        <v>PRODUTOS E SUBPRODUTOS DA INDÚSTRIA DE MOAGEM</v>
      </c>
      <c r="B146" s="4" t="s">
        <v>759</v>
      </c>
      <c r="C146" s="4">
        <v>201483107</v>
      </c>
      <c r="D146" s="4">
        <v>490395090</v>
      </c>
      <c r="E146" s="4">
        <v>268049253</v>
      </c>
      <c r="F146" s="4">
        <v>783214940</v>
      </c>
      <c r="G146" s="4">
        <v>977354178</v>
      </c>
      <c r="H146" s="4">
        <v>1673065959</v>
      </c>
      <c r="I146" s="4">
        <v>1077859090</v>
      </c>
      <c r="J146" s="4">
        <v>1638123578</v>
      </c>
    </row>
    <row r="147" spans="1:10" x14ac:dyDescent="0.2">
      <c r="A147" s="53" t="str">
        <f t="shared" si="2"/>
        <v>PRODUTOS HORTÍCOLAS, LEGUMINOSAS, RAÍZES E TUBÉRCULOS CONGELADOS</v>
      </c>
      <c r="B147" s="4" t="s">
        <v>760</v>
      </c>
      <c r="C147" s="4">
        <v>886493</v>
      </c>
      <c r="D147" s="4">
        <v>1336842</v>
      </c>
      <c r="E147" s="4">
        <v>1807949</v>
      </c>
      <c r="F147" s="4">
        <v>2960018</v>
      </c>
      <c r="G147" s="4">
        <v>23784633</v>
      </c>
      <c r="H147" s="4">
        <v>22266782</v>
      </c>
      <c r="I147" s="4">
        <v>30440844</v>
      </c>
      <c r="J147" s="4">
        <v>23753491</v>
      </c>
    </row>
    <row r="148" spans="1:10" x14ac:dyDescent="0.2">
      <c r="A148" s="53" t="str">
        <f t="shared" si="2"/>
        <v>PRODUTOS HORTÍCOLAS, LEGUMINOSAS, RAÍZES E TUBÉRCULOS FRESCOS OU REFRIGERADOS</v>
      </c>
      <c r="B148" s="4" t="s">
        <v>761</v>
      </c>
      <c r="C148" s="4">
        <v>37060328</v>
      </c>
      <c r="D148" s="4">
        <v>54571913</v>
      </c>
      <c r="E148" s="4">
        <v>38933557</v>
      </c>
      <c r="F148" s="4">
        <v>49254378</v>
      </c>
      <c r="G148" s="4">
        <v>194487126</v>
      </c>
      <c r="H148" s="4">
        <v>293219271</v>
      </c>
      <c r="I148" s="4">
        <v>155385642</v>
      </c>
      <c r="J148" s="4">
        <v>265323464</v>
      </c>
    </row>
    <row r="149" spans="1:10" x14ac:dyDescent="0.2">
      <c r="A149" s="53" t="str">
        <f t="shared" si="2"/>
        <v>PRODUTOS HORTÍCOLAS, LEGUMINOSAS, RAÍZES E TUBÉRCULOS PREPARADOS OU CONSERVADOS</v>
      </c>
      <c r="B149" s="4" t="s">
        <v>762</v>
      </c>
      <c r="C149" s="4">
        <v>115891379</v>
      </c>
      <c r="D149" s="4">
        <v>107186412</v>
      </c>
      <c r="E149" s="4">
        <v>106676826</v>
      </c>
      <c r="F149" s="4">
        <v>80448001</v>
      </c>
      <c r="G149" s="4">
        <v>578537198</v>
      </c>
      <c r="H149" s="4">
        <v>557907073</v>
      </c>
      <c r="I149" s="4">
        <v>584595926</v>
      </c>
      <c r="J149" s="4">
        <v>462666638</v>
      </c>
    </row>
    <row r="150" spans="1:10" x14ac:dyDescent="0.2">
      <c r="A150" s="53" t="str">
        <f t="shared" si="2"/>
        <v>PRODUTOS HORTÍCOLAS, LEGUMINOSAS, RAÍZES E TUBÉRCULOS SECOS</v>
      </c>
      <c r="B150" s="4" t="s">
        <v>763</v>
      </c>
      <c r="C150" s="4">
        <v>111031384</v>
      </c>
      <c r="D150" s="4">
        <v>134288659</v>
      </c>
      <c r="E150" s="4">
        <v>127246989</v>
      </c>
      <c r="F150" s="4">
        <v>135447943</v>
      </c>
      <c r="G150" s="4">
        <v>160340367</v>
      </c>
      <c r="H150" s="4">
        <v>169315722</v>
      </c>
      <c r="I150" s="4">
        <v>152565147</v>
      </c>
      <c r="J150" s="4">
        <v>140872267</v>
      </c>
    </row>
    <row r="151" spans="1:10" x14ac:dyDescent="0.2">
      <c r="A151" s="53" t="str">
        <f t="shared" si="2"/>
        <v>PSITACIFORMES (INCL.OS PAPAGAIOS,AS ARARAS,ETC) VIVOS</v>
      </c>
      <c r="B151" s="4" t="s">
        <v>764</v>
      </c>
      <c r="C151" s="4">
        <v>37623</v>
      </c>
      <c r="D151" s="4">
        <v>39</v>
      </c>
      <c r="E151" s="4">
        <v>94462</v>
      </c>
      <c r="F151" s="4">
        <v>10</v>
      </c>
      <c r="G151" s="4">
        <v>40396</v>
      </c>
      <c r="H151" s="4">
        <v>161</v>
      </c>
      <c r="I151" s="4">
        <v>25237</v>
      </c>
      <c r="J151" s="4">
        <v>72</v>
      </c>
    </row>
    <row r="152" spans="1:10" x14ac:dyDescent="0.2">
      <c r="A152" s="53" t="str">
        <f t="shared" si="2"/>
        <v>QUEIJOS</v>
      </c>
      <c r="B152" s="4" t="s">
        <v>765</v>
      </c>
      <c r="C152" s="4">
        <v>24534284</v>
      </c>
      <c r="D152" s="4">
        <v>4063946</v>
      </c>
      <c r="E152" s="4">
        <v>20763920</v>
      </c>
      <c r="F152" s="4">
        <v>3184656</v>
      </c>
      <c r="G152" s="4">
        <v>167253892</v>
      </c>
      <c r="H152" s="4">
        <v>33907399</v>
      </c>
      <c r="I152" s="4">
        <v>217335545</v>
      </c>
      <c r="J152" s="4">
        <v>43979594</v>
      </c>
    </row>
    <row r="153" spans="1:10" x14ac:dyDescent="0.2">
      <c r="A153" s="53" t="str">
        <f t="shared" si="2"/>
        <v>RAÇÕES PARA ANIMAIS DOMÉSTICOS</v>
      </c>
      <c r="B153" s="4" t="s">
        <v>766</v>
      </c>
      <c r="C153" s="4">
        <v>444698571</v>
      </c>
      <c r="D153" s="4">
        <v>356841743</v>
      </c>
      <c r="E153" s="4">
        <v>460835248</v>
      </c>
      <c r="F153" s="4">
        <v>360407616</v>
      </c>
      <c r="G153" s="4">
        <v>361070221</v>
      </c>
      <c r="H153" s="4">
        <v>156825290</v>
      </c>
      <c r="I153" s="4">
        <v>355753573</v>
      </c>
      <c r="J153" s="4">
        <v>140645987</v>
      </c>
    </row>
    <row r="154" spans="1:10" x14ac:dyDescent="0.2">
      <c r="A154" s="53" t="str">
        <f t="shared" si="2"/>
        <v>RÉPTEIS VIVOS</v>
      </c>
      <c r="B154" s="4" t="s">
        <v>767</v>
      </c>
      <c r="C154" s="4">
        <v>110787</v>
      </c>
      <c r="D154" s="4">
        <v>203</v>
      </c>
      <c r="E154" s="4">
        <v>218046</v>
      </c>
      <c r="F154" s="4">
        <v>383</v>
      </c>
    </row>
    <row r="155" spans="1:10" x14ac:dyDescent="0.2">
      <c r="A155" s="53" t="str">
        <f t="shared" si="2"/>
        <v>SEDA E PRODUTOS DE SEDA</v>
      </c>
      <c r="B155" s="4" t="s">
        <v>768</v>
      </c>
      <c r="C155" s="4">
        <v>27837371</v>
      </c>
      <c r="D155" s="4">
        <v>446132</v>
      </c>
      <c r="E155" s="4">
        <v>23698973</v>
      </c>
      <c r="F155" s="4">
        <v>343976</v>
      </c>
      <c r="G155" s="4">
        <v>15661859</v>
      </c>
      <c r="H155" s="4">
        <v>110011</v>
      </c>
      <c r="I155" s="4">
        <v>11314045</v>
      </c>
      <c r="J155" s="4">
        <v>54047</v>
      </c>
    </row>
    <row r="156" spans="1:10" x14ac:dyDescent="0.2">
      <c r="A156" s="53" t="str">
        <f t="shared" si="2"/>
        <v>SEMEN E EMBRIÕES</v>
      </c>
      <c r="B156" s="4" t="s">
        <v>769</v>
      </c>
      <c r="C156" s="4">
        <v>5094845</v>
      </c>
      <c r="D156" s="4">
        <v>480</v>
      </c>
      <c r="E156" s="4">
        <v>5417654</v>
      </c>
      <c r="F156" s="4">
        <v>974</v>
      </c>
      <c r="G156" s="4">
        <v>27733964</v>
      </c>
      <c r="H156" s="4">
        <v>8827</v>
      </c>
      <c r="I156" s="4">
        <v>30250293</v>
      </c>
      <c r="J156" s="4">
        <v>9079</v>
      </c>
    </row>
    <row r="157" spans="1:10" x14ac:dyDescent="0.2">
      <c r="A157" s="53" t="str">
        <f t="shared" si="2"/>
        <v>SEMENTES</v>
      </c>
      <c r="B157" s="4" t="s">
        <v>770</v>
      </c>
      <c r="C157" s="4">
        <v>222057056</v>
      </c>
      <c r="D157" s="4">
        <v>42616689</v>
      </c>
      <c r="E157" s="4">
        <v>252468476</v>
      </c>
      <c r="F157" s="4">
        <v>48372140</v>
      </c>
      <c r="G157" s="4">
        <v>142132496</v>
      </c>
      <c r="H157" s="4">
        <v>16189377</v>
      </c>
      <c r="I157" s="4">
        <v>150600254</v>
      </c>
      <c r="J157" s="4">
        <v>16408452</v>
      </c>
    </row>
    <row r="158" spans="1:10" x14ac:dyDescent="0.2">
      <c r="A158" s="53" t="str">
        <f t="shared" si="2"/>
        <v>SEMENTES E FARELOS DE OLEAGINOSAS (EXCLUI SOJA)</v>
      </c>
      <c r="B158" s="4" t="s">
        <v>771</v>
      </c>
      <c r="C158" s="4">
        <v>100273032</v>
      </c>
      <c r="D158" s="4">
        <v>73473008</v>
      </c>
      <c r="E158" s="4">
        <v>223737469</v>
      </c>
      <c r="F158" s="4">
        <v>183640518</v>
      </c>
      <c r="G158" s="4">
        <v>26779446</v>
      </c>
      <c r="H158" s="4">
        <v>22802893</v>
      </c>
      <c r="I158" s="4">
        <v>30300951</v>
      </c>
      <c r="J158" s="4">
        <v>26842041</v>
      </c>
    </row>
    <row r="159" spans="1:10" x14ac:dyDescent="0.2">
      <c r="A159" s="53" t="str">
        <f t="shared" si="2"/>
        <v>SISAL E PRODUTOS DE SISAL</v>
      </c>
      <c r="B159" s="4" t="s">
        <v>772</v>
      </c>
      <c r="C159" s="4">
        <v>31384765</v>
      </c>
      <c r="D159" s="4">
        <v>17237159</v>
      </c>
      <c r="E159" s="4">
        <v>17740445</v>
      </c>
      <c r="F159" s="4">
        <v>10286487</v>
      </c>
      <c r="G159" s="4">
        <v>138373</v>
      </c>
      <c r="H159" s="4">
        <v>31223</v>
      </c>
      <c r="I159" s="4">
        <v>208737</v>
      </c>
      <c r="J159" s="4">
        <v>48759</v>
      </c>
    </row>
    <row r="160" spans="1:10" x14ac:dyDescent="0.2">
      <c r="A160" s="53" t="str">
        <f t="shared" si="2"/>
        <v>SOJA EM GRÃOS</v>
      </c>
      <c r="B160" s="4" t="s">
        <v>773</v>
      </c>
      <c r="C160" s="4">
        <v>45811842893</v>
      </c>
      <c r="D160" s="4">
        <v>77113989317</v>
      </c>
      <c r="E160" s="4">
        <v>54194983228</v>
      </c>
      <c r="F160" s="4">
        <v>103880379009</v>
      </c>
      <c r="G160" s="4">
        <v>197383783</v>
      </c>
      <c r="H160" s="4">
        <v>416269677</v>
      </c>
      <c r="I160" s="4">
        <v>136979710</v>
      </c>
      <c r="J160" s="4">
        <v>297279772</v>
      </c>
    </row>
    <row r="161" spans="1:10" x14ac:dyDescent="0.2">
      <c r="A161" s="53" t="str">
        <f t="shared" si="2"/>
        <v>SORO DE LEITE</v>
      </c>
      <c r="B161" s="4" t="s">
        <v>774</v>
      </c>
      <c r="C161" s="4">
        <v>775172</v>
      </c>
      <c r="D161" s="4">
        <v>802235</v>
      </c>
      <c r="E161" s="4">
        <v>1908394</v>
      </c>
      <c r="F161" s="4">
        <v>2628705</v>
      </c>
      <c r="G161" s="4">
        <v>45011313</v>
      </c>
      <c r="H161" s="4">
        <v>20069710</v>
      </c>
      <c r="I161" s="4">
        <v>55508062</v>
      </c>
      <c r="J161" s="4">
        <v>21136955</v>
      </c>
    </row>
    <row r="162" spans="1:10" x14ac:dyDescent="0.2">
      <c r="A162" s="53" t="str">
        <f t="shared" si="2"/>
        <v>SUCOS DE LARANJA</v>
      </c>
      <c r="B162" s="4" t="s">
        <v>775</v>
      </c>
      <c r="C162" s="4">
        <v>2021821491</v>
      </c>
      <c r="D162" s="4">
        <v>2485459505</v>
      </c>
      <c r="E162" s="4">
        <v>2488513905</v>
      </c>
      <c r="F162" s="4">
        <v>2659625700</v>
      </c>
    </row>
    <row r="163" spans="1:10" x14ac:dyDescent="0.2">
      <c r="A163" s="53" t="str">
        <f t="shared" si="2"/>
        <v>SUCOS DE OUTRAS FRUTAS</v>
      </c>
      <c r="B163" s="4" t="s">
        <v>776</v>
      </c>
      <c r="C163" s="4">
        <v>257862363</v>
      </c>
      <c r="D163" s="4">
        <v>163097919</v>
      </c>
      <c r="E163" s="4">
        <v>245205848</v>
      </c>
      <c r="F163" s="4">
        <v>164638542</v>
      </c>
      <c r="G163" s="4">
        <v>25698442</v>
      </c>
      <c r="H163" s="4">
        <v>20242821</v>
      </c>
      <c r="I163" s="4">
        <v>36718689</v>
      </c>
      <c r="J163" s="4">
        <v>22800130</v>
      </c>
    </row>
    <row r="164" spans="1:10" x14ac:dyDescent="0.2">
      <c r="A164" s="53" t="str">
        <f t="shared" si="2"/>
        <v>SUÍNOS VIVOS</v>
      </c>
      <c r="B164" s="4" t="s">
        <v>777</v>
      </c>
      <c r="C164" s="4">
        <v>1656575</v>
      </c>
      <c r="D164" s="4">
        <v>351426</v>
      </c>
      <c r="E164" s="4">
        <v>4590795</v>
      </c>
      <c r="F164" s="4">
        <v>317496</v>
      </c>
      <c r="G164" s="4">
        <v>2710234</v>
      </c>
      <c r="H164" s="4">
        <v>132121</v>
      </c>
      <c r="I164" s="4">
        <v>5446194</v>
      </c>
      <c r="J164" s="4">
        <v>433316</v>
      </c>
    </row>
    <row r="165" spans="1:10" x14ac:dyDescent="0.2">
      <c r="A165" s="53" t="str">
        <f t="shared" si="2"/>
        <v>TAMARAS</v>
      </c>
      <c r="B165" s="4" t="s">
        <v>778</v>
      </c>
      <c r="C165" s="4">
        <v>10428</v>
      </c>
      <c r="D165" s="4">
        <v>1252</v>
      </c>
      <c r="E165" s="4">
        <v>10684</v>
      </c>
      <c r="F165" s="4">
        <v>1173</v>
      </c>
      <c r="G165" s="4">
        <v>3594078</v>
      </c>
      <c r="H165" s="4">
        <v>1701171</v>
      </c>
      <c r="I165" s="4">
        <v>6747349</v>
      </c>
      <c r="J165" s="4">
        <v>3262309</v>
      </c>
    </row>
    <row r="166" spans="1:10" x14ac:dyDescent="0.2">
      <c r="A166" s="53" t="str">
        <f t="shared" si="2"/>
        <v>TANGERINAS, MANDARINAS E SATOSUMAS</v>
      </c>
      <c r="B166" s="4" t="s">
        <v>779</v>
      </c>
      <c r="C166" s="4">
        <v>251811</v>
      </c>
      <c r="D166" s="4">
        <v>122854</v>
      </c>
      <c r="E166" s="4">
        <v>264078</v>
      </c>
      <c r="F166" s="4">
        <v>130458</v>
      </c>
      <c r="G166" s="4">
        <v>9096408</v>
      </c>
      <c r="H166" s="4">
        <v>9568831</v>
      </c>
      <c r="I166" s="4">
        <v>14968713</v>
      </c>
      <c r="J166" s="4">
        <v>13259072</v>
      </c>
    </row>
    <row r="167" spans="1:10" x14ac:dyDescent="0.2">
      <c r="A167" s="53" t="str">
        <f t="shared" si="2"/>
        <v>UVAS</v>
      </c>
      <c r="B167" s="4" t="s">
        <v>780</v>
      </c>
      <c r="C167" s="4">
        <v>114449923</v>
      </c>
      <c r="D167" s="4">
        <v>52895664</v>
      </c>
      <c r="E167" s="4">
        <v>186245167</v>
      </c>
      <c r="F167" s="4">
        <v>73829316</v>
      </c>
      <c r="G167" s="4">
        <v>61146783</v>
      </c>
      <c r="H167" s="4">
        <v>37821788</v>
      </c>
      <c r="I167" s="4">
        <v>67570403</v>
      </c>
      <c r="J167" s="4">
        <v>39171941</v>
      </c>
    </row>
    <row r="168" spans="1:10" x14ac:dyDescent="0.2">
      <c r="A168" s="53" t="str">
        <f t="shared" si="2"/>
        <v/>
      </c>
      <c r="B168" s="4" t="s">
        <v>781</v>
      </c>
      <c r="C168" s="4">
        <v>160294178521</v>
      </c>
      <c r="D168" s="4">
        <v>235356077380</v>
      </c>
      <c r="E168" s="4">
        <v>168001239871</v>
      </c>
      <c r="F168" s="4">
        <v>275350881794</v>
      </c>
      <c r="G168" s="4">
        <v>17668560442</v>
      </c>
      <c r="H168" s="4">
        <v>17896336408</v>
      </c>
      <c r="I168" s="4">
        <v>16746602238</v>
      </c>
      <c r="J168" s="4">
        <v>14572380648</v>
      </c>
    </row>
    <row r="169" spans="1:10" x14ac:dyDescent="0.2">
      <c r="A169" s="53" t="str">
        <f t="shared" si="2"/>
        <v>ABACATES FRESCOS OU SECOS</v>
      </c>
      <c r="B169" s="4" t="s">
        <v>238</v>
      </c>
      <c r="C169" s="4">
        <v>17241503</v>
      </c>
      <c r="D169" s="4">
        <v>10867187</v>
      </c>
      <c r="E169" s="4">
        <v>39314965</v>
      </c>
      <c r="F169" s="4">
        <v>26432310</v>
      </c>
      <c r="G169" s="4">
        <v>711478</v>
      </c>
      <c r="H169" s="4">
        <v>376530</v>
      </c>
      <c r="I169" s="4">
        <v>437559</v>
      </c>
      <c r="J169" s="4">
        <v>170323</v>
      </c>
    </row>
    <row r="170" spans="1:10" x14ac:dyDescent="0.2">
      <c r="A170" s="53" t="str">
        <f t="shared" si="2"/>
        <v>ABACAXIS FRESCOS OU SECOS</v>
      </c>
      <c r="B170" s="4" t="s">
        <v>239</v>
      </c>
      <c r="C170" s="4">
        <v>3208602</v>
      </c>
      <c r="D170" s="4">
        <v>4723253</v>
      </c>
      <c r="E170" s="4">
        <v>2119873</v>
      </c>
      <c r="F170" s="4">
        <v>2657784</v>
      </c>
      <c r="G170" s="4">
        <v>123356</v>
      </c>
      <c r="H170" s="4">
        <v>22200</v>
      </c>
      <c r="I170" s="4">
        <v>219423</v>
      </c>
      <c r="J170" s="4">
        <v>263814</v>
      </c>
    </row>
    <row r="171" spans="1:10" x14ac:dyDescent="0.2">
      <c r="A171" s="53" t="str">
        <f t="shared" si="2"/>
        <v>ABACAXIS PREPARADOS OU CONSERVADOS</v>
      </c>
      <c r="B171" s="4" t="s">
        <v>240</v>
      </c>
      <c r="C171" s="4">
        <v>1856314</v>
      </c>
      <c r="D171" s="4">
        <v>1044653</v>
      </c>
      <c r="E171" s="4">
        <v>907734</v>
      </c>
      <c r="F171" s="4">
        <v>457413</v>
      </c>
      <c r="G171" s="4">
        <v>6388</v>
      </c>
      <c r="H171" s="4">
        <v>2585</v>
      </c>
      <c r="I171" s="4">
        <v>182348</v>
      </c>
      <c r="J171" s="4">
        <v>156015</v>
      </c>
    </row>
    <row r="172" spans="1:10" x14ac:dyDescent="0.2">
      <c r="A172" s="53" t="str">
        <f t="shared" si="2"/>
        <v>ABELHAS VIVAS</v>
      </c>
      <c r="B172" s="4" t="s">
        <v>626</v>
      </c>
      <c r="C172" s="4">
        <v>161</v>
      </c>
      <c r="D172" s="4">
        <v>14</v>
      </c>
      <c r="E172" s="4">
        <v>148</v>
      </c>
      <c r="F172" s="4">
        <v>40</v>
      </c>
    </row>
    <row r="173" spans="1:10" x14ac:dyDescent="0.2">
      <c r="A173" s="53" t="str">
        <f t="shared" si="2"/>
        <v>AÇÚCAR DE BETERRABA EM BRUTO</v>
      </c>
      <c r="B173" s="4" t="s">
        <v>241</v>
      </c>
      <c r="C173" s="4">
        <v>4287</v>
      </c>
      <c r="D173" s="4">
        <v>4237</v>
      </c>
      <c r="E173" s="4">
        <v>8957</v>
      </c>
      <c r="F173" s="4">
        <v>4839</v>
      </c>
      <c r="G173" s="4">
        <v>67321</v>
      </c>
      <c r="H173" s="4">
        <v>18901</v>
      </c>
      <c r="I173" s="4">
        <v>56167</v>
      </c>
      <c r="J173" s="4">
        <v>18688</v>
      </c>
    </row>
    <row r="174" spans="1:10" x14ac:dyDescent="0.2">
      <c r="A174" s="53" t="str">
        <f t="shared" si="2"/>
        <v>AÇÚCAR DE CANA EM BRUTO</v>
      </c>
      <c r="B174" s="4" t="s">
        <v>242</v>
      </c>
      <c r="C174" s="4">
        <v>9896888768</v>
      </c>
      <c r="D174" s="4">
        <v>24812501155</v>
      </c>
      <c r="E174" s="4">
        <v>13924328707</v>
      </c>
      <c r="F174" s="4">
        <v>27885339084</v>
      </c>
      <c r="G174" s="4">
        <v>1400048</v>
      </c>
      <c r="H174" s="4">
        <v>1201995</v>
      </c>
      <c r="I174" s="4">
        <v>1710492</v>
      </c>
      <c r="J174" s="4">
        <v>1290706</v>
      </c>
    </row>
    <row r="175" spans="1:10" x14ac:dyDescent="0.2">
      <c r="A175" s="53" t="str">
        <f t="shared" si="2"/>
        <v>AÇÚCAR REFINADO</v>
      </c>
      <c r="B175" s="4" t="s">
        <v>243</v>
      </c>
      <c r="C175" s="4">
        <v>1490590591</v>
      </c>
      <c r="D175" s="4">
        <v>3116053687</v>
      </c>
      <c r="E175" s="4">
        <v>2619934264</v>
      </c>
      <c r="F175" s="4">
        <v>4575766981</v>
      </c>
      <c r="G175" s="4">
        <v>1503025</v>
      </c>
      <c r="H175" s="4">
        <v>707709</v>
      </c>
      <c r="I175" s="4">
        <v>1655410</v>
      </c>
      <c r="J175" s="4">
        <v>1114936</v>
      </c>
    </row>
    <row r="176" spans="1:10" x14ac:dyDescent="0.2">
      <c r="A176" s="53" t="str">
        <f t="shared" si="2"/>
        <v>ALBUMINAS</v>
      </c>
      <c r="B176" s="4" t="s">
        <v>244</v>
      </c>
      <c r="C176" s="4">
        <v>5677504</v>
      </c>
      <c r="D176" s="4">
        <v>595645</v>
      </c>
      <c r="E176" s="4">
        <v>4510518</v>
      </c>
      <c r="F176" s="4">
        <v>838338</v>
      </c>
      <c r="G176" s="4">
        <v>100374860</v>
      </c>
      <c r="H176" s="4">
        <v>8162778</v>
      </c>
      <c r="I176" s="4">
        <v>96977585</v>
      </c>
      <c r="J176" s="4">
        <v>13121527</v>
      </c>
    </row>
    <row r="177" spans="1:10" x14ac:dyDescent="0.2">
      <c r="A177" s="53" t="str">
        <f t="shared" si="2"/>
        <v>ÁLCOOL ETÍLICO</v>
      </c>
      <c r="B177" s="4" t="s">
        <v>245</v>
      </c>
      <c r="C177" s="4">
        <v>1854964150</v>
      </c>
      <c r="D177" s="4">
        <v>2070575978</v>
      </c>
      <c r="E177" s="4">
        <v>1569868241</v>
      </c>
      <c r="F177" s="4">
        <v>2019587861</v>
      </c>
      <c r="G177" s="4">
        <v>192461705</v>
      </c>
      <c r="H177" s="4">
        <v>235486788</v>
      </c>
      <c r="I177" s="4">
        <v>38411819</v>
      </c>
      <c r="J177" s="4">
        <v>47955834</v>
      </c>
    </row>
    <row r="178" spans="1:10" x14ac:dyDescent="0.2">
      <c r="A178" s="53" t="str">
        <f t="shared" si="2"/>
        <v>ALGODÃO CARDADO OU PENTEADO</v>
      </c>
      <c r="B178" s="4" t="s">
        <v>246</v>
      </c>
      <c r="C178" s="4">
        <v>186442</v>
      </c>
      <c r="D178" s="4">
        <v>45781</v>
      </c>
      <c r="E178" s="4">
        <v>196048</v>
      </c>
      <c r="F178" s="4">
        <v>40441</v>
      </c>
      <c r="G178" s="4">
        <v>355851</v>
      </c>
      <c r="H178" s="4">
        <v>80685</v>
      </c>
      <c r="I178" s="4">
        <v>1795401</v>
      </c>
      <c r="J178" s="4">
        <v>521618</v>
      </c>
    </row>
    <row r="179" spans="1:10" x14ac:dyDescent="0.2">
      <c r="A179" s="53" t="str">
        <f t="shared" si="2"/>
        <v>ALGODÃO NÃO CARDADO NEM PENTEADO</v>
      </c>
      <c r="B179" s="4" t="s">
        <v>247</v>
      </c>
      <c r="C179" s="4">
        <v>3529036860</v>
      </c>
      <c r="D179" s="4">
        <v>1728314447</v>
      </c>
      <c r="E179" s="4">
        <v>3322247650</v>
      </c>
      <c r="F179" s="4">
        <v>1744461814</v>
      </c>
      <c r="G179" s="4">
        <v>7489537</v>
      </c>
      <c r="H179" s="4">
        <v>1881688</v>
      </c>
      <c r="I179" s="4">
        <v>5383184</v>
      </c>
      <c r="J179" s="4">
        <v>1755826</v>
      </c>
    </row>
    <row r="180" spans="1:10" x14ac:dyDescent="0.2">
      <c r="A180" s="53" t="str">
        <f t="shared" si="2"/>
        <v>ALHO</v>
      </c>
      <c r="B180" s="4" t="s">
        <v>248</v>
      </c>
      <c r="C180" s="4">
        <v>599370</v>
      </c>
      <c r="D180" s="4">
        <v>534308</v>
      </c>
      <c r="E180" s="4">
        <v>397503</v>
      </c>
      <c r="F180" s="4">
        <v>77582</v>
      </c>
      <c r="G180" s="4">
        <v>148200463</v>
      </c>
      <c r="H180" s="4">
        <v>125353483</v>
      </c>
      <c r="I180" s="4">
        <v>116800592</v>
      </c>
      <c r="J180" s="4">
        <v>115018780</v>
      </c>
    </row>
    <row r="181" spans="1:10" x14ac:dyDescent="0.2">
      <c r="A181" s="53" t="str">
        <f t="shared" si="2"/>
        <v>ALHO EM PÓ</v>
      </c>
      <c r="B181" s="4" t="s">
        <v>249</v>
      </c>
      <c r="C181" s="4">
        <v>207084</v>
      </c>
      <c r="D181" s="4">
        <v>71864</v>
      </c>
      <c r="E181" s="4">
        <v>226166</v>
      </c>
      <c r="F181" s="4">
        <v>86776</v>
      </c>
      <c r="G181" s="4">
        <v>4352528</v>
      </c>
      <c r="H181" s="4">
        <v>3177730</v>
      </c>
      <c r="I181" s="4">
        <v>3387717</v>
      </c>
      <c r="J181" s="4">
        <v>2778826</v>
      </c>
    </row>
    <row r="182" spans="1:10" x14ac:dyDescent="0.2">
      <c r="A182" s="53" t="str">
        <f t="shared" si="2"/>
        <v>ALIMENTOS PARA CAES E GATOS</v>
      </c>
      <c r="B182" s="4" t="s">
        <v>250</v>
      </c>
      <c r="C182" s="4">
        <v>94304695</v>
      </c>
      <c r="D182" s="4">
        <v>74876607</v>
      </c>
      <c r="E182" s="4">
        <v>104220674</v>
      </c>
      <c r="F182" s="4">
        <v>76602382</v>
      </c>
      <c r="G182" s="4">
        <v>14429803</v>
      </c>
      <c r="H182" s="4">
        <v>4479885</v>
      </c>
      <c r="I182" s="4">
        <v>12648160</v>
      </c>
      <c r="J182" s="4">
        <v>2960353</v>
      </c>
    </row>
    <row r="183" spans="1:10" x14ac:dyDescent="0.2">
      <c r="A183" s="53" t="str">
        <f t="shared" si="2"/>
        <v>AMEIXAS SECAS</v>
      </c>
      <c r="B183" s="4" t="s">
        <v>251</v>
      </c>
      <c r="C183" s="4">
        <v>17051</v>
      </c>
      <c r="D183" s="4">
        <v>3228</v>
      </c>
      <c r="E183" s="4">
        <v>20065</v>
      </c>
      <c r="F183" s="4">
        <v>3668</v>
      </c>
      <c r="G183" s="4">
        <v>31175023</v>
      </c>
      <c r="H183" s="4">
        <v>8699390</v>
      </c>
      <c r="I183" s="4">
        <v>26263934</v>
      </c>
      <c r="J183" s="4">
        <v>9219407</v>
      </c>
    </row>
    <row r="184" spans="1:10" x14ac:dyDescent="0.2">
      <c r="A184" s="53" t="str">
        <f t="shared" si="2"/>
        <v>AMÊNDOA</v>
      </c>
      <c r="B184" s="4" t="s">
        <v>252</v>
      </c>
      <c r="C184" s="4">
        <v>116136</v>
      </c>
      <c r="D184" s="4">
        <v>10563</v>
      </c>
      <c r="E184" s="4">
        <v>103953</v>
      </c>
      <c r="F184" s="4">
        <v>9020</v>
      </c>
      <c r="G184" s="4">
        <v>19451403</v>
      </c>
      <c r="H184" s="4">
        <v>4002142</v>
      </c>
      <c r="I184" s="4">
        <v>20725154</v>
      </c>
      <c r="J184" s="4">
        <v>4739247</v>
      </c>
    </row>
    <row r="185" spans="1:10" x14ac:dyDescent="0.2">
      <c r="A185" s="53" t="str">
        <f t="shared" si="2"/>
        <v>AMENDOIM EM GRÃOS</v>
      </c>
      <c r="B185" s="4" t="s">
        <v>253</v>
      </c>
      <c r="C185" s="4">
        <v>327700988</v>
      </c>
      <c r="D185" s="4">
        <v>281660248</v>
      </c>
      <c r="E185" s="4">
        <v>454606957</v>
      </c>
      <c r="F185" s="4">
        <v>299814522</v>
      </c>
      <c r="G185" s="4">
        <v>2532750</v>
      </c>
      <c r="H185" s="4">
        <v>1375000</v>
      </c>
      <c r="I185" s="4">
        <v>1333000</v>
      </c>
      <c r="J185" s="4">
        <v>725000</v>
      </c>
    </row>
    <row r="186" spans="1:10" x14ac:dyDescent="0.2">
      <c r="A186" s="53" t="str">
        <f t="shared" si="2"/>
        <v>AMENDOINS PREPARADOS OU CONSERVADOS</v>
      </c>
      <c r="B186" s="4" t="s">
        <v>254</v>
      </c>
      <c r="C186" s="4">
        <v>14610334</v>
      </c>
      <c r="D186" s="4">
        <v>7643758</v>
      </c>
      <c r="E186" s="4">
        <v>16643966</v>
      </c>
      <c r="F186" s="4">
        <v>8088314</v>
      </c>
      <c r="G186" s="4">
        <v>245858</v>
      </c>
      <c r="H186" s="4">
        <v>45247</v>
      </c>
      <c r="I186" s="4">
        <v>169499</v>
      </c>
      <c r="J186" s="4">
        <v>64136</v>
      </c>
    </row>
    <row r="187" spans="1:10" x14ac:dyDescent="0.2">
      <c r="A187" s="53" t="str">
        <f t="shared" si="2"/>
        <v>AMIDO DE MILHO</v>
      </c>
      <c r="B187" s="4" t="s">
        <v>255</v>
      </c>
      <c r="C187" s="4">
        <v>38473840</v>
      </c>
      <c r="D187" s="4">
        <v>62256518</v>
      </c>
      <c r="E187" s="4">
        <v>38723439</v>
      </c>
      <c r="F187" s="4">
        <v>53742735</v>
      </c>
      <c r="G187" s="4">
        <v>4431815</v>
      </c>
      <c r="H187" s="4">
        <v>5532961</v>
      </c>
      <c r="I187" s="4">
        <v>3477967</v>
      </c>
      <c r="J187" s="4">
        <v>5993178</v>
      </c>
    </row>
    <row r="188" spans="1:10" x14ac:dyDescent="0.2">
      <c r="A188" s="53" t="str">
        <f t="shared" si="2"/>
        <v>AMIDO DE TRIGO</v>
      </c>
      <c r="B188" s="4" t="s">
        <v>256</v>
      </c>
      <c r="C188" s="4">
        <v>295</v>
      </c>
      <c r="D188" s="4">
        <v>152</v>
      </c>
      <c r="E188" s="4">
        <v>230</v>
      </c>
      <c r="F188" s="4">
        <v>48</v>
      </c>
      <c r="G188" s="4">
        <v>1307946</v>
      </c>
      <c r="H188" s="4">
        <v>2356070</v>
      </c>
      <c r="I188" s="4">
        <v>1492662</v>
      </c>
      <c r="J188" s="4">
        <v>2243682</v>
      </c>
    </row>
    <row r="189" spans="1:10" x14ac:dyDescent="0.2">
      <c r="A189" s="53" t="str">
        <f t="shared" si="2"/>
        <v>AMOMOS E CARDAMOMOS</v>
      </c>
      <c r="B189" s="4" t="s">
        <v>257</v>
      </c>
      <c r="C189" s="4">
        <v>5683</v>
      </c>
      <c r="D189" s="4">
        <v>179</v>
      </c>
      <c r="E189" s="4">
        <v>7783</v>
      </c>
      <c r="F189" s="4">
        <v>151</v>
      </c>
      <c r="G189" s="4">
        <v>137498</v>
      </c>
      <c r="H189" s="4">
        <v>8888</v>
      </c>
      <c r="I189" s="4">
        <v>209573</v>
      </c>
      <c r="J189" s="4">
        <v>13624</v>
      </c>
    </row>
    <row r="190" spans="1:10" x14ac:dyDescent="0.2">
      <c r="A190" s="53" t="str">
        <f t="shared" si="2"/>
        <v>ARROZ</v>
      </c>
      <c r="B190" s="4" t="s">
        <v>258</v>
      </c>
      <c r="C190" s="4">
        <v>659114082</v>
      </c>
      <c r="D190" s="4">
        <v>1746508632</v>
      </c>
      <c r="E190" s="4">
        <v>598917149</v>
      </c>
      <c r="F190" s="4">
        <v>1386731206</v>
      </c>
      <c r="G190" s="4">
        <v>380254917</v>
      </c>
      <c r="H190" s="4">
        <v>941238581</v>
      </c>
      <c r="I190" s="4">
        <v>572004745</v>
      </c>
      <c r="J190" s="4">
        <v>1088237368</v>
      </c>
    </row>
    <row r="191" spans="1:10" x14ac:dyDescent="0.2">
      <c r="A191" s="53" t="str">
        <f t="shared" si="2"/>
        <v>ASININOS E MUARES VIVOS</v>
      </c>
      <c r="B191" s="4" t="s">
        <v>627</v>
      </c>
      <c r="C191" s="4">
        <v>53739</v>
      </c>
      <c r="D191" s="4">
        <v>7661</v>
      </c>
      <c r="E191" s="4">
        <v>2005</v>
      </c>
      <c r="F191" s="4">
        <v>430</v>
      </c>
    </row>
    <row r="192" spans="1:10" x14ac:dyDescent="0.2">
      <c r="A192" s="53" t="str">
        <f t="shared" si="2"/>
        <v>ASPARGOS</v>
      </c>
      <c r="B192" s="4" t="s">
        <v>259</v>
      </c>
      <c r="C192" s="4">
        <v>42333</v>
      </c>
      <c r="D192" s="4">
        <v>4789</v>
      </c>
      <c r="E192" s="4">
        <v>68901</v>
      </c>
      <c r="F192" s="4">
        <v>7406</v>
      </c>
      <c r="G192" s="4">
        <v>2662322</v>
      </c>
      <c r="H192" s="4">
        <v>789532</v>
      </c>
      <c r="I192" s="4">
        <v>3911904</v>
      </c>
      <c r="J192" s="4">
        <v>818956</v>
      </c>
    </row>
    <row r="193" spans="1:10" x14ac:dyDescent="0.2">
      <c r="A193" s="53" t="str">
        <f t="shared" si="2"/>
        <v>ASPARGOS PREPARADOS OU CONSERVADOS</v>
      </c>
      <c r="B193" s="4" t="s">
        <v>260</v>
      </c>
      <c r="C193" s="4">
        <v>11509</v>
      </c>
      <c r="D193" s="4">
        <v>622</v>
      </c>
      <c r="E193" s="4">
        <v>21238</v>
      </c>
      <c r="F193" s="4">
        <v>1199</v>
      </c>
      <c r="G193" s="4">
        <v>830005</v>
      </c>
      <c r="H193" s="4">
        <v>378850</v>
      </c>
      <c r="I193" s="4">
        <v>685473</v>
      </c>
      <c r="J193" s="4">
        <v>244994</v>
      </c>
    </row>
    <row r="194" spans="1:10" x14ac:dyDescent="0.2">
      <c r="A194" s="53" t="str">
        <f t="shared" si="2"/>
        <v>ATUNS</v>
      </c>
      <c r="B194" s="4" t="s">
        <v>811</v>
      </c>
      <c r="C194" s="4">
        <v>9235909</v>
      </c>
      <c r="D194" s="4">
        <v>1804545</v>
      </c>
      <c r="E194" s="4">
        <v>8332889</v>
      </c>
      <c r="F194" s="4">
        <v>1882694</v>
      </c>
    </row>
    <row r="195" spans="1:10" x14ac:dyDescent="0.2">
      <c r="A195" s="53" t="str">
        <f t="shared" si="2"/>
        <v>AVEIA</v>
      </c>
      <c r="B195" s="4" t="s">
        <v>264</v>
      </c>
      <c r="C195" s="4">
        <v>2187587</v>
      </c>
      <c r="D195" s="4">
        <v>12058466</v>
      </c>
      <c r="E195" s="4">
        <v>3126225</v>
      </c>
      <c r="F195" s="4">
        <v>16982162</v>
      </c>
      <c r="G195" s="4">
        <v>17913</v>
      </c>
      <c r="H195" s="4">
        <v>42650</v>
      </c>
      <c r="I195" s="4">
        <v>0</v>
      </c>
      <c r="J195" s="4">
        <v>0</v>
      </c>
    </row>
    <row r="196" spans="1:10" x14ac:dyDescent="0.2">
      <c r="A196" s="53" t="str">
        <f t="shared" ref="A196:A257" si="3">RIGHT(B196,LEN(B196)-11)</f>
        <v>AVEIA EM FLOCOS OU ELABORADOS DE OUTRO MODO</v>
      </c>
      <c r="B196" s="4" t="s">
        <v>265</v>
      </c>
      <c r="C196" s="4">
        <v>711107</v>
      </c>
      <c r="D196" s="4">
        <v>589231</v>
      </c>
      <c r="E196" s="4">
        <v>1026197</v>
      </c>
      <c r="F196" s="4">
        <v>902887</v>
      </c>
      <c r="G196" s="4">
        <v>57485</v>
      </c>
      <c r="H196" s="4">
        <v>52792</v>
      </c>
      <c r="I196" s="4">
        <v>74244</v>
      </c>
      <c r="J196" s="4">
        <v>78224</v>
      </c>
    </row>
    <row r="197" spans="1:10" x14ac:dyDescent="0.2">
      <c r="A197" s="53" t="str">
        <f t="shared" si="3"/>
        <v>AVELÃS</v>
      </c>
      <c r="B197" s="4" t="s">
        <v>266</v>
      </c>
      <c r="C197" s="4">
        <v>4288</v>
      </c>
      <c r="D197" s="4">
        <v>383</v>
      </c>
      <c r="E197" s="4">
        <v>6534</v>
      </c>
      <c r="F197" s="4">
        <v>529</v>
      </c>
      <c r="G197" s="4">
        <v>58651643</v>
      </c>
      <c r="H197" s="4">
        <v>6777400</v>
      </c>
      <c r="I197" s="4">
        <v>73123462</v>
      </c>
      <c r="J197" s="4">
        <v>8026430</v>
      </c>
    </row>
    <row r="198" spans="1:10" x14ac:dyDescent="0.2">
      <c r="A198" s="53" t="str">
        <f t="shared" si="3"/>
        <v>AVES DE RAPINA VIVAS</v>
      </c>
      <c r="B198" s="4" t="s">
        <v>628</v>
      </c>
      <c r="C198" s="4">
        <v>82</v>
      </c>
      <c r="D198" s="4">
        <v>97</v>
      </c>
      <c r="E198" s="4">
        <v>75</v>
      </c>
      <c r="F198" s="4">
        <v>8</v>
      </c>
    </row>
    <row r="199" spans="1:10" x14ac:dyDescent="0.2">
      <c r="A199" s="53" t="str">
        <f t="shared" si="3"/>
        <v>AVESTRUZES VIVAS</v>
      </c>
      <c r="B199" s="4" t="s">
        <v>267</v>
      </c>
      <c r="C199" s="4">
        <v>10984</v>
      </c>
      <c r="D199" s="4">
        <v>335</v>
      </c>
      <c r="E199" s="4">
        <v>1900</v>
      </c>
      <c r="F199" s="4">
        <v>3</v>
      </c>
      <c r="G199" s="4">
        <v>293</v>
      </c>
      <c r="H199" s="4">
        <v>36</v>
      </c>
      <c r="I199" s="4">
        <v>0</v>
      </c>
      <c r="J199" s="4">
        <v>0</v>
      </c>
    </row>
    <row r="200" spans="1:10" x14ac:dyDescent="0.2">
      <c r="A200" s="53" t="str">
        <f t="shared" si="3"/>
        <v>AZEITE DE OLIVA</v>
      </c>
      <c r="B200" s="4" t="s">
        <v>268</v>
      </c>
      <c r="C200" s="4">
        <v>618314</v>
      </c>
      <c r="D200" s="4">
        <v>145709</v>
      </c>
      <c r="E200" s="4">
        <v>1008638</v>
      </c>
      <c r="F200" s="4">
        <v>146758</v>
      </c>
      <c r="G200" s="4">
        <v>549532881</v>
      </c>
      <c r="H200" s="4">
        <v>110864640</v>
      </c>
      <c r="I200" s="4">
        <v>612034804</v>
      </c>
      <c r="J200" s="4">
        <v>79348534</v>
      </c>
    </row>
    <row r="201" spans="1:10" x14ac:dyDescent="0.2">
      <c r="A201" s="53" t="str">
        <f t="shared" si="3"/>
        <v>AZEITONAS PREPARADAS OU CONSERVADAS</v>
      </c>
      <c r="B201" s="4" t="s">
        <v>269</v>
      </c>
      <c r="C201" s="4">
        <v>618804</v>
      </c>
      <c r="D201" s="4">
        <v>230274</v>
      </c>
      <c r="E201" s="4">
        <v>822309</v>
      </c>
      <c r="F201" s="4">
        <v>346790</v>
      </c>
      <c r="G201" s="4">
        <v>123926575</v>
      </c>
      <c r="H201" s="4">
        <v>126552156</v>
      </c>
      <c r="I201" s="4">
        <v>110194304</v>
      </c>
      <c r="J201" s="4">
        <v>119551109</v>
      </c>
    </row>
    <row r="202" spans="1:10" x14ac:dyDescent="0.2">
      <c r="A202" s="53" t="str">
        <f t="shared" si="3"/>
        <v>BACALHAU</v>
      </c>
      <c r="B202" s="4" t="s">
        <v>812</v>
      </c>
      <c r="C202" s="4">
        <v>32658</v>
      </c>
      <c r="D202" s="4">
        <v>2392</v>
      </c>
      <c r="E202" s="4">
        <v>44249</v>
      </c>
      <c r="F202" s="4">
        <v>3853</v>
      </c>
      <c r="G202" s="4">
        <v>104447884</v>
      </c>
      <c r="H202" s="4">
        <v>9630746</v>
      </c>
      <c r="I202" s="4">
        <v>131539228</v>
      </c>
      <c r="J202" s="4">
        <v>10409638</v>
      </c>
    </row>
    <row r="203" spans="1:10" x14ac:dyDescent="0.2">
      <c r="A203" s="53" t="str">
        <f t="shared" si="3"/>
        <v>BANANAS FRESCAS OU SECAS</v>
      </c>
      <c r="B203" s="4" t="s">
        <v>272</v>
      </c>
      <c r="C203" s="4">
        <v>37051209</v>
      </c>
      <c r="D203" s="4">
        <v>83404106</v>
      </c>
      <c r="E203" s="4">
        <v>23253682</v>
      </c>
      <c r="F203" s="4">
        <v>51492495</v>
      </c>
      <c r="G203" s="4">
        <v>173489</v>
      </c>
      <c r="H203" s="4">
        <v>60535</v>
      </c>
      <c r="I203" s="4">
        <v>127953</v>
      </c>
      <c r="J203" s="4">
        <v>52234</v>
      </c>
    </row>
    <row r="204" spans="1:10" x14ac:dyDescent="0.2">
      <c r="A204" s="53" t="str">
        <f t="shared" si="3"/>
        <v>BATATA-DOCE</v>
      </c>
      <c r="B204" s="4" t="s">
        <v>273</v>
      </c>
      <c r="C204" s="4">
        <v>6838057</v>
      </c>
      <c r="D204" s="4">
        <v>9897911</v>
      </c>
      <c r="E204" s="4">
        <v>9535833</v>
      </c>
      <c r="F204" s="4">
        <v>13074293</v>
      </c>
    </row>
    <row r="205" spans="1:10" x14ac:dyDescent="0.2">
      <c r="A205" s="53" t="str">
        <f t="shared" si="3"/>
        <v>BATATAS</v>
      </c>
      <c r="B205" s="4" t="s">
        <v>274</v>
      </c>
      <c r="C205" s="4">
        <v>2086852</v>
      </c>
      <c r="D205" s="4">
        <v>4054047</v>
      </c>
      <c r="E205" s="4">
        <v>6456819</v>
      </c>
      <c r="F205" s="4">
        <v>13138669</v>
      </c>
      <c r="G205" s="4">
        <v>1082174</v>
      </c>
      <c r="H205" s="4">
        <v>9159490</v>
      </c>
      <c r="I205" s="4">
        <v>1243235</v>
      </c>
      <c r="J205" s="4">
        <v>8474793</v>
      </c>
    </row>
    <row r="206" spans="1:10" x14ac:dyDescent="0.2">
      <c r="A206" s="53" t="str">
        <f t="shared" si="3"/>
        <v>BATATAS CONGELADAS</v>
      </c>
      <c r="B206" s="4" t="s">
        <v>275</v>
      </c>
      <c r="C206" s="4">
        <v>162898</v>
      </c>
      <c r="D206" s="4">
        <v>202650</v>
      </c>
      <c r="E206" s="4">
        <v>293113</v>
      </c>
      <c r="F206" s="4">
        <v>1946340</v>
      </c>
      <c r="G206" s="4">
        <v>13874</v>
      </c>
      <c r="H206" s="4">
        <v>23840</v>
      </c>
      <c r="I206" s="4">
        <v>8660</v>
      </c>
      <c r="J206" s="4">
        <v>5598</v>
      </c>
    </row>
    <row r="207" spans="1:10" x14ac:dyDescent="0.2">
      <c r="A207" s="53" t="str">
        <f t="shared" si="3"/>
        <v>BATATAS PREPARADAS OU CONSERVADAS</v>
      </c>
      <c r="B207" s="4" t="s">
        <v>276</v>
      </c>
      <c r="C207" s="4">
        <v>10298815</v>
      </c>
      <c r="D207" s="4">
        <v>10071809</v>
      </c>
      <c r="E207" s="4">
        <v>21606351</v>
      </c>
      <c r="F207" s="4">
        <v>15410269</v>
      </c>
      <c r="G207" s="4">
        <v>360457047</v>
      </c>
      <c r="H207" s="4">
        <v>357011518</v>
      </c>
      <c r="I207" s="4">
        <v>369513016</v>
      </c>
      <c r="J207" s="4">
        <v>267470296</v>
      </c>
    </row>
    <row r="208" spans="1:10" x14ac:dyDescent="0.2">
      <c r="A208" s="53" t="str">
        <f t="shared" si="3"/>
        <v>BORRACHA NATURAL</v>
      </c>
      <c r="B208" s="4" t="s">
        <v>277</v>
      </c>
      <c r="C208" s="4">
        <v>6798864</v>
      </c>
      <c r="D208" s="4">
        <v>2221665</v>
      </c>
      <c r="E208" s="4">
        <v>12175729</v>
      </c>
      <c r="F208" s="4">
        <v>4792610</v>
      </c>
      <c r="G208" s="4">
        <v>449354772</v>
      </c>
      <c r="H208" s="4">
        <v>248736926</v>
      </c>
      <c r="I208" s="4">
        <v>234103727</v>
      </c>
      <c r="J208" s="4">
        <v>155873237</v>
      </c>
    </row>
    <row r="209" spans="1:10" x14ac:dyDescent="0.2">
      <c r="A209" s="53" t="str">
        <f t="shared" si="3"/>
        <v>BOVINOS VIVOS</v>
      </c>
      <c r="B209" s="4" t="s">
        <v>278</v>
      </c>
      <c r="C209" s="4">
        <v>194848318</v>
      </c>
      <c r="D209" s="4">
        <v>77718722</v>
      </c>
      <c r="E209" s="4">
        <v>503948059</v>
      </c>
      <c r="F209" s="4">
        <v>207881321</v>
      </c>
      <c r="G209" s="4">
        <v>459314</v>
      </c>
      <c r="H209" s="4">
        <v>26200</v>
      </c>
      <c r="I209" s="4">
        <v>239854</v>
      </c>
      <c r="J209" s="4">
        <v>16949</v>
      </c>
    </row>
    <row r="210" spans="1:10" x14ac:dyDescent="0.2">
      <c r="A210" s="53" t="str">
        <f t="shared" si="3"/>
        <v>BUBALINOS VIVOS</v>
      </c>
      <c r="B210" s="4" t="s">
        <v>629</v>
      </c>
      <c r="C210" s="4">
        <v>454</v>
      </c>
      <c r="D210" s="4">
        <v>62</v>
      </c>
      <c r="E210" s="4">
        <v>101</v>
      </c>
      <c r="F210" s="4">
        <v>37</v>
      </c>
    </row>
    <row r="211" spans="1:10" x14ac:dyDescent="0.2">
      <c r="A211" s="53" t="str">
        <f t="shared" si="3"/>
        <v>BULBOS,  TUBÉRCULOS, RIZOMAS E SIMILARES</v>
      </c>
      <c r="B211" s="4" t="s">
        <v>279</v>
      </c>
      <c r="C211" s="4">
        <v>4597250</v>
      </c>
      <c r="D211" s="4">
        <v>1608940</v>
      </c>
      <c r="E211" s="4">
        <v>5664744</v>
      </c>
      <c r="F211" s="4">
        <v>1912255</v>
      </c>
      <c r="G211" s="4">
        <v>4204099</v>
      </c>
      <c r="H211" s="4">
        <v>1033058</v>
      </c>
      <c r="I211" s="4">
        <v>5243313</v>
      </c>
      <c r="J211" s="4">
        <v>1112807</v>
      </c>
    </row>
    <row r="212" spans="1:10" x14ac:dyDescent="0.2">
      <c r="A212" s="53" t="str">
        <f t="shared" si="3"/>
        <v>CACAU EM PÓ</v>
      </c>
      <c r="B212" s="4" t="s">
        <v>280</v>
      </c>
      <c r="C212" s="4">
        <v>73317825</v>
      </c>
      <c r="D212" s="4">
        <v>23083502</v>
      </c>
      <c r="E212" s="4">
        <v>82168546</v>
      </c>
      <c r="F212" s="4">
        <v>24519403</v>
      </c>
      <c r="G212" s="4">
        <v>42544127</v>
      </c>
      <c r="H212" s="4">
        <v>14549405</v>
      </c>
      <c r="I212" s="4">
        <v>41962757</v>
      </c>
      <c r="J212" s="4">
        <v>13690796</v>
      </c>
    </row>
    <row r="213" spans="1:10" x14ac:dyDescent="0.2">
      <c r="A213" s="53" t="str">
        <f t="shared" si="3"/>
        <v>CACAU INTEIRO OU PARTIDO</v>
      </c>
      <c r="B213" s="4" t="s">
        <v>281</v>
      </c>
      <c r="C213" s="4">
        <v>2395929</v>
      </c>
      <c r="D213" s="4">
        <v>604800</v>
      </c>
      <c r="E213" s="4">
        <v>2176871</v>
      </c>
      <c r="F213" s="4">
        <v>500640</v>
      </c>
      <c r="G213" s="4">
        <v>62848450</v>
      </c>
      <c r="H213" s="4">
        <v>25965834</v>
      </c>
      <c r="I213" s="4">
        <v>93666371</v>
      </c>
      <c r="J213" s="4">
        <v>33401183</v>
      </c>
    </row>
    <row r="214" spans="1:10" x14ac:dyDescent="0.2">
      <c r="A214" s="53" t="str">
        <f t="shared" si="3"/>
        <v>CACHAÇA</v>
      </c>
      <c r="B214" s="4" t="s">
        <v>282</v>
      </c>
      <c r="C214" s="4">
        <v>20795020</v>
      </c>
      <c r="D214" s="4">
        <v>9709309</v>
      </c>
      <c r="E214" s="4">
        <v>19703282</v>
      </c>
      <c r="F214" s="4">
        <v>8329629</v>
      </c>
      <c r="G214" s="4">
        <v>1127971</v>
      </c>
      <c r="H214" s="4">
        <v>122489</v>
      </c>
      <c r="I214" s="4">
        <v>1497431</v>
      </c>
      <c r="J214" s="4">
        <v>171716</v>
      </c>
    </row>
    <row r="215" spans="1:10" x14ac:dyDescent="0.2">
      <c r="A215" s="53" t="str">
        <f t="shared" si="3"/>
        <v>CAFÉ SOLÚVEL</v>
      </c>
      <c r="B215" s="4" t="s">
        <v>283</v>
      </c>
      <c r="C215" s="4">
        <v>645058131</v>
      </c>
      <c r="D215" s="4">
        <v>83949028</v>
      </c>
      <c r="E215" s="4">
        <v>677158606</v>
      </c>
      <c r="F215" s="4">
        <v>79882610</v>
      </c>
      <c r="G215" s="4">
        <v>5047060</v>
      </c>
      <c r="H215" s="4">
        <v>426850</v>
      </c>
      <c r="I215" s="4">
        <v>2995513</v>
      </c>
      <c r="J215" s="4">
        <v>230541</v>
      </c>
    </row>
    <row r="216" spans="1:10" x14ac:dyDescent="0.2">
      <c r="A216" s="53" t="str">
        <f t="shared" si="3"/>
        <v>CAFÉ TORRADO</v>
      </c>
      <c r="B216" s="4" t="s">
        <v>284</v>
      </c>
      <c r="C216" s="4">
        <v>28613032</v>
      </c>
      <c r="D216" s="4">
        <v>3326585</v>
      </c>
      <c r="E216" s="4">
        <v>35206366</v>
      </c>
      <c r="F216" s="4">
        <v>4441513</v>
      </c>
      <c r="G216" s="4">
        <v>101894527</v>
      </c>
      <c r="H216" s="4">
        <v>4283318</v>
      </c>
      <c r="I216" s="4">
        <v>99230977</v>
      </c>
      <c r="J216" s="4">
        <v>4222133</v>
      </c>
    </row>
    <row r="217" spans="1:10" x14ac:dyDescent="0.2">
      <c r="A217" s="53" t="str">
        <f t="shared" si="3"/>
        <v>CAFÉ VERDE</v>
      </c>
      <c r="B217" s="4" t="s">
        <v>285</v>
      </c>
      <c r="C217" s="4">
        <v>8481585605</v>
      </c>
      <c r="D217" s="4">
        <v>2123558596</v>
      </c>
      <c r="E217" s="4">
        <v>7427799616</v>
      </c>
      <c r="F217" s="4">
        <v>2170989381</v>
      </c>
      <c r="G217" s="4">
        <v>10894519</v>
      </c>
      <c r="H217" s="4">
        <v>5533403</v>
      </c>
      <c r="I217" s="4">
        <v>11032325</v>
      </c>
      <c r="J217" s="4">
        <v>6162750</v>
      </c>
    </row>
    <row r="218" spans="1:10" x14ac:dyDescent="0.2">
      <c r="A218" s="53" t="str">
        <f t="shared" si="3"/>
        <v>CALÇADOS DE COURO</v>
      </c>
      <c r="B218" s="4" t="s">
        <v>286</v>
      </c>
      <c r="C218" s="4">
        <v>431112981</v>
      </c>
      <c r="D218" s="4">
        <v>13123269</v>
      </c>
      <c r="E218" s="4">
        <v>351680973</v>
      </c>
      <c r="F218" s="4">
        <v>9971195</v>
      </c>
      <c r="G218" s="4">
        <v>80554332</v>
      </c>
      <c r="H218" s="4">
        <v>1889735</v>
      </c>
      <c r="I218" s="4">
        <v>109703793</v>
      </c>
      <c r="J218" s="4">
        <v>2672058</v>
      </c>
    </row>
    <row r="219" spans="1:10" x14ac:dyDescent="0.2">
      <c r="A219" s="53" t="str">
        <f t="shared" si="3"/>
        <v>CALDOS E SOPAS E PREPARAÇÕES P/ CALDOS E SOPAS</v>
      </c>
      <c r="B219" s="4" t="s">
        <v>287</v>
      </c>
      <c r="C219" s="4">
        <v>4343315</v>
      </c>
      <c r="D219" s="4">
        <v>2043981</v>
      </c>
      <c r="E219" s="4">
        <v>4811151</v>
      </c>
      <c r="F219" s="4">
        <v>2107406</v>
      </c>
      <c r="G219" s="4">
        <v>931257</v>
      </c>
      <c r="H219" s="4">
        <v>223977</v>
      </c>
      <c r="I219" s="4">
        <v>1225406</v>
      </c>
      <c r="J219" s="4">
        <v>262744</v>
      </c>
    </row>
    <row r="220" spans="1:10" x14ac:dyDescent="0.2">
      <c r="A220" s="53" t="str">
        <f t="shared" si="3"/>
        <v>CAMARÕES</v>
      </c>
      <c r="B220" s="4" t="s">
        <v>813</v>
      </c>
      <c r="C220" s="4">
        <v>3507742</v>
      </c>
      <c r="D220" s="4">
        <v>373841</v>
      </c>
      <c r="E220" s="4">
        <v>2553090</v>
      </c>
      <c r="F220" s="4">
        <v>156628</v>
      </c>
      <c r="G220" s="4">
        <v>1589321</v>
      </c>
      <c r="H220" s="4">
        <v>190154</v>
      </c>
      <c r="I220" s="4">
        <v>7546986</v>
      </c>
      <c r="J220" s="4">
        <v>956516</v>
      </c>
    </row>
    <row r="221" spans="1:10" x14ac:dyDescent="0.2">
      <c r="A221" s="53" t="str">
        <f t="shared" si="3"/>
        <v>CAMELOS E OUTROS CAMELIDEOS VIVOS</v>
      </c>
      <c r="B221" s="4" t="s">
        <v>630</v>
      </c>
      <c r="C221" s="4">
        <v>29</v>
      </c>
      <c r="D221" s="4">
        <v>19</v>
      </c>
      <c r="E221" s="4">
        <v>0</v>
      </c>
      <c r="F221" s="4">
        <v>0</v>
      </c>
      <c r="G221" s="4">
        <v>61205</v>
      </c>
      <c r="H221" s="4">
        <v>20285</v>
      </c>
      <c r="I221" s="4">
        <v>64465</v>
      </c>
      <c r="J221" s="4">
        <v>33830</v>
      </c>
    </row>
    <row r="222" spans="1:10" x14ac:dyDescent="0.2">
      <c r="A222" s="53" t="str">
        <f t="shared" si="3"/>
        <v>CANELA</v>
      </c>
      <c r="B222" s="4" t="s">
        <v>290</v>
      </c>
      <c r="C222" s="4">
        <v>69804</v>
      </c>
      <c r="D222" s="4">
        <v>17053</v>
      </c>
      <c r="E222" s="4">
        <v>109808</v>
      </c>
      <c r="F222" s="4">
        <v>26717</v>
      </c>
      <c r="G222" s="4">
        <v>9983776</v>
      </c>
      <c r="H222" s="4">
        <v>2896109</v>
      </c>
      <c r="I222" s="4">
        <v>11518992</v>
      </c>
      <c r="J222" s="4">
        <v>3993065</v>
      </c>
    </row>
    <row r="223" spans="1:10" x14ac:dyDescent="0.2">
      <c r="A223" s="53" t="str">
        <f t="shared" si="3"/>
        <v>CAPRINOS VIVOS</v>
      </c>
      <c r="B223" s="4" t="s">
        <v>643</v>
      </c>
      <c r="C223" s="4">
        <v>137</v>
      </c>
      <c r="D223" s="4">
        <v>171</v>
      </c>
      <c r="E223" s="4">
        <v>0</v>
      </c>
      <c r="F223" s="4">
        <v>0</v>
      </c>
    </row>
    <row r="224" spans="1:10" x14ac:dyDescent="0.2">
      <c r="A224" s="53" t="str">
        <f t="shared" si="3"/>
        <v>CAQUIS FRESCOS</v>
      </c>
      <c r="B224" s="4" t="s">
        <v>291</v>
      </c>
      <c r="C224" s="4">
        <v>1463961</v>
      </c>
      <c r="D224" s="4">
        <v>766543</v>
      </c>
      <c r="E224" s="4">
        <v>847117</v>
      </c>
      <c r="F224" s="4">
        <v>508197</v>
      </c>
      <c r="G224" s="4">
        <v>541954</v>
      </c>
      <c r="H224" s="4">
        <v>246542</v>
      </c>
      <c r="I224" s="4">
        <v>1916907</v>
      </c>
      <c r="J224" s="4">
        <v>995449</v>
      </c>
    </row>
    <row r="225" spans="1:10" x14ac:dyDescent="0.2">
      <c r="A225" s="53" t="str">
        <f t="shared" si="3"/>
        <v>CARANGUEJOS</v>
      </c>
      <c r="B225" s="4" t="s">
        <v>814</v>
      </c>
      <c r="C225" s="4">
        <v>613623</v>
      </c>
      <c r="D225" s="4">
        <v>69017</v>
      </c>
      <c r="E225" s="4">
        <v>541684</v>
      </c>
      <c r="F225" s="4">
        <v>71940</v>
      </c>
      <c r="G225" s="4">
        <v>1537820</v>
      </c>
      <c r="H225" s="4">
        <v>48943</v>
      </c>
      <c r="I225" s="4">
        <v>1247830</v>
      </c>
      <c r="J225" s="4">
        <v>53584</v>
      </c>
    </row>
    <row r="226" spans="1:10" x14ac:dyDescent="0.2">
      <c r="A226" s="53" t="str">
        <f t="shared" si="3"/>
        <v>CARNE BOVINA in natura</v>
      </c>
      <c r="B226" s="4" t="s">
        <v>293</v>
      </c>
      <c r="C226" s="4">
        <v>11858263813</v>
      </c>
      <c r="D226" s="4">
        <v>2013329459</v>
      </c>
      <c r="E226" s="4">
        <v>9541357777</v>
      </c>
      <c r="F226" s="4">
        <v>2027378900</v>
      </c>
      <c r="G226" s="4">
        <v>364319122</v>
      </c>
      <c r="H226" s="4">
        <v>53549518</v>
      </c>
      <c r="I226" s="4">
        <v>283205535</v>
      </c>
      <c r="J226" s="4">
        <v>40518039</v>
      </c>
    </row>
    <row r="227" spans="1:10" x14ac:dyDescent="0.2">
      <c r="A227" s="53" t="str">
        <f t="shared" si="3"/>
        <v>CARNE BOVINA INDUSTRIALIZADA</v>
      </c>
      <c r="B227" s="4" t="s">
        <v>294</v>
      </c>
      <c r="C227" s="4">
        <v>764281437</v>
      </c>
      <c r="D227" s="4">
        <v>105689880</v>
      </c>
      <c r="E227" s="4">
        <v>644047991</v>
      </c>
      <c r="F227" s="4">
        <v>93458107</v>
      </c>
      <c r="G227" s="4">
        <v>218806</v>
      </c>
      <c r="H227" s="4">
        <v>52047</v>
      </c>
      <c r="I227" s="4">
        <v>0</v>
      </c>
      <c r="J227" s="4">
        <v>0</v>
      </c>
    </row>
    <row r="228" spans="1:10" x14ac:dyDescent="0.2">
      <c r="A228" s="53" t="str">
        <f t="shared" si="3"/>
        <v>CARNE DE FRANGO in natura</v>
      </c>
      <c r="B228" s="4" t="s">
        <v>295</v>
      </c>
      <c r="C228" s="4">
        <v>9376268516</v>
      </c>
      <c r="D228" s="4">
        <v>4607612527</v>
      </c>
      <c r="E228" s="4">
        <v>9075186480</v>
      </c>
      <c r="F228" s="4">
        <v>4878695057</v>
      </c>
      <c r="G228" s="4">
        <v>13703759</v>
      </c>
      <c r="H228" s="4">
        <v>4891282</v>
      </c>
      <c r="I228" s="4">
        <v>6101874</v>
      </c>
      <c r="J228" s="4">
        <v>2062621</v>
      </c>
    </row>
    <row r="229" spans="1:10" x14ac:dyDescent="0.2">
      <c r="A229" s="53" t="str">
        <f t="shared" si="3"/>
        <v>CARNE DE FRANGO INDUSTRIALIZADA</v>
      </c>
      <c r="B229" s="4" t="s">
        <v>296</v>
      </c>
      <c r="C229" s="4">
        <v>376121868</v>
      </c>
      <c r="D229" s="4">
        <v>114629617</v>
      </c>
      <c r="E229" s="4">
        <v>375895160</v>
      </c>
      <c r="F229" s="4">
        <v>115948669</v>
      </c>
      <c r="G229" s="4">
        <v>39072</v>
      </c>
      <c r="H229" s="4">
        <v>9558</v>
      </c>
      <c r="I229" s="4">
        <v>9</v>
      </c>
      <c r="J229" s="4">
        <v>9</v>
      </c>
    </row>
    <row r="230" spans="1:10" x14ac:dyDescent="0.2">
      <c r="A230" s="53" t="str">
        <f t="shared" si="3"/>
        <v>CARNE DE GANSO in natura</v>
      </c>
      <c r="B230" s="4" t="s">
        <v>803</v>
      </c>
      <c r="C230" s="4">
        <v>0</v>
      </c>
      <c r="D230" s="4">
        <v>0</v>
      </c>
      <c r="E230" s="4">
        <v>132</v>
      </c>
      <c r="F230" s="4">
        <v>69</v>
      </c>
    </row>
    <row r="231" spans="1:10" x14ac:dyDescent="0.2">
      <c r="A231" s="53" t="str">
        <f t="shared" si="3"/>
        <v>CARNE DE OVINO in natura</v>
      </c>
      <c r="B231" s="4" t="s">
        <v>297</v>
      </c>
      <c r="C231" s="4">
        <v>703634</v>
      </c>
      <c r="D231" s="4">
        <v>58317</v>
      </c>
      <c r="E231" s="4">
        <v>920555</v>
      </c>
      <c r="F231" s="4">
        <v>96118</v>
      </c>
      <c r="G231" s="4">
        <v>30539497</v>
      </c>
      <c r="H231" s="4">
        <v>4069077</v>
      </c>
      <c r="I231" s="4">
        <v>29438257</v>
      </c>
      <c r="J231" s="4">
        <v>4455159</v>
      </c>
    </row>
    <row r="232" spans="1:10" x14ac:dyDescent="0.2">
      <c r="A232" s="53" t="str">
        <f t="shared" si="3"/>
        <v>CARNE DE PATO in natura</v>
      </c>
      <c r="B232" s="4" t="s">
        <v>298</v>
      </c>
      <c r="C232" s="4">
        <v>11423209</v>
      </c>
      <c r="D232" s="4">
        <v>3019616</v>
      </c>
      <c r="E232" s="4">
        <v>12964932</v>
      </c>
      <c r="F232" s="4">
        <v>3391112</v>
      </c>
      <c r="G232" s="4">
        <v>237517</v>
      </c>
      <c r="H232" s="4">
        <v>8158</v>
      </c>
      <c r="I232" s="4">
        <v>419048</v>
      </c>
      <c r="J232" s="4">
        <v>11522</v>
      </c>
    </row>
    <row r="233" spans="1:10" x14ac:dyDescent="0.2">
      <c r="A233" s="53" t="str">
        <f t="shared" si="3"/>
        <v>CARNE DE PERU in natura</v>
      </c>
      <c r="B233" s="4" t="s">
        <v>299</v>
      </c>
      <c r="C233" s="4">
        <v>188264131</v>
      </c>
      <c r="D233" s="4">
        <v>58679561</v>
      </c>
      <c r="E233" s="4">
        <v>159096881</v>
      </c>
      <c r="F233" s="4">
        <v>60277080</v>
      </c>
    </row>
    <row r="234" spans="1:10" x14ac:dyDescent="0.2">
      <c r="A234" s="53" t="str">
        <f t="shared" si="3"/>
        <v>CARNE DE PERU INDUSTRIALIZADA</v>
      </c>
      <c r="B234" s="4" t="s">
        <v>300</v>
      </c>
      <c r="C234" s="4">
        <v>5576216</v>
      </c>
      <c r="D234" s="4">
        <v>2260659</v>
      </c>
      <c r="E234" s="4">
        <v>35042603</v>
      </c>
      <c r="F234" s="4">
        <v>7638203</v>
      </c>
    </row>
    <row r="235" spans="1:10" x14ac:dyDescent="0.2">
      <c r="A235" s="53" t="str">
        <f t="shared" si="3"/>
        <v>CARNE SUÍNA in natura</v>
      </c>
      <c r="B235" s="4" t="s">
        <v>301</v>
      </c>
      <c r="C235" s="4">
        <v>2454578484</v>
      </c>
      <c r="D235" s="4">
        <v>1025846129</v>
      </c>
      <c r="E235" s="4">
        <v>2615773398</v>
      </c>
      <c r="F235" s="4">
        <v>1091894246</v>
      </c>
    </row>
    <row r="236" spans="1:10" x14ac:dyDescent="0.2">
      <c r="A236" s="53" t="str">
        <f t="shared" si="3"/>
        <v>CARNE SUÍNA INDUSTRIALIZADA</v>
      </c>
      <c r="B236" s="4" t="s">
        <v>302</v>
      </c>
      <c r="C236" s="4">
        <v>14662569</v>
      </c>
      <c r="D236" s="4">
        <v>6411998</v>
      </c>
      <c r="E236" s="4">
        <v>15375126</v>
      </c>
      <c r="F236" s="4">
        <v>7212070</v>
      </c>
      <c r="G236" s="4">
        <v>225059</v>
      </c>
      <c r="H236" s="4">
        <v>23045</v>
      </c>
      <c r="I236" s="4">
        <v>442405</v>
      </c>
      <c r="J236" s="4">
        <v>35175</v>
      </c>
    </row>
    <row r="237" spans="1:10" x14ac:dyDescent="0.2">
      <c r="A237" s="53" t="str">
        <f t="shared" si="3"/>
        <v>CARNES DE CAPRINO in natura</v>
      </c>
      <c r="B237" s="4" t="s">
        <v>303</v>
      </c>
      <c r="C237" s="4">
        <v>21089</v>
      </c>
      <c r="D237" s="4">
        <v>1963</v>
      </c>
      <c r="E237" s="4">
        <v>16917</v>
      </c>
      <c r="F237" s="4">
        <v>1557</v>
      </c>
    </row>
    <row r="238" spans="1:10" x14ac:dyDescent="0.2">
      <c r="A238" s="53" t="str">
        <f t="shared" si="3"/>
        <v>CARNES DE CAVALO, ASININO E MUAR</v>
      </c>
      <c r="B238" s="4" t="s">
        <v>304</v>
      </c>
      <c r="C238" s="4">
        <v>9512223</v>
      </c>
      <c r="D238" s="4">
        <v>2947036</v>
      </c>
      <c r="E238" s="4">
        <v>10569333</v>
      </c>
      <c r="F238" s="4">
        <v>2524498</v>
      </c>
    </row>
    <row r="239" spans="1:10" x14ac:dyDescent="0.2">
      <c r="A239" s="53" t="str">
        <f t="shared" si="3"/>
        <v>CASEINAS E CASEINATOS</v>
      </c>
      <c r="B239" s="4" t="s">
        <v>305</v>
      </c>
      <c r="C239" s="4">
        <v>6655</v>
      </c>
      <c r="D239" s="4">
        <v>360</v>
      </c>
      <c r="E239" s="4">
        <v>3868</v>
      </c>
      <c r="F239" s="4">
        <v>139</v>
      </c>
      <c r="G239" s="4">
        <v>69393682</v>
      </c>
      <c r="H239" s="4">
        <v>5413492</v>
      </c>
      <c r="I239" s="4">
        <v>56618518</v>
      </c>
      <c r="J239" s="4">
        <v>4394754</v>
      </c>
    </row>
    <row r="240" spans="1:10" x14ac:dyDescent="0.2">
      <c r="A240" s="53" t="str">
        <f t="shared" si="3"/>
        <v>CASTANHA DE CAJÚ</v>
      </c>
      <c r="B240" s="4" t="s">
        <v>306</v>
      </c>
      <c r="C240" s="4">
        <v>63258318</v>
      </c>
      <c r="D240" s="4">
        <v>10037981</v>
      </c>
      <c r="E240" s="4">
        <v>66584890</v>
      </c>
      <c r="F240" s="4">
        <v>11697875</v>
      </c>
      <c r="G240" s="4">
        <v>18083366</v>
      </c>
      <c r="H240" s="4">
        <v>15520873</v>
      </c>
      <c r="I240" s="4">
        <v>4225881</v>
      </c>
      <c r="J240" s="4">
        <v>1792578</v>
      </c>
    </row>
    <row r="241" spans="1:10" x14ac:dyDescent="0.2">
      <c r="A241" s="53" t="str">
        <f t="shared" si="3"/>
        <v>CASTANHA DO PARÁ</v>
      </c>
      <c r="B241" s="4" t="s">
        <v>307</v>
      </c>
      <c r="C241" s="4">
        <v>32324391</v>
      </c>
      <c r="D241" s="4">
        <v>10372504</v>
      </c>
      <c r="E241" s="4">
        <v>26105925</v>
      </c>
      <c r="F241" s="4">
        <v>9066317</v>
      </c>
      <c r="G241" s="4">
        <v>2139641</v>
      </c>
      <c r="H241" s="4">
        <v>591366</v>
      </c>
      <c r="I241" s="4">
        <v>4638910</v>
      </c>
      <c r="J241" s="4">
        <v>1750058</v>
      </c>
    </row>
    <row r="242" spans="1:10" x14ac:dyDescent="0.2">
      <c r="A242" s="53" t="str">
        <f t="shared" si="3"/>
        <v>CASULOS DE BICHO-DA-SEDA E SEDA CRUA</v>
      </c>
      <c r="B242" s="4" t="s">
        <v>308</v>
      </c>
      <c r="C242" s="4">
        <v>48793</v>
      </c>
      <c r="D242" s="4">
        <v>593</v>
      </c>
      <c r="E242" s="4">
        <v>0</v>
      </c>
      <c r="F242" s="4">
        <v>0</v>
      </c>
      <c r="G242" s="4">
        <v>3167953</v>
      </c>
      <c r="H242" s="4">
        <v>45441</v>
      </c>
      <c r="I242" s="4">
        <v>672339</v>
      </c>
      <c r="J242" s="4">
        <v>10175</v>
      </c>
    </row>
    <row r="243" spans="1:10" x14ac:dyDescent="0.2">
      <c r="A243" s="53" t="str">
        <f t="shared" si="3"/>
        <v>CAVALOS VIVOS</v>
      </c>
      <c r="B243" s="4" t="s">
        <v>309</v>
      </c>
      <c r="C243" s="4">
        <v>8973540</v>
      </c>
      <c r="D243" s="4">
        <v>215889</v>
      </c>
      <c r="E243" s="4">
        <v>11143627</v>
      </c>
      <c r="F243" s="4">
        <v>235741</v>
      </c>
      <c r="G243" s="4">
        <v>7524718</v>
      </c>
      <c r="H243" s="4">
        <v>126160</v>
      </c>
      <c r="I243" s="4">
        <v>5040298</v>
      </c>
      <c r="J243" s="4">
        <v>77920</v>
      </c>
    </row>
    <row r="244" spans="1:10" x14ac:dyDescent="0.2">
      <c r="A244" s="53" t="str">
        <f t="shared" si="3"/>
        <v>CEBOLAS</v>
      </c>
      <c r="B244" s="4" t="s">
        <v>310</v>
      </c>
      <c r="C244" s="4">
        <v>12259576</v>
      </c>
      <c r="D244" s="4">
        <v>22544891</v>
      </c>
      <c r="E244" s="4">
        <v>1826310</v>
      </c>
      <c r="F244" s="4">
        <v>3214301</v>
      </c>
      <c r="G244" s="4">
        <v>41323653</v>
      </c>
      <c r="H244" s="4">
        <v>151235206</v>
      </c>
      <c r="I244" s="4">
        <v>31809288</v>
      </c>
      <c r="J244" s="4">
        <v>137747284</v>
      </c>
    </row>
    <row r="245" spans="1:10" x14ac:dyDescent="0.2">
      <c r="A245" s="53" t="str">
        <f t="shared" si="3"/>
        <v>CEBOLAS SECAS</v>
      </c>
      <c r="B245" s="4" t="s">
        <v>311</v>
      </c>
      <c r="C245" s="4">
        <v>488446</v>
      </c>
      <c r="D245" s="4">
        <v>837781</v>
      </c>
      <c r="E245" s="4">
        <v>423574</v>
      </c>
      <c r="F245" s="4">
        <v>275906</v>
      </c>
      <c r="G245" s="4">
        <v>21429109</v>
      </c>
      <c r="H245" s="4">
        <v>11262029</v>
      </c>
      <c r="I245" s="4">
        <v>23297501</v>
      </c>
      <c r="J245" s="4">
        <v>12729224</v>
      </c>
    </row>
    <row r="246" spans="1:10" x14ac:dyDescent="0.2">
      <c r="A246" s="53" t="str">
        <f t="shared" si="3"/>
        <v>CELULOSE</v>
      </c>
      <c r="B246" s="4" t="s">
        <v>312</v>
      </c>
      <c r="C246" s="4">
        <v>8511975908</v>
      </c>
      <c r="D246" s="4">
        <v>19877928128</v>
      </c>
      <c r="E246" s="4">
        <v>7901917803</v>
      </c>
      <c r="F246" s="4">
        <v>19117113961</v>
      </c>
      <c r="G246" s="4">
        <v>189380956</v>
      </c>
      <c r="H246" s="4">
        <v>167542681</v>
      </c>
      <c r="I246" s="4">
        <v>189202450</v>
      </c>
      <c r="J246" s="4">
        <v>167330067</v>
      </c>
    </row>
    <row r="247" spans="1:10" x14ac:dyDescent="0.2">
      <c r="A247" s="53" t="str">
        <f t="shared" si="3"/>
        <v>CENOURAS E NABOS</v>
      </c>
      <c r="B247" s="4" t="s">
        <v>313</v>
      </c>
      <c r="C247" s="4">
        <v>516875</v>
      </c>
      <c r="D247" s="4">
        <v>694318</v>
      </c>
      <c r="E247" s="4">
        <v>1005958</v>
      </c>
      <c r="F247" s="4">
        <v>1308820</v>
      </c>
      <c r="G247" s="4">
        <v>77485</v>
      </c>
      <c r="H247" s="4">
        <v>67230</v>
      </c>
      <c r="I247" s="4">
        <v>129060</v>
      </c>
      <c r="J247" s="4">
        <v>328965</v>
      </c>
    </row>
    <row r="248" spans="1:10" x14ac:dyDescent="0.2">
      <c r="A248" s="53" t="str">
        <f t="shared" si="3"/>
        <v>CENTEIO</v>
      </c>
      <c r="B248" s="4" t="s">
        <v>314</v>
      </c>
      <c r="C248" s="4">
        <v>11117</v>
      </c>
      <c r="D248" s="4">
        <v>28100</v>
      </c>
      <c r="E248" s="4">
        <v>24389</v>
      </c>
      <c r="F248" s="4">
        <v>56069</v>
      </c>
    </row>
    <row r="249" spans="1:10" x14ac:dyDescent="0.2">
      <c r="A249" s="53" t="str">
        <f t="shared" si="3"/>
        <v>CERAS DE ABELHA</v>
      </c>
      <c r="B249" s="4" t="s">
        <v>315</v>
      </c>
      <c r="C249" s="4">
        <v>8017791</v>
      </c>
      <c r="D249" s="4">
        <v>28004</v>
      </c>
      <c r="E249" s="4">
        <v>5986078</v>
      </c>
      <c r="F249" s="4">
        <v>55578</v>
      </c>
      <c r="G249" s="4">
        <v>33843</v>
      </c>
      <c r="H249" s="4">
        <v>2600</v>
      </c>
      <c r="I249" s="4">
        <v>44868</v>
      </c>
      <c r="J249" s="4">
        <v>3201</v>
      </c>
    </row>
    <row r="250" spans="1:10" x14ac:dyDescent="0.2">
      <c r="A250" s="53" t="str">
        <f t="shared" si="3"/>
        <v>CERDAS E PÊLOS DE ANIMAIS</v>
      </c>
      <c r="B250" s="4" t="s">
        <v>316</v>
      </c>
      <c r="C250" s="4">
        <v>2905816</v>
      </c>
      <c r="D250" s="4">
        <v>304566</v>
      </c>
      <c r="E250" s="4">
        <v>2083479</v>
      </c>
      <c r="F250" s="4">
        <v>244861</v>
      </c>
      <c r="G250" s="4">
        <v>1623813</v>
      </c>
      <c r="H250" s="4">
        <v>160418</v>
      </c>
      <c r="I250" s="4">
        <v>1842161</v>
      </c>
      <c r="J250" s="4">
        <v>193216</v>
      </c>
    </row>
    <row r="251" spans="1:10" x14ac:dyDescent="0.2">
      <c r="A251" s="53" t="str">
        <f t="shared" si="3"/>
        <v>CEREJAS FRESCAS</v>
      </c>
      <c r="B251" s="4" t="s">
        <v>317</v>
      </c>
      <c r="C251" s="4">
        <v>40</v>
      </c>
      <c r="D251" s="4">
        <v>5</v>
      </c>
      <c r="E251" s="4">
        <v>6006</v>
      </c>
      <c r="F251" s="4">
        <v>207</v>
      </c>
      <c r="G251" s="4">
        <v>15126307</v>
      </c>
      <c r="H251" s="4">
        <v>4160237</v>
      </c>
      <c r="I251" s="4">
        <v>20637170</v>
      </c>
      <c r="J251" s="4">
        <v>4184066</v>
      </c>
    </row>
    <row r="252" spans="1:10" x14ac:dyDescent="0.2">
      <c r="A252" s="53" t="str">
        <f t="shared" si="3"/>
        <v>CEREJAS PREPARADAS OU CONSERVADAS</v>
      </c>
      <c r="B252" s="4" t="s">
        <v>318</v>
      </c>
      <c r="C252" s="4">
        <v>98361</v>
      </c>
      <c r="D252" s="4">
        <v>15683</v>
      </c>
      <c r="E252" s="4">
        <v>118061</v>
      </c>
      <c r="F252" s="4">
        <v>16822</v>
      </c>
      <c r="G252" s="4">
        <v>9805895</v>
      </c>
      <c r="H252" s="4">
        <v>4086071</v>
      </c>
      <c r="I252" s="4">
        <v>9856446</v>
      </c>
      <c r="J252" s="4">
        <v>3669185</v>
      </c>
    </row>
    <row r="253" spans="1:10" x14ac:dyDescent="0.2">
      <c r="A253" s="53" t="str">
        <f t="shared" si="3"/>
        <v>CERVEJA</v>
      </c>
      <c r="B253" s="4" t="s">
        <v>319</v>
      </c>
      <c r="C253" s="4">
        <v>118184988</v>
      </c>
      <c r="D253" s="4">
        <v>192813603</v>
      </c>
      <c r="E253" s="4">
        <v>160281075</v>
      </c>
      <c r="F253" s="4">
        <v>240188639</v>
      </c>
      <c r="G253" s="4">
        <v>11419983</v>
      </c>
      <c r="H253" s="4">
        <v>12969292</v>
      </c>
      <c r="I253" s="4">
        <v>8439675</v>
      </c>
      <c r="J253" s="4">
        <v>7409862</v>
      </c>
    </row>
    <row r="254" spans="1:10" x14ac:dyDescent="0.2">
      <c r="A254" s="53" t="str">
        <f t="shared" si="3"/>
        <v>CEVADA</v>
      </c>
      <c r="B254" s="4" t="s">
        <v>320</v>
      </c>
      <c r="C254" s="4">
        <v>878</v>
      </c>
      <c r="D254" s="4">
        <v>720</v>
      </c>
      <c r="E254" s="4">
        <v>714</v>
      </c>
      <c r="F254" s="4">
        <v>341</v>
      </c>
      <c r="G254" s="4">
        <v>289513160</v>
      </c>
      <c r="H254" s="4">
        <v>771127712</v>
      </c>
      <c r="I254" s="4">
        <v>210180055</v>
      </c>
      <c r="J254" s="4">
        <v>559855203</v>
      </c>
    </row>
    <row r="255" spans="1:10" x14ac:dyDescent="0.2">
      <c r="A255" s="53" t="str">
        <f t="shared" si="3"/>
        <v>CHÁ PRETO</v>
      </c>
      <c r="B255" s="4" t="s">
        <v>321</v>
      </c>
      <c r="C255" s="4">
        <v>88531</v>
      </c>
      <c r="D255" s="4">
        <v>7239</v>
      </c>
      <c r="E255" s="4">
        <v>109254</v>
      </c>
      <c r="F255" s="4">
        <v>11509</v>
      </c>
      <c r="G255" s="4">
        <v>1316121</v>
      </c>
      <c r="H255" s="4">
        <v>188312</v>
      </c>
      <c r="I255" s="4">
        <v>1259931</v>
      </c>
      <c r="J255" s="4">
        <v>154651</v>
      </c>
    </row>
    <row r="256" spans="1:10" x14ac:dyDescent="0.2">
      <c r="A256" s="53" t="str">
        <f t="shared" si="3"/>
        <v>CHÁ VERDE</v>
      </c>
      <c r="B256" s="4" t="s">
        <v>322</v>
      </c>
      <c r="C256" s="4">
        <v>1454272</v>
      </c>
      <c r="D256" s="4">
        <v>204141</v>
      </c>
      <c r="E256" s="4">
        <v>1678846</v>
      </c>
      <c r="F256" s="4">
        <v>212676</v>
      </c>
      <c r="G256" s="4">
        <v>1059131</v>
      </c>
      <c r="H256" s="4">
        <v>225450</v>
      </c>
      <c r="I256" s="4">
        <v>1004741</v>
      </c>
      <c r="J256" s="4">
        <v>219966</v>
      </c>
    </row>
    <row r="257" spans="1:10" x14ac:dyDescent="0.2">
      <c r="A257" s="53" t="str">
        <f t="shared" si="3"/>
        <v>CHARUTOS E CIGARRILHAS</v>
      </c>
      <c r="B257" s="4" t="s">
        <v>323</v>
      </c>
      <c r="C257" s="4">
        <v>682751</v>
      </c>
      <c r="D257" s="4">
        <v>6116</v>
      </c>
      <c r="E257" s="4">
        <v>797223</v>
      </c>
      <c r="F257" s="4">
        <v>7475</v>
      </c>
      <c r="G257" s="4">
        <v>3941220</v>
      </c>
      <c r="H257" s="4">
        <v>96621</v>
      </c>
      <c r="I257" s="4">
        <v>3814504</v>
      </c>
      <c r="J257" s="4">
        <v>76577</v>
      </c>
    </row>
    <row r="258" spans="1:10" x14ac:dyDescent="0.2">
      <c r="A258" s="53" t="str">
        <f t="shared" ref="A258:A321" si="4">RIGHT(B258,LEN(B258)-11)</f>
        <v>CHICÓRIA</v>
      </c>
      <c r="B258" s="4" t="s">
        <v>324</v>
      </c>
      <c r="C258" s="4">
        <v>74664</v>
      </c>
      <c r="D258" s="4">
        <v>35486</v>
      </c>
      <c r="E258" s="4">
        <v>133338</v>
      </c>
      <c r="F258" s="4">
        <v>52214</v>
      </c>
      <c r="G258" s="4">
        <v>275463</v>
      </c>
      <c r="H258" s="4">
        <v>97192</v>
      </c>
      <c r="I258" s="4">
        <v>204991</v>
      </c>
      <c r="J258" s="4">
        <v>61746</v>
      </c>
    </row>
    <row r="259" spans="1:10" x14ac:dyDescent="0.2">
      <c r="A259" s="53" t="str">
        <f t="shared" si="4"/>
        <v>CHOCOLATE E PREPARAÇÕES ALIM. CONT. CACAU</v>
      </c>
      <c r="B259" s="4" t="s">
        <v>325</v>
      </c>
      <c r="C259" s="4">
        <v>143658659</v>
      </c>
      <c r="D259" s="4">
        <v>36424528</v>
      </c>
      <c r="E259" s="4">
        <v>172679820</v>
      </c>
      <c r="F259" s="4">
        <v>42055981</v>
      </c>
      <c r="G259" s="4">
        <v>122532279</v>
      </c>
      <c r="H259" s="4">
        <v>16898149</v>
      </c>
      <c r="I259" s="4">
        <v>164274881</v>
      </c>
      <c r="J259" s="4">
        <v>19537705</v>
      </c>
    </row>
    <row r="260" spans="1:10" x14ac:dyDescent="0.2">
      <c r="A260" s="53" t="str">
        <f t="shared" si="4"/>
        <v>CIGARROS</v>
      </c>
      <c r="B260" s="4" t="s">
        <v>326</v>
      </c>
      <c r="C260" s="4">
        <v>59192055</v>
      </c>
      <c r="D260" s="4">
        <v>7431430</v>
      </c>
      <c r="E260" s="4">
        <v>59382158</v>
      </c>
      <c r="F260" s="4">
        <v>7225742</v>
      </c>
      <c r="G260" s="4">
        <v>12838009</v>
      </c>
      <c r="H260" s="4">
        <v>741424</v>
      </c>
      <c r="I260" s="4">
        <v>17027244</v>
      </c>
      <c r="J260" s="4">
        <v>811612</v>
      </c>
    </row>
    <row r="261" spans="1:10" x14ac:dyDescent="0.2">
      <c r="A261" s="53" t="str">
        <f t="shared" si="4"/>
        <v>CLEMENTINAS</v>
      </c>
      <c r="B261" s="4" t="s">
        <v>631</v>
      </c>
      <c r="C261" s="4">
        <v>116</v>
      </c>
      <c r="D261" s="4">
        <v>59</v>
      </c>
      <c r="E261" s="4">
        <v>58</v>
      </c>
      <c r="F261" s="4">
        <v>7</v>
      </c>
      <c r="G261" s="4">
        <v>1392007</v>
      </c>
      <c r="H261" s="4">
        <v>1140938</v>
      </c>
      <c r="I261" s="4">
        <v>1749277</v>
      </c>
      <c r="J261" s="4">
        <v>1349716</v>
      </c>
    </row>
    <row r="262" spans="1:10" x14ac:dyDescent="0.2">
      <c r="A262" s="53" t="str">
        <f t="shared" si="4"/>
        <v>COCOS (ENDOCARPO)</v>
      </c>
      <c r="B262" s="4" t="s">
        <v>327</v>
      </c>
      <c r="C262" s="4">
        <v>219300</v>
      </c>
      <c r="D262" s="4">
        <v>229723</v>
      </c>
      <c r="E262" s="4">
        <v>373404</v>
      </c>
      <c r="F262" s="4">
        <v>495609</v>
      </c>
    </row>
    <row r="263" spans="1:10" x14ac:dyDescent="0.2">
      <c r="A263" s="53" t="str">
        <f t="shared" si="4"/>
        <v>COCOS FRESCOS OU SECOS</v>
      </c>
      <c r="B263" s="4" t="s">
        <v>328</v>
      </c>
      <c r="C263" s="4">
        <v>661923</v>
      </c>
      <c r="D263" s="4">
        <v>421015</v>
      </c>
      <c r="E263" s="4">
        <v>459766</v>
      </c>
      <c r="F263" s="4">
        <v>426138</v>
      </c>
      <c r="G263" s="4">
        <v>15769793</v>
      </c>
      <c r="H263" s="4">
        <v>10937388</v>
      </c>
      <c r="I263" s="4">
        <v>13863853</v>
      </c>
      <c r="J263" s="4">
        <v>11122626</v>
      </c>
    </row>
    <row r="264" spans="1:10" x14ac:dyDescent="0.2">
      <c r="A264" s="53" t="str">
        <f t="shared" si="4"/>
        <v>COGUMELOS</v>
      </c>
      <c r="B264" s="4" t="s">
        <v>329</v>
      </c>
      <c r="C264" s="4">
        <v>151204</v>
      </c>
      <c r="D264" s="4">
        <v>25697</v>
      </c>
      <c r="E264" s="4">
        <v>254992</v>
      </c>
      <c r="F264" s="4">
        <v>28448</v>
      </c>
      <c r="G264" s="4">
        <v>157972</v>
      </c>
      <c r="H264" s="4">
        <v>22262</v>
      </c>
      <c r="I264" s="4">
        <v>42498</v>
      </c>
      <c r="J264" s="4">
        <v>22274</v>
      </c>
    </row>
    <row r="265" spans="1:10" x14ac:dyDescent="0.2">
      <c r="A265" s="53" t="str">
        <f t="shared" si="4"/>
        <v>COGUMELOS E TRUFAS PREPARADOS OU CONSERVADOS</v>
      </c>
      <c r="B265" s="4" t="s">
        <v>330</v>
      </c>
      <c r="C265" s="4">
        <v>293915</v>
      </c>
      <c r="D265" s="4">
        <v>41453</v>
      </c>
      <c r="E265" s="4">
        <v>351197</v>
      </c>
      <c r="F265" s="4">
        <v>51550</v>
      </c>
      <c r="G265" s="4">
        <v>15360088</v>
      </c>
      <c r="H265" s="4">
        <v>12296070</v>
      </c>
      <c r="I265" s="4">
        <v>13188839</v>
      </c>
      <c r="J265" s="4">
        <v>10630685</v>
      </c>
    </row>
    <row r="266" spans="1:10" x14ac:dyDescent="0.2">
      <c r="A266" s="53" t="str">
        <f t="shared" si="4"/>
        <v>COGUMELOS E TRUFAS SECOS</v>
      </c>
      <c r="B266" s="4" t="s">
        <v>331</v>
      </c>
      <c r="C266" s="4">
        <v>387888</v>
      </c>
      <c r="D266" s="4">
        <v>3913</v>
      </c>
      <c r="E266" s="4">
        <v>462051</v>
      </c>
      <c r="F266" s="4">
        <v>21609</v>
      </c>
      <c r="G266" s="4">
        <v>2423508</v>
      </c>
      <c r="H266" s="4">
        <v>236761</v>
      </c>
      <c r="I266" s="4">
        <v>1727755</v>
      </c>
      <c r="J266" s="4">
        <v>270479</v>
      </c>
    </row>
    <row r="267" spans="1:10" x14ac:dyDescent="0.2">
      <c r="A267" s="53" t="str">
        <f t="shared" si="4"/>
        <v>COLOFONIAS, ÁCIDOS RESÍNICOS E SEUS DERIVADOS</v>
      </c>
      <c r="B267" s="4" t="s">
        <v>332</v>
      </c>
      <c r="C267" s="4">
        <v>168666836</v>
      </c>
      <c r="D267" s="4">
        <v>91261331</v>
      </c>
      <c r="E267" s="4">
        <v>140462814</v>
      </c>
      <c r="F267" s="4">
        <v>116165014</v>
      </c>
      <c r="G267" s="4">
        <v>11597070</v>
      </c>
      <c r="H267" s="4">
        <v>2919385</v>
      </c>
      <c r="I267" s="4">
        <v>8857291</v>
      </c>
      <c r="J267" s="4">
        <v>2502893</v>
      </c>
    </row>
    <row r="268" spans="1:10" x14ac:dyDescent="0.2">
      <c r="A268" s="53" t="str">
        <f t="shared" si="4"/>
        <v>CONDIMENTOS E TEMPEROS</v>
      </c>
      <c r="B268" s="4" t="s">
        <v>333</v>
      </c>
      <c r="C268" s="4">
        <v>8458474</v>
      </c>
      <c r="D268" s="4">
        <v>2411451</v>
      </c>
      <c r="E268" s="4">
        <v>9488987</v>
      </c>
      <c r="F268" s="4">
        <v>2704612</v>
      </c>
      <c r="G268" s="4">
        <v>23179863</v>
      </c>
      <c r="H268" s="4">
        <v>4905954</v>
      </c>
      <c r="I268" s="4">
        <v>27827552</v>
      </c>
      <c r="J268" s="4">
        <v>4986835</v>
      </c>
    </row>
    <row r="269" spans="1:10" x14ac:dyDescent="0.2">
      <c r="A269" s="53" t="str">
        <f t="shared" si="4"/>
        <v>CONES E EXTRATOS DE LÚPULO E LUPULINA</v>
      </c>
      <c r="B269" s="4" t="s">
        <v>804</v>
      </c>
      <c r="C269" s="4">
        <v>280180</v>
      </c>
      <c r="D269" s="4">
        <v>10325</v>
      </c>
      <c r="E269" s="4">
        <v>276677</v>
      </c>
      <c r="F269" s="4">
        <v>9508</v>
      </c>
      <c r="G269" s="4">
        <v>70768500</v>
      </c>
      <c r="H269" s="4">
        <v>4176707</v>
      </c>
      <c r="I269" s="4">
        <v>60863250</v>
      </c>
      <c r="J269" s="4">
        <v>3180642</v>
      </c>
    </row>
    <row r="270" spans="1:10" x14ac:dyDescent="0.2">
      <c r="A270" s="53" t="str">
        <f t="shared" si="4"/>
        <v>CORDÉIS E DEMAIS PRODUTOS DO SISAL OU OUTRAS FIBRAS 'AGAVE'</v>
      </c>
      <c r="B270" s="4" t="s">
        <v>334</v>
      </c>
      <c r="C270" s="4">
        <v>31384765</v>
      </c>
      <c r="D270" s="4">
        <v>17237159</v>
      </c>
      <c r="E270" s="4">
        <v>17740445</v>
      </c>
      <c r="F270" s="4">
        <v>10286487</v>
      </c>
      <c r="G270" s="4">
        <v>138373</v>
      </c>
      <c r="H270" s="4">
        <v>31223</v>
      </c>
      <c r="I270" s="4">
        <v>208737</v>
      </c>
      <c r="J270" s="4">
        <v>48759</v>
      </c>
    </row>
    <row r="271" spans="1:10" x14ac:dyDescent="0.2">
      <c r="A271" s="53" t="str">
        <f t="shared" si="4"/>
        <v>CORTIÇA</v>
      </c>
      <c r="B271" s="4" t="s">
        <v>335</v>
      </c>
      <c r="C271" s="4">
        <v>213835</v>
      </c>
      <c r="D271" s="4">
        <v>18100</v>
      </c>
      <c r="E271" s="4">
        <v>213265</v>
      </c>
      <c r="F271" s="4">
        <v>16782</v>
      </c>
      <c r="G271" s="4">
        <v>11745852</v>
      </c>
      <c r="H271" s="4">
        <v>1495073</v>
      </c>
      <c r="I271" s="4">
        <v>13345303</v>
      </c>
      <c r="J271" s="4">
        <v>1615356</v>
      </c>
    </row>
    <row r="272" spans="1:10" x14ac:dyDescent="0.2">
      <c r="A272" s="53" t="str">
        <f t="shared" si="4"/>
        <v>CORVINA</v>
      </c>
      <c r="B272" s="4" t="s">
        <v>815</v>
      </c>
      <c r="C272" s="4">
        <v>18952544</v>
      </c>
      <c r="D272" s="4">
        <v>9217057</v>
      </c>
      <c r="E272" s="4">
        <v>18339840</v>
      </c>
      <c r="F272" s="4">
        <v>8485779</v>
      </c>
      <c r="G272" s="4">
        <v>873319</v>
      </c>
      <c r="H272" s="4">
        <v>543380</v>
      </c>
      <c r="I272" s="4">
        <v>700318</v>
      </c>
      <c r="J272" s="4">
        <v>383760</v>
      </c>
    </row>
    <row r="273" spans="1:10" x14ac:dyDescent="0.2">
      <c r="A273" s="53" t="str">
        <f t="shared" si="4"/>
        <v>COUROS/PELES ACAMURÇADOS</v>
      </c>
      <c r="B273" s="4" t="s">
        <v>336</v>
      </c>
      <c r="C273" s="4">
        <v>7277689</v>
      </c>
      <c r="D273" s="4">
        <v>770996</v>
      </c>
      <c r="E273" s="4">
        <v>7549176</v>
      </c>
      <c r="F273" s="4">
        <v>736245</v>
      </c>
      <c r="G273" s="4">
        <v>873808</v>
      </c>
      <c r="H273" s="4">
        <v>37735</v>
      </c>
      <c r="I273" s="4">
        <v>741847</v>
      </c>
      <c r="J273" s="4">
        <v>30721</v>
      </c>
    </row>
    <row r="274" spans="1:10" x14ac:dyDescent="0.2">
      <c r="A274" s="53" t="str">
        <f t="shared" si="4"/>
        <v>COUROS/PELES DE BOVINOS OU EQUÍDEOS, EM BRUTO</v>
      </c>
      <c r="B274" s="4" t="s">
        <v>337</v>
      </c>
      <c r="C274" s="4">
        <v>8998126</v>
      </c>
      <c r="D274" s="4">
        <v>13003488</v>
      </c>
      <c r="E274" s="4">
        <v>13631747</v>
      </c>
      <c r="F274" s="4">
        <v>32814764</v>
      </c>
      <c r="G274" s="4">
        <v>46905437</v>
      </c>
      <c r="H274" s="4">
        <v>45912769</v>
      </c>
      <c r="I274" s="4">
        <v>38247255</v>
      </c>
      <c r="J274" s="4">
        <v>41717104</v>
      </c>
    </row>
    <row r="275" spans="1:10" x14ac:dyDescent="0.2">
      <c r="A275" s="53" t="str">
        <f t="shared" si="4"/>
        <v>COUROS/PELES DE BOVINOS, CRUST</v>
      </c>
      <c r="B275" s="4" t="s">
        <v>338</v>
      </c>
      <c r="C275" s="4">
        <v>113118713</v>
      </c>
      <c r="D275" s="4">
        <v>8641130</v>
      </c>
      <c r="E275" s="4">
        <v>131802095</v>
      </c>
      <c r="F275" s="4">
        <v>11701258</v>
      </c>
      <c r="G275" s="4">
        <v>2967672</v>
      </c>
      <c r="H275" s="4">
        <v>250625</v>
      </c>
      <c r="I275" s="4">
        <v>2517895</v>
      </c>
      <c r="J275" s="4">
        <v>187865</v>
      </c>
    </row>
    <row r="276" spans="1:10" x14ac:dyDescent="0.2">
      <c r="A276" s="53" t="str">
        <f t="shared" si="4"/>
        <v>COUROS/PELES DE BOVINOS, CURTIDO, WET BLUE</v>
      </c>
      <c r="B276" s="4" t="s">
        <v>339</v>
      </c>
      <c r="C276" s="4">
        <v>0</v>
      </c>
      <c r="D276" s="4">
        <v>0</v>
      </c>
      <c r="E276" s="4">
        <v>57681</v>
      </c>
      <c r="F276" s="4">
        <v>38141</v>
      </c>
    </row>
    <row r="277" spans="1:10" x14ac:dyDescent="0.2">
      <c r="A277" s="53" t="str">
        <f t="shared" si="4"/>
        <v>COUROS/PELES DE BOVINOS, PREPARADOS</v>
      </c>
      <c r="B277" s="4" t="s">
        <v>340</v>
      </c>
      <c r="C277" s="4">
        <v>689024872</v>
      </c>
      <c r="D277" s="4">
        <v>44445372</v>
      </c>
      <c r="E277" s="4">
        <v>568377098</v>
      </c>
      <c r="F277" s="4">
        <v>42529199</v>
      </c>
      <c r="G277" s="4">
        <v>2021873</v>
      </c>
      <c r="H277" s="4">
        <v>435887</v>
      </c>
      <c r="I277" s="4">
        <v>1882243</v>
      </c>
      <c r="J277" s="4">
        <v>605342</v>
      </c>
    </row>
    <row r="278" spans="1:10" x14ac:dyDescent="0.2">
      <c r="A278" s="53" t="str">
        <f t="shared" si="4"/>
        <v>COUROS/PELES DE CAPRINOS, CRUST</v>
      </c>
      <c r="B278" s="4" t="s">
        <v>341</v>
      </c>
      <c r="C278" s="4">
        <v>541011</v>
      </c>
      <c r="D278" s="4">
        <v>18589</v>
      </c>
      <c r="E278" s="4">
        <v>147057</v>
      </c>
      <c r="F278" s="4">
        <v>6745</v>
      </c>
      <c r="G278" s="4">
        <v>8075</v>
      </c>
      <c r="H278" s="4">
        <v>819</v>
      </c>
      <c r="I278" s="4">
        <v>94900</v>
      </c>
      <c r="J278" s="4">
        <v>14742</v>
      </c>
    </row>
    <row r="279" spans="1:10" x14ac:dyDescent="0.2">
      <c r="A279" s="53" t="str">
        <f t="shared" si="4"/>
        <v>COUROS/PELES DE CAPRINOS, CURTIDOS, WET BLUE</v>
      </c>
      <c r="B279" s="4" t="s">
        <v>342</v>
      </c>
      <c r="C279" s="4">
        <v>0</v>
      </c>
      <c r="D279" s="4">
        <v>0</v>
      </c>
      <c r="E279" s="4">
        <v>161768</v>
      </c>
      <c r="F279" s="4">
        <v>26851</v>
      </c>
      <c r="G279" s="4">
        <v>580285</v>
      </c>
      <c r="H279" s="4">
        <v>193343</v>
      </c>
      <c r="I279" s="4">
        <v>270500</v>
      </c>
      <c r="J279" s="4">
        <v>119665</v>
      </c>
    </row>
    <row r="280" spans="1:10" x14ac:dyDescent="0.2">
      <c r="A280" s="53" t="str">
        <f t="shared" si="4"/>
        <v>COUROS/PELES DE CAPRINOS, PREPARADOS</v>
      </c>
      <c r="B280" s="4" t="s">
        <v>343</v>
      </c>
      <c r="C280" s="4">
        <v>236703</v>
      </c>
      <c r="D280" s="4">
        <v>21277</v>
      </c>
      <c r="E280" s="4">
        <v>109099</v>
      </c>
      <c r="F280" s="4">
        <v>12921</v>
      </c>
      <c r="G280" s="4">
        <v>779088</v>
      </c>
      <c r="H280" s="4">
        <v>18212</v>
      </c>
      <c r="I280" s="4">
        <v>150063</v>
      </c>
      <c r="J280" s="4">
        <v>3360</v>
      </c>
    </row>
    <row r="281" spans="1:10" x14ac:dyDescent="0.2">
      <c r="A281" s="53" t="str">
        <f t="shared" si="4"/>
        <v>COUROS/PELES DE EQUÍDEOS, CRUST</v>
      </c>
      <c r="B281" s="4" t="s">
        <v>344</v>
      </c>
      <c r="C281" s="4">
        <v>466037</v>
      </c>
      <c r="D281" s="4">
        <v>37997</v>
      </c>
      <c r="E281" s="4">
        <v>545663</v>
      </c>
      <c r="F281" s="4">
        <v>46059</v>
      </c>
    </row>
    <row r="282" spans="1:10" x14ac:dyDescent="0.2">
      <c r="A282" s="53" t="str">
        <f t="shared" si="4"/>
        <v>COUROS/PELES DE EQUÍDEOS, CURTIDO</v>
      </c>
      <c r="B282" s="4" t="s">
        <v>632</v>
      </c>
      <c r="C282" s="4">
        <v>96384</v>
      </c>
      <c r="D282" s="4">
        <v>99424</v>
      </c>
      <c r="E282" s="4">
        <v>225423</v>
      </c>
      <c r="F282" s="4">
        <v>223343</v>
      </c>
      <c r="G282" s="4">
        <v>398188</v>
      </c>
      <c r="H282" s="4">
        <v>543533</v>
      </c>
      <c r="I282" s="4">
        <v>48349</v>
      </c>
      <c r="J282" s="4">
        <v>73937</v>
      </c>
    </row>
    <row r="283" spans="1:10" x14ac:dyDescent="0.2">
      <c r="A283" s="53" t="str">
        <f t="shared" si="4"/>
        <v>COUROS/PELES DE EQUÍDEOS, PREPARADOS</v>
      </c>
      <c r="B283" s="4" t="s">
        <v>345</v>
      </c>
      <c r="C283" s="4">
        <v>29322</v>
      </c>
      <c r="D283" s="4">
        <v>1150</v>
      </c>
      <c r="E283" s="4">
        <v>67899</v>
      </c>
      <c r="F283" s="4">
        <v>4781</v>
      </c>
      <c r="G283" s="4">
        <v>15632</v>
      </c>
      <c r="H283" s="4">
        <v>439</v>
      </c>
      <c r="I283" s="4">
        <v>63126</v>
      </c>
      <c r="J283" s="4">
        <v>1199</v>
      </c>
    </row>
    <row r="284" spans="1:10" x14ac:dyDescent="0.2">
      <c r="A284" s="53" t="str">
        <f t="shared" si="4"/>
        <v>COUROS/PELES DE OUTROS ANIMAIS, CRUST</v>
      </c>
      <c r="B284" s="4" t="s">
        <v>633</v>
      </c>
      <c r="C284" s="4">
        <v>59600</v>
      </c>
      <c r="D284" s="4">
        <v>443</v>
      </c>
      <c r="E284" s="4">
        <v>9940</v>
      </c>
      <c r="F284" s="4">
        <v>97</v>
      </c>
      <c r="G284" s="4">
        <v>38909</v>
      </c>
      <c r="H284" s="4">
        <v>243</v>
      </c>
      <c r="I284" s="4">
        <v>20768</v>
      </c>
      <c r="J284" s="4">
        <v>239</v>
      </c>
    </row>
    <row r="285" spans="1:10" x14ac:dyDescent="0.2">
      <c r="A285" s="53" t="str">
        <f t="shared" si="4"/>
        <v>COUROS/PELES DE OUTROS ANIMAIS, EM BRUTO</v>
      </c>
      <c r="B285" s="4" t="s">
        <v>634</v>
      </c>
      <c r="C285" s="4">
        <v>185343</v>
      </c>
      <c r="D285" s="4">
        <v>16975</v>
      </c>
      <c r="E285" s="4">
        <v>208195</v>
      </c>
      <c r="F285" s="4">
        <v>133595</v>
      </c>
      <c r="G285" s="4">
        <v>431558</v>
      </c>
      <c r="H285" s="4">
        <v>56638</v>
      </c>
      <c r="I285" s="4">
        <v>208809</v>
      </c>
      <c r="J285" s="4">
        <v>10045</v>
      </c>
    </row>
    <row r="286" spans="1:10" x14ac:dyDescent="0.2">
      <c r="A286" s="53" t="str">
        <f t="shared" si="4"/>
        <v>COUROS/PELES DE OUTROS ANIMAIS, PREPARADOS</v>
      </c>
      <c r="B286" s="4" t="s">
        <v>346</v>
      </c>
      <c r="C286" s="4">
        <v>6487016</v>
      </c>
      <c r="D286" s="4">
        <v>34350</v>
      </c>
      <c r="E286" s="4">
        <v>5243319</v>
      </c>
      <c r="F286" s="4">
        <v>31472</v>
      </c>
      <c r="G286" s="4">
        <v>147206</v>
      </c>
      <c r="H286" s="4">
        <v>4439</v>
      </c>
      <c r="I286" s="4">
        <v>129907</v>
      </c>
      <c r="J286" s="4">
        <v>1758</v>
      </c>
    </row>
    <row r="287" spans="1:10" x14ac:dyDescent="0.2">
      <c r="A287" s="53" t="str">
        <f t="shared" si="4"/>
        <v>COUROS/PELES DE OVINOS, CRUST</v>
      </c>
      <c r="B287" s="4" t="s">
        <v>347</v>
      </c>
      <c r="C287" s="4">
        <v>2053877</v>
      </c>
      <c r="D287" s="4">
        <v>60798</v>
      </c>
      <c r="E287" s="4">
        <v>1697623</v>
      </c>
      <c r="F287" s="4">
        <v>57921</v>
      </c>
      <c r="G287" s="4">
        <v>2279619</v>
      </c>
      <c r="H287" s="4">
        <v>117359</v>
      </c>
      <c r="I287" s="4">
        <v>315880</v>
      </c>
      <c r="J287" s="4">
        <v>9646</v>
      </c>
    </row>
    <row r="288" spans="1:10" x14ac:dyDescent="0.2">
      <c r="A288" s="53" t="str">
        <f t="shared" si="4"/>
        <v>COUROS/PELES DE OVINOS, CURTIDO, WET BLUE</v>
      </c>
      <c r="B288" s="4" t="s">
        <v>348</v>
      </c>
      <c r="C288" s="4">
        <v>584310</v>
      </c>
      <c r="D288" s="4">
        <v>48178</v>
      </c>
      <c r="E288" s="4">
        <v>216671</v>
      </c>
      <c r="F288" s="4">
        <v>22231</v>
      </c>
      <c r="G288" s="4">
        <v>1924430</v>
      </c>
      <c r="H288" s="4">
        <v>414525</v>
      </c>
      <c r="I288" s="4">
        <v>2534887</v>
      </c>
      <c r="J288" s="4">
        <v>433434</v>
      </c>
    </row>
    <row r="289" spans="1:10" x14ac:dyDescent="0.2">
      <c r="A289" s="53" t="str">
        <f t="shared" si="4"/>
        <v>COUROS/PELES DE OVINOS, EM BRUTO</v>
      </c>
      <c r="B289" s="4" t="s">
        <v>349</v>
      </c>
      <c r="C289" s="4">
        <v>0</v>
      </c>
      <c r="D289" s="4">
        <v>0</v>
      </c>
      <c r="E289" s="4">
        <v>12376</v>
      </c>
      <c r="F289" s="4">
        <v>23800</v>
      </c>
      <c r="G289" s="4">
        <v>2416516</v>
      </c>
      <c r="H289" s="4">
        <v>1226286</v>
      </c>
      <c r="I289" s="4">
        <v>1348247</v>
      </c>
      <c r="J289" s="4">
        <v>1063431</v>
      </c>
    </row>
    <row r="290" spans="1:10" x14ac:dyDescent="0.2">
      <c r="A290" s="53" t="str">
        <f t="shared" si="4"/>
        <v>COUROS/PELES DE OVINOS, PREPARADOS</v>
      </c>
      <c r="B290" s="4" t="s">
        <v>350</v>
      </c>
      <c r="C290" s="4">
        <v>1109199</v>
      </c>
      <c r="D290" s="4">
        <v>30790</v>
      </c>
      <c r="E290" s="4">
        <v>1953498</v>
      </c>
      <c r="F290" s="4">
        <v>56117</v>
      </c>
      <c r="G290" s="4">
        <v>657752</v>
      </c>
      <c r="H290" s="4">
        <v>24282</v>
      </c>
      <c r="I290" s="4">
        <v>580675</v>
      </c>
      <c r="J290" s="4">
        <v>36755</v>
      </c>
    </row>
    <row r="291" spans="1:10" x14ac:dyDescent="0.2">
      <c r="A291" s="53" t="str">
        <f t="shared" si="4"/>
        <v>COUROS/PELES DE RÉPTEIS, CURTIDOS OU CRUST</v>
      </c>
      <c r="B291" s="4" t="s">
        <v>351</v>
      </c>
      <c r="C291" s="4">
        <v>18761</v>
      </c>
      <c r="D291" s="4">
        <v>211</v>
      </c>
      <c r="E291" s="4">
        <v>845</v>
      </c>
      <c r="F291" s="4">
        <v>11</v>
      </c>
      <c r="G291" s="4">
        <v>199071</v>
      </c>
      <c r="H291" s="4">
        <v>753</v>
      </c>
      <c r="I291" s="4">
        <v>214175</v>
      </c>
      <c r="J291" s="4">
        <v>1161</v>
      </c>
    </row>
    <row r="292" spans="1:10" x14ac:dyDescent="0.2">
      <c r="A292" s="53" t="str">
        <f t="shared" si="4"/>
        <v>COUROS/PELES DE RÉPTEIS, EM BRUTO</v>
      </c>
      <c r="B292" s="4" t="s">
        <v>352</v>
      </c>
      <c r="C292" s="4">
        <v>372262</v>
      </c>
      <c r="D292" s="4">
        <v>18168</v>
      </c>
      <c r="E292" s="4">
        <v>90000</v>
      </c>
      <c r="F292" s="4">
        <v>3478</v>
      </c>
      <c r="G292" s="4">
        <v>199408</v>
      </c>
      <c r="H292" s="4">
        <v>1262</v>
      </c>
      <c r="I292" s="4">
        <v>112783</v>
      </c>
      <c r="J292" s="4">
        <v>661</v>
      </c>
    </row>
    <row r="293" spans="1:10" x14ac:dyDescent="0.2">
      <c r="A293" s="53" t="str">
        <f t="shared" si="4"/>
        <v>COUROS/PELES DE RÉPTEIS, PREPARADOS</v>
      </c>
      <c r="B293" s="4" t="s">
        <v>635</v>
      </c>
      <c r="C293" s="4">
        <v>80900</v>
      </c>
      <c r="D293" s="4">
        <v>473</v>
      </c>
      <c r="E293" s="4">
        <v>497</v>
      </c>
      <c r="F293" s="4">
        <v>1</v>
      </c>
      <c r="G293" s="4">
        <v>95963</v>
      </c>
      <c r="H293" s="4">
        <v>698</v>
      </c>
      <c r="I293" s="4">
        <v>3297</v>
      </c>
      <c r="J293" s="4">
        <v>7</v>
      </c>
    </row>
    <row r="294" spans="1:10" x14ac:dyDescent="0.2">
      <c r="A294" s="53" t="str">
        <f t="shared" si="4"/>
        <v>COUROS/PELES DE SUÍNOS, CRUST</v>
      </c>
      <c r="B294" s="4" t="s">
        <v>353</v>
      </c>
      <c r="C294" s="4">
        <v>0</v>
      </c>
      <c r="D294" s="4">
        <v>0</v>
      </c>
      <c r="E294" s="4">
        <v>14216</v>
      </c>
      <c r="F294" s="4">
        <v>602</v>
      </c>
      <c r="G294" s="4">
        <v>28522</v>
      </c>
      <c r="H294" s="4">
        <v>2418</v>
      </c>
      <c r="I294" s="4">
        <v>79267</v>
      </c>
      <c r="J294" s="4">
        <v>7161</v>
      </c>
    </row>
    <row r="295" spans="1:10" x14ac:dyDescent="0.2">
      <c r="A295" s="53" t="str">
        <f t="shared" si="4"/>
        <v>COUROS/PELES DE SUÍNOS, PREPARADOS</v>
      </c>
      <c r="B295" s="4" t="s">
        <v>354</v>
      </c>
      <c r="C295" s="4">
        <v>1957</v>
      </c>
      <c r="D295" s="4">
        <v>702</v>
      </c>
      <c r="E295" s="4">
        <v>3949</v>
      </c>
      <c r="F295" s="4">
        <v>921</v>
      </c>
      <c r="G295" s="4">
        <v>102978</v>
      </c>
      <c r="H295" s="4">
        <v>9342</v>
      </c>
      <c r="I295" s="4">
        <v>32589</v>
      </c>
      <c r="J295" s="4">
        <v>3177</v>
      </c>
    </row>
    <row r="296" spans="1:10" x14ac:dyDescent="0.2">
      <c r="A296" s="53" t="str">
        <f t="shared" si="4"/>
        <v>COUROS/PELES ENVERNIZADOS OU REVESTIDOS</v>
      </c>
      <c r="B296" s="4" t="s">
        <v>355</v>
      </c>
      <c r="C296" s="4">
        <v>809622</v>
      </c>
      <c r="D296" s="4">
        <v>32798</v>
      </c>
      <c r="E296" s="4">
        <v>544524</v>
      </c>
      <c r="F296" s="4">
        <v>17747</v>
      </c>
      <c r="G296" s="4">
        <v>66331</v>
      </c>
      <c r="H296" s="4">
        <v>1448</v>
      </c>
      <c r="I296" s="4">
        <v>32974</v>
      </c>
      <c r="J296" s="4">
        <v>848</v>
      </c>
    </row>
    <row r="297" spans="1:10" x14ac:dyDescent="0.2">
      <c r="A297" s="53" t="str">
        <f t="shared" si="4"/>
        <v>COUROS/PELES METALIZADOS</v>
      </c>
      <c r="B297" s="4" t="s">
        <v>356</v>
      </c>
      <c r="C297" s="4">
        <v>1069307</v>
      </c>
      <c r="D297" s="4">
        <v>34168</v>
      </c>
      <c r="E297" s="4">
        <v>1001260</v>
      </c>
      <c r="F297" s="4">
        <v>32424</v>
      </c>
      <c r="G297" s="4">
        <v>176727</v>
      </c>
      <c r="H297" s="4">
        <v>2619</v>
      </c>
      <c r="I297" s="4">
        <v>91066</v>
      </c>
      <c r="J297" s="4">
        <v>1644</v>
      </c>
    </row>
    <row r="298" spans="1:10" x14ac:dyDescent="0.2">
      <c r="A298" s="53" t="str">
        <f t="shared" si="4"/>
        <v>COUROS/PELES RECONSTITUÍDOS</v>
      </c>
      <c r="B298" s="4" t="s">
        <v>357</v>
      </c>
      <c r="C298" s="4">
        <v>628085</v>
      </c>
      <c r="D298" s="4">
        <v>96020</v>
      </c>
      <c r="E298" s="4">
        <v>1415234</v>
      </c>
      <c r="F298" s="4">
        <v>192113</v>
      </c>
      <c r="G298" s="4">
        <v>747043</v>
      </c>
      <c r="H298" s="4">
        <v>222641</v>
      </c>
      <c r="I298" s="4">
        <v>598479</v>
      </c>
      <c r="J298" s="4">
        <v>165250</v>
      </c>
    </row>
    <row r="299" spans="1:10" x14ac:dyDescent="0.2">
      <c r="A299" s="53" t="str">
        <f t="shared" si="4"/>
        <v>CRAVO-DA-ÍNDIA</v>
      </c>
      <c r="B299" s="4" t="s">
        <v>358</v>
      </c>
      <c r="C299" s="4">
        <v>7141430</v>
      </c>
      <c r="D299" s="4">
        <v>835847</v>
      </c>
      <c r="E299" s="4">
        <v>3671124</v>
      </c>
      <c r="F299" s="4">
        <v>394479</v>
      </c>
      <c r="G299" s="4">
        <v>643965</v>
      </c>
      <c r="H299" s="4">
        <v>91995</v>
      </c>
      <c r="I299" s="4">
        <v>916187</v>
      </c>
      <c r="J299" s="4">
        <v>140335</v>
      </c>
    </row>
    <row r="300" spans="1:10" x14ac:dyDescent="0.2">
      <c r="A300" s="53" t="str">
        <f t="shared" si="4"/>
        <v>CREME DE LEITE</v>
      </c>
      <c r="B300" s="4" t="s">
        <v>359</v>
      </c>
      <c r="C300" s="4">
        <v>16261390</v>
      </c>
      <c r="D300" s="4">
        <v>6001203</v>
      </c>
      <c r="E300" s="4">
        <v>19437379</v>
      </c>
      <c r="F300" s="4">
        <v>6431785</v>
      </c>
    </row>
    <row r="301" spans="1:10" x14ac:dyDescent="0.2">
      <c r="A301" s="53" t="str">
        <f t="shared" si="4"/>
        <v>DAMASCOS FRESCOS</v>
      </c>
      <c r="B301" s="4" t="s">
        <v>360</v>
      </c>
      <c r="C301" s="4">
        <v>1520</v>
      </c>
      <c r="D301" s="4">
        <v>125</v>
      </c>
      <c r="E301" s="4">
        <v>3779</v>
      </c>
      <c r="F301" s="4">
        <v>251</v>
      </c>
      <c r="G301" s="4">
        <v>99595</v>
      </c>
      <c r="H301" s="4">
        <v>32429</v>
      </c>
      <c r="I301" s="4">
        <v>181854</v>
      </c>
      <c r="J301" s="4">
        <v>59241</v>
      </c>
    </row>
    <row r="302" spans="1:10" x14ac:dyDescent="0.2">
      <c r="A302" s="53" t="str">
        <f t="shared" si="4"/>
        <v>DAMASCOS PREPARADOS OU CONSERVADOS</v>
      </c>
      <c r="B302" s="4" t="s">
        <v>361</v>
      </c>
      <c r="C302" s="4">
        <v>296</v>
      </c>
      <c r="D302" s="4">
        <v>28</v>
      </c>
      <c r="E302" s="4">
        <v>22</v>
      </c>
      <c r="F302" s="4">
        <v>2</v>
      </c>
      <c r="G302" s="4">
        <v>243810</v>
      </c>
      <c r="H302" s="4">
        <v>110741</v>
      </c>
      <c r="I302" s="4">
        <v>247440</v>
      </c>
      <c r="J302" s="4">
        <v>114631</v>
      </c>
    </row>
    <row r="303" spans="1:10" x14ac:dyDescent="0.2">
      <c r="A303" s="53" t="str">
        <f t="shared" si="4"/>
        <v>DAMASCOS SECOS</v>
      </c>
      <c r="B303" s="4" t="s">
        <v>362</v>
      </c>
      <c r="C303" s="4">
        <v>7669</v>
      </c>
      <c r="D303" s="4">
        <v>453</v>
      </c>
      <c r="E303" s="4">
        <v>6389</v>
      </c>
      <c r="F303" s="4">
        <v>299</v>
      </c>
      <c r="G303" s="4">
        <v>19364943</v>
      </c>
      <c r="H303" s="4">
        <v>2988992</v>
      </c>
      <c r="I303" s="4">
        <v>19028305</v>
      </c>
      <c r="J303" s="4">
        <v>3030808</v>
      </c>
    </row>
    <row r="304" spans="1:10" x14ac:dyDescent="0.2">
      <c r="A304" s="53" t="str">
        <f t="shared" si="4"/>
        <v>DEMAIS  PRODUTOS LÁCTEOS</v>
      </c>
      <c r="B304" s="4" t="s">
        <v>363</v>
      </c>
      <c r="C304" s="4">
        <v>4587471</v>
      </c>
      <c r="D304" s="4">
        <v>1409843</v>
      </c>
      <c r="E304" s="4">
        <v>1647096</v>
      </c>
      <c r="F304" s="4">
        <v>493086</v>
      </c>
      <c r="G304" s="4">
        <v>12594305</v>
      </c>
      <c r="H304" s="4">
        <v>2483720</v>
      </c>
      <c r="I304" s="4">
        <v>34821953</v>
      </c>
      <c r="J304" s="4">
        <v>5688064</v>
      </c>
    </row>
    <row r="305" spans="1:10" x14ac:dyDescent="0.2">
      <c r="A305" s="53" t="str">
        <f t="shared" si="4"/>
        <v>DEMAIS AÇÚCARES</v>
      </c>
      <c r="B305" s="4" t="s">
        <v>364</v>
      </c>
      <c r="C305" s="4">
        <v>27057936</v>
      </c>
      <c r="D305" s="4">
        <v>49808218</v>
      </c>
      <c r="E305" s="4">
        <v>24468637</v>
      </c>
      <c r="F305" s="4">
        <v>39198202</v>
      </c>
      <c r="G305" s="4">
        <v>73708615</v>
      </c>
      <c r="H305" s="4">
        <v>49919982</v>
      </c>
      <c r="I305" s="4">
        <v>77723825</v>
      </c>
      <c r="J305" s="4">
        <v>45596000</v>
      </c>
    </row>
    <row r="306" spans="1:10" x14ac:dyDescent="0.2">
      <c r="A306" s="53" t="str">
        <f t="shared" si="4"/>
        <v>DEMAIS ÁLCOOIS</v>
      </c>
      <c r="B306" s="4" t="s">
        <v>365</v>
      </c>
      <c r="C306" s="4">
        <v>9057266</v>
      </c>
      <c r="D306" s="4">
        <v>3492744</v>
      </c>
      <c r="E306" s="4">
        <v>6974924</v>
      </c>
      <c r="F306" s="4">
        <v>2156390</v>
      </c>
      <c r="G306" s="4">
        <v>24225472</v>
      </c>
      <c r="H306" s="4">
        <v>18896671</v>
      </c>
      <c r="I306" s="4">
        <v>24956066</v>
      </c>
      <c r="J306" s="4">
        <v>18426710</v>
      </c>
    </row>
    <row r="307" spans="1:10" x14ac:dyDescent="0.2">
      <c r="A307" s="53" t="str">
        <f t="shared" si="4"/>
        <v>DEMAIS CARNES E MIUDEZAS</v>
      </c>
      <c r="B307" s="4" t="s">
        <v>366</v>
      </c>
      <c r="C307" s="4">
        <v>177291283</v>
      </c>
      <c r="D307" s="4">
        <v>104357483</v>
      </c>
      <c r="E307" s="4">
        <v>162933991</v>
      </c>
      <c r="F307" s="4">
        <v>104911330</v>
      </c>
      <c r="G307" s="4">
        <v>117779</v>
      </c>
      <c r="H307" s="4">
        <v>119795</v>
      </c>
      <c r="I307" s="4">
        <v>85865</v>
      </c>
      <c r="J307" s="4">
        <v>147500</v>
      </c>
    </row>
    <row r="308" spans="1:10" x14ac:dyDescent="0.2">
      <c r="A308" s="53" t="str">
        <f t="shared" si="4"/>
        <v>DEMAIS CEREAIS</v>
      </c>
      <c r="B308" s="4" t="s">
        <v>367</v>
      </c>
      <c r="C308" s="4">
        <v>127666</v>
      </c>
      <c r="D308" s="4">
        <v>47721</v>
      </c>
      <c r="E308" s="4">
        <v>108032</v>
      </c>
      <c r="F308" s="4">
        <v>38122</v>
      </c>
      <c r="G308" s="4">
        <v>1966009</v>
      </c>
      <c r="H308" s="4">
        <v>1006604</v>
      </c>
      <c r="I308" s="4">
        <v>2410075</v>
      </c>
      <c r="J308" s="4">
        <v>1062242</v>
      </c>
    </row>
    <row r="309" spans="1:10" x14ac:dyDescent="0.2">
      <c r="A309" s="53" t="str">
        <f t="shared" si="4"/>
        <v>DEMAIS CRUSTÁCEOS E MOLUSCOS</v>
      </c>
      <c r="B309" s="4" t="s">
        <v>368</v>
      </c>
      <c r="C309" s="4">
        <v>380420</v>
      </c>
      <c r="D309" s="4">
        <v>19936</v>
      </c>
      <c r="E309" s="4">
        <v>443816</v>
      </c>
      <c r="F309" s="4">
        <v>24659</v>
      </c>
      <c r="G309" s="4">
        <v>2657559</v>
      </c>
      <c r="H309" s="4">
        <v>93045</v>
      </c>
      <c r="I309" s="4">
        <v>3900725</v>
      </c>
      <c r="J309" s="4">
        <v>175994</v>
      </c>
    </row>
    <row r="310" spans="1:10" x14ac:dyDescent="0.2">
      <c r="A310" s="53" t="str">
        <f t="shared" si="4"/>
        <v>DEMAIS ESPECIARIAS</v>
      </c>
      <c r="B310" s="4" t="s">
        <v>369</v>
      </c>
      <c r="C310" s="4">
        <v>7854000</v>
      </c>
      <c r="D310" s="4">
        <v>857095</v>
      </c>
      <c r="E310" s="4">
        <v>8335715</v>
      </c>
      <c r="F310" s="4">
        <v>892333</v>
      </c>
      <c r="G310" s="4">
        <v>10186376</v>
      </c>
      <c r="H310" s="4">
        <v>6172651</v>
      </c>
      <c r="I310" s="4">
        <v>13378615</v>
      </c>
      <c r="J310" s="4">
        <v>7853510</v>
      </c>
    </row>
    <row r="311" spans="1:10" x14ac:dyDescent="0.2">
      <c r="A311" s="53" t="str">
        <f t="shared" si="4"/>
        <v>DEMAIS FIBRAS E PRODUTOS TÊXTEIS</v>
      </c>
      <c r="B311" s="4" t="s">
        <v>370</v>
      </c>
      <c r="C311" s="4">
        <v>49594349</v>
      </c>
      <c r="D311" s="4">
        <v>36831969</v>
      </c>
      <c r="E311" s="4">
        <v>55666326</v>
      </c>
      <c r="F311" s="4">
        <v>50417627</v>
      </c>
      <c r="G311" s="4">
        <v>15803913</v>
      </c>
      <c r="H311" s="4">
        <v>8834650</v>
      </c>
      <c r="I311" s="4">
        <v>15381807</v>
      </c>
      <c r="J311" s="4">
        <v>13819746</v>
      </c>
    </row>
    <row r="312" spans="1:10" x14ac:dyDescent="0.2">
      <c r="A312" s="53" t="str">
        <f t="shared" si="4"/>
        <v>DEMAIS GORDURAS LÁCTEAS</v>
      </c>
      <c r="B312" s="4" t="s">
        <v>371</v>
      </c>
      <c r="C312" s="4">
        <v>10472</v>
      </c>
      <c r="D312" s="4">
        <v>3973</v>
      </c>
      <c r="E312" s="4">
        <v>15616</v>
      </c>
      <c r="F312" s="4">
        <v>6251</v>
      </c>
      <c r="G312" s="4">
        <v>14138811</v>
      </c>
      <c r="H312" s="4">
        <v>2201282</v>
      </c>
      <c r="I312" s="4">
        <v>8025432</v>
      </c>
      <c r="J312" s="4">
        <v>1330907</v>
      </c>
    </row>
    <row r="313" spans="1:10" x14ac:dyDescent="0.2">
      <c r="A313" s="53" t="str">
        <f t="shared" si="4"/>
        <v>DEMAIS MADEIRAS E MANUFATURAS DE MADEIRAS</v>
      </c>
      <c r="B313" s="4" t="s">
        <v>372</v>
      </c>
      <c r="C313" s="4">
        <v>266629903</v>
      </c>
      <c r="D313" s="4">
        <v>617765893</v>
      </c>
      <c r="E313" s="4">
        <v>222066418</v>
      </c>
      <c r="F313" s="4">
        <v>700297192</v>
      </c>
      <c r="G313" s="4">
        <v>71907889</v>
      </c>
      <c r="H313" s="4">
        <v>99172986</v>
      </c>
      <c r="I313" s="4">
        <v>78409888</v>
      </c>
      <c r="J313" s="4">
        <v>101673921</v>
      </c>
    </row>
    <row r="314" spans="1:10" x14ac:dyDescent="0.2">
      <c r="A314" s="53" t="str">
        <f t="shared" si="4"/>
        <v>DEMAIS NOZES E CASTANHAS</v>
      </c>
      <c r="B314" s="4" t="s">
        <v>373</v>
      </c>
      <c r="C314" s="4">
        <v>4429088</v>
      </c>
      <c r="D314" s="4">
        <v>675861</v>
      </c>
      <c r="E314" s="4">
        <v>4067220</v>
      </c>
      <c r="F314" s="4">
        <v>1396406</v>
      </c>
      <c r="G314" s="4">
        <v>7430188</v>
      </c>
      <c r="H314" s="4">
        <v>937290</v>
      </c>
      <c r="I314" s="4">
        <v>11642045</v>
      </c>
      <c r="J314" s="4">
        <v>1116601</v>
      </c>
    </row>
    <row r="315" spans="1:10" x14ac:dyDescent="0.2">
      <c r="A315" s="53" t="str">
        <f t="shared" si="4"/>
        <v>DEMAIS OLEOS DE SOJA</v>
      </c>
      <c r="B315" s="4" t="s">
        <v>374</v>
      </c>
      <c r="C315" s="4">
        <v>169889</v>
      </c>
      <c r="D315" s="4">
        <v>95881</v>
      </c>
      <c r="E315" s="4">
        <v>215120</v>
      </c>
      <c r="F315" s="4">
        <v>171318</v>
      </c>
      <c r="G315" s="4">
        <v>8489124</v>
      </c>
      <c r="H315" s="4">
        <v>6820144</v>
      </c>
      <c r="I315" s="4">
        <v>278789</v>
      </c>
      <c r="J315" s="4">
        <v>300860</v>
      </c>
    </row>
    <row r="316" spans="1:10" x14ac:dyDescent="0.2">
      <c r="A316" s="53" t="str">
        <f t="shared" si="4"/>
        <v>DEMAIS OLEOS ESSENCIAIS</v>
      </c>
      <c r="B316" s="4" t="s">
        <v>375</v>
      </c>
      <c r="C316" s="4">
        <v>145622185</v>
      </c>
      <c r="D316" s="4">
        <v>24116063</v>
      </c>
      <c r="E316" s="4">
        <v>126011094</v>
      </c>
      <c r="F316" s="4">
        <v>23261799</v>
      </c>
      <c r="G316" s="4">
        <v>74916906</v>
      </c>
      <c r="H316" s="4">
        <v>2420299</v>
      </c>
      <c r="I316" s="4">
        <v>83389764</v>
      </c>
      <c r="J316" s="4">
        <v>2212441</v>
      </c>
    </row>
    <row r="317" spans="1:10" x14ac:dyDescent="0.2">
      <c r="A317" s="53" t="str">
        <f t="shared" si="4"/>
        <v>DEMAIS OLEOS VEGETAIS</v>
      </c>
      <c r="B317" s="4" t="s">
        <v>376</v>
      </c>
      <c r="C317" s="4">
        <v>306817747</v>
      </c>
      <c r="D317" s="4">
        <v>417442498</v>
      </c>
      <c r="E317" s="4">
        <v>241092483</v>
      </c>
      <c r="F317" s="4">
        <v>554163992</v>
      </c>
      <c r="G317" s="4">
        <v>211857591</v>
      </c>
      <c r="H317" s="4">
        <v>67953425</v>
      </c>
      <c r="I317" s="4">
        <v>211329230</v>
      </c>
      <c r="J317" s="4">
        <v>70349078</v>
      </c>
    </row>
    <row r="318" spans="1:10" x14ac:dyDescent="0.2">
      <c r="A318" s="53" t="str">
        <f t="shared" si="4"/>
        <v>DEMAIS PEIXES</v>
      </c>
      <c r="B318" s="4" t="s">
        <v>377</v>
      </c>
      <c r="C318" s="4">
        <v>160799203</v>
      </c>
      <c r="D318" s="4">
        <v>31453071</v>
      </c>
      <c r="E318" s="4">
        <v>129842591</v>
      </c>
      <c r="F318" s="4">
        <v>28088571</v>
      </c>
      <c r="G318" s="4">
        <v>348137879</v>
      </c>
      <c r="H318" s="4">
        <v>93739819</v>
      </c>
      <c r="I318" s="4">
        <v>373926876</v>
      </c>
      <c r="J318" s="4">
        <v>103280550</v>
      </c>
    </row>
    <row r="319" spans="1:10" x14ac:dyDescent="0.2">
      <c r="A319" s="53" t="str">
        <f t="shared" si="4"/>
        <v>DEMAIS PREPARAÇÕES DE CARNES</v>
      </c>
      <c r="B319" s="4" t="s">
        <v>378</v>
      </c>
      <c r="C319" s="4">
        <v>261245246</v>
      </c>
      <c r="D319" s="4">
        <v>183669247</v>
      </c>
      <c r="E319" s="4">
        <v>178206583</v>
      </c>
      <c r="F319" s="4">
        <v>136628660</v>
      </c>
      <c r="G319" s="4">
        <v>2572342</v>
      </c>
      <c r="H319" s="4">
        <v>386726</v>
      </c>
      <c r="I319" s="4">
        <v>2801676</v>
      </c>
      <c r="J319" s="4">
        <v>366571</v>
      </c>
    </row>
    <row r="320" spans="1:10" x14ac:dyDescent="0.2">
      <c r="A320" s="53" t="str">
        <f t="shared" si="4"/>
        <v>DEMAIS PRODUTOS DA INDÚSTRIA QUÍMICA , DE ORIGEM VEGETAL</v>
      </c>
      <c r="B320" s="4" t="s">
        <v>379</v>
      </c>
      <c r="C320" s="4">
        <v>425631</v>
      </c>
      <c r="D320" s="4">
        <v>255021</v>
      </c>
      <c r="E320" s="4">
        <v>237400</v>
      </c>
      <c r="F320" s="4">
        <v>163649</v>
      </c>
      <c r="G320" s="4">
        <v>5300512</v>
      </c>
      <c r="H320" s="4">
        <v>1785891</v>
      </c>
      <c r="I320" s="4">
        <v>5524711</v>
      </c>
      <c r="J320" s="4">
        <v>1785480</v>
      </c>
    </row>
    <row r="321" spans="1:10" x14ac:dyDescent="0.2">
      <c r="A321" s="53" t="str">
        <f t="shared" si="4"/>
        <v>DEMAIS PRODUTOS DE COURO</v>
      </c>
      <c r="B321" s="4" t="s">
        <v>380</v>
      </c>
      <c r="C321" s="4">
        <v>20303805</v>
      </c>
      <c r="D321" s="4">
        <v>1069219</v>
      </c>
      <c r="E321" s="4">
        <v>20188120</v>
      </c>
      <c r="F321" s="4">
        <v>860628</v>
      </c>
      <c r="G321" s="4">
        <v>87206828</v>
      </c>
      <c r="H321" s="4">
        <v>1212632</v>
      </c>
      <c r="I321" s="4">
        <v>97845447</v>
      </c>
      <c r="J321" s="4">
        <v>1184218</v>
      </c>
    </row>
    <row r="322" spans="1:10" x14ac:dyDescent="0.2">
      <c r="A322" s="53" t="str">
        <f t="shared" ref="A322:A385" si="5">RIGHT(B322,LEN(B322)-11)</f>
        <v>DEMAIS PRODUTOS E SUBPRODUTOS DA INDÚSTRIA DE MOAGEM</v>
      </c>
      <c r="B322" s="4" t="s">
        <v>381</v>
      </c>
      <c r="C322" s="4">
        <v>12293276</v>
      </c>
      <c r="D322" s="4">
        <v>23814785</v>
      </c>
      <c r="E322" s="4">
        <v>10014822</v>
      </c>
      <c r="F322" s="4">
        <v>19526546</v>
      </c>
      <c r="G322" s="4">
        <v>1942169</v>
      </c>
      <c r="H322" s="4">
        <v>1870254</v>
      </c>
      <c r="I322" s="4">
        <v>2287307</v>
      </c>
      <c r="J322" s="4">
        <v>1906051</v>
      </c>
    </row>
    <row r="323" spans="1:10" x14ac:dyDescent="0.2">
      <c r="A323" s="53" t="str">
        <f t="shared" si="5"/>
        <v>DEMAIS PRODUTOS HORTÍCOLAS CONGELADOS</v>
      </c>
      <c r="B323" s="4" t="s">
        <v>382</v>
      </c>
      <c r="C323" s="4">
        <v>612852</v>
      </c>
      <c r="D323" s="4">
        <v>1096898</v>
      </c>
      <c r="E323" s="4">
        <v>1348176</v>
      </c>
      <c r="F323" s="4">
        <v>958980</v>
      </c>
      <c r="G323" s="4">
        <v>12954997</v>
      </c>
      <c r="H323" s="4">
        <v>11152167</v>
      </c>
      <c r="I323" s="4">
        <v>19104500</v>
      </c>
      <c r="J323" s="4">
        <v>14240766</v>
      </c>
    </row>
    <row r="324" spans="1:10" x14ac:dyDescent="0.2">
      <c r="A324" s="53" t="str">
        <f t="shared" si="5"/>
        <v>DEMAIS PRODUTOS HORTÍCOLAS, LEGUMINOSAS, RAÍZES E TUBÉRCULOS</v>
      </c>
      <c r="B324" s="4" t="s">
        <v>383</v>
      </c>
      <c r="C324" s="4">
        <v>2719</v>
      </c>
      <c r="D324" s="4">
        <v>2954</v>
      </c>
      <c r="E324" s="4">
        <v>3681</v>
      </c>
      <c r="F324" s="4">
        <v>3945</v>
      </c>
    </row>
    <row r="325" spans="1:10" x14ac:dyDescent="0.2">
      <c r="A325" s="53" t="str">
        <f t="shared" si="5"/>
        <v>DEMAIS PRODUTOS HORTÍCOLAS, LEGUMINOSAS, RAÍZES E TUBÉRCULOS FRESCOS</v>
      </c>
      <c r="B325" s="4" t="s">
        <v>384</v>
      </c>
      <c r="C325" s="4">
        <v>5752147</v>
      </c>
      <c r="D325" s="4">
        <v>9170392</v>
      </c>
      <c r="E325" s="4">
        <v>6102849</v>
      </c>
      <c r="F325" s="4">
        <v>9212951</v>
      </c>
      <c r="G325" s="4">
        <v>511934</v>
      </c>
      <c r="H325" s="4">
        <v>6063415</v>
      </c>
      <c r="I325" s="4">
        <v>809971</v>
      </c>
      <c r="J325" s="4">
        <v>2491894</v>
      </c>
    </row>
    <row r="326" spans="1:10" x14ac:dyDescent="0.2">
      <c r="A326" s="53" t="str">
        <f t="shared" si="5"/>
        <v>DEMAIS PRODUTOS HORTÍCOLAS, LEGUMINOSAS, RAÍZES E TUBÉRCULOS PREPARADOS OU CONSERVADOS</v>
      </c>
      <c r="B326" s="4" t="s">
        <v>385</v>
      </c>
      <c r="C326" s="4">
        <v>22176232</v>
      </c>
      <c r="D326" s="4">
        <v>17074510</v>
      </c>
      <c r="E326" s="4">
        <v>20788342</v>
      </c>
      <c r="F326" s="4">
        <v>13870619</v>
      </c>
      <c r="G326" s="4">
        <v>36454238</v>
      </c>
      <c r="H326" s="4">
        <v>24222862</v>
      </c>
      <c r="I326" s="4">
        <v>34940511</v>
      </c>
      <c r="J326" s="4">
        <v>26740586</v>
      </c>
    </row>
    <row r="327" spans="1:10" x14ac:dyDescent="0.2">
      <c r="A327" s="53" t="str">
        <f t="shared" si="5"/>
        <v>DEMAIS PRODUTOS HORTÍCOLAS, LEGUMINOSAS, RAÍZES E TUBÉRCULOS SECOS</v>
      </c>
      <c r="B327" s="4" t="s">
        <v>386</v>
      </c>
      <c r="C327" s="4">
        <v>284014</v>
      </c>
      <c r="D327" s="4">
        <v>47425</v>
      </c>
      <c r="E327" s="4">
        <v>823315</v>
      </c>
      <c r="F327" s="4">
        <v>74230</v>
      </c>
      <c r="G327" s="4">
        <v>29819923</v>
      </c>
      <c r="H327" s="4">
        <v>14236962</v>
      </c>
      <c r="I327" s="4">
        <v>37596914</v>
      </c>
      <c r="J327" s="4">
        <v>17013952</v>
      </c>
    </row>
    <row r="328" spans="1:10" x14ac:dyDescent="0.2">
      <c r="A328" s="53" t="str">
        <f t="shared" si="5"/>
        <v>DEMAIS SEMENTES</v>
      </c>
      <c r="B328" s="4" t="s">
        <v>387</v>
      </c>
      <c r="C328" s="4">
        <v>72275358</v>
      </c>
      <c r="D328" s="4">
        <v>8971589</v>
      </c>
      <c r="E328" s="4">
        <v>66616119</v>
      </c>
      <c r="F328" s="4">
        <v>9868931</v>
      </c>
      <c r="G328" s="4">
        <v>26786700</v>
      </c>
      <c r="H328" s="4">
        <v>5008148</v>
      </c>
      <c r="I328" s="4">
        <v>33295902</v>
      </c>
      <c r="J328" s="4">
        <v>4762115</v>
      </c>
    </row>
    <row r="329" spans="1:10" x14ac:dyDescent="0.2">
      <c r="A329" s="53" t="str">
        <f t="shared" si="5"/>
        <v>DEMAIS SUCOS DE FRUTA</v>
      </c>
      <c r="B329" s="4" t="s">
        <v>388</v>
      </c>
      <c r="C329" s="4">
        <v>152673451</v>
      </c>
      <c r="D329" s="4">
        <v>86625565</v>
      </c>
      <c r="E329" s="4">
        <v>151137380</v>
      </c>
      <c r="F329" s="4">
        <v>86706382</v>
      </c>
      <c r="G329" s="4">
        <v>3705288</v>
      </c>
      <c r="H329" s="4">
        <v>802432</v>
      </c>
      <c r="I329" s="4">
        <v>6141977</v>
      </c>
      <c r="J329" s="4">
        <v>954648</v>
      </c>
    </row>
    <row r="330" spans="1:10" x14ac:dyDescent="0.2">
      <c r="A330" s="53" t="str">
        <f t="shared" si="5"/>
        <v>DESPERDÍCIOS DE CACAU</v>
      </c>
      <c r="B330" s="4" t="s">
        <v>389</v>
      </c>
      <c r="C330" s="4">
        <v>115969</v>
      </c>
      <c r="D330" s="4">
        <v>22153</v>
      </c>
      <c r="E330" s="4">
        <v>712</v>
      </c>
      <c r="F330" s="4">
        <v>335</v>
      </c>
      <c r="G330" s="4">
        <v>1844420</v>
      </c>
      <c r="H330" s="4">
        <v>6198887</v>
      </c>
      <c r="I330" s="4">
        <v>2027313</v>
      </c>
      <c r="J330" s="4">
        <v>7844605</v>
      </c>
    </row>
    <row r="331" spans="1:10" x14ac:dyDescent="0.2">
      <c r="A331" s="53" t="str">
        <f t="shared" si="5"/>
        <v>DESPERDÍCIOS DE COUROS/PELES</v>
      </c>
      <c r="B331" s="4" t="s">
        <v>390</v>
      </c>
      <c r="C331" s="4">
        <v>211512</v>
      </c>
      <c r="D331" s="4">
        <v>178765</v>
      </c>
      <c r="E331" s="4">
        <v>90470</v>
      </c>
      <c r="F331" s="4">
        <v>119841</v>
      </c>
      <c r="G331" s="4">
        <v>172805</v>
      </c>
      <c r="H331" s="4">
        <v>631401</v>
      </c>
      <c r="I331" s="4">
        <v>170402</v>
      </c>
      <c r="J331" s="4">
        <v>608580</v>
      </c>
    </row>
    <row r="332" spans="1:10" x14ac:dyDescent="0.2">
      <c r="A332" s="53" t="str">
        <f t="shared" si="5"/>
        <v>DESPERDÍCIOS DE FUMO</v>
      </c>
      <c r="B332" s="4" t="s">
        <v>391</v>
      </c>
      <c r="C332" s="4">
        <v>57297671</v>
      </c>
      <c r="D332" s="4">
        <v>128020099</v>
      </c>
      <c r="E332" s="4">
        <v>62587231</v>
      </c>
      <c r="F332" s="4">
        <v>109650513</v>
      </c>
      <c r="G332" s="4">
        <v>699812</v>
      </c>
      <c r="H332" s="4">
        <v>1781802</v>
      </c>
      <c r="I332" s="4">
        <v>2760585</v>
      </c>
      <c r="J332" s="4">
        <v>4137225</v>
      </c>
    </row>
    <row r="333" spans="1:10" x14ac:dyDescent="0.2">
      <c r="A333" s="53" t="str">
        <f t="shared" si="5"/>
        <v>DOCE DE LEITE</v>
      </c>
      <c r="B333" s="4" t="s">
        <v>392</v>
      </c>
      <c r="C333" s="4">
        <v>1168695</v>
      </c>
      <c r="D333" s="4">
        <v>361657</v>
      </c>
      <c r="E333" s="4">
        <v>1381601</v>
      </c>
      <c r="F333" s="4">
        <v>334907</v>
      </c>
      <c r="G333" s="4">
        <v>2535768</v>
      </c>
      <c r="H333" s="4">
        <v>932918</v>
      </c>
      <c r="I333" s="4">
        <v>3739880</v>
      </c>
      <c r="J333" s="4">
        <v>1321180</v>
      </c>
    </row>
    <row r="334" spans="1:10" x14ac:dyDescent="0.2">
      <c r="A334" s="53" t="str">
        <f t="shared" si="5"/>
        <v>ENZIMAS E SEUS CONCENTRADOS</v>
      </c>
      <c r="B334" s="4" t="s">
        <v>393</v>
      </c>
      <c r="C334" s="4">
        <v>65501784</v>
      </c>
      <c r="D334" s="4">
        <v>6657347</v>
      </c>
      <c r="E334" s="4">
        <v>69164413</v>
      </c>
      <c r="F334" s="4">
        <v>5843872</v>
      </c>
      <c r="G334" s="4">
        <v>240337257</v>
      </c>
      <c r="H334" s="4">
        <v>23846583</v>
      </c>
      <c r="I334" s="4">
        <v>253643310</v>
      </c>
      <c r="J334" s="4">
        <v>24741571</v>
      </c>
    </row>
    <row r="335" spans="1:10" x14ac:dyDescent="0.2">
      <c r="A335" s="53" t="str">
        <f t="shared" si="5"/>
        <v>ERVILHAS</v>
      </c>
      <c r="B335" s="4" t="s">
        <v>394</v>
      </c>
      <c r="C335" s="4">
        <v>19690</v>
      </c>
      <c r="D335" s="4">
        <v>7091</v>
      </c>
      <c r="E335" s="4">
        <v>13396</v>
      </c>
      <c r="F335" s="4">
        <v>4945</v>
      </c>
    </row>
    <row r="336" spans="1:10" x14ac:dyDescent="0.2">
      <c r="A336" s="53" t="str">
        <f t="shared" si="5"/>
        <v>ERVILHAS CONGELADAS</v>
      </c>
      <c r="B336" s="4" t="s">
        <v>395</v>
      </c>
      <c r="C336" s="4">
        <v>64215</v>
      </c>
      <c r="D336" s="4">
        <v>19550</v>
      </c>
      <c r="E336" s="4">
        <v>87459</v>
      </c>
      <c r="F336" s="4">
        <v>27205</v>
      </c>
      <c r="G336" s="4">
        <v>9625485</v>
      </c>
      <c r="H336" s="4">
        <v>9785426</v>
      </c>
      <c r="I336" s="4">
        <v>10131380</v>
      </c>
      <c r="J336" s="4">
        <v>8286477</v>
      </c>
    </row>
    <row r="337" spans="1:10" x14ac:dyDescent="0.2">
      <c r="A337" s="53" t="str">
        <f t="shared" si="5"/>
        <v>ERVILHAS PREPARADAS OU CONSERVADAS</v>
      </c>
      <c r="B337" s="4" t="s">
        <v>396</v>
      </c>
      <c r="C337" s="4">
        <v>13551055</v>
      </c>
      <c r="D337" s="4">
        <v>12064639</v>
      </c>
      <c r="E337" s="4">
        <v>4244387</v>
      </c>
      <c r="F337" s="4">
        <v>4138352</v>
      </c>
      <c r="G337" s="4">
        <v>157508</v>
      </c>
      <c r="H337" s="4">
        <v>108147</v>
      </c>
      <c r="I337" s="4">
        <v>154069</v>
      </c>
      <c r="J337" s="4">
        <v>83852</v>
      </c>
    </row>
    <row r="338" spans="1:10" x14ac:dyDescent="0.2">
      <c r="A338" s="53" t="str">
        <f t="shared" si="5"/>
        <v>ERVILHAS SECAS</v>
      </c>
      <c r="B338" s="4" t="s">
        <v>397</v>
      </c>
      <c r="C338" s="4">
        <v>32418</v>
      </c>
      <c r="D338" s="4">
        <v>8395</v>
      </c>
      <c r="E338" s="4">
        <v>33582</v>
      </c>
      <c r="F338" s="4">
        <v>7742</v>
      </c>
      <c r="G338" s="4">
        <v>15898852</v>
      </c>
      <c r="H338" s="4">
        <v>29913801</v>
      </c>
      <c r="I338" s="4">
        <v>15120172</v>
      </c>
      <c r="J338" s="4">
        <v>23684273</v>
      </c>
    </row>
    <row r="339" spans="1:10" x14ac:dyDescent="0.2">
      <c r="A339" s="53" t="str">
        <f t="shared" si="5"/>
        <v>ESPINAFRES CONGELADOS</v>
      </c>
      <c r="B339" s="4" t="s">
        <v>398</v>
      </c>
      <c r="C339" s="4">
        <v>46528</v>
      </c>
      <c r="D339" s="4">
        <v>17744</v>
      </c>
      <c r="E339" s="4">
        <v>79201</v>
      </c>
      <c r="F339" s="4">
        <v>27493</v>
      </c>
      <c r="G339" s="4">
        <v>1190277</v>
      </c>
      <c r="H339" s="4">
        <v>1305349</v>
      </c>
      <c r="I339" s="4">
        <v>1196304</v>
      </c>
      <c r="J339" s="4">
        <v>1220650</v>
      </c>
    </row>
    <row r="340" spans="1:10" x14ac:dyDescent="0.2">
      <c r="A340" s="53" t="str">
        <f t="shared" si="5"/>
        <v>ESSÊNCIAS DERIVADAS DE MADEIRA</v>
      </c>
      <c r="B340" s="4" t="s">
        <v>399</v>
      </c>
      <c r="C340" s="4">
        <v>107231591</v>
      </c>
      <c r="D340" s="4">
        <v>34726648</v>
      </c>
      <c r="E340" s="4">
        <v>62964004</v>
      </c>
      <c r="F340" s="4">
        <v>31423627</v>
      </c>
      <c r="G340" s="4">
        <v>1492884</v>
      </c>
      <c r="H340" s="4">
        <v>222995</v>
      </c>
      <c r="I340" s="4">
        <v>1201427</v>
      </c>
      <c r="J340" s="4">
        <v>174517</v>
      </c>
    </row>
    <row r="341" spans="1:10" x14ac:dyDescent="0.2">
      <c r="A341" s="53" t="str">
        <f t="shared" si="5"/>
        <v>EXTRATO DE MALTE</v>
      </c>
      <c r="B341" s="4" t="s">
        <v>400</v>
      </c>
      <c r="C341" s="4">
        <v>2176084</v>
      </c>
      <c r="D341" s="4">
        <v>1284226</v>
      </c>
      <c r="E341" s="4">
        <v>2345781</v>
      </c>
      <c r="F341" s="4">
        <v>1312143</v>
      </c>
      <c r="G341" s="4">
        <v>4831203</v>
      </c>
      <c r="H341" s="4">
        <v>1700402</v>
      </c>
      <c r="I341" s="4">
        <v>1716241</v>
      </c>
      <c r="J341" s="4">
        <v>616880</v>
      </c>
    </row>
    <row r="342" spans="1:10" x14ac:dyDescent="0.2">
      <c r="A342" s="53" t="str">
        <f t="shared" si="5"/>
        <v>EXTRATOS TANANTES DE ORIGEM VEGETAL, TANINOS E SEUS DERIVADOS</v>
      </c>
      <c r="B342" s="4" t="s">
        <v>401</v>
      </c>
      <c r="C342" s="4">
        <v>34087265</v>
      </c>
      <c r="D342" s="4">
        <v>15927155</v>
      </c>
      <c r="E342" s="4">
        <v>37626864</v>
      </c>
      <c r="F342" s="4">
        <v>16811645</v>
      </c>
      <c r="G342" s="4">
        <v>7649228</v>
      </c>
      <c r="H342" s="4">
        <v>3331760</v>
      </c>
      <c r="I342" s="4">
        <v>7405280</v>
      </c>
      <c r="J342" s="4">
        <v>3431471</v>
      </c>
    </row>
    <row r="343" spans="1:10" x14ac:dyDescent="0.2">
      <c r="A343" s="53" t="str">
        <f t="shared" si="5"/>
        <v>EXTRATOS, ESSÊNCIAS E CONCENTRADOS DE CAFÉ</v>
      </c>
      <c r="B343" s="4" t="s">
        <v>402</v>
      </c>
      <c r="C343" s="4">
        <v>65474732</v>
      </c>
      <c r="D343" s="4">
        <v>10653560</v>
      </c>
      <c r="E343" s="4">
        <v>55935280</v>
      </c>
      <c r="F343" s="4">
        <v>8795713</v>
      </c>
      <c r="G343" s="4">
        <v>1803236</v>
      </c>
      <c r="H343" s="4">
        <v>212396</v>
      </c>
      <c r="I343" s="4">
        <v>1708686</v>
      </c>
      <c r="J343" s="4">
        <v>189074</v>
      </c>
    </row>
    <row r="344" spans="1:10" x14ac:dyDescent="0.2">
      <c r="A344" s="53" t="str">
        <f t="shared" si="5"/>
        <v>EXTRATOS, ESSÊNCIAS E PREPARAÇÕES DE CHÁS E MATE</v>
      </c>
      <c r="B344" s="4" t="s">
        <v>403</v>
      </c>
      <c r="C344" s="4">
        <v>12179893</v>
      </c>
      <c r="D344" s="4">
        <v>406470</v>
      </c>
      <c r="E344" s="4">
        <v>7031543</v>
      </c>
      <c r="F344" s="4">
        <v>240202</v>
      </c>
      <c r="G344" s="4">
        <v>5319867</v>
      </c>
      <c r="H344" s="4">
        <v>531186</v>
      </c>
      <c r="I344" s="4">
        <v>3199811</v>
      </c>
      <c r="J344" s="4">
        <v>469419</v>
      </c>
    </row>
    <row r="345" spans="1:10" x14ac:dyDescent="0.2">
      <c r="A345" s="53" t="str">
        <f t="shared" si="5"/>
        <v>FARELO DE SOJA</v>
      </c>
      <c r="B345" s="4" t="s">
        <v>404</v>
      </c>
      <c r="C345" s="4">
        <v>10447698630</v>
      </c>
      <c r="D345" s="4">
        <v>20297234018</v>
      </c>
      <c r="E345" s="4">
        <v>11728031345</v>
      </c>
      <c r="F345" s="4">
        <v>23009055288</v>
      </c>
      <c r="G345" s="4">
        <v>1803889</v>
      </c>
      <c r="H345" s="4">
        <v>3277742</v>
      </c>
      <c r="I345" s="4">
        <v>421169</v>
      </c>
      <c r="J345" s="4">
        <v>209420</v>
      </c>
    </row>
    <row r="346" spans="1:10" x14ac:dyDescent="0.2">
      <c r="A346" s="53" t="str">
        <f t="shared" si="5"/>
        <v>FARELO, SÊMEAS E OUTROS RESÍDUOS  DE TRIGO</v>
      </c>
      <c r="B346" s="4" t="s">
        <v>405</v>
      </c>
      <c r="C346" s="4">
        <v>126633</v>
      </c>
      <c r="D346" s="4">
        <v>387250</v>
      </c>
      <c r="E346" s="4">
        <v>141230</v>
      </c>
      <c r="F346" s="4">
        <v>519132</v>
      </c>
      <c r="G346" s="4">
        <v>187773</v>
      </c>
      <c r="H346" s="4">
        <v>105430</v>
      </c>
      <c r="I346" s="4">
        <v>288664</v>
      </c>
      <c r="J346" s="4">
        <v>132150</v>
      </c>
    </row>
    <row r="347" spans="1:10" x14ac:dyDescent="0.2">
      <c r="A347" s="53" t="str">
        <f t="shared" si="5"/>
        <v>FARELOS DE OLEAGINOSAS</v>
      </c>
      <c r="B347" s="4" t="s">
        <v>406</v>
      </c>
      <c r="C347" s="4">
        <v>4689703</v>
      </c>
      <c r="D347" s="4">
        <v>2007469</v>
      </c>
      <c r="E347" s="4">
        <v>3934183</v>
      </c>
      <c r="F347" s="4">
        <v>9679167</v>
      </c>
      <c r="G347" s="4">
        <v>696115</v>
      </c>
      <c r="H347" s="4">
        <v>1302836</v>
      </c>
      <c r="I347" s="4">
        <v>591320</v>
      </c>
      <c r="J347" s="4">
        <v>267779</v>
      </c>
    </row>
    <row r="348" spans="1:10" x14ac:dyDescent="0.2">
      <c r="A348" s="53" t="str">
        <f t="shared" si="5"/>
        <v>FARINHA DE BATATA</v>
      </c>
      <c r="B348" s="4" t="s">
        <v>407</v>
      </c>
      <c r="C348" s="4">
        <v>252304</v>
      </c>
      <c r="D348" s="4">
        <v>181607</v>
      </c>
      <c r="E348" s="4">
        <v>759502</v>
      </c>
      <c r="F348" s="4">
        <v>212201</v>
      </c>
      <c r="G348" s="4">
        <v>15774203</v>
      </c>
      <c r="H348" s="4">
        <v>11195915</v>
      </c>
      <c r="I348" s="4">
        <v>27051165</v>
      </c>
      <c r="J348" s="4">
        <v>13423699</v>
      </c>
    </row>
    <row r="349" spans="1:10" x14ac:dyDescent="0.2">
      <c r="A349" s="53" t="str">
        <f t="shared" si="5"/>
        <v>FARINHA DE MILHO</v>
      </c>
      <c r="B349" s="4" t="s">
        <v>408</v>
      </c>
      <c r="C349" s="4">
        <v>29418691</v>
      </c>
      <c r="D349" s="4">
        <v>73175676</v>
      </c>
      <c r="E349" s="4">
        <v>16368373</v>
      </c>
      <c r="F349" s="4">
        <v>40310001</v>
      </c>
      <c r="G349" s="4">
        <v>899049</v>
      </c>
      <c r="H349" s="4">
        <v>779275</v>
      </c>
      <c r="I349" s="4">
        <v>1919523</v>
      </c>
      <c r="J349" s="4">
        <v>1788495</v>
      </c>
    </row>
    <row r="350" spans="1:10" x14ac:dyDescent="0.2">
      <c r="A350" s="53" t="str">
        <f t="shared" si="5"/>
        <v>FARINHA DE TRIGO</v>
      </c>
      <c r="B350" s="4" t="s">
        <v>409</v>
      </c>
      <c r="C350" s="4">
        <v>15414299</v>
      </c>
      <c r="D350" s="4">
        <v>20721492</v>
      </c>
      <c r="E350" s="4">
        <v>6967716</v>
      </c>
      <c r="F350" s="4">
        <v>8463917</v>
      </c>
      <c r="G350" s="4">
        <v>154337394</v>
      </c>
      <c r="H350" s="4">
        <v>301358494</v>
      </c>
      <c r="I350" s="4">
        <v>140173815</v>
      </c>
      <c r="J350" s="4">
        <v>284126454</v>
      </c>
    </row>
    <row r="351" spans="1:10" x14ac:dyDescent="0.2">
      <c r="A351" s="53" t="str">
        <f t="shared" si="5"/>
        <v>FARINHAS DE CARNE, EXTRATOS E MIUDEZAS</v>
      </c>
      <c r="B351" s="4" t="s">
        <v>410</v>
      </c>
      <c r="C351" s="4">
        <v>185740586</v>
      </c>
      <c r="D351" s="4">
        <v>236284057</v>
      </c>
      <c r="E351" s="4">
        <v>225995892</v>
      </c>
      <c r="F351" s="4">
        <v>297367809</v>
      </c>
      <c r="G351" s="4">
        <v>7071662</v>
      </c>
      <c r="H351" s="4">
        <v>8292233</v>
      </c>
      <c r="I351" s="4">
        <v>6250765</v>
      </c>
      <c r="J351" s="4">
        <v>2716870</v>
      </c>
    </row>
    <row r="352" spans="1:10" x14ac:dyDescent="0.2">
      <c r="A352" s="53" t="str">
        <f t="shared" si="5"/>
        <v>FÉCULA DE BATATA</v>
      </c>
      <c r="B352" s="4" t="s">
        <v>411</v>
      </c>
      <c r="C352" s="4">
        <v>332214</v>
      </c>
      <c r="D352" s="4">
        <v>261072</v>
      </c>
      <c r="E352" s="4">
        <v>891969</v>
      </c>
      <c r="F352" s="4">
        <v>555148</v>
      </c>
      <c r="G352" s="4">
        <v>1811118</v>
      </c>
      <c r="H352" s="4">
        <v>2228094</v>
      </c>
      <c r="I352" s="4">
        <v>2045293</v>
      </c>
      <c r="J352" s="4">
        <v>1834157</v>
      </c>
    </row>
    <row r="353" spans="1:10" x14ac:dyDescent="0.2">
      <c r="A353" s="53" t="str">
        <f t="shared" si="5"/>
        <v>FÉCULA DE MANDIOCA</v>
      </c>
      <c r="B353" s="4" t="s">
        <v>412</v>
      </c>
      <c r="C353" s="4">
        <v>34602086</v>
      </c>
      <c r="D353" s="4">
        <v>41726491</v>
      </c>
      <c r="E353" s="4">
        <v>23686704</v>
      </c>
      <c r="F353" s="4">
        <v>23625295</v>
      </c>
      <c r="G353" s="4">
        <v>43732</v>
      </c>
      <c r="H353" s="4">
        <v>3467</v>
      </c>
      <c r="I353" s="4">
        <v>1122119</v>
      </c>
      <c r="J353" s="4">
        <v>2042200</v>
      </c>
    </row>
    <row r="354" spans="1:10" x14ac:dyDescent="0.2">
      <c r="A354" s="53" t="str">
        <f t="shared" si="5"/>
        <v>FEIJÃO</v>
      </c>
      <c r="B354" s="4" t="s">
        <v>413</v>
      </c>
      <c r="C354" s="4">
        <v>17149</v>
      </c>
      <c r="D354" s="4">
        <v>6257</v>
      </c>
      <c r="E354" s="4">
        <v>24199</v>
      </c>
      <c r="F354" s="4">
        <v>8341</v>
      </c>
    </row>
    <row r="355" spans="1:10" x14ac:dyDescent="0.2">
      <c r="A355" s="53" t="str">
        <f t="shared" si="5"/>
        <v>FEIJÕES PREPARADOS OU CONSERVADOS</v>
      </c>
      <c r="B355" s="4" t="s">
        <v>414</v>
      </c>
      <c r="C355" s="4">
        <v>837979</v>
      </c>
      <c r="D355" s="4">
        <v>602267</v>
      </c>
      <c r="E355" s="4">
        <v>573454</v>
      </c>
      <c r="F355" s="4">
        <v>392923</v>
      </c>
      <c r="G355" s="4">
        <v>85451</v>
      </c>
      <c r="H355" s="4">
        <v>68280</v>
      </c>
      <c r="I355" s="4">
        <v>49746</v>
      </c>
      <c r="J355" s="4">
        <v>35199</v>
      </c>
    </row>
    <row r="356" spans="1:10" x14ac:dyDescent="0.2">
      <c r="A356" s="53" t="str">
        <f t="shared" si="5"/>
        <v>FEIJÕES SECOS</v>
      </c>
      <c r="B356" s="4" t="s">
        <v>415</v>
      </c>
      <c r="C356" s="4">
        <v>109433223</v>
      </c>
      <c r="D356" s="4">
        <v>133254069</v>
      </c>
      <c r="E356" s="4">
        <v>124997282</v>
      </c>
      <c r="F356" s="4">
        <v>134894634</v>
      </c>
      <c r="G356" s="4">
        <v>57244646</v>
      </c>
      <c r="H356" s="4">
        <v>83156829</v>
      </c>
      <c r="I356" s="4">
        <v>43536150</v>
      </c>
      <c r="J356" s="4">
        <v>58535376</v>
      </c>
    </row>
    <row r="357" spans="1:10" x14ac:dyDescent="0.2">
      <c r="A357" s="53" t="str">
        <f t="shared" si="5"/>
        <v>FIAPOS E DESPERDÍCIOS DE ALGODÃO</v>
      </c>
      <c r="B357" s="4" t="s">
        <v>416</v>
      </c>
      <c r="C357" s="4">
        <v>14004380</v>
      </c>
      <c r="D357" s="4">
        <v>13156654</v>
      </c>
      <c r="E357" s="4">
        <v>9238780</v>
      </c>
      <c r="F357" s="4">
        <v>11696445</v>
      </c>
      <c r="G357" s="4">
        <v>4457994</v>
      </c>
      <c r="H357" s="4">
        <v>10081758</v>
      </c>
      <c r="I357" s="4">
        <v>5425919</v>
      </c>
      <c r="J357" s="4">
        <v>10488675</v>
      </c>
    </row>
    <row r="358" spans="1:10" x14ac:dyDescent="0.2">
      <c r="A358" s="53" t="str">
        <f t="shared" si="5"/>
        <v>FIAPOS E DESPERDÍCIOS DE LÃ OU PELOS FINOS</v>
      </c>
      <c r="B358" s="4" t="s">
        <v>417</v>
      </c>
      <c r="C358" s="4">
        <v>38959</v>
      </c>
      <c r="D358" s="4">
        <v>16986</v>
      </c>
      <c r="E358" s="4">
        <v>2070</v>
      </c>
      <c r="F358" s="4">
        <v>95</v>
      </c>
      <c r="G358" s="4">
        <v>658986</v>
      </c>
      <c r="H358" s="4">
        <v>174850</v>
      </c>
      <c r="I358" s="4">
        <v>779765</v>
      </c>
      <c r="J358" s="4">
        <v>245289</v>
      </c>
    </row>
    <row r="359" spans="1:10" x14ac:dyDescent="0.2">
      <c r="A359" s="53" t="str">
        <f t="shared" si="5"/>
        <v>FIGOS FRESCOS</v>
      </c>
      <c r="B359" s="4" t="s">
        <v>418</v>
      </c>
      <c r="C359" s="4">
        <v>6356436</v>
      </c>
      <c r="D359" s="4">
        <v>1559851</v>
      </c>
      <c r="E359" s="4">
        <v>8940738</v>
      </c>
      <c r="F359" s="4">
        <v>1868459</v>
      </c>
      <c r="G359" s="4">
        <v>186</v>
      </c>
      <c r="H359" s="4">
        <v>88</v>
      </c>
      <c r="I359" s="4">
        <v>186</v>
      </c>
      <c r="J359" s="4">
        <v>50</v>
      </c>
    </row>
    <row r="360" spans="1:10" x14ac:dyDescent="0.2">
      <c r="A360" s="53" t="str">
        <f t="shared" si="5"/>
        <v>FIGOS SECOS</v>
      </c>
      <c r="B360" s="4" t="s">
        <v>419</v>
      </c>
      <c r="C360" s="4">
        <v>5326</v>
      </c>
      <c r="D360" s="4">
        <v>1918</v>
      </c>
      <c r="E360" s="4">
        <v>1994</v>
      </c>
      <c r="F360" s="4">
        <v>230</v>
      </c>
      <c r="G360" s="4">
        <v>929844</v>
      </c>
      <c r="H360" s="4">
        <v>252196</v>
      </c>
      <c r="I360" s="4">
        <v>1670181</v>
      </c>
      <c r="J360" s="4">
        <v>431401</v>
      </c>
    </row>
    <row r="361" spans="1:10" x14ac:dyDescent="0.2">
      <c r="A361" s="53" t="str">
        <f t="shared" si="5"/>
        <v>FIOS E DESPERDÍCIOS DE SEDA</v>
      </c>
      <c r="B361" s="4" t="s">
        <v>422</v>
      </c>
      <c r="C361" s="4">
        <v>27522565</v>
      </c>
      <c r="D361" s="4">
        <v>444436</v>
      </c>
      <c r="E361" s="4">
        <v>23321771</v>
      </c>
      <c r="F361" s="4">
        <v>342471</v>
      </c>
      <c r="G361" s="4">
        <v>2211953</v>
      </c>
      <c r="H361" s="4">
        <v>7795</v>
      </c>
      <c r="I361" s="4">
        <v>2276378</v>
      </c>
      <c r="J361" s="4">
        <v>7306</v>
      </c>
    </row>
    <row r="362" spans="1:10" x14ac:dyDescent="0.2">
      <c r="A362" s="53" t="str">
        <f t="shared" si="5"/>
        <v>FIOS E TECIDOS DE LÃ OU DE PELOS FINOS</v>
      </c>
      <c r="B362" s="4" t="s">
        <v>423</v>
      </c>
      <c r="C362" s="4">
        <v>1223571</v>
      </c>
      <c r="D362" s="4">
        <v>72080</v>
      </c>
      <c r="E362" s="4">
        <v>1336027</v>
      </c>
      <c r="F362" s="4">
        <v>72839</v>
      </c>
      <c r="G362" s="4">
        <v>4534080</v>
      </c>
      <c r="H362" s="4">
        <v>82310</v>
      </c>
      <c r="I362" s="4">
        <v>4298797</v>
      </c>
      <c r="J362" s="4">
        <v>69101</v>
      </c>
    </row>
    <row r="363" spans="1:10" x14ac:dyDescent="0.2">
      <c r="A363" s="53" t="str">
        <f t="shared" si="5"/>
        <v>FIOS, LINHAS E TECIDOS DE ALGODÃO</v>
      </c>
      <c r="B363" s="4" t="s">
        <v>424</v>
      </c>
      <c r="C363" s="4">
        <v>197770857</v>
      </c>
      <c r="D363" s="4">
        <v>30469491</v>
      </c>
      <c r="E363" s="4">
        <v>121315949</v>
      </c>
      <c r="F363" s="4">
        <v>18270546</v>
      </c>
      <c r="G363" s="4">
        <v>105489025</v>
      </c>
      <c r="H363" s="4">
        <v>16300486</v>
      </c>
      <c r="I363" s="4">
        <v>131838843</v>
      </c>
      <c r="J363" s="4">
        <v>25841442</v>
      </c>
    </row>
    <row r="364" spans="1:10" x14ac:dyDescent="0.2">
      <c r="A364" s="53" t="str">
        <f t="shared" si="5"/>
        <v>FLORES  DE CORTES FRESCAS</v>
      </c>
      <c r="B364" s="4" t="s">
        <v>425</v>
      </c>
      <c r="C364" s="4">
        <v>176159</v>
      </c>
      <c r="D364" s="4">
        <v>20006</v>
      </c>
      <c r="E364" s="4">
        <v>153986</v>
      </c>
      <c r="F364" s="4">
        <v>14241</v>
      </c>
      <c r="G364" s="4">
        <v>2133951</v>
      </c>
      <c r="H364" s="4">
        <v>393376</v>
      </c>
      <c r="I364" s="4">
        <v>2746998</v>
      </c>
      <c r="J364" s="4">
        <v>510173</v>
      </c>
    </row>
    <row r="365" spans="1:10" x14ac:dyDescent="0.2">
      <c r="A365" s="53" t="str">
        <f t="shared" si="5"/>
        <v>FOLHAGENS, FOLHAS E RAMOS DE PLANTAS CORTADAS FRESCAS</v>
      </c>
      <c r="B365" s="4" t="s">
        <v>426</v>
      </c>
      <c r="C365" s="4">
        <v>2292353</v>
      </c>
      <c r="D365" s="4">
        <v>271201</v>
      </c>
      <c r="E365" s="4">
        <v>1969088</v>
      </c>
      <c r="F365" s="4">
        <v>242874</v>
      </c>
      <c r="G365" s="4">
        <v>32731</v>
      </c>
      <c r="H365" s="4">
        <v>8208</v>
      </c>
      <c r="I365" s="4">
        <v>34578</v>
      </c>
      <c r="J365" s="4">
        <v>6161</v>
      </c>
    </row>
    <row r="366" spans="1:10" x14ac:dyDescent="0.2">
      <c r="A366" s="53" t="str">
        <f t="shared" si="5"/>
        <v>FUMO MANUFATURADO</v>
      </c>
      <c r="B366" s="4" t="s">
        <v>427</v>
      </c>
      <c r="C366" s="4">
        <v>93716509</v>
      </c>
      <c r="D366" s="4">
        <v>23858457</v>
      </c>
      <c r="E366" s="4">
        <v>133101733</v>
      </c>
      <c r="F366" s="4">
        <v>29423656</v>
      </c>
      <c r="G366" s="4">
        <v>6893028</v>
      </c>
      <c r="H366" s="4">
        <v>1528801</v>
      </c>
      <c r="I366" s="4">
        <v>6215554</v>
      </c>
      <c r="J366" s="4">
        <v>1794870</v>
      </c>
    </row>
    <row r="367" spans="1:10" x14ac:dyDescent="0.2">
      <c r="A367" s="53" t="str">
        <f t="shared" si="5"/>
        <v>FUMO NÃO MANUFATURADO</v>
      </c>
      <c r="B367" s="4" t="s">
        <v>428</v>
      </c>
      <c r="C367" s="4">
        <v>2320632209</v>
      </c>
      <c r="D367" s="4">
        <v>406548854</v>
      </c>
      <c r="E367" s="4">
        <v>2461357890</v>
      </c>
      <c r="F367" s="4">
        <v>357966780</v>
      </c>
      <c r="G367" s="4">
        <v>46620414</v>
      </c>
      <c r="H367" s="4">
        <v>14895042</v>
      </c>
      <c r="I367" s="4">
        <v>45468030</v>
      </c>
      <c r="J367" s="4">
        <v>11970301</v>
      </c>
    </row>
    <row r="368" spans="1:10" x14ac:dyDescent="0.2">
      <c r="A368" s="53" t="str">
        <f t="shared" si="5"/>
        <v>GALOS E GALINHAS VIVOS</v>
      </c>
      <c r="B368" s="4" t="s">
        <v>429</v>
      </c>
      <c r="C368" s="4">
        <v>102140399</v>
      </c>
      <c r="D368" s="4">
        <v>991094</v>
      </c>
      <c r="E368" s="4">
        <v>112743575</v>
      </c>
      <c r="F368" s="4">
        <v>1054877</v>
      </c>
      <c r="G368" s="4">
        <v>98029</v>
      </c>
      <c r="H368" s="4">
        <v>820</v>
      </c>
      <c r="I368" s="4">
        <v>447276</v>
      </c>
      <c r="J368" s="4">
        <v>2863</v>
      </c>
    </row>
    <row r="369" spans="1:10" x14ac:dyDescent="0.2">
      <c r="A369" s="53" t="str">
        <f t="shared" si="5"/>
        <v>GELATINAS</v>
      </c>
      <c r="B369" s="4" t="s">
        <v>430</v>
      </c>
      <c r="C369" s="4">
        <v>401158776</v>
      </c>
      <c r="D369" s="4">
        <v>49992297</v>
      </c>
      <c r="E369" s="4">
        <v>360674054</v>
      </c>
      <c r="F369" s="4">
        <v>42231306</v>
      </c>
      <c r="G369" s="4">
        <v>5733668</v>
      </c>
      <c r="H369" s="4">
        <v>646539</v>
      </c>
      <c r="I369" s="4">
        <v>7629092</v>
      </c>
      <c r="J369" s="4">
        <v>678156</v>
      </c>
    </row>
    <row r="370" spans="1:10" x14ac:dyDescent="0.2">
      <c r="A370" s="53" t="str">
        <f t="shared" si="5"/>
        <v>GEMAS DE OVOS</v>
      </c>
      <c r="B370" s="4" t="s">
        <v>431</v>
      </c>
      <c r="C370" s="4">
        <v>1875522</v>
      </c>
      <c r="D370" s="4">
        <v>677426</v>
      </c>
      <c r="E370" s="4">
        <v>11024346</v>
      </c>
      <c r="F370" s="4">
        <v>3119106</v>
      </c>
    </row>
    <row r="371" spans="1:10" x14ac:dyDescent="0.2">
      <c r="A371" s="53" t="str">
        <f t="shared" si="5"/>
        <v>GENGIBRE</v>
      </c>
      <c r="B371" s="4" t="s">
        <v>432</v>
      </c>
      <c r="C371" s="4">
        <v>33232012</v>
      </c>
      <c r="D371" s="4">
        <v>34742546</v>
      </c>
      <c r="E371" s="4">
        <v>66724457</v>
      </c>
      <c r="F371" s="4">
        <v>31821085</v>
      </c>
      <c r="G371" s="4">
        <v>918114</v>
      </c>
      <c r="H371" s="4">
        <v>411424</v>
      </c>
      <c r="I371" s="4">
        <v>834444</v>
      </c>
      <c r="J371" s="4">
        <v>422871</v>
      </c>
    </row>
    <row r="372" spans="1:10" x14ac:dyDescent="0.2">
      <c r="A372" s="53" t="str">
        <f t="shared" si="5"/>
        <v>GLUTEN DE TRIGO</v>
      </c>
      <c r="B372" s="4" t="s">
        <v>433</v>
      </c>
      <c r="C372" s="4">
        <v>147635</v>
      </c>
      <c r="D372" s="4">
        <v>40005</v>
      </c>
      <c r="E372" s="4">
        <v>38227</v>
      </c>
      <c r="F372" s="4">
        <v>14092</v>
      </c>
      <c r="G372" s="4">
        <v>45280191</v>
      </c>
      <c r="H372" s="4">
        <v>24075950</v>
      </c>
      <c r="I372" s="4">
        <v>51439891</v>
      </c>
      <c r="J372" s="4">
        <v>21971933</v>
      </c>
    </row>
    <row r="373" spans="1:10" x14ac:dyDescent="0.2">
      <c r="A373" s="53" t="str">
        <f t="shared" si="5"/>
        <v>GOIABAS FRESCAS OU SECAS</v>
      </c>
      <c r="B373" s="4" t="s">
        <v>434</v>
      </c>
      <c r="C373" s="4">
        <v>1187903</v>
      </c>
      <c r="D373" s="4">
        <v>505885</v>
      </c>
      <c r="E373" s="4">
        <v>1208760</v>
      </c>
      <c r="F373" s="4">
        <v>472229</v>
      </c>
    </row>
    <row r="374" spans="1:10" x14ac:dyDescent="0.2">
      <c r="A374" s="53" t="str">
        <f t="shared" si="5"/>
        <v>GOMA NATURAL</v>
      </c>
      <c r="B374" s="4" t="s">
        <v>435</v>
      </c>
      <c r="G374" s="4">
        <v>24</v>
      </c>
      <c r="H374" s="4">
        <v>1</v>
      </c>
      <c r="I374" s="4">
        <v>18395</v>
      </c>
      <c r="J374" s="4">
        <v>80</v>
      </c>
    </row>
    <row r="375" spans="1:10" x14ac:dyDescent="0.2">
      <c r="A375" s="53" t="str">
        <f t="shared" si="5"/>
        <v>GOMAS E RESINAS</v>
      </c>
      <c r="B375" s="4" t="s">
        <v>436</v>
      </c>
      <c r="C375" s="4">
        <v>47452556</v>
      </c>
      <c r="D375" s="4">
        <v>31072309</v>
      </c>
      <c r="E375" s="4">
        <v>28281267</v>
      </c>
      <c r="F375" s="4">
        <v>30226862</v>
      </c>
      <c r="G375" s="4">
        <v>11191398</v>
      </c>
      <c r="H375" s="4">
        <v>3099739</v>
      </c>
      <c r="I375" s="4">
        <v>10257494</v>
      </c>
      <c r="J375" s="4">
        <v>3810191</v>
      </c>
    </row>
    <row r="376" spans="1:10" x14ac:dyDescent="0.2">
      <c r="A376" s="53" t="str">
        <f t="shared" si="5"/>
        <v>GORDURAS DE PORCO</v>
      </c>
      <c r="B376" s="4" t="s">
        <v>437</v>
      </c>
      <c r="C376" s="4">
        <v>4888981</v>
      </c>
      <c r="D376" s="4">
        <v>3135936</v>
      </c>
      <c r="E376" s="4">
        <v>13080942</v>
      </c>
      <c r="F376" s="4">
        <v>11135895</v>
      </c>
      <c r="G376" s="4">
        <v>3231771</v>
      </c>
      <c r="H376" s="4">
        <v>2156322</v>
      </c>
      <c r="I376" s="4">
        <v>774858</v>
      </c>
      <c r="J376" s="4">
        <v>493146</v>
      </c>
    </row>
    <row r="377" spans="1:10" x14ac:dyDescent="0.2">
      <c r="A377" s="53" t="str">
        <f t="shared" si="5"/>
        <v>GRÃOS-DE-BICO SECOS</v>
      </c>
      <c r="B377" s="4" t="s">
        <v>438</v>
      </c>
      <c r="C377" s="4">
        <v>64419</v>
      </c>
      <c r="D377" s="4">
        <v>24161</v>
      </c>
      <c r="E377" s="4">
        <v>93623</v>
      </c>
      <c r="F377" s="4">
        <v>29343</v>
      </c>
      <c r="G377" s="4">
        <v>9638936</v>
      </c>
      <c r="H377" s="4">
        <v>10425465</v>
      </c>
      <c r="I377" s="4">
        <v>9805101</v>
      </c>
      <c r="J377" s="4">
        <v>10077145</v>
      </c>
    </row>
    <row r="378" spans="1:10" x14ac:dyDescent="0.2">
      <c r="A378" s="53" t="str">
        <f t="shared" si="5"/>
        <v>INHAME</v>
      </c>
      <c r="B378" s="4" t="s">
        <v>439</v>
      </c>
      <c r="C378" s="4">
        <v>7030296</v>
      </c>
      <c r="D378" s="4">
        <v>6636119</v>
      </c>
      <c r="E378" s="4">
        <v>10666397</v>
      </c>
      <c r="F378" s="4">
        <v>7152085</v>
      </c>
    </row>
    <row r="379" spans="1:10" x14ac:dyDescent="0.2">
      <c r="A379" s="53" t="str">
        <f t="shared" si="5"/>
        <v>IOGURTE</v>
      </c>
      <c r="B379" s="4" t="s">
        <v>440</v>
      </c>
      <c r="C379" s="4">
        <v>608975</v>
      </c>
      <c r="D379" s="4">
        <v>279307</v>
      </c>
      <c r="E379" s="4">
        <v>983492</v>
      </c>
      <c r="F379" s="4">
        <v>414026</v>
      </c>
      <c r="G379" s="4">
        <v>0</v>
      </c>
      <c r="H379" s="4">
        <v>0</v>
      </c>
      <c r="I379" s="4">
        <v>898</v>
      </c>
      <c r="J379" s="4">
        <v>100</v>
      </c>
    </row>
    <row r="380" spans="1:10" x14ac:dyDescent="0.2">
      <c r="A380" s="53" t="str">
        <f t="shared" si="5"/>
        <v>KIWIS FRESCOS</v>
      </c>
      <c r="B380" s="4" t="s">
        <v>441</v>
      </c>
      <c r="C380" s="4">
        <v>156290</v>
      </c>
      <c r="D380" s="4">
        <v>46626</v>
      </c>
      <c r="E380" s="4">
        <v>209329</v>
      </c>
      <c r="F380" s="4">
        <v>48142</v>
      </c>
      <c r="G380" s="4">
        <v>54069160</v>
      </c>
      <c r="H380" s="4">
        <v>33787048</v>
      </c>
      <c r="I380" s="4">
        <v>67955744</v>
      </c>
      <c r="J380" s="4">
        <v>33256046</v>
      </c>
    </row>
    <row r="381" spans="1:10" x14ac:dyDescent="0.2">
      <c r="A381" s="53" t="str">
        <f t="shared" si="5"/>
        <v>KRILL</v>
      </c>
      <c r="B381" s="4" t="s">
        <v>816</v>
      </c>
      <c r="G381" s="4">
        <v>0</v>
      </c>
      <c r="H381" s="4">
        <v>0</v>
      </c>
      <c r="I381" s="4">
        <v>1696</v>
      </c>
      <c r="J381" s="4">
        <v>550</v>
      </c>
    </row>
    <row r="382" spans="1:10" x14ac:dyDescent="0.2">
      <c r="A382" s="53" t="str">
        <f t="shared" si="5"/>
        <v>LÃ  OU PELOS FINOS NÃO CARDADOS NEM PENTEADOS</v>
      </c>
      <c r="B382" s="4" t="s">
        <v>442</v>
      </c>
      <c r="C382" s="4">
        <v>10004724</v>
      </c>
      <c r="D382" s="4">
        <v>3839971</v>
      </c>
      <c r="E382" s="4">
        <v>7800417</v>
      </c>
      <c r="F382" s="4">
        <v>4806410</v>
      </c>
      <c r="G382" s="4">
        <v>451687</v>
      </c>
      <c r="H382" s="4">
        <v>127594</v>
      </c>
      <c r="I382" s="4">
        <v>328334</v>
      </c>
      <c r="J382" s="4">
        <v>82011</v>
      </c>
    </row>
    <row r="383" spans="1:10" x14ac:dyDescent="0.2">
      <c r="A383" s="53" t="str">
        <f t="shared" si="5"/>
        <v>LÃ OU PELOS FINOS CARDADOS OU PENTEADOS</v>
      </c>
      <c r="B383" s="4" t="s">
        <v>443</v>
      </c>
      <c r="C383" s="4">
        <v>1603138</v>
      </c>
      <c r="D383" s="4">
        <v>239831</v>
      </c>
      <c r="E383" s="4">
        <v>1198442</v>
      </c>
      <c r="F383" s="4">
        <v>246519</v>
      </c>
      <c r="G383" s="4">
        <v>2274935</v>
      </c>
      <c r="H383" s="4">
        <v>159029</v>
      </c>
      <c r="I383" s="4">
        <v>1856435</v>
      </c>
      <c r="J383" s="4">
        <v>133886</v>
      </c>
    </row>
    <row r="384" spans="1:10" x14ac:dyDescent="0.2">
      <c r="A384" s="53" t="str">
        <f t="shared" si="5"/>
        <v>LAGOSTAS</v>
      </c>
      <c r="B384" s="4" t="s">
        <v>817</v>
      </c>
      <c r="C384" s="4">
        <v>79264678</v>
      </c>
      <c r="D384" s="4">
        <v>2565148</v>
      </c>
      <c r="E384" s="4">
        <v>78255771</v>
      </c>
      <c r="F384" s="4">
        <v>3308197</v>
      </c>
    </row>
    <row r="385" spans="1:10" x14ac:dyDescent="0.2">
      <c r="A385" s="53" t="str">
        <f t="shared" si="5"/>
        <v>LARANJAS FRESCAS OU SECAS</v>
      </c>
      <c r="B385" s="4" t="s">
        <v>446</v>
      </c>
      <c r="C385" s="4">
        <v>374013</v>
      </c>
      <c r="D385" s="4">
        <v>372869</v>
      </c>
      <c r="E385" s="4">
        <v>1205580</v>
      </c>
      <c r="F385" s="4">
        <v>2551789</v>
      </c>
      <c r="G385" s="4">
        <v>19665187</v>
      </c>
      <c r="H385" s="4">
        <v>27504181</v>
      </c>
      <c r="I385" s="4">
        <v>24860960</v>
      </c>
      <c r="J385" s="4">
        <v>27703979</v>
      </c>
    </row>
    <row r="386" spans="1:10" x14ac:dyDescent="0.2">
      <c r="A386" s="53" t="str">
        <f t="shared" ref="A386:A449" si="6">RIGHT(B386,LEN(B386)-11)</f>
        <v>LEITE CONDENSADO</v>
      </c>
      <c r="B386" s="4" t="s">
        <v>447</v>
      </c>
      <c r="C386" s="4">
        <v>19398737</v>
      </c>
      <c r="D386" s="4">
        <v>9586503</v>
      </c>
      <c r="E386" s="4">
        <v>23404868</v>
      </c>
      <c r="F386" s="4">
        <v>10567816</v>
      </c>
    </row>
    <row r="387" spans="1:10" x14ac:dyDescent="0.2">
      <c r="A387" s="53" t="str">
        <f t="shared" si="6"/>
        <v>LEITE EM PÓ</v>
      </c>
      <c r="B387" s="4" t="s">
        <v>448</v>
      </c>
      <c r="C387" s="4">
        <v>19449043</v>
      </c>
      <c r="D387" s="4">
        <v>4939871</v>
      </c>
      <c r="E387" s="4">
        <v>2610438</v>
      </c>
      <c r="F387" s="4">
        <v>635682</v>
      </c>
      <c r="G387" s="4">
        <v>476137941</v>
      </c>
      <c r="H387" s="4">
        <v>115317756</v>
      </c>
      <c r="I387" s="4">
        <v>747765708</v>
      </c>
      <c r="J387" s="4">
        <v>204313963</v>
      </c>
    </row>
    <row r="388" spans="1:10" x14ac:dyDescent="0.2">
      <c r="A388" s="53" t="str">
        <f t="shared" si="6"/>
        <v>LEITE FLUIDO</v>
      </c>
      <c r="B388" s="4" t="s">
        <v>449</v>
      </c>
      <c r="C388" s="4">
        <v>3827757</v>
      </c>
      <c r="D388" s="4">
        <v>5383691</v>
      </c>
      <c r="E388" s="4">
        <v>4132970</v>
      </c>
      <c r="F388" s="4">
        <v>4885299</v>
      </c>
      <c r="G388" s="4">
        <v>58410</v>
      </c>
      <c r="H388" s="4">
        <v>84112</v>
      </c>
      <c r="I388" s="4">
        <v>0</v>
      </c>
      <c r="J388" s="4">
        <v>0</v>
      </c>
    </row>
    <row r="389" spans="1:10" x14ac:dyDescent="0.2">
      <c r="A389" s="53" t="str">
        <f t="shared" si="6"/>
        <v>LEITE MODIFICADO</v>
      </c>
      <c r="B389" s="4" t="s">
        <v>450</v>
      </c>
      <c r="C389" s="4">
        <v>3113003</v>
      </c>
      <c r="D389" s="4">
        <v>750627</v>
      </c>
      <c r="E389" s="4">
        <v>5156706</v>
      </c>
      <c r="F389" s="4">
        <v>1064082</v>
      </c>
      <c r="G389" s="4">
        <v>1501117</v>
      </c>
      <c r="H389" s="4">
        <v>147550</v>
      </c>
      <c r="I389" s="4">
        <v>1482215</v>
      </c>
      <c r="J389" s="4">
        <v>116400</v>
      </c>
    </row>
    <row r="390" spans="1:10" x14ac:dyDescent="0.2">
      <c r="A390" s="53" t="str">
        <f t="shared" si="6"/>
        <v>LEITELHO</v>
      </c>
      <c r="B390" s="4" t="s">
        <v>451</v>
      </c>
      <c r="C390" s="4">
        <v>625297</v>
      </c>
      <c r="D390" s="4">
        <v>507900</v>
      </c>
      <c r="E390" s="4">
        <v>656502</v>
      </c>
      <c r="F390" s="4">
        <v>502616</v>
      </c>
      <c r="G390" s="4">
        <v>14283278</v>
      </c>
      <c r="H390" s="4">
        <v>3090515</v>
      </c>
      <c r="I390" s="4">
        <v>15592331</v>
      </c>
      <c r="J390" s="4">
        <v>2709479</v>
      </c>
    </row>
    <row r="391" spans="1:10" x14ac:dyDescent="0.2">
      <c r="A391" s="53" t="str">
        <f t="shared" si="6"/>
        <v>LENTILHAS SECAS</v>
      </c>
      <c r="B391" s="4" t="s">
        <v>452</v>
      </c>
      <c r="C391" s="4">
        <v>133892</v>
      </c>
      <c r="D391" s="4">
        <v>41051</v>
      </c>
      <c r="E391" s="4">
        <v>187396</v>
      </c>
      <c r="F391" s="4">
        <v>57703</v>
      </c>
      <c r="G391" s="4">
        <v>19532865</v>
      </c>
      <c r="H391" s="4">
        <v>16906145</v>
      </c>
      <c r="I391" s="4">
        <v>18093837</v>
      </c>
      <c r="J391" s="4">
        <v>15782992</v>
      </c>
    </row>
    <row r="392" spans="1:10" x14ac:dyDescent="0.2">
      <c r="A392" s="53" t="str">
        <f t="shared" si="6"/>
        <v>LEVEDURAS E PÓS PARA LEVEDAR</v>
      </c>
      <c r="B392" s="4" t="s">
        <v>453</v>
      </c>
      <c r="C392" s="4">
        <v>151807482</v>
      </c>
      <c r="D392" s="4">
        <v>84179865</v>
      </c>
      <c r="E392" s="4">
        <v>173793466</v>
      </c>
      <c r="F392" s="4">
        <v>88751492</v>
      </c>
      <c r="G392" s="4">
        <v>54598622</v>
      </c>
      <c r="H392" s="4">
        <v>28996559</v>
      </c>
      <c r="I392" s="4">
        <v>65558134</v>
      </c>
      <c r="J392" s="4">
        <v>30442411</v>
      </c>
    </row>
    <row r="393" spans="1:10" x14ac:dyDescent="0.2">
      <c r="A393" s="53" t="str">
        <f t="shared" si="6"/>
        <v>LIMÕES E LIMAS FRESCOS OU SECOS</v>
      </c>
      <c r="B393" s="4" t="s">
        <v>454</v>
      </c>
      <c r="C393" s="4">
        <v>155685777</v>
      </c>
      <c r="D393" s="4">
        <v>159029679</v>
      </c>
      <c r="E393" s="4">
        <v>175544506</v>
      </c>
      <c r="F393" s="4">
        <v>168253164</v>
      </c>
      <c r="G393" s="4">
        <v>1647330</v>
      </c>
      <c r="H393" s="4">
        <v>2194645</v>
      </c>
      <c r="I393" s="4">
        <v>1757468</v>
      </c>
      <c r="J393" s="4">
        <v>2297706</v>
      </c>
    </row>
    <row r="394" spans="1:10" x14ac:dyDescent="0.2">
      <c r="A394" s="53" t="str">
        <f t="shared" si="6"/>
        <v>LINHO EM BRUTO, PENTEADO OU TRABALHADO DE OUTRA FORMA</v>
      </c>
      <c r="B394" s="4" t="s">
        <v>455</v>
      </c>
      <c r="C394" s="4">
        <v>6267</v>
      </c>
      <c r="D394" s="4">
        <v>17</v>
      </c>
      <c r="E394" s="4">
        <v>2220</v>
      </c>
      <c r="F394" s="4">
        <v>3</v>
      </c>
      <c r="G394" s="4">
        <v>3619244</v>
      </c>
      <c r="H394" s="4">
        <v>949807</v>
      </c>
      <c r="I394" s="4">
        <v>3511153</v>
      </c>
      <c r="J394" s="4">
        <v>794582</v>
      </c>
    </row>
    <row r="395" spans="1:10" x14ac:dyDescent="0.2">
      <c r="A395" s="53" t="str">
        <f t="shared" si="6"/>
        <v>LINTERES DE ALGODÃO</v>
      </c>
      <c r="B395" s="4" t="s">
        <v>456</v>
      </c>
      <c r="C395" s="4">
        <v>14160044</v>
      </c>
      <c r="D395" s="4">
        <v>30922944</v>
      </c>
      <c r="E395" s="4">
        <v>12962551</v>
      </c>
      <c r="F395" s="4">
        <v>30682194</v>
      </c>
      <c r="G395" s="4">
        <v>2039</v>
      </c>
      <c r="H395" s="4">
        <v>65</v>
      </c>
      <c r="I395" s="4">
        <v>1524</v>
      </c>
      <c r="J395" s="4">
        <v>100</v>
      </c>
    </row>
    <row r="396" spans="1:10" x14ac:dyDescent="0.2">
      <c r="A396" s="53" t="str">
        <f t="shared" si="6"/>
        <v>LULAS</v>
      </c>
      <c r="B396" s="4" t="s">
        <v>818</v>
      </c>
      <c r="C396" s="4">
        <v>287843</v>
      </c>
      <c r="D396" s="4">
        <v>34669</v>
      </c>
      <c r="E396" s="4">
        <v>360207</v>
      </c>
      <c r="F396" s="4">
        <v>42594</v>
      </c>
      <c r="G396" s="4">
        <v>17574802</v>
      </c>
      <c r="H396" s="4">
        <v>5572740</v>
      </c>
      <c r="I396" s="4">
        <v>22845190</v>
      </c>
      <c r="J396" s="4">
        <v>7678940</v>
      </c>
    </row>
    <row r="397" spans="1:10" x14ac:dyDescent="0.2">
      <c r="A397" s="53" t="str">
        <f t="shared" si="6"/>
        <v>MAÇÃS FRESCAS</v>
      </c>
      <c r="B397" s="4" t="s">
        <v>457</v>
      </c>
      <c r="C397" s="4">
        <v>24525858</v>
      </c>
      <c r="D397" s="4">
        <v>35042541</v>
      </c>
      <c r="E397" s="4">
        <v>30502832</v>
      </c>
      <c r="F397" s="4">
        <v>35979809</v>
      </c>
      <c r="G397" s="4">
        <v>129923873</v>
      </c>
      <c r="H397" s="4">
        <v>139786426</v>
      </c>
      <c r="I397" s="4">
        <v>172873935</v>
      </c>
      <c r="J397" s="4">
        <v>158727333</v>
      </c>
    </row>
    <row r="398" spans="1:10" x14ac:dyDescent="0.2">
      <c r="A398" s="53" t="str">
        <f t="shared" si="6"/>
        <v>MAÇÃS SECAS</v>
      </c>
      <c r="B398" s="4" t="s">
        <v>458</v>
      </c>
      <c r="C398" s="4">
        <v>12079</v>
      </c>
      <c r="D398" s="4">
        <v>4272</v>
      </c>
      <c r="E398" s="4">
        <v>113739</v>
      </c>
      <c r="F398" s="4">
        <v>23059</v>
      </c>
      <c r="G398" s="4">
        <v>16899</v>
      </c>
      <c r="H398" s="4">
        <v>11047</v>
      </c>
      <c r="I398" s="4">
        <v>123430</v>
      </c>
      <c r="J398" s="4">
        <v>33120</v>
      </c>
    </row>
    <row r="399" spans="1:10" x14ac:dyDescent="0.2">
      <c r="A399" s="53" t="str">
        <f t="shared" si="6"/>
        <v>MACIS</v>
      </c>
      <c r="B399" s="4" t="s">
        <v>636</v>
      </c>
      <c r="C399" s="4">
        <v>259</v>
      </c>
      <c r="D399" s="4">
        <v>41</v>
      </c>
      <c r="E399" s="4">
        <v>224</v>
      </c>
      <c r="F399" s="4">
        <v>18</v>
      </c>
      <c r="G399" s="4">
        <v>0</v>
      </c>
      <c r="H399" s="4">
        <v>0</v>
      </c>
      <c r="I399" s="4">
        <v>1120</v>
      </c>
      <c r="J399" s="4">
        <v>100</v>
      </c>
    </row>
    <row r="400" spans="1:10" x14ac:dyDescent="0.2">
      <c r="A400" s="53" t="str">
        <f t="shared" si="6"/>
        <v>MADEIRA COMPENSADA OU CONTRAPLACADA</v>
      </c>
      <c r="B400" s="4" t="s">
        <v>459</v>
      </c>
      <c r="C400" s="4">
        <v>913784608</v>
      </c>
      <c r="D400" s="4">
        <v>1252487171</v>
      </c>
      <c r="E400" s="4">
        <v>694774795</v>
      </c>
      <c r="F400" s="4">
        <v>1158543834</v>
      </c>
      <c r="G400" s="4">
        <v>3625773</v>
      </c>
      <c r="H400" s="4">
        <v>1109417</v>
      </c>
      <c r="I400" s="4">
        <v>5169414</v>
      </c>
      <c r="J400" s="4">
        <v>1454862</v>
      </c>
    </row>
    <row r="401" spans="1:10" x14ac:dyDescent="0.2">
      <c r="A401" s="53" t="str">
        <f t="shared" si="6"/>
        <v>MADEIRA EM BRUTO</v>
      </c>
      <c r="B401" s="4" t="s">
        <v>460</v>
      </c>
      <c r="C401" s="4">
        <v>168316989</v>
      </c>
      <c r="D401" s="4">
        <v>1966785911</v>
      </c>
      <c r="E401" s="4">
        <v>111507613</v>
      </c>
      <c r="F401" s="4">
        <v>1321451297</v>
      </c>
      <c r="G401" s="4">
        <v>782189</v>
      </c>
      <c r="H401" s="4">
        <v>14081018</v>
      </c>
      <c r="I401" s="4">
        <v>698835</v>
      </c>
      <c r="J401" s="4">
        <v>13087153</v>
      </c>
    </row>
    <row r="402" spans="1:10" x14ac:dyDescent="0.2">
      <c r="A402" s="53" t="str">
        <f t="shared" si="6"/>
        <v>MADEIRA EM ESTILHAS OU EM PARTÍCULAS</v>
      </c>
      <c r="B402" s="4" t="s">
        <v>461</v>
      </c>
      <c r="C402" s="4">
        <v>167883950</v>
      </c>
      <c r="D402" s="4">
        <v>1813447315</v>
      </c>
      <c r="E402" s="4">
        <v>154084802</v>
      </c>
      <c r="F402" s="4">
        <v>1480683348</v>
      </c>
      <c r="G402" s="4">
        <v>2557159</v>
      </c>
      <c r="H402" s="4">
        <v>1370674</v>
      </c>
      <c r="I402" s="4">
        <v>1288241</v>
      </c>
      <c r="J402" s="4">
        <v>1605217</v>
      </c>
    </row>
    <row r="403" spans="1:10" x14ac:dyDescent="0.2">
      <c r="A403" s="53" t="str">
        <f t="shared" si="6"/>
        <v>MADEIRA LAMINADA</v>
      </c>
      <c r="B403" s="4" t="s">
        <v>462</v>
      </c>
      <c r="C403" s="4">
        <v>55036777</v>
      </c>
      <c r="D403" s="4">
        <v>151352797</v>
      </c>
      <c r="E403" s="4">
        <v>32905992</v>
      </c>
      <c r="F403" s="4">
        <v>100500492</v>
      </c>
      <c r="G403" s="4">
        <v>13651702</v>
      </c>
      <c r="H403" s="4">
        <v>5257792</v>
      </c>
      <c r="I403" s="4">
        <v>15607944</v>
      </c>
      <c r="J403" s="4">
        <v>7618971</v>
      </c>
    </row>
    <row r="404" spans="1:10" x14ac:dyDescent="0.2">
      <c r="A404" s="53" t="str">
        <f t="shared" si="6"/>
        <v>MADEIRA PERFILADA</v>
      </c>
      <c r="B404" s="4" t="s">
        <v>463</v>
      </c>
      <c r="C404" s="4">
        <v>925975106</v>
      </c>
      <c r="D404" s="4">
        <v>362081058</v>
      </c>
      <c r="E404" s="4">
        <v>618749429</v>
      </c>
      <c r="F404" s="4">
        <v>320051256</v>
      </c>
      <c r="G404" s="4">
        <v>1014820</v>
      </c>
      <c r="H404" s="4">
        <v>264666</v>
      </c>
      <c r="I404" s="4">
        <v>871723</v>
      </c>
      <c r="J404" s="4">
        <v>446868</v>
      </c>
    </row>
    <row r="405" spans="1:10" x14ac:dyDescent="0.2">
      <c r="A405" s="53" t="str">
        <f t="shared" si="6"/>
        <v>MADEIRA SERRADA</v>
      </c>
      <c r="B405" s="4" t="s">
        <v>464</v>
      </c>
      <c r="C405" s="4">
        <v>1015868742</v>
      </c>
      <c r="D405" s="4">
        <v>1707421730</v>
      </c>
      <c r="E405" s="4">
        <v>761619422</v>
      </c>
      <c r="F405" s="4">
        <v>1478849588</v>
      </c>
      <c r="G405" s="4">
        <v>12843434</v>
      </c>
      <c r="H405" s="4">
        <v>18883369</v>
      </c>
      <c r="I405" s="4">
        <v>14821540</v>
      </c>
      <c r="J405" s="4">
        <v>23369497</v>
      </c>
    </row>
    <row r="406" spans="1:10" x14ac:dyDescent="0.2">
      <c r="A406" s="53" t="str">
        <f t="shared" si="6"/>
        <v>MAIONESE</v>
      </c>
      <c r="B406" s="4" t="s">
        <v>465</v>
      </c>
      <c r="C406" s="4">
        <v>15311431</v>
      </c>
      <c r="D406" s="4">
        <v>11627550</v>
      </c>
      <c r="E406" s="4">
        <v>5549735</v>
      </c>
      <c r="F406" s="4">
        <v>3727653</v>
      </c>
      <c r="G406" s="4">
        <v>274803</v>
      </c>
      <c r="H406" s="4">
        <v>73701</v>
      </c>
      <c r="I406" s="4">
        <v>365579</v>
      </c>
      <c r="J406" s="4">
        <v>77377</v>
      </c>
    </row>
    <row r="407" spans="1:10" x14ac:dyDescent="0.2">
      <c r="A407" s="53" t="str">
        <f t="shared" si="6"/>
        <v>MALTE</v>
      </c>
      <c r="B407" s="4" t="s">
        <v>466</v>
      </c>
      <c r="C407" s="4">
        <v>3767771</v>
      </c>
      <c r="D407" s="4">
        <v>4106837</v>
      </c>
      <c r="E407" s="4">
        <v>24591</v>
      </c>
      <c r="F407" s="4">
        <v>26455</v>
      </c>
      <c r="G407" s="4">
        <v>752161507</v>
      </c>
      <c r="H407" s="4">
        <v>1289170417</v>
      </c>
      <c r="I407" s="4">
        <v>870384794</v>
      </c>
      <c r="J407" s="4">
        <v>1301157541</v>
      </c>
    </row>
    <row r="408" spans="1:10" x14ac:dyDescent="0.2">
      <c r="A408" s="53" t="str">
        <f t="shared" si="6"/>
        <v>MAMÕES (PAPAIA) FRESCOS</v>
      </c>
      <c r="B408" s="4" t="s">
        <v>467</v>
      </c>
      <c r="C408" s="4">
        <v>49921755</v>
      </c>
      <c r="D408" s="4">
        <v>39332917</v>
      </c>
      <c r="E408" s="4">
        <v>53280428</v>
      </c>
      <c r="F408" s="4">
        <v>38227347</v>
      </c>
    </row>
    <row r="409" spans="1:10" x14ac:dyDescent="0.2">
      <c r="A409" s="53" t="str">
        <f t="shared" si="6"/>
        <v>MANDARINAS</v>
      </c>
      <c r="B409" s="4" t="s">
        <v>468</v>
      </c>
      <c r="C409" s="4">
        <v>246561</v>
      </c>
      <c r="D409" s="4">
        <v>119409</v>
      </c>
      <c r="E409" s="4">
        <v>259633</v>
      </c>
      <c r="F409" s="4">
        <v>128302</v>
      </c>
      <c r="G409" s="4">
        <v>8084968</v>
      </c>
      <c r="H409" s="4">
        <v>8280421</v>
      </c>
      <c r="I409" s="4">
        <v>12782961</v>
      </c>
      <c r="J409" s="4">
        <v>11020125</v>
      </c>
    </row>
    <row r="410" spans="1:10" x14ac:dyDescent="0.2">
      <c r="A410" s="53" t="str">
        <f t="shared" si="6"/>
        <v>MANDIOCA</v>
      </c>
      <c r="B410" s="4" t="s">
        <v>469</v>
      </c>
      <c r="C410" s="4">
        <v>426015</v>
      </c>
      <c r="D410" s="4">
        <v>338415</v>
      </c>
      <c r="E410" s="4">
        <v>290753</v>
      </c>
      <c r="F410" s="4">
        <v>229548</v>
      </c>
    </row>
    <row r="411" spans="1:10" x14ac:dyDescent="0.2">
      <c r="A411" s="53" t="str">
        <f t="shared" si="6"/>
        <v>MANGAS FRESCAS OU SECAS</v>
      </c>
      <c r="B411" s="4" t="s">
        <v>470</v>
      </c>
      <c r="C411" s="4">
        <v>207095926</v>
      </c>
      <c r="D411" s="4">
        <v>233072067</v>
      </c>
      <c r="E411" s="4">
        <v>321458921</v>
      </c>
      <c r="F411" s="4">
        <v>268525654</v>
      </c>
      <c r="G411" s="4">
        <v>27245</v>
      </c>
      <c r="H411" s="4">
        <v>5000</v>
      </c>
      <c r="I411" s="4">
        <v>0</v>
      </c>
      <c r="J411" s="4">
        <v>0</v>
      </c>
    </row>
    <row r="412" spans="1:10" x14ac:dyDescent="0.2">
      <c r="A412" s="53" t="str">
        <f t="shared" si="6"/>
        <v>MANGOSTOES FRESCOS OU SECOS</v>
      </c>
      <c r="B412" s="4" t="s">
        <v>471</v>
      </c>
      <c r="C412" s="4">
        <v>17709</v>
      </c>
      <c r="D412" s="4">
        <v>5175</v>
      </c>
      <c r="E412" s="4">
        <v>9307</v>
      </c>
      <c r="F412" s="4">
        <v>3505</v>
      </c>
    </row>
    <row r="413" spans="1:10" x14ac:dyDescent="0.2">
      <c r="A413" s="53" t="str">
        <f t="shared" si="6"/>
        <v>MANTEIGA</v>
      </c>
      <c r="B413" s="4" t="s">
        <v>472</v>
      </c>
      <c r="C413" s="4">
        <v>5201351</v>
      </c>
      <c r="D413" s="4">
        <v>1017093</v>
      </c>
      <c r="E413" s="4">
        <v>2170256</v>
      </c>
      <c r="F413" s="4">
        <v>335463</v>
      </c>
      <c r="G413" s="4">
        <v>16816151</v>
      </c>
      <c r="H413" s="4">
        <v>3038590</v>
      </c>
      <c r="I413" s="4">
        <v>22771629</v>
      </c>
      <c r="J413" s="4">
        <v>4182613</v>
      </c>
    </row>
    <row r="414" spans="1:10" x14ac:dyDescent="0.2">
      <c r="A414" s="53" t="str">
        <f t="shared" si="6"/>
        <v>MANTEIGA, GORDURA E OLEO DE CACAU</v>
      </c>
      <c r="B414" s="4" t="s">
        <v>473</v>
      </c>
      <c r="C414" s="4">
        <v>96275996</v>
      </c>
      <c r="D414" s="4">
        <v>17169833</v>
      </c>
      <c r="E414" s="4">
        <v>95772757</v>
      </c>
      <c r="F414" s="4">
        <v>15970930</v>
      </c>
      <c r="G414" s="4">
        <v>2174399</v>
      </c>
      <c r="H414" s="4">
        <v>474932</v>
      </c>
      <c r="I414" s="4">
        <v>3498919</v>
      </c>
      <c r="J414" s="4">
        <v>617643</v>
      </c>
    </row>
    <row r="415" spans="1:10" x14ac:dyDescent="0.2">
      <c r="A415" s="53" t="str">
        <f t="shared" si="6"/>
        <v>MARGARINA</v>
      </c>
      <c r="B415" s="4" t="s">
        <v>474</v>
      </c>
      <c r="C415" s="4">
        <v>70297287</v>
      </c>
      <c r="D415" s="4">
        <v>35464014</v>
      </c>
      <c r="E415" s="4">
        <v>63731459</v>
      </c>
      <c r="F415" s="4">
        <v>34141220</v>
      </c>
      <c r="G415" s="4">
        <v>583416</v>
      </c>
      <c r="H415" s="4">
        <v>281810</v>
      </c>
      <c r="I415" s="4">
        <v>619254</v>
      </c>
      <c r="J415" s="4">
        <v>304508</v>
      </c>
    </row>
    <row r="416" spans="1:10" x14ac:dyDescent="0.2">
      <c r="A416" s="53" t="str">
        <f t="shared" si="6"/>
        <v>MARMELOS FRESCOS</v>
      </c>
      <c r="B416" s="4" t="s">
        <v>475</v>
      </c>
      <c r="C416" s="4">
        <v>1060</v>
      </c>
      <c r="D416" s="4">
        <v>432</v>
      </c>
      <c r="E416" s="4">
        <v>89</v>
      </c>
      <c r="F416" s="4">
        <v>18</v>
      </c>
      <c r="G416" s="4">
        <v>11170</v>
      </c>
      <c r="H416" s="4">
        <v>17131</v>
      </c>
      <c r="I416" s="4">
        <v>0</v>
      </c>
      <c r="J416" s="4">
        <v>0</v>
      </c>
    </row>
    <row r="417" spans="1:10" x14ac:dyDescent="0.2">
      <c r="A417" s="53" t="str">
        <f t="shared" si="6"/>
        <v>MASSAS ALIMENTÍCIAS</v>
      </c>
      <c r="B417" s="4" t="s">
        <v>476</v>
      </c>
      <c r="C417" s="4">
        <v>21573171</v>
      </c>
      <c r="D417" s="4">
        <v>13105446</v>
      </c>
      <c r="E417" s="4">
        <v>29625191</v>
      </c>
      <c r="F417" s="4">
        <v>17622398</v>
      </c>
      <c r="G417" s="4">
        <v>44354155</v>
      </c>
      <c r="H417" s="4">
        <v>29471875</v>
      </c>
      <c r="I417" s="4">
        <v>54681464</v>
      </c>
      <c r="J417" s="4">
        <v>32227822</v>
      </c>
    </row>
    <row r="418" spans="1:10" x14ac:dyDescent="0.2">
      <c r="A418" s="53" t="str">
        <f t="shared" si="6"/>
        <v>MATE</v>
      </c>
      <c r="B418" s="4" t="s">
        <v>477</v>
      </c>
      <c r="C418" s="4">
        <v>97393756</v>
      </c>
      <c r="D418" s="4">
        <v>48309043</v>
      </c>
      <c r="E418" s="4">
        <v>91164700</v>
      </c>
      <c r="F418" s="4">
        <v>42212707</v>
      </c>
      <c r="G418" s="4">
        <v>631206</v>
      </c>
      <c r="H418" s="4">
        <v>276340</v>
      </c>
      <c r="I418" s="4">
        <v>3018110</v>
      </c>
      <c r="J418" s="4">
        <v>1979073</v>
      </c>
    </row>
    <row r="419" spans="1:10" x14ac:dyDescent="0.2">
      <c r="A419" s="53" t="str">
        <f t="shared" si="6"/>
        <v>MATERIAS CORANTES DE ORIGEM VEGETAL</v>
      </c>
      <c r="B419" s="4" t="s">
        <v>478</v>
      </c>
      <c r="C419" s="4">
        <v>9085119</v>
      </c>
      <c r="D419" s="4">
        <v>990181</v>
      </c>
      <c r="E419" s="4">
        <v>9481577</v>
      </c>
      <c r="F419" s="4">
        <v>804831</v>
      </c>
      <c r="G419" s="4">
        <v>18076153</v>
      </c>
      <c r="H419" s="4">
        <v>556542</v>
      </c>
      <c r="I419" s="4">
        <v>17258622</v>
      </c>
      <c r="J419" s="4">
        <v>615615</v>
      </c>
    </row>
    <row r="420" spans="1:10" x14ac:dyDescent="0.2">
      <c r="A420" s="53" t="str">
        <f t="shared" si="6"/>
        <v>MATÉRIAS PÉCTICAS, PECTINATOS E PECTATOS</v>
      </c>
      <c r="B420" s="4" t="s">
        <v>479</v>
      </c>
      <c r="C420" s="4">
        <v>117844</v>
      </c>
      <c r="D420" s="4">
        <v>8492</v>
      </c>
      <c r="E420" s="4">
        <v>231771</v>
      </c>
      <c r="F420" s="4">
        <v>19866</v>
      </c>
      <c r="G420" s="4">
        <v>756835</v>
      </c>
      <c r="H420" s="4">
        <v>101500</v>
      </c>
      <c r="I420" s="4">
        <v>818119</v>
      </c>
      <c r="J420" s="4">
        <v>80200</v>
      </c>
    </row>
    <row r="421" spans="1:10" x14ac:dyDescent="0.2">
      <c r="A421" s="53" t="str">
        <f t="shared" si="6"/>
        <v>MEL NATURAL</v>
      </c>
      <c r="B421" s="4" t="s">
        <v>480</v>
      </c>
      <c r="C421" s="4">
        <v>137063499</v>
      </c>
      <c r="D421" s="4">
        <v>36730130</v>
      </c>
      <c r="E421" s="4">
        <v>82910417</v>
      </c>
      <c r="F421" s="4">
        <v>28287855</v>
      </c>
      <c r="G421" s="4">
        <v>7</v>
      </c>
      <c r="H421" s="4">
        <v>0</v>
      </c>
      <c r="I421" s="4">
        <v>0</v>
      </c>
      <c r="J421" s="4">
        <v>0</v>
      </c>
    </row>
    <row r="422" spans="1:10" x14ac:dyDescent="0.2">
      <c r="A422" s="53" t="str">
        <f t="shared" si="6"/>
        <v>MELAÇOS</v>
      </c>
      <c r="B422" s="4" t="s">
        <v>481</v>
      </c>
      <c r="C422" s="4">
        <v>75552</v>
      </c>
      <c r="D422" s="4">
        <v>85178</v>
      </c>
      <c r="E422" s="4">
        <v>109496</v>
      </c>
      <c r="F422" s="4">
        <v>68223</v>
      </c>
      <c r="G422" s="4">
        <v>1633621</v>
      </c>
      <c r="H422" s="4">
        <v>4675142</v>
      </c>
      <c r="I422" s="4">
        <v>2217215</v>
      </c>
      <c r="J422" s="4">
        <v>4675820</v>
      </c>
    </row>
    <row r="423" spans="1:10" x14ac:dyDescent="0.2">
      <c r="A423" s="53" t="str">
        <f t="shared" si="6"/>
        <v>MELANCIAS FRESCAS</v>
      </c>
      <c r="B423" s="4" t="s">
        <v>482</v>
      </c>
      <c r="C423" s="4">
        <v>60963671</v>
      </c>
      <c r="D423" s="4">
        <v>104884362</v>
      </c>
      <c r="E423" s="4">
        <v>72603133</v>
      </c>
      <c r="F423" s="4">
        <v>112670935</v>
      </c>
    </row>
    <row r="424" spans="1:10" x14ac:dyDescent="0.2">
      <c r="A424" s="53" t="str">
        <f t="shared" si="6"/>
        <v>MELÕES FRESCOS</v>
      </c>
      <c r="B424" s="4" t="s">
        <v>483</v>
      </c>
      <c r="C424" s="4">
        <v>162580373</v>
      </c>
      <c r="D424" s="4">
        <v>220195593</v>
      </c>
      <c r="E424" s="4">
        <v>186766232</v>
      </c>
      <c r="F424" s="4">
        <v>225524994</v>
      </c>
    </row>
    <row r="425" spans="1:10" x14ac:dyDescent="0.2">
      <c r="A425" s="53" t="str">
        <f t="shared" si="6"/>
        <v>MILHO</v>
      </c>
      <c r="B425" s="4" t="s">
        <v>484</v>
      </c>
      <c r="C425" s="4">
        <v>13162335655</v>
      </c>
      <c r="D425" s="4">
        <v>46569550143</v>
      </c>
      <c r="E425" s="4">
        <v>12835663146</v>
      </c>
      <c r="F425" s="4">
        <v>54603947968</v>
      </c>
      <c r="G425" s="4">
        <v>596406395</v>
      </c>
      <c r="H425" s="4">
        <v>2613957164</v>
      </c>
      <c r="I425" s="4">
        <v>253354799</v>
      </c>
      <c r="J425" s="4">
        <v>1311435864</v>
      </c>
    </row>
    <row r="426" spans="1:10" x14ac:dyDescent="0.2">
      <c r="A426" s="53" t="str">
        <f t="shared" si="6"/>
        <v>MILHO DOCE PREPARADO</v>
      </c>
      <c r="B426" s="4" t="s">
        <v>485</v>
      </c>
      <c r="C426" s="4">
        <v>24830619</v>
      </c>
      <c r="D426" s="4">
        <v>20628499</v>
      </c>
      <c r="E426" s="4">
        <v>23577262</v>
      </c>
      <c r="F426" s="4">
        <v>17180888</v>
      </c>
      <c r="G426" s="4">
        <v>473943</v>
      </c>
      <c r="H426" s="4">
        <v>285381</v>
      </c>
      <c r="I426" s="4">
        <v>443826</v>
      </c>
      <c r="J426" s="4">
        <v>200990</v>
      </c>
    </row>
    <row r="427" spans="1:10" x14ac:dyDescent="0.2">
      <c r="A427" s="53" t="str">
        <f t="shared" si="6"/>
        <v>MIUDEZAS DE CARNE BOVINA</v>
      </c>
      <c r="B427" s="4" t="s">
        <v>486</v>
      </c>
      <c r="C427" s="4">
        <v>390503724</v>
      </c>
      <c r="D427" s="4">
        <v>169873047</v>
      </c>
      <c r="E427" s="4">
        <v>404584713</v>
      </c>
      <c r="F427" s="4">
        <v>191876273</v>
      </c>
      <c r="G427" s="4">
        <v>19493583</v>
      </c>
      <c r="H427" s="4">
        <v>11600830</v>
      </c>
      <c r="I427" s="4">
        <v>16773270</v>
      </c>
      <c r="J427" s="4">
        <v>8990368</v>
      </c>
    </row>
    <row r="428" spans="1:10" x14ac:dyDescent="0.2">
      <c r="A428" s="53" t="str">
        <f t="shared" si="6"/>
        <v>MIUDEZAS DE CARNE DE OVINO</v>
      </c>
      <c r="B428" s="4" t="s">
        <v>487</v>
      </c>
      <c r="C428" s="4">
        <v>0</v>
      </c>
      <c r="D428" s="4">
        <v>0</v>
      </c>
      <c r="E428" s="4">
        <v>113</v>
      </c>
      <c r="F428" s="4">
        <v>11</v>
      </c>
      <c r="G428" s="4">
        <v>27487977</v>
      </c>
      <c r="H428" s="4">
        <v>1381259</v>
      </c>
      <c r="I428" s="4">
        <v>18680454</v>
      </c>
      <c r="J428" s="4">
        <v>1033441</v>
      </c>
    </row>
    <row r="429" spans="1:10" x14ac:dyDescent="0.2">
      <c r="A429" s="53" t="str">
        <f t="shared" si="6"/>
        <v>MIUDEZAS DE CARNE SUÍNA</v>
      </c>
      <c r="B429" s="4" t="s">
        <v>488</v>
      </c>
      <c r="C429" s="4">
        <v>123269882</v>
      </c>
      <c r="D429" s="4">
        <v>81137656</v>
      </c>
      <c r="E429" s="4">
        <v>137603270</v>
      </c>
      <c r="F429" s="4">
        <v>107312271</v>
      </c>
      <c r="G429" s="4">
        <v>152397121</v>
      </c>
      <c r="H429" s="4">
        <v>22868027</v>
      </c>
      <c r="I429" s="4">
        <v>142228226</v>
      </c>
      <c r="J429" s="4">
        <v>16405984</v>
      </c>
    </row>
    <row r="430" spans="1:10" x14ac:dyDescent="0.2">
      <c r="A430" s="53" t="str">
        <f t="shared" si="6"/>
        <v>MOLHOS E PREPARAÇÕES PARA MOLHOS</v>
      </c>
      <c r="B430" s="4" t="s">
        <v>489</v>
      </c>
      <c r="C430" s="4">
        <v>11241275</v>
      </c>
      <c r="D430" s="4">
        <v>8349241</v>
      </c>
      <c r="E430" s="4">
        <v>12553929</v>
      </c>
      <c r="F430" s="4">
        <v>8665372</v>
      </c>
      <c r="G430" s="4">
        <v>19669725</v>
      </c>
      <c r="H430" s="4">
        <v>8194301</v>
      </c>
      <c r="I430" s="4">
        <v>28073129</v>
      </c>
      <c r="J430" s="4">
        <v>10211348</v>
      </c>
    </row>
    <row r="431" spans="1:10" x14ac:dyDescent="0.2">
      <c r="A431" s="53" t="str">
        <f t="shared" si="6"/>
        <v>MORANGOS CONGELADOS</v>
      </c>
      <c r="B431" s="4" t="s">
        <v>490</v>
      </c>
      <c r="C431" s="4">
        <v>12365</v>
      </c>
      <c r="D431" s="4">
        <v>7643</v>
      </c>
      <c r="E431" s="4">
        <v>28224</v>
      </c>
      <c r="F431" s="4">
        <v>11272</v>
      </c>
      <c r="G431" s="4">
        <v>5681015</v>
      </c>
      <c r="H431" s="4">
        <v>4529949</v>
      </c>
      <c r="I431" s="4">
        <v>16754071</v>
      </c>
      <c r="J431" s="4">
        <v>20033393</v>
      </c>
    </row>
    <row r="432" spans="1:10" x14ac:dyDescent="0.2">
      <c r="A432" s="53" t="str">
        <f t="shared" si="6"/>
        <v>MORANGOS FRESCOS</v>
      </c>
      <c r="B432" s="4" t="s">
        <v>491</v>
      </c>
      <c r="C432" s="4">
        <v>105304</v>
      </c>
      <c r="D432" s="4">
        <v>74459</v>
      </c>
      <c r="E432" s="4">
        <v>271923</v>
      </c>
      <c r="F432" s="4">
        <v>199429</v>
      </c>
    </row>
    <row r="433" spans="1:10" x14ac:dyDescent="0.2">
      <c r="A433" s="53" t="str">
        <f t="shared" si="6"/>
        <v>MORANGOS PREPARADOS OU CONSERVADOS</v>
      </c>
      <c r="B433" s="4" t="s">
        <v>492</v>
      </c>
      <c r="C433" s="4">
        <v>189969</v>
      </c>
      <c r="D433" s="4">
        <v>43848</v>
      </c>
      <c r="E433" s="4">
        <v>220418</v>
      </c>
      <c r="F433" s="4">
        <v>39171</v>
      </c>
      <c r="G433" s="4">
        <v>32239</v>
      </c>
      <c r="H433" s="4">
        <v>4962</v>
      </c>
      <c r="I433" s="4">
        <v>169567</v>
      </c>
      <c r="J433" s="4">
        <v>23577</v>
      </c>
    </row>
    <row r="434" spans="1:10" x14ac:dyDescent="0.2">
      <c r="A434" s="53" t="str">
        <f t="shared" si="6"/>
        <v>MÓVEIS DE MADEIRA</v>
      </c>
      <c r="B434" s="4" t="s">
        <v>493</v>
      </c>
      <c r="C434" s="4">
        <v>662871038</v>
      </c>
      <c r="D434" s="4">
        <v>323742790</v>
      </c>
      <c r="E434" s="4">
        <v>592305431</v>
      </c>
      <c r="F434" s="4">
        <v>304630785</v>
      </c>
      <c r="G434" s="4">
        <v>14428407</v>
      </c>
      <c r="H434" s="4">
        <v>3448897</v>
      </c>
      <c r="I434" s="4">
        <v>17797725</v>
      </c>
      <c r="J434" s="4">
        <v>4966013</v>
      </c>
    </row>
    <row r="435" spans="1:10" x14ac:dyDescent="0.2">
      <c r="A435" s="53" t="str">
        <f t="shared" si="6"/>
        <v>MUDAS DE PLANTAS NÃO ORNAMENTAIS</v>
      </c>
      <c r="B435" s="4" t="s">
        <v>494</v>
      </c>
      <c r="C435" s="4">
        <v>134314</v>
      </c>
      <c r="D435" s="4">
        <v>28230</v>
      </c>
      <c r="E435" s="4">
        <v>38800</v>
      </c>
      <c r="F435" s="4">
        <v>748</v>
      </c>
      <c r="G435" s="4">
        <v>8071629</v>
      </c>
      <c r="H435" s="4">
        <v>800248</v>
      </c>
      <c r="I435" s="4">
        <v>9664095</v>
      </c>
      <c r="J435" s="4">
        <v>835353</v>
      </c>
    </row>
    <row r="436" spans="1:10" x14ac:dyDescent="0.2">
      <c r="A436" s="53" t="str">
        <f t="shared" si="6"/>
        <v>MUDAS DE PLANTAS ORNAMENTAIS</v>
      </c>
      <c r="B436" s="4" t="s">
        <v>495</v>
      </c>
      <c r="C436" s="4">
        <v>5016814</v>
      </c>
      <c r="D436" s="4">
        <v>909210</v>
      </c>
      <c r="E436" s="4">
        <v>4956627</v>
      </c>
      <c r="F436" s="4">
        <v>905877</v>
      </c>
      <c r="G436" s="4">
        <v>25644607</v>
      </c>
      <c r="H436" s="4">
        <v>853096</v>
      </c>
      <c r="I436" s="4">
        <v>27804223</v>
      </c>
      <c r="J436" s="4">
        <v>1034931</v>
      </c>
    </row>
    <row r="437" spans="1:10" x14ac:dyDescent="0.2">
      <c r="A437" s="53" t="str">
        <f t="shared" si="6"/>
        <v>NOZ-MOSCADA</v>
      </c>
      <c r="B437" s="4" t="s">
        <v>496</v>
      </c>
      <c r="C437" s="4">
        <v>17276</v>
      </c>
      <c r="D437" s="4">
        <v>1052</v>
      </c>
      <c r="E437" s="4">
        <v>17163</v>
      </c>
      <c r="F437" s="4">
        <v>1047</v>
      </c>
      <c r="G437" s="4">
        <v>2910652</v>
      </c>
      <c r="H437" s="4">
        <v>435861</v>
      </c>
      <c r="I437" s="4">
        <v>2940073</v>
      </c>
      <c r="J437" s="4">
        <v>430323</v>
      </c>
    </row>
    <row r="438" spans="1:10" x14ac:dyDescent="0.2">
      <c r="A438" s="53" t="str">
        <f t="shared" si="6"/>
        <v>NOZES</v>
      </c>
      <c r="B438" s="4" t="s">
        <v>497</v>
      </c>
      <c r="C438" s="4">
        <v>4451729</v>
      </c>
      <c r="D438" s="4">
        <v>396794</v>
      </c>
      <c r="E438" s="4">
        <v>2420393</v>
      </c>
      <c r="F438" s="4">
        <v>301808</v>
      </c>
      <c r="G438" s="4">
        <v>22484705</v>
      </c>
      <c r="H438" s="4">
        <v>5016475</v>
      </c>
      <c r="I438" s="4">
        <v>23741678</v>
      </c>
      <c r="J438" s="4">
        <v>5856510</v>
      </c>
    </row>
    <row r="439" spans="1:10" x14ac:dyDescent="0.2">
      <c r="A439" s="53" t="str">
        <f t="shared" si="6"/>
        <v>OBRAS DE MARCENARIA OU CARPINTARIA</v>
      </c>
      <c r="B439" s="4" t="s">
        <v>498</v>
      </c>
      <c r="C439" s="4">
        <v>554770151</v>
      </c>
      <c r="D439" s="4">
        <v>221392423</v>
      </c>
      <c r="E439" s="4">
        <v>436544348</v>
      </c>
      <c r="F439" s="4">
        <v>208764912</v>
      </c>
      <c r="G439" s="4">
        <v>4796158</v>
      </c>
      <c r="H439" s="4">
        <v>2070528</v>
      </c>
      <c r="I439" s="4">
        <v>5521128</v>
      </c>
      <c r="J439" s="4">
        <v>2118202</v>
      </c>
    </row>
    <row r="440" spans="1:10" x14ac:dyDescent="0.2">
      <c r="A440" s="53" t="str">
        <f t="shared" si="6"/>
        <v>OLEO DE ALGODÃO</v>
      </c>
      <c r="B440" s="4" t="s">
        <v>499</v>
      </c>
      <c r="C440" s="4">
        <v>9196341</v>
      </c>
      <c r="D440" s="4">
        <v>5137293</v>
      </c>
      <c r="E440" s="4">
        <v>14301207</v>
      </c>
      <c r="F440" s="4">
        <v>10276631</v>
      </c>
      <c r="G440" s="4">
        <v>1469619</v>
      </c>
      <c r="H440" s="4">
        <v>755374</v>
      </c>
      <c r="I440" s="4">
        <v>159669</v>
      </c>
      <c r="J440" s="4">
        <v>33832</v>
      </c>
    </row>
    <row r="441" spans="1:10" x14ac:dyDescent="0.2">
      <c r="A441" s="53" t="str">
        <f t="shared" si="6"/>
        <v>ÒLEO DE AMENDOIM</v>
      </c>
      <c r="B441" s="4" t="s">
        <v>500</v>
      </c>
      <c r="C441" s="4">
        <v>280702733</v>
      </c>
      <c r="D441" s="4">
        <v>154262232</v>
      </c>
      <c r="E441" s="4">
        <v>171439453</v>
      </c>
      <c r="F441" s="4">
        <v>91492973</v>
      </c>
      <c r="G441" s="4">
        <v>2489047</v>
      </c>
      <c r="H441" s="4">
        <v>72529</v>
      </c>
      <c r="I441" s="4">
        <v>207630</v>
      </c>
      <c r="J441" s="4">
        <v>34889</v>
      </c>
    </row>
    <row r="442" spans="1:10" x14ac:dyDescent="0.2">
      <c r="A442" s="53" t="str">
        <f t="shared" si="6"/>
        <v>OLEO DE BABAÇU</v>
      </c>
      <c r="B442" s="4" t="s">
        <v>501</v>
      </c>
      <c r="C442" s="4">
        <v>770846</v>
      </c>
      <c r="D442" s="4">
        <v>159297</v>
      </c>
      <c r="E442" s="4">
        <v>1116714</v>
      </c>
      <c r="F442" s="4">
        <v>244241</v>
      </c>
      <c r="G442" s="4">
        <v>6443512</v>
      </c>
      <c r="H442" s="4">
        <v>4082666</v>
      </c>
      <c r="I442" s="4">
        <v>10656472</v>
      </c>
      <c r="J442" s="4">
        <v>9445058</v>
      </c>
    </row>
    <row r="443" spans="1:10" x14ac:dyDescent="0.2">
      <c r="A443" s="53" t="str">
        <f t="shared" si="6"/>
        <v>OLEO DE COCO</v>
      </c>
      <c r="B443" s="4" t="s">
        <v>502</v>
      </c>
      <c r="C443" s="4">
        <v>398746</v>
      </c>
      <c r="D443" s="4">
        <v>47089</v>
      </c>
      <c r="E443" s="4">
        <v>614767</v>
      </c>
      <c r="F443" s="4">
        <v>115042</v>
      </c>
      <c r="G443" s="4">
        <v>7729185</v>
      </c>
      <c r="H443" s="4">
        <v>3022206</v>
      </c>
      <c r="I443" s="4">
        <v>7050059</v>
      </c>
      <c r="J443" s="4">
        <v>3770903</v>
      </c>
    </row>
    <row r="444" spans="1:10" x14ac:dyDescent="0.2">
      <c r="A444" s="53" t="str">
        <f t="shared" si="6"/>
        <v>OLEO DE DENDÊ OU DE PALMA</v>
      </c>
      <c r="B444" s="4" t="s">
        <v>503</v>
      </c>
      <c r="C444" s="4">
        <v>42795344</v>
      </c>
      <c r="D444" s="4">
        <v>27156066</v>
      </c>
      <c r="E444" s="4">
        <v>12983244</v>
      </c>
      <c r="F444" s="4">
        <v>8253078</v>
      </c>
      <c r="G444" s="4">
        <v>818207750</v>
      </c>
      <c r="H444" s="4">
        <v>528334232</v>
      </c>
      <c r="I444" s="4">
        <v>480013912</v>
      </c>
      <c r="J444" s="4">
        <v>477730715</v>
      </c>
    </row>
    <row r="445" spans="1:10" x14ac:dyDescent="0.2">
      <c r="A445" s="53" t="str">
        <f t="shared" si="6"/>
        <v>OLEO DE GIRASSOL</v>
      </c>
      <c r="B445" s="4" t="s">
        <v>504</v>
      </c>
      <c r="C445" s="4">
        <v>2644687</v>
      </c>
      <c r="D445" s="4">
        <v>748087</v>
      </c>
      <c r="E445" s="4">
        <v>911295</v>
      </c>
      <c r="F445" s="4">
        <v>246762</v>
      </c>
      <c r="G445" s="4">
        <v>57446177</v>
      </c>
      <c r="H445" s="4">
        <v>33219190</v>
      </c>
      <c r="I445" s="4">
        <v>42855727</v>
      </c>
      <c r="J445" s="4">
        <v>37761840</v>
      </c>
    </row>
    <row r="446" spans="1:10" x14ac:dyDescent="0.2">
      <c r="A446" s="53" t="str">
        <f t="shared" si="6"/>
        <v>OLEO DE MILHO</v>
      </c>
      <c r="B446" s="4" t="s">
        <v>505</v>
      </c>
      <c r="C446" s="4">
        <v>64080714</v>
      </c>
      <c r="D446" s="4">
        <v>42946515</v>
      </c>
      <c r="E446" s="4">
        <v>92456198</v>
      </c>
      <c r="F446" s="4">
        <v>86732022</v>
      </c>
      <c r="G446" s="4">
        <v>7363283</v>
      </c>
      <c r="H446" s="4">
        <v>4631346</v>
      </c>
      <c r="I446" s="4">
        <v>4463304</v>
      </c>
      <c r="J446" s="4">
        <v>2363167</v>
      </c>
    </row>
    <row r="447" spans="1:10" x14ac:dyDescent="0.2">
      <c r="A447" s="53" t="str">
        <f t="shared" si="6"/>
        <v>OLEO DE SOJA EM BRUTO</v>
      </c>
      <c r="B447" s="4" t="s">
        <v>506</v>
      </c>
      <c r="C447" s="4">
        <v>3601835615</v>
      </c>
      <c r="D447" s="4">
        <v>2435680923</v>
      </c>
      <c r="E447" s="4">
        <v>2062319004</v>
      </c>
      <c r="F447" s="4">
        <v>2005685172</v>
      </c>
      <c r="G447" s="4">
        <v>29384793</v>
      </c>
      <c r="H447" s="4">
        <v>25502595</v>
      </c>
      <c r="I447" s="4">
        <v>18515920</v>
      </c>
      <c r="J447" s="4">
        <v>20743860</v>
      </c>
    </row>
    <row r="448" spans="1:10" x14ac:dyDescent="0.2">
      <c r="A448" s="53" t="str">
        <f t="shared" si="6"/>
        <v>OLEO DE SOJA REFINADO</v>
      </c>
      <c r="B448" s="4" t="s">
        <v>507</v>
      </c>
      <c r="C448" s="4">
        <v>378115635</v>
      </c>
      <c r="D448" s="4">
        <v>209302739</v>
      </c>
      <c r="E448" s="4">
        <v>259930255</v>
      </c>
      <c r="F448" s="4">
        <v>193393518</v>
      </c>
      <c r="G448" s="4">
        <v>608070</v>
      </c>
      <c r="H448" s="4">
        <v>282988</v>
      </c>
      <c r="I448" s="4">
        <v>399871</v>
      </c>
      <c r="J448" s="4">
        <v>111345</v>
      </c>
    </row>
    <row r="449" spans="1:10" x14ac:dyDescent="0.2">
      <c r="A449" s="53" t="str">
        <f t="shared" si="6"/>
        <v>OLEO ESSENCIAL DE LARANJA</v>
      </c>
      <c r="B449" s="4" t="s">
        <v>508</v>
      </c>
      <c r="C449" s="4">
        <v>286701106</v>
      </c>
      <c r="D449" s="4">
        <v>31606222</v>
      </c>
      <c r="E449" s="4">
        <v>373920781</v>
      </c>
      <c r="F449" s="4">
        <v>29754054</v>
      </c>
      <c r="G449" s="4">
        <v>4503002</v>
      </c>
      <c r="H449" s="4">
        <v>167037</v>
      </c>
      <c r="I449" s="4">
        <v>9599343</v>
      </c>
      <c r="J449" s="4">
        <v>341532</v>
      </c>
    </row>
    <row r="450" spans="1:10" x14ac:dyDescent="0.2">
      <c r="A450" s="53" t="str">
        <f t="shared" ref="A450:A513" si="7">RIGHT(B450,LEN(B450)-11)</f>
        <v>OSSOS E OSSEÍNA</v>
      </c>
      <c r="B450" s="4" t="s">
        <v>509</v>
      </c>
      <c r="C450" s="4">
        <v>13750101</v>
      </c>
      <c r="D450" s="4">
        <v>19863720</v>
      </c>
      <c r="E450" s="4">
        <v>6463647</v>
      </c>
      <c r="F450" s="4">
        <v>10136277</v>
      </c>
    </row>
    <row r="451" spans="1:10" x14ac:dyDescent="0.2">
      <c r="A451" s="53" t="str">
        <f t="shared" si="7"/>
        <v>OUTRAS BEBIDAS ALCÓOLICAS</v>
      </c>
      <c r="B451" s="4" t="s">
        <v>510</v>
      </c>
      <c r="C451" s="4">
        <v>33147101</v>
      </c>
      <c r="D451" s="4">
        <v>28739818</v>
      </c>
      <c r="E451" s="4">
        <v>40295680</v>
      </c>
      <c r="F451" s="4">
        <v>34559320</v>
      </c>
      <c r="G451" s="4">
        <v>63514877</v>
      </c>
      <c r="H451" s="4">
        <v>20633497</v>
      </c>
      <c r="I451" s="4">
        <v>71352987</v>
      </c>
      <c r="J451" s="4">
        <v>18426055</v>
      </c>
    </row>
    <row r="452" spans="1:10" x14ac:dyDescent="0.2">
      <c r="A452" s="53" t="str">
        <f t="shared" si="7"/>
        <v>OUTRAS BEBIDAS NÃO ALCOÓLICAS</v>
      </c>
      <c r="B452" s="4" t="s">
        <v>511</v>
      </c>
      <c r="C452" s="4">
        <v>18828295</v>
      </c>
      <c r="D452" s="4">
        <v>27090084</v>
      </c>
      <c r="E452" s="4">
        <v>22719809</v>
      </c>
      <c r="F452" s="4">
        <v>31898717</v>
      </c>
      <c r="G452" s="4">
        <v>212612398</v>
      </c>
      <c r="H452" s="4">
        <v>200886767</v>
      </c>
      <c r="I452" s="4">
        <v>214950926</v>
      </c>
      <c r="J452" s="4">
        <v>169605940</v>
      </c>
    </row>
    <row r="453" spans="1:10" x14ac:dyDescent="0.2">
      <c r="A453" s="53" t="str">
        <f t="shared" si="7"/>
        <v>OUTRAS FRUTAS CONGELADAS</v>
      </c>
      <c r="B453" s="4" t="s">
        <v>512</v>
      </c>
      <c r="C453" s="4">
        <v>13902790</v>
      </c>
      <c r="D453" s="4">
        <v>6481212</v>
      </c>
      <c r="E453" s="4">
        <v>14754468</v>
      </c>
      <c r="F453" s="4">
        <v>6108701</v>
      </c>
      <c r="G453" s="4">
        <v>13579902</v>
      </c>
      <c r="H453" s="4">
        <v>3804965</v>
      </c>
      <c r="I453" s="4">
        <v>14643941</v>
      </c>
      <c r="J453" s="4">
        <v>5000546</v>
      </c>
    </row>
    <row r="454" spans="1:10" x14ac:dyDescent="0.2">
      <c r="A454" s="53" t="str">
        <f t="shared" si="7"/>
        <v>OUTRAS FRUTAS PREPARADAS OU CONSERVADAS</v>
      </c>
      <c r="B454" s="4" t="s">
        <v>513</v>
      </c>
      <c r="C454" s="4">
        <v>116599123</v>
      </c>
      <c r="D454" s="4">
        <v>62916730</v>
      </c>
      <c r="E454" s="4">
        <v>116260510</v>
      </c>
      <c r="F454" s="4">
        <v>56248061</v>
      </c>
      <c r="G454" s="4">
        <v>40744242</v>
      </c>
      <c r="H454" s="4">
        <v>11073374</v>
      </c>
      <c r="I454" s="4">
        <v>54972266</v>
      </c>
      <c r="J454" s="4">
        <v>14579284</v>
      </c>
    </row>
    <row r="455" spans="1:10" x14ac:dyDescent="0.2">
      <c r="A455" s="53" t="str">
        <f t="shared" si="7"/>
        <v>OUTRAS FRUTAS SECAS OU FRESCAS</v>
      </c>
      <c r="B455" s="4" t="s">
        <v>514</v>
      </c>
      <c r="C455" s="4">
        <v>10307995</v>
      </c>
      <c r="D455" s="4">
        <v>2978171</v>
      </c>
      <c r="E455" s="4">
        <v>10354774</v>
      </c>
      <c r="F455" s="4">
        <v>2510706</v>
      </c>
      <c r="G455" s="4">
        <v>55247834</v>
      </c>
      <c r="H455" s="4">
        <v>42337046</v>
      </c>
      <c r="I455" s="4">
        <v>70684329</v>
      </c>
      <c r="J455" s="4">
        <v>42177809</v>
      </c>
    </row>
    <row r="456" spans="1:10" x14ac:dyDescent="0.2">
      <c r="A456" s="53" t="str">
        <f t="shared" si="7"/>
        <v>OUTRAS GORDURAS E OLEOS DE ORIGEM ANIMAL</v>
      </c>
      <c r="B456" s="4" t="s">
        <v>515</v>
      </c>
      <c r="C456" s="4">
        <v>32096019</v>
      </c>
      <c r="D456" s="4">
        <v>18620595</v>
      </c>
      <c r="E456" s="4">
        <v>59238327</v>
      </c>
      <c r="F456" s="4">
        <v>47574475</v>
      </c>
      <c r="G456" s="4">
        <v>35476724</v>
      </c>
      <c r="H456" s="4">
        <v>6656849</v>
      </c>
      <c r="I456" s="4">
        <v>51939528</v>
      </c>
      <c r="J456" s="4">
        <v>6515175</v>
      </c>
    </row>
    <row r="457" spans="1:10" x14ac:dyDescent="0.2">
      <c r="A457" s="53" t="str">
        <f t="shared" si="7"/>
        <v>OUTRAS PLANTAS VIVAS, ESTACAS E ENXERTOS</v>
      </c>
      <c r="B457" s="4" t="s">
        <v>516</v>
      </c>
      <c r="C457" s="4">
        <v>833211</v>
      </c>
      <c r="D457" s="4">
        <v>268262</v>
      </c>
      <c r="E457" s="4">
        <v>1185276</v>
      </c>
      <c r="F457" s="4">
        <v>341673</v>
      </c>
      <c r="G457" s="4">
        <v>387</v>
      </c>
      <c r="H457" s="4">
        <v>2</v>
      </c>
      <c r="I457" s="4">
        <v>21885</v>
      </c>
      <c r="J457" s="4">
        <v>758</v>
      </c>
    </row>
    <row r="458" spans="1:10" x14ac:dyDescent="0.2">
      <c r="A458" s="53" t="str">
        <f t="shared" si="7"/>
        <v>OUTRAS PREPARAÇÕES ALIMENTÍCIAS</v>
      </c>
      <c r="B458" s="4" t="s">
        <v>517</v>
      </c>
      <c r="C458" s="4">
        <v>224919626</v>
      </c>
      <c r="D458" s="4">
        <v>54924248</v>
      </c>
      <c r="E458" s="4">
        <v>248580466</v>
      </c>
      <c r="F458" s="4">
        <v>52533978</v>
      </c>
      <c r="G458" s="4">
        <v>198387146</v>
      </c>
      <c r="H458" s="4">
        <v>34703546</v>
      </c>
      <c r="I458" s="4">
        <v>239903276</v>
      </c>
      <c r="J458" s="4">
        <v>36761396</v>
      </c>
    </row>
    <row r="459" spans="1:10" x14ac:dyDescent="0.2">
      <c r="A459" s="53" t="str">
        <f t="shared" si="7"/>
        <v>OUTRAS PREPARAÇÕES ALIMENTÍCIAS A BASE DE CEREAIS</v>
      </c>
      <c r="B459" s="4" t="s">
        <v>518</v>
      </c>
      <c r="C459" s="4">
        <v>249295725</v>
      </c>
      <c r="D459" s="4">
        <v>114623208</v>
      </c>
      <c r="E459" s="4">
        <v>205227049</v>
      </c>
      <c r="F459" s="4">
        <v>91245653</v>
      </c>
      <c r="G459" s="4">
        <v>90098078</v>
      </c>
      <c r="H459" s="4">
        <v>27084028</v>
      </c>
      <c r="I459" s="4">
        <v>76896165</v>
      </c>
      <c r="J459" s="4">
        <v>22644338</v>
      </c>
    </row>
    <row r="460" spans="1:10" x14ac:dyDescent="0.2">
      <c r="A460" s="53" t="str">
        <f t="shared" si="7"/>
        <v>OUTRAS RAÇÕES PARA ANIMAIS DOMÉSTICOS</v>
      </c>
      <c r="B460" s="4" t="s">
        <v>519</v>
      </c>
      <c r="C460" s="4">
        <v>350393876</v>
      </c>
      <c r="D460" s="4">
        <v>281965136</v>
      </c>
      <c r="E460" s="4">
        <v>356614574</v>
      </c>
      <c r="F460" s="4">
        <v>283805234</v>
      </c>
      <c r="G460" s="4">
        <v>346640418</v>
      </c>
      <c r="H460" s="4">
        <v>152345405</v>
      </c>
      <c r="I460" s="4">
        <v>343105413</v>
      </c>
      <c r="J460" s="4">
        <v>137685634</v>
      </c>
    </row>
    <row r="461" spans="1:10" x14ac:dyDescent="0.2">
      <c r="A461" s="53" t="str">
        <f t="shared" si="7"/>
        <v>OUTRAS SUBSTÂNCIAS PROTEICAS</v>
      </c>
      <c r="B461" s="4" t="s">
        <v>520</v>
      </c>
      <c r="C461" s="4">
        <v>290901650</v>
      </c>
      <c r="D461" s="4">
        <v>53673544</v>
      </c>
      <c r="E461" s="4">
        <v>264298363</v>
      </c>
      <c r="F461" s="4">
        <v>45625764</v>
      </c>
      <c r="G461" s="4">
        <v>29278174</v>
      </c>
      <c r="H461" s="4">
        <v>3352694</v>
      </c>
      <c r="I461" s="4">
        <v>32036798</v>
      </c>
      <c r="J461" s="4">
        <v>3316343</v>
      </c>
    </row>
    <row r="462" spans="1:10" x14ac:dyDescent="0.2">
      <c r="A462" s="53" t="str">
        <f t="shared" si="7"/>
        <v>OUTROS ANIMAIS VIVOS</v>
      </c>
      <c r="B462" s="4" t="s">
        <v>521</v>
      </c>
      <c r="C462" s="4">
        <v>111202</v>
      </c>
      <c r="D462" s="4">
        <v>8416</v>
      </c>
      <c r="E462" s="4">
        <v>35970</v>
      </c>
      <c r="F462" s="4">
        <v>451</v>
      </c>
      <c r="G462" s="4">
        <v>638084</v>
      </c>
      <c r="H462" s="4">
        <v>16588</v>
      </c>
      <c r="I462" s="4">
        <v>289251</v>
      </c>
      <c r="J462" s="4">
        <v>386</v>
      </c>
    </row>
    <row r="463" spans="1:10" x14ac:dyDescent="0.2">
      <c r="A463" s="53" t="str">
        <f t="shared" si="7"/>
        <v>OUTROS COUROS/PELES DE BOVINOS, CURTIDO</v>
      </c>
      <c r="B463" s="4" t="s">
        <v>523</v>
      </c>
      <c r="C463" s="4">
        <v>382761357</v>
      </c>
      <c r="D463" s="4">
        <v>297260105</v>
      </c>
      <c r="E463" s="4">
        <v>384658173</v>
      </c>
      <c r="F463" s="4">
        <v>343685254</v>
      </c>
      <c r="G463" s="4">
        <v>21065691</v>
      </c>
      <c r="H463" s="4">
        <v>9602423</v>
      </c>
      <c r="I463" s="4">
        <v>26418222</v>
      </c>
      <c r="J463" s="4">
        <v>12020684</v>
      </c>
    </row>
    <row r="464" spans="1:10" x14ac:dyDescent="0.2">
      <c r="A464" s="53" t="str">
        <f t="shared" si="7"/>
        <v>OUTROS COUROS/PELES DE CAPRINOS, CURTIDOS</v>
      </c>
      <c r="B464" s="4" t="s">
        <v>806</v>
      </c>
      <c r="C464" s="4">
        <v>16487</v>
      </c>
      <c r="D464" s="4">
        <v>116</v>
      </c>
      <c r="E464" s="4">
        <v>13942</v>
      </c>
      <c r="F464" s="4">
        <v>82</v>
      </c>
    </row>
    <row r="465" spans="1:10" x14ac:dyDescent="0.2">
      <c r="A465" s="53" t="str">
        <f t="shared" si="7"/>
        <v>OUTROS COUROS/PELES DE OVINOS, CURTIDAS</v>
      </c>
      <c r="B465" s="4" t="s">
        <v>638</v>
      </c>
      <c r="C465" s="4">
        <v>55</v>
      </c>
      <c r="D465" s="4">
        <v>3</v>
      </c>
      <c r="E465" s="4">
        <v>0</v>
      </c>
      <c r="F465" s="4">
        <v>0</v>
      </c>
      <c r="G465" s="4">
        <v>504</v>
      </c>
      <c r="H465" s="4">
        <v>39</v>
      </c>
      <c r="I465" s="4">
        <v>0</v>
      </c>
      <c r="J465" s="4">
        <v>0</v>
      </c>
    </row>
    <row r="466" spans="1:10" x14ac:dyDescent="0.2">
      <c r="A466" s="53" t="str">
        <f t="shared" si="7"/>
        <v>OUTROS PRODUTOS CONTENDO NICOTINA</v>
      </c>
      <c r="B466" s="4" t="s">
        <v>807</v>
      </c>
      <c r="C466" s="4">
        <v>2</v>
      </c>
      <c r="D466" s="4">
        <v>3</v>
      </c>
      <c r="E466" s="4">
        <v>284</v>
      </c>
      <c r="F466" s="4">
        <v>18</v>
      </c>
      <c r="G466" s="4">
        <v>0</v>
      </c>
      <c r="H466" s="4">
        <v>0</v>
      </c>
      <c r="I466" s="4">
        <v>878580</v>
      </c>
      <c r="J466" s="4">
        <v>20362</v>
      </c>
    </row>
    <row r="467" spans="1:10" x14ac:dyDescent="0.2">
      <c r="A467" s="53" t="str">
        <f t="shared" si="7"/>
        <v>OUTROS PRODUTOS DE ORIGEM ANIMAL</v>
      </c>
      <c r="B467" s="4" t="s">
        <v>530</v>
      </c>
      <c r="C467" s="4">
        <v>299967216</v>
      </c>
      <c r="D467" s="4">
        <v>107264463</v>
      </c>
      <c r="E467" s="4">
        <v>285392623</v>
      </c>
      <c r="F467" s="4">
        <v>97622678</v>
      </c>
      <c r="G467" s="4">
        <v>21149137</v>
      </c>
      <c r="H467" s="4">
        <v>16038389</v>
      </c>
      <c r="I467" s="4">
        <v>21689610</v>
      </c>
      <c r="J467" s="4">
        <v>11649587</v>
      </c>
    </row>
    <row r="468" spans="1:10" x14ac:dyDescent="0.2">
      <c r="A468" s="53" t="str">
        <f t="shared" si="7"/>
        <v>OUTROS PRODUTOS DE ORIGEM VEGETAL</v>
      </c>
      <c r="B468" s="4" t="s">
        <v>531</v>
      </c>
      <c r="C468" s="4">
        <v>305997015</v>
      </c>
      <c r="D468" s="4">
        <v>302441897</v>
      </c>
      <c r="E468" s="4">
        <v>299097564</v>
      </c>
      <c r="F468" s="4">
        <v>309827837</v>
      </c>
      <c r="G468" s="4">
        <v>84919696</v>
      </c>
      <c r="H468" s="4">
        <v>41797605</v>
      </c>
      <c r="I468" s="4">
        <v>88372219</v>
      </c>
      <c r="J468" s="4">
        <v>43931963</v>
      </c>
    </row>
    <row r="469" spans="1:10" x14ac:dyDescent="0.2">
      <c r="A469" s="53" t="str">
        <f t="shared" si="7"/>
        <v>OUTROS SUCOS</v>
      </c>
      <c r="B469" s="4" t="s">
        <v>532</v>
      </c>
      <c r="C469" s="4">
        <v>2998958</v>
      </c>
      <c r="D469" s="4">
        <v>1605169</v>
      </c>
      <c r="E469" s="4">
        <v>4281738</v>
      </c>
      <c r="F469" s="4">
        <v>2230950</v>
      </c>
      <c r="G469" s="4">
        <v>1217160</v>
      </c>
      <c r="H469" s="4">
        <v>585917</v>
      </c>
      <c r="I469" s="4">
        <v>2009710</v>
      </c>
      <c r="J469" s="4">
        <v>639755</v>
      </c>
    </row>
    <row r="470" spans="1:10" x14ac:dyDescent="0.2">
      <c r="A470" s="53" t="str">
        <f t="shared" si="7"/>
        <v>OVINOS VIVOS</v>
      </c>
      <c r="B470" s="4" t="s">
        <v>533</v>
      </c>
      <c r="C470" s="4">
        <v>0</v>
      </c>
      <c r="D470" s="4">
        <v>0</v>
      </c>
      <c r="E470" s="4">
        <v>51395</v>
      </c>
      <c r="F470" s="4">
        <v>2353</v>
      </c>
      <c r="G470" s="4">
        <v>11197</v>
      </c>
      <c r="H470" s="4">
        <v>1513</v>
      </c>
      <c r="I470" s="4">
        <v>3950</v>
      </c>
      <c r="J470" s="4">
        <v>685</v>
      </c>
    </row>
    <row r="471" spans="1:10" x14ac:dyDescent="0.2">
      <c r="A471" s="53" t="str">
        <f t="shared" si="7"/>
        <v>OVOS</v>
      </c>
      <c r="B471" s="4" t="s">
        <v>534</v>
      </c>
      <c r="C471" s="4">
        <v>99579730</v>
      </c>
      <c r="D471" s="4">
        <v>22749302</v>
      </c>
      <c r="E471" s="4">
        <v>174162181</v>
      </c>
      <c r="F471" s="4">
        <v>47891505</v>
      </c>
      <c r="G471" s="4">
        <v>52982349</v>
      </c>
      <c r="H471" s="4">
        <v>391161</v>
      </c>
      <c r="I471" s="4">
        <v>57171331</v>
      </c>
      <c r="J471" s="4">
        <v>388231</v>
      </c>
    </row>
    <row r="472" spans="1:10" x14ac:dyDescent="0.2">
      <c r="A472" s="53" t="str">
        <f t="shared" si="7"/>
        <v>PÃES, BISCOITOS E PRODUTOS DE PASTELARIA</v>
      </c>
      <c r="B472" s="4" t="s">
        <v>535</v>
      </c>
      <c r="C472" s="4">
        <v>132327266</v>
      </c>
      <c r="D472" s="4">
        <v>67068790</v>
      </c>
      <c r="E472" s="4">
        <v>118391467</v>
      </c>
      <c r="F472" s="4">
        <v>53680063</v>
      </c>
      <c r="G472" s="4">
        <v>55749316</v>
      </c>
      <c r="H472" s="4">
        <v>13597902</v>
      </c>
      <c r="I472" s="4">
        <v>84073745</v>
      </c>
      <c r="J472" s="4">
        <v>16789949</v>
      </c>
    </row>
    <row r="473" spans="1:10" x14ac:dyDescent="0.2">
      <c r="A473" s="53" t="str">
        <f t="shared" si="7"/>
        <v>PAINÇO</v>
      </c>
      <c r="B473" s="4" t="s">
        <v>536</v>
      </c>
      <c r="C473" s="4">
        <v>1477</v>
      </c>
      <c r="D473" s="4">
        <v>1320</v>
      </c>
      <c r="E473" s="4">
        <v>7802</v>
      </c>
      <c r="F473" s="4">
        <v>44010</v>
      </c>
      <c r="G473" s="4">
        <v>3246385</v>
      </c>
      <c r="H473" s="4">
        <v>7065629</v>
      </c>
      <c r="I473" s="4">
        <v>933616</v>
      </c>
      <c r="J473" s="4">
        <v>2213673</v>
      </c>
    </row>
    <row r="474" spans="1:10" x14ac:dyDescent="0.2">
      <c r="A474" s="53" t="str">
        <f t="shared" si="7"/>
        <v>PAINÇO E MILHETO</v>
      </c>
      <c r="B474" s="4" t="s">
        <v>808</v>
      </c>
      <c r="C474" s="4">
        <v>20</v>
      </c>
      <c r="D474" s="4">
        <v>20</v>
      </c>
      <c r="E474" s="4">
        <v>0</v>
      </c>
      <c r="F474" s="4">
        <v>0</v>
      </c>
    </row>
    <row r="475" spans="1:10" x14ac:dyDescent="0.2">
      <c r="A475" s="53" t="str">
        <f t="shared" si="7"/>
        <v>PAINÉIS DE FIBRAS OU DE PARTÍCULAS DE MADEIRA</v>
      </c>
      <c r="B475" s="4" t="s">
        <v>537</v>
      </c>
      <c r="C475" s="4">
        <v>511514789</v>
      </c>
      <c r="D475" s="4">
        <v>1129671902</v>
      </c>
      <c r="E475" s="4">
        <v>369641239</v>
      </c>
      <c r="F475" s="4">
        <v>905160868</v>
      </c>
      <c r="G475" s="4">
        <v>3865614</v>
      </c>
      <c r="H475" s="4">
        <v>4181123</v>
      </c>
      <c r="I475" s="4">
        <v>3737097</v>
      </c>
      <c r="J475" s="4">
        <v>3835196</v>
      </c>
    </row>
    <row r="476" spans="1:10" x14ac:dyDescent="0.2">
      <c r="A476" s="53" t="str">
        <f t="shared" si="7"/>
        <v>PALMITOS PREPARADOS OU CONSERVADOS</v>
      </c>
      <c r="B476" s="4" t="s">
        <v>538</v>
      </c>
      <c r="C476" s="4">
        <v>1384112</v>
      </c>
      <c r="D476" s="4">
        <v>287770</v>
      </c>
      <c r="E476" s="4">
        <v>1482628</v>
      </c>
      <c r="F476" s="4">
        <v>324044</v>
      </c>
      <c r="G476" s="4">
        <v>11366</v>
      </c>
      <c r="H476" s="4">
        <v>1627</v>
      </c>
      <c r="I476" s="4">
        <v>23624</v>
      </c>
      <c r="J476" s="4">
        <v>5681</v>
      </c>
    </row>
    <row r="477" spans="1:10" x14ac:dyDescent="0.2">
      <c r="A477" s="53" t="str">
        <f t="shared" si="7"/>
        <v>PAPEL</v>
      </c>
      <c r="B477" s="4" t="s">
        <v>539</v>
      </c>
      <c r="C477" s="4">
        <v>2705509768</v>
      </c>
      <c r="D477" s="4">
        <v>2504612490</v>
      </c>
      <c r="E477" s="4">
        <v>2376276718</v>
      </c>
      <c r="F477" s="4">
        <v>2253128293</v>
      </c>
      <c r="G477" s="4">
        <v>931192565</v>
      </c>
      <c r="H477" s="4">
        <v>604150872</v>
      </c>
      <c r="I477" s="4">
        <v>879260996</v>
      </c>
      <c r="J477" s="4">
        <v>562217317</v>
      </c>
    </row>
    <row r="478" spans="1:10" x14ac:dyDescent="0.2">
      <c r="A478" s="53" t="str">
        <f t="shared" si="7"/>
        <v>PARGOS</v>
      </c>
      <c r="B478" s="4" t="s">
        <v>819</v>
      </c>
      <c r="C478" s="4">
        <v>41512724</v>
      </c>
      <c r="D478" s="4">
        <v>4773625</v>
      </c>
      <c r="E478" s="4">
        <v>34764883</v>
      </c>
      <c r="F478" s="4">
        <v>4106007</v>
      </c>
    </row>
    <row r="479" spans="1:10" x14ac:dyDescent="0.2">
      <c r="A479" s="53" t="str">
        <f t="shared" si="7"/>
        <v>PASTA DE CACAU</v>
      </c>
      <c r="B479" s="4" t="s">
        <v>541</v>
      </c>
      <c r="C479" s="4">
        <v>25173025</v>
      </c>
      <c r="D479" s="4">
        <v>6554243</v>
      </c>
      <c r="E479" s="4">
        <v>26509508</v>
      </c>
      <c r="F479" s="4">
        <v>6316520</v>
      </c>
      <c r="G479" s="4">
        <v>51353613</v>
      </c>
      <c r="H479" s="4">
        <v>21830039</v>
      </c>
      <c r="I479" s="4">
        <v>52689191</v>
      </c>
      <c r="J479" s="4">
        <v>20146472</v>
      </c>
    </row>
    <row r="480" spans="1:10" x14ac:dyDescent="0.2">
      <c r="A480" s="53" t="str">
        <f t="shared" si="7"/>
        <v>PATOS VIVOS</v>
      </c>
      <c r="B480" s="4" t="s">
        <v>639</v>
      </c>
      <c r="C480" s="4">
        <v>153</v>
      </c>
      <c r="D480" s="4">
        <v>10</v>
      </c>
      <c r="E480" s="4">
        <v>0</v>
      </c>
      <c r="F480" s="4">
        <v>0</v>
      </c>
    </row>
    <row r="481" spans="1:10" x14ac:dyDescent="0.2">
      <c r="A481" s="53" t="str">
        <f t="shared" si="7"/>
        <v>PEIXES VIVOS</v>
      </c>
      <c r="B481" s="4" t="s">
        <v>640</v>
      </c>
      <c r="C481" s="4">
        <v>6891521</v>
      </c>
      <c r="D481" s="4">
        <v>64561</v>
      </c>
      <c r="E481" s="4">
        <v>6497720</v>
      </c>
      <c r="F481" s="4">
        <v>56490</v>
      </c>
      <c r="G481" s="4">
        <v>137442</v>
      </c>
      <c r="H481" s="4">
        <v>12313</v>
      </c>
      <c r="I481" s="4">
        <v>122938</v>
      </c>
      <c r="J481" s="4">
        <v>12960</v>
      </c>
    </row>
    <row r="482" spans="1:10" x14ac:dyDescent="0.2">
      <c r="A482" s="53" t="str">
        <f t="shared" si="7"/>
        <v>PELETERIA</v>
      </c>
      <c r="B482" s="4" t="s">
        <v>543</v>
      </c>
      <c r="C482" s="4">
        <v>32347407</v>
      </c>
      <c r="D482" s="4">
        <v>1574682</v>
      </c>
      <c r="E482" s="4">
        <v>26876829</v>
      </c>
      <c r="F482" s="4">
        <v>1427835</v>
      </c>
      <c r="G482" s="4">
        <v>1246117</v>
      </c>
      <c r="H482" s="4">
        <v>52698</v>
      </c>
      <c r="I482" s="4">
        <v>1160666</v>
      </c>
      <c r="J482" s="4">
        <v>37495</v>
      </c>
    </row>
    <row r="483" spans="1:10" x14ac:dyDescent="0.2">
      <c r="A483" s="53" t="str">
        <f t="shared" si="7"/>
        <v>PENAS E PELES DE AVES</v>
      </c>
      <c r="B483" s="4" t="s">
        <v>544</v>
      </c>
      <c r="C483" s="4">
        <v>11264658</v>
      </c>
      <c r="D483" s="4">
        <v>14678928</v>
      </c>
      <c r="E483" s="4">
        <v>10763621</v>
      </c>
      <c r="F483" s="4">
        <v>14249498</v>
      </c>
      <c r="G483" s="4">
        <v>1415609</v>
      </c>
      <c r="H483" s="4">
        <v>668193</v>
      </c>
      <c r="I483" s="4">
        <v>1385586</v>
      </c>
      <c r="J483" s="4">
        <v>378154</v>
      </c>
    </row>
    <row r="484" spans="1:10" x14ac:dyDescent="0.2">
      <c r="A484" s="53" t="str">
        <f t="shared" si="7"/>
        <v>PEPINOS PREPARADOS OU CONSERVADOS</v>
      </c>
      <c r="B484" s="4" t="s">
        <v>545</v>
      </c>
      <c r="C484" s="4">
        <v>626472</v>
      </c>
      <c r="D484" s="4">
        <v>298038</v>
      </c>
      <c r="E484" s="4">
        <v>964214</v>
      </c>
      <c r="F484" s="4">
        <v>363895</v>
      </c>
      <c r="G484" s="4">
        <v>3767218</v>
      </c>
      <c r="H484" s="4">
        <v>3041233</v>
      </c>
      <c r="I484" s="4">
        <v>4339011</v>
      </c>
      <c r="J484" s="4">
        <v>3764358</v>
      </c>
    </row>
    <row r="485" spans="1:10" x14ac:dyDescent="0.2">
      <c r="A485" s="53" t="str">
        <f t="shared" si="7"/>
        <v>PEPTONAS E SEUS DERIVADOS</v>
      </c>
      <c r="B485" s="4" t="s">
        <v>546</v>
      </c>
      <c r="C485" s="4">
        <v>56939445</v>
      </c>
      <c r="D485" s="4">
        <v>5595289</v>
      </c>
      <c r="E485" s="4">
        <v>45393641</v>
      </c>
      <c r="F485" s="4">
        <v>4362956</v>
      </c>
      <c r="G485" s="4">
        <v>2744254</v>
      </c>
      <c r="H485" s="4">
        <v>82297</v>
      </c>
      <c r="I485" s="4">
        <v>4644210</v>
      </c>
      <c r="J485" s="4">
        <v>107830</v>
      </c>
    </row>
    <row r="486" spans="1:10" x14ac:dyDescent="0.2">
      <c r="A486" s="53" t="str">
        <f t="shared" si="7"/>
        <v>PÊRAS FRESCAS</v>
      </c>
      <c r="B486" s="4" t="s">
        <v>547</v>
      </c>
      <c r="C486" s="4">
        <v>213411</v>
      </c>
      <c r="D486" s="4">
        <v>89109</v>
      </c>
      <c r="E486" s="4">
        <v>289618</v>
      </c>
      <c r="F486" s="4">
        <v>113536</v>
      </c>
      <c r="G486" s="4">
        <v>117451086</v>
      </c>
      <c r="H486" s="4">
        <v>135729728</v>
      </c>
      <c r="I486" s="4">
        <v>140675688</v>
      </c>
      <c r="J486" s="4">
        <v>156725779</v>
      </c>
    </row>
    <row r="487" spans="1:10" x14ac:dyDescent="0.2">
      <c r="A487" s="53" t="str">
        <f t="shared" si="7"/>
        <v>PÊRAS PREPARADAS OU CONSERVADAS</v>
      </c>
      <c r="B487" s="4" t="s">
        <v>548</v>
      </c>
      <c r="C487" s="4">
        <v>897</v>
      </c>
      <c r="D487" s="4">
        <v>213</v>
      </c>
      <c r="E487" s="4">
        <v>351</v>
      </c>
      <c r="F487" s="4">
        <v>55</v>
      </c>
      <c r="G487" s="4">
        <v>851</v>
      </c>
      <c r="H487" s="4">
        <v>204</v>
      </c>
      <c r="I487" s="4">
        <v>214</v>
      </c>
      <c r="J487" s="4">
        <v>50</v>
      </c>
    </row>
    <row r="488" spans="1:10" x14ac:dyDescent="0.2">
      <c r="A488" s="53" t="str">
        <f t="shared" si="7"/>
        <v>PÊRAS SECAS</v>
      </c>
      <c r="B488" s="4" t="s">
        <v>641</v>
      </c>
      <c r="C488" s="4">
        <v>8425</v>
      </c>
      <c r="D488" s="4">
        <v>3075</v>
      </c>
      <c r="E488" s="4">
        <v>3590</v>
      </c>
      <c r="F488" s="4">
        <v>1377</v>
      </c>
      <c r="G488" s="4">
        <v>57750</v>
      </c>
      <c r="H488" s="4">
        <v>9500</v>
      </c>
      <c r="I488" s="4">
        <v>82967</v>
      </c>
      <c r="J488" s="4">
        <v>14250</v>
      </c>
    </row>
    <row r="489" spans="1:10" x14ac:dyDescent="0.2">
      <c r="A489" s="53" t="str">
        <f t="shared" si="7"/>
        <v>PERUS VIVOS</v>
      </c>
      <c r="B489" s="4" t="s">
        <v>825</v>
      </c>
      <c r="C489" s="4">
        <v>0</v>
      </c>
      <c r="D489" s="4">
        <v>0</v>
      </c>
      <c r="E489" s="4">
        <v>13</v>
      </c>
      <c r="F489" s="4">
        <v>4</v>
      </c>
    </row>
    <row r="490" spans="1:10" x14ac:dyDescent="0.2">
      <c r="A490" s="53" t="str">
        <f t="shared" si="7"/>
        <v>PÊSSEGOS FRESCOS</v>
      </c>
      <c r="B490" s="4" t="s">
        <v>549</v>
      </c>
      <c r="C490" s="4">
        <v>118438</v>
      </c>
      <c r="D490" s="4">
        <v>37472</v>
      </c>
      <c r="E490" s="4">
        <v>183242</v>
      </c>
      <c r="F490" s="4">
        <v>44593</v>
      </c>
      <c r="G490" s="4">
        <v>8876082</v>
      </c>
      <c r="H490" s="4">
        <v>6148754</v>
      </c>
      <c r="I490" s="4">
        <v>11461577</v>
      </c>
      <c r="J490" s="4">
        <v>8011952</v>
      </c>
    </row>
    <row r="491" spans="1:10" x14ac:dyDescent="0.2">
      <c r="A491" s="53" t="str">
        <f t="shared" si="7"/>
        <v>PÊSSEGOS PREPARADOS OU CONSERVADOS</v>
      </c>
      <c r="B491" s="4" t="s">
        <v>550</v>
      </c>
      <c r="C491" s="4">
        <v>8122700</v>
      </c>
      <c r="D491" s="4">
        <v>6333095</v>
      </c>
      <c r="E491" s="4">
        <v>5267505</v>
      </c>
      <c r="F491" s="4">
        <v>3825525</v>
      </c>
      <c r="G491" s="4">
        <v>1368028</v>
      </c>
      <c r="H491" s="4">
        <v>742513</v>
      </c>
      <c r="I491" s="4">
        <v>2323089</v>
      </c>
      <c r="J491" s="4">
        <v>1247792</v>
      </c>
    </row>
    <row r="492" spans="1:10" x14ac:dyDescent="0.2">
      <c r="A492" s="53" t="str">
        <f t="shared" si="7"/>
        <v>PIMENTA PIPER SECA, TRITURADA OU EM PÓ</v>
      </c>
      <c r="B492" s="4" t="s">
        <v>551</v>
      </c>
      <c r="C492" s="4">
        <v>294195771</v>
      </c>
      <c r="D492" s="4">
        <v>84766640</v>
      </c>
      <c r="E492" s="4">
        <v>254915393</v>
      </c>
      <c r="F492" s="4">
        <v>80385862</v>
      </c>
      <c r="G492" s="4">
        <v>1249518</v>
      </c>
      <c r="H492" s="4">
        <v>290760</v>
      </c>
      <c r="I492" s="4">
        <v>1927346</v>
      </c>
      <c r="J492" s="4">
        <v>819191</v>
      </c>
    </row>
    <row r="493" spans="1:10" x14ac:dyDescent="0.2">
      <c r="A493" s="53" t="str">
        <f t="shared" si="7"/>
        <v>PIMENTÕES E PIMENTAS</v>
      </c>
      <c r="B493" s="4" t="s">
        <v>552</v>
      </c>
      <c r="C493" s="4">
        <v>848236</v>
      </c>
      <c r="D493" s="4">
        <v>404081</v>
      </c>
      <c r="E493" s="4">
        <v>874361</v>
      </c>
      <c r="F493" s="4">
        <v>351947</v>
      </c>
      <c r="G493" s="4">
        <v>0</v>
      </c>
      <c r="H493" s="4">
        <v>0</v>
      </c>
      <c r="I493" s="4">
        <v>76962</v>
      </c>
      <c r="J493" s="4">
        <v>130611</v>
      </c>
    </row>
    <row r="494" spans="1:10" x14ac:dyDescent="0.2">
      <c r="A494" s="53" t="str">
        <f t="shared" si="7"/>
        <v>PIMENTÕES E PIMENTAS SECOS, PÓ</v>
      </c>
      <c r="B494" s="4" t="s">
        <v>553</v>
      </c>
      <c r="C494" s="4">
        <v>3483498</v>
      </c>
      <c r="D494" s="4">
        <v>1530818</v>
      </c>
      <c r="E494" s="4">
        <v>6443644</v>
      </c>
      <c r="F494" s="4">
        <v>2360108</v>
      </c>
      <c r="G494" s="4">
        <v>9626003</v>
      </c>
      <c r="H494" s="4">
        <v>4334191</v>
      </c>
      <c r="I494" s="4">
        <v>11103564</v>
      </c>
      <c r="J494" s="4">
        <v>4906446</v>
      </c>
    </row>
    <row r="495" spans="1:10" x14ac:dyDescent="0.2">
      <c r="A495" s="53" t="str">
        <f t="shared" si="7"/>
        <v>PLANTAS ORNAMENTAIS</v>
      </c>
      <c r="B495" s="4" t="s">
        <v>554</v>
      </c>
      <c r="C495" s="4">
        <v>97786</v>
      </c>
      <c r="D495" s="4">
        <v>34427</v>
      </c>
      <c r="E495" s="4">
        <v>94523</v>
      </c>
      <c r="F495" s="4">
        <v>27681</v>
      </c>
    </row>
    <row r="496" spans="1:10" x14ac:dyDescent="0.2">
      <c r="A496" s="53" t="str">
        <f t="shared" si="7"/>
        <v>PLANTAS PARA MEDICINA OU PERFUMARIA</v>
      </c>
      <c r="B496" s="4" t="s">
        <v>555</v>
      </c>
      <c r="C496" s="4">
        <v>14643565</v>
      </c>
      <c r="D496" s="4">
        <v>1754720</v>
      </c>
      <c r="E496" s="4">
        <v>11808568</v>
      </c>
      <c r="F496" s="4">
        <v>1348618</v>
      </c>
      <c r="G496" s="4">
        <v>25972238</v>
      </c>
      <c r="H496" s="4">
        <v>10193442</v>
      </c>
      <c r="I496" s="4">
        <v>29246737</v>
      </c>
      <c r="J496" s="4">
        <v>11448217</v>
      </c>
    </row>
    <row r="497" spans="1:10" x14ac:dyDescent="0.2">
      <c r="A497" s="53" t="str">
        <f t="shared" si="7"/>
        <v>POLVOS</v>
      </c>
      <c r="B497" s="4" t="s">
        <v>556</v>
      </c>
      <c r="C497" s="4">
        <v>2600791</v>
      </c>
      <c r="D497" s="4">
        <v>475149</v>
      </c>
      <c r="E497" s="4">
        <v>27602</v>
      </c>
      <c r="F497" s="4">
        <v>2198</v>
      </c>
      <c r="G497" s="4">
        <v>2498761</v>
      </c>
      <c r="H497" s="4">
        <v>203591</v>
      </c>
      <c r="I497" s="4">
        <v>6307499</v>
      </c>
      <c r="J497" s="4">
        <v>586156</v>
      </c>
    </row>
    <row r="498" spans="1:10" x14ac:dyDescent="0.2">
      <c r="A498" s="53" t="str">
        <f t="shared" si="7"/>
        <v>POMELOS</v>
      </c>
      <c r="B498" s="4" t="s">
        <v>557</v>
      </c>
      <c r="C498" s="4">
        <v>32719</v>
      </c>
      <c r="D498" s="4">
        <v>11282</v>
      </c>
      <c r="E498" s="4">
        <v>54272</v>
      </c>
      <c r="F498" s="4">
        <v>14688</v>
      </c>
      <c r="G498" s="4">
        <v>311536</v>
      </c>
      <c r="H498" s="4">
        <v>304413</v>
      </c>
      <c r="I498" s="4">
        <v>482156</v>
      </c>
      <c r="J498" s="4">
        <v>467806</v>
      </c>
    </row>
    <row r="499" spans="1:10" x14ac:dyDescent="0.2">
      <c r="A499" s="53" t="str">
        <f t="shared" si="7"/>
        <v>PREPARAÇÕES ALIMENTÍCIAS HOMOGENEIZADAS</v>
      </c>
      <c r="B499" s="4" t="s">
        <v>558</v>
      </c>
      <c r="C499" s="4">
        <v>16256</v>
      </c>
      <c r="D499" s="4">
        <v>1180</v>
      </c>
      <c r="E499" s="4">
        <v>21739</v>
      </c>
      <c r="F499" s="4">
        <v>1285</v>
      </c>
      <c r="G499" s="4">
        <v>249347</v>
      </c>
      <c r="H499" s="4">
        <v>68371</v>
      </c>
      <c r="I499" s="4">
        <v>639655</v>
      </c>
      <c r="J499" s="4">
        <v>155206</v>
      </c>
    </row>
    <row r="500" spans="1:10" x14ac:dyDescent="0.2">
      <c r="A500" s="53" t="str">
        <f t="shared" si="7"/>
        <v>PREPARAÇÕES DE CRUSTÁCEOS E MOLUSCOS</v>
      </c>
      <c r="B500" s="4" t="s">
        <v>559</v>
      </c>
      <c r="C500" s="4">
        <v>76860</v>
      </c>
      <c r="D500" s="4">
        <v>7446</v>
      </c>
      <c r="E500" s="4">
        <v>115435</v>
      </c>
      <c r="F500" s="4">
        <v>9931</v>
      </c>
      <c r="G500" s="4">
        <v>837847</v>
      </c>
      <c r="H500" s="4">
        <v>247612</v>
      </c>
      <c r="I500" s="4">
        <v>1840492</v>
      </c>
      <c r="J500" s="4">
        <v>624520</v>
      </c>
    </row>
    <row r="501" spans="1:10" x14ac:dyDescent="0.2">
      <c r="A501" s="53" t="str">
        <f t="shared" si="7"/>
        <v>PREPARAÇÕES E CONSERVAS DE ATUNS</v>
      </c>
      <c r="B501" s="4" t="s">
        <v>560</v>
      </c>
      <c r="C501" s="4">
        <v>25314409</v>
      </c>
      <c r="D501" s="4">
        <v>5891338</v>
      </c>
      <c r="E501" s="4">
        <v>26189355</v>
      </c>
      <c r="F501" s="4">
        <v>5553999</v>
      </c>
      <c r="G501" s="4">
        <v>9157401</v>
      </c>
      <c r="H501" s="4">
        <v>3542533</v>
      </c>
      <c r="I501" s="4">
        <v>11230625</v>
      </c>
      <c r="J501" s="4">
        <v>3666498</v>
      </c>
    </row>
    <row r="502" spans="1:10" x14ac:dyDescent="0.2">
      <c r="A502" s="53" t="str">
        <f t="shared" si="7"/>
        <v>PREPARAÇÕES E CONSERVAS DE DEMAIS PEIXES</v>
      </c>
      <c r="B502" s="4" t="s">
        <v>561</v>
      </c>
      <c r="C502" s="4">
        <v>245953</v>
      </c>
      <c r="D502" s="4">
        <v>48482</v>
      </c>
      <c r="E502" s="4">
        <v>815305</v>
      </c>
      <c r="F502" s="4">
        <v>116459</v>
      </c>
      <c r="G502" s="4">
        <v>25330550</v>
      </c>
      <c r="H502" s="4">
        <v>8001951</v>
      </c>
      <c r="I502" s="4">
        <v>23962205</v>
      </c>
      <c r="J502" s="4">
        <v>7593071</v>
      </c>
    </row>
    <row r="503" spans="1:10" x14ac:dyDescent="0.2">
      <c r="A503" s="53" t="str">
        <f t="shared" si="7"/>
        <v>PREPARAÇÕES E CONSERVAS DE SARDINHAS</v>
      </c>
      <c r="B503" s="4" t="s">
        <v>562</v>
      </c>
      <c r="C503" s="4">
        <v>1864296</v>
      </c>
      <c r="D503" s="4">
        <v>496582</v>
      </c>
      <c r="E503" s="4">
        <v>2245861</v>
      </c>
      <c r="F503" s="4">
        <v>535030</v>
      </c>
      <c r="G503" s="4">
        <v>302587</v>
      </c>
      <c r="H503" s="4">
        <v>43192</v>
      </c>
      <c r="I503" s="4">
        <v>992177</v>
      </c>
      <c r="J503" s="4">
        <v>128364</v>
      </c>
    </row>
    <row r="504" spans="1:10" x14ac:dyDescent="0.2">
      <c r="A504" s="53" t="str">
        <f t="shared" si="7"/>
        <v>PREPARAÇÕES P/ ELABORAÇÃO DE BEBIDAS</v>
      </c>
      <c r="B504" s="4" t="s">
        <v>563</v>
      </c>
      <c r="C504" s="4">
        <v>203346241</v>
      </c>
      <c r="D504" s="4">
        <v>14716698</v>
      </c>
      <c r="E504" s="4">
        <v>196408611</v>
      </c>
      <c r="F504" s="4">
        <v>13325843</v>
      </c>
      <c r="G504" s="4">
        <v>75678832</v>
      </c>
      <c r="H504" s="4">
        <v>10026642</v>
      </c>
      <c r="I504" s="4">
        <v>88801347</v>
      </c>
      <c r="J504" s="4">
        <v>8864872</v>
      </c>
    </row>
    <row r="505" spans="1:10" x14ac:dyDescent="0.2">
      <c r="A505" s="53" t="str">
        <f t="shared" si="7"/>
        <v>PREPARAÇÕES PARA ALIMENTAÇÃO INFANTIL</v>
      </c>
      <c r="B505" s="4" t="s">
        <v>564</v>
      </c>
      <c r="C505" s="4">
        <v>24428412</v>
      </c>
      <c r="D505" s="4">
        <v>9331718</v>
      </c>
      <c r="E505" s="4">
        <v>33052624</v>
      </c>
      <c r="F505" s="4">
        <v>12420242</v>
      </c>
      <c r="G505" s="4">
        <v>9511892</v>
      </c>
      <c r="H505" s="4">
        <v>1276303</v>
      </c>
      <c r="I505" s="4">
        <v>1192745</v>
      </c>
      <c r="J505" s="4">
        <v>96193</v>
      </c>
    </row>
    <row r="506" spans="1:10" x14ac:dyDescent="0.2">
      <c r="A506" s="53" t="str">
        <f t="shared" si="7"/>
        <v>PRODUTOS DE CONFEITARIA</v>
      </c>
      <c r="B506" s="4" t="s">
        <v>565</v>
      </c>
      <c r="C506" s="4">
        <v>212364972</v>
      </c>
      <c r="D506" s="4">
        <v>108582414</v>
      </c>
      <c r="E506" s="4">
        <v>216623796</v>
      </c>
      <c r="F506" s="4">
        <v>101089040</v>
      </c>
      <c r="G506" s="4">
        <v>52854154</v>
      </c>
      <c r="H506" s="4">
        <v>10660117</v>
      </c>
      <c r="I506" s="4">
        <v>62154130</v>
      </c>
      <c r="J506" s="4">
        <v>10935106</v>
      </c>
    </row>
    <row r="507" spans="1:10" x14ac:dyDescent="0.2">
      <c r="A507" s="53" t="str">
        <f t="shared" si="7"/>
        <v>PRODUTOS DE LINHO</v>
      </c>
      <c r="B507" s="4" t="s">
        <v>566</v>
      </c>
      <c r="C507" s="4">
        <v>1451235</v>
      </c>
      <c r="D507" s="4">
        <v>85149</v>
      </c>
      <c r="E507" s="4">
        <v>1477692</v>
      </c>
      <c r="F507" s="4">
        <v>80836</v>
      </c>
      <c r="G507" s="4">
        <v>23558430</v>
      </c>
      <c r="H507" s="4">
        <v>2254465</v>
      </c>
      <c r="I507" s="4">
        <v>26899973</v>
      </c>
      <c r="J507" s="4">
        <v>2571147</v>
      </c>
    </row>
    <row r="508" spans="1:10" x14ac:dyDescent="0.2">
      <c r="A508" s="53" t="str">
        <f t="shared" si="7"/>
        <v>PRODUTOS HORTÍCOLAS HOMOGENEIZADOS PREPARADOS OU CONSERVADOS</v>
      </c>
      <c r="B508" s="4" t="s">
        <v>567</v>
      </c>
      <c r="C508" s="4">
        <v>141819</v>
      </c>
      <c r="D508" s="4">
        <v>9556</v>
      </c>
      <c r="E508" s="4">
        <v>96421</v>
      </c>
      <c r="F508" s="4">
        <v>7065</v>
      </c>
      <c r="G508" s="4">
        <v>4099</v>
      </c>
      <c r="H508" s="4">
        <v>694</v>
      </c>
      <c r="I508" s="4">
        <v>1761</v>
      </c>
      <c r="J508" s="4">
        <v>245</v>
      </c>
    </row>
    <row r="509" spans="1:10" x14ac:dyDescent="0.2">
      <c r="A509" s="53" t="str">
        <f t="shared" si="7"/>
        <v>PRODUTOS MUCILAGINOSOS E ESPESSANTES</v>
      </c>
      <c r="B509" s="4" t="s">
        <v>568</v>
      </c>
      <c r="C509" s="4">
        <v>4973466</v>
      </c>
      <c r="D509" s="4">
        <v>484930</v>
      </c>
      <c r="E509" s="4">
        <v>4275853</v>
      </c>
      <c r="F509" s="4">
        <v>398013</v>
      </c>
      <c r="G509" s="4">
        <v>66371669</v>
      </c>
      <c r="H509" s="4">
        <v>8748314</v>
      </c>
      <c r="I509" s="4">
        <v>57453135</v>
      </c>
      <c r="J509" s="4">
        <v>8654140</v>
      </c>
    </row>
    <row r="510" spans="1:10" x14ac:dyDescent="0.2">
      <c r="A510" s="53" t="str">
        <f t="shared" si="7"/>
        <v>PSITACIFORMES (INCL.OS PAPAGAIOS,AS ARARAS,ETC) VIVOS</v>
      </c>
      <c r="B510" s="4" t="s">
        <v>569</v>
      </c>
      <c r="C510" s="4">
        <v>37623</v>
      </c>
      <c r="D510" s="4">
        <v>39</v>
      </c>
      <c r="E510" s="4">
        <v>94462</v>
      </c>
      <c r="F510" s="4">
        <v>10</v>
      </c>
      <c r="G510" s="4">
        <v>40396</v>
      </c>
      <c r="H510" s="4">
        <v>161</v>
      </c>
      <c r="I510" s="4">
        <v>25237</v>
      </c>
      <c r="J510" s="4">
        <v>72</v>
      </c>
    </row>
    <row r="511" spans="1:10" x14ac:dyDescent="0.2">
      <c r="A511" s="53" t="str">
        <f t="shared" si="7"/>
        <v>QUEIJOS</v>
      </c>
      <c r="B511" s="4" t="s">
        <v>570</v>
      </c>
      <c r="C511" s="4">
        <v>24534284</v>
      </c>
      <c r="D511" s="4">
        <v>4063946</v>
      </c>
      <c r="E511" s="4">
        <v>20763920</v>
      </c>
      <c r="F511" s="4">
        <v>3184656</v>
      </c>
      <c r="G511" s="4">
        <v>167253892</v>
      </c>
      <c r="H511" s="4">
        <v>33907399</v>
      </c>
      <c r="I511" s="4">
        <v>217335545</v>
      </c>
      <c r="J511" s="4">
        <v>43979594</v>
      </c>
    </row>
    <row r="512" spans="1:10" x14ac:dyDescent="0.2">
      <c r="A512" s="53" t="str">
        <f t="shared" si="7"/>
        <v>REFRIGERANTE</v>
      </c>
      <c r="B512" s="4" t="s">
        <v>571</v>
      </c>
      <c r="C512" s="4">
        <v>15926978</v>
      </c>
      <c r="D512" s="4">
        <v>35470001</v>
      </c>
      <c r="E512" s="4">
        <v>18320006</v>
      </c>
      <c r="F512" s="4">
        <v>39000264</v>
      </c>
      <c r="G512" s="4">
        <v>523964</v>
      </c>
      <c r="H512" s="4">
        <v>432418</v>
      </c>
      <c r="I512" s="4">
        <v>387208</v>
      </c>
      <c r="J512" s="4">
        <v>361629</v>
      </c>
    </row>
    <row r="513" spans="1:10" x14ac:dyDescent="0.2">
      <c r="A513" s="53" t="str">
        <f t="shared" si="7"/>
        <v>RÉPTEIS VIVOS</v>
      </c>
      <c r="B513" s="4" t="s">
        <v>572</v>
      </c>
      <c r="C513" s="4">
        <v>110787</v>
      </c>
      <c r="D513" s="4">
        <v>203</v>
      </c>
      <c r="E513" s="4">
        <v>218046</v>
      </c>
      <c r="F513" s="4">
        <v>383</v>
      </c>
    </row>
    <row r="514" spans="1:10" x14ac:dyDescent="0.2">
      <c r="A514" s="53" t="str">
        <f t="shared" ref="A514:A577" si="8">RIGHT(B514,LEN(B514)-11)</f>
        <v>RESÍDUOS DO CAFÉ</v>
      </c>
      <c r="B514" s="4" t="s">
        <v>573</v>
      </c>
      <c r="C514" s="4">
        <v>82126</v>
      </c>
      <c r="D514" s="4">
        <v>6627</v>
      </c>
      <c r="E514" s="4">
        <v>96788</v>
      </c>
      <c r="F514" s="4">
        <v>12278</v>
      </c>
      <c r="G514" s="4">
        <v>0</v>
      </c>
      <c r="H514" s="4">
        <v>0</v>
      </c>
      <c r="I514" s="4">
        <v>512</v>
      </c>
      <c r="J514" s="4">
        <v>96</v>
      </c>
    </row>
    <row r="515" spans="1:10" x14ac:dyDescent="0.2">
      <c r="A515" s="53" t="str">
        <f t="shared" si="8"/>
        <v>SALMÕES</v>
      </c>
      <c r="B515" s="4" t="s">
        <v>820</v>
      </c>
      <c r="C515" s="4">
        <v>882483</v>
      </c>
      <c r="D515" s="4">
        <v>176122</v>
      </c>
      <c r="E515" s="4">
        <v>1370761</v>
      </c>
      <c r="F515" s="4">
        <v>201275</v>
      </c>
      <c r="G515" s="4">
        <v>812212428</v>
      </c>
      <c r="H515" s="4">
        <v>101204252</v>
      </c>
      <c r="I515" s="4">
        <v>852285003</v>
      </c>
      <c r="J515" s="4">
        <v>116517644</v>
      </c>
    </row>
    <row r="516" spans="1:10" x14ac:dyDescent="0.2">
      <c r="A516" s="53" t="str">
        <f t="shared" si="8"/>
        <v>SARDINHAS</v>
      </c>
      <c r="B516" s="4" t="s">
        <v>821</v>
      </c>
      <c r="C516" s="4">
        <v>191233</v>
      </c>
      <c r="D516" s="4">
        <v>136363</v>
      </c>
      <c r="E516" s="4">
        <v>568266</v>
      </c>
      <c r="F516" s="4">
        <v>416390</v>
      </c>
      <c r="G516" s="4">
        <v>80183933</v>
      </c>
      <c r="H516" s="4">
        <v>79854980</v>
      </c>
      <c r="I516" s="4">
        <v>20445735</v>
      </c>
      <c r="J516" s="4">
        <v>19734098</v>
      </c>
    </row>
    <row r="517" spans="1:10" x14ac:dyDescent="0.2">
      <c r="A517" s="53" t="str">
        <f t="shared" si="8"/>
        <v>SEBO BOVINO</v>
      </c>
      <c r="B517" s="4" t="s">
        <v>578</v>
      </c>
      <c r="C517" s="4">
        <v>129577272</v>
      </c>
      <c r="D517" s="4">
        <v>81873987</v>
      </c>
      <c r="E517" s="4">
        <v>332851633</v>
      </c>
      <c r="F517" s="4">
        <v>273517259</v>
      </c>
      <c r="G517" s="4">
        <v>90826575</v>
      </c>
      <c r="H517" s="4">
        <v>76507620</v>
      </c>
      <c r="I517" s="4">
        <v>37470883</v>
      </c>
      <c r="J517" s="4">
        <v>45432274</v>
      </c>
    </row>
    <row r="518" spans="1:10" x14ac:dyDescent="0.2">
      <c r="A518" s="53" t="str">
        <f t="shared" si="8"/>
        <v>SEMEAS, FARELOS E OUTROS RESÍDUOS DE MILHO</v>
      </c>
      <c r="B518" s="4" t="s">
        <v>579</v>
      </c>
      <c r="C518" s="4">
        <v>98953476</v>
      </c>
      <c r="D518" s="4">
        <v>304018918</v>
      </c>
      <c r="E518" s="4">
        <v>192398647</v>
      </c>
      <c r="F518" s="4">
        <v>658396984</v>
      </c>
      <c r="G518" s="4">
        <v>11917646</v>
      </c>
      <c r="H518" s="4">
        <v>46063914</v>
      </c>
      <c r="I518" s="4">
        <v>4603982</v>
      </c>
      <c r="J518" s="4">
        <v>18108990</v>
      </c>
    </row>
    <row r="519" spans="1:10" x14ac:dyDescent="0.2">
      <c r="A519" s="53" t="str">
        <f t="shared" si="8"/>
        <v>SÊMEN DE BOVINO</v>
      </c>
      <c r="B519" s="4" t="s">
        <v>580</v>
      </c>
      <c r="C519" s="4">
        <v>4026869</v>
      </c>
      <c r="D519" s="4">
        <v>434</v>
      </c>
      <c r="E519" s="4">
        <v>4544254</v>
      </c>
      <c r="F519" s="4">
        <v>947</v>
      </c>
      <c r="G519" s="4">
        <v>25885844</v>
      </c>
      <c r="H519" s="4">
        <v>8630</v>
      </c>
      <c r="I519" s="4">
        <v>28155588</v>
      </c>
      <c r="J519" s="4">
        <v>8944</v>
      </c>
    </row>
    <row r="520" spans="1:10" x14ac:dyDescent="0.2">
      <c r="A520" s="53" t="str">
        <f t="shared" si="8"/>
        <v>SÊMEN E EMBRIÕES DE OUTROS ANIMAIS</v>
      </c>
      <c r="B520" s="4" t="s">
        <v>581</v>
      </c>
      <c r="C520" s="4">
        <v>1067976</v>
      </c>
      <c r="D520" s="4">
        <v>46</v>
      </c>
      <c r="E520" s="4">
        <v>873400</v>
      </c>
      <c r="F520" s="4">
        <v>27</v>
      </c>
      <c r="G520" s="4">
        <v>1848120</v>
      </c>
      <c r="H520" s="4">
        <v>197</v>
      </c>
      <c r="I520" s="4">
        <v>2094705</v>
      </c>
      <c r="J520" s="4">
        <v>135</v>
      </c>
    </row>
    <row r="521" spans="1:10" x14ac:dyDescent="0.2">
      <c r="A521" s="53" t="str">
        <f t="shared" si="8"/>
        <v>SEMENTES DE ANIS E BADIANA</v>
      </c>
      <c r="B521" s="4" t="s">
        <v>582</v>
      </c>
      <c r="C521" s="4">
        <v>40175</v>
      </c>
      <c r="D521" s="4">
        <v>2546</v>
      </c>
      <c r="E521" s="4">
        <v>67899</v>
      </c>
      <c r="F521" s="4">
        <v>9104</v>
      </c>
      <c r="G521" s="4">
        <v>5549649</v>
      </c>
      <c r="H521" s="4">
        <v>1737655</v>
      </c>
      <c r="I521" s="4">
        <v>5436208</v>
      </c>
      <c r="J521" s="4">
        <v>1592326</v>
      </c>
    </row>
    <row r="522" spans="1:10" x14ac:dyDescent="0.2">
      <c r="A522" s="53" t="str">
        <f t="shared" si="8"/>
        <v>SEMENTES DE CEREAIS</v>
      </c>
      <c r="B522" s="4" t="s">
        <v>583</v>
      </c>
      <c r="C522" s="4">
        <v>120212554</v>
      </c>
      <c r="D522" s="4">
        <v>29255619</v>
      </c>
      <c r="E522" s="4">
        <v>152926025</v>
      </c>
      <c r="F522" s="4">
        <v>32630282</v>
      </c>
      <c r="G522" s="4">
        <v>13362209</v>
      </c>
      <c r="H522" s="4">
        <v>3013780</v>
      </c>
      <c r="I522" s="4">
        <v>16502969</v>
      </c>
      <c r="J522" s="4">
        <v>3074821</v>
      </c>
    </row>
    <row r="523" spans="1:10" x14ac:dyDescent="0.2">
      <c r="A523" s="53" t="str">
        <f t="shared" si="8"/>
        <v>SEMENTES DE COENTRO</v>
      </c>
      <c r="B523" s="4" t="s">
        <v>584</v>
      </c>
      <c r="C523" s="4">
        <v>26744</v>
      </c>
      <c r="D523" s="4">
        <v>10150</v>
      </c>
      <c r="E523" s="4">
        <v>26624</v>
      </c>
      <c r="F523" s="4">
        <v>10919</v>
      </c>
      <c r="G523" s="4">
        <v>2398392</v>
      </c>
      <c r="H523" s="4">
        <v>2363105</v>
      </c>
      <c r="I523" s="4">
        <v>1796441</v>
      </c>
      <c r="J523" s="4">
        <v>1931936</v>
      </c>
    </row>
    <row r="524" spans="1:10" x14ac:dyDescent="0.2">
      <c r="A524" s="53" t="str">
        <f t="shared" si="8"/>
        <v>SEMENTES DE COMINHO</v>
      </c>
      <c r="B524" s="4" t="s">
        <v>585</v>
      </c>
      <c r="C524" s="4">
        <v>27388</v>
      </c>
      <c r="D524" s="4">
        <v>9703</v>
      </c>
      <c r="E524" s="4">
        <v>35143</v>
      </c>
      <c r="F524" s="4">
        <v>7954</v>
      </c>
      <c r="G524" s="4">
        <v>11000383</v>
      </c>
      <c r="H524" s="4">
        <v>5527222</v>
      </c>
      <c r="I524" s="4">
        <v>14389080</v>
      </c>
      <c r="J524" s="4">
        <v>4666778</v>
      </c>
    </row>
    <row r="525" spans="1:10" x14ac:dyDescent="0.2">
      <c r="A525" s="53" t="str">
        <f t="shared" si="8"/>
        <v>SEMENTES DE HORTÍCOLAS, LEGUMINOSAS, RAÍZES E TUBÉRCULOS</v>
      </c>
      <c r="B525" s="4" t="s">
        <v>586</v>
      </c>
      <c r="C525" s="4">
        <v>21829042</v>
      </c>
      <c r="D525" s="4">
        <v>510837</v>
      </c>
      <c r="E525" s="4">
        <v>19860270</v>
      </c>
      <c r="F525" s="4">
        <v>529731</v>
      </c>
      <c r="G525" s="4">
        <v>94858580</v>
      </c>
      <c r="H525" s="4">
        <v>7321061</v>
      </c>
      <c r="I525" s="4">
        <v>92389751</v>
      </c>
      <c r="J525" s="4">
        <v>7512508</v>
      </c>
    </row>
    <row r="526" spans="1:10" x14ac:dyDescent="0.2">
      <c r="A526" s="53" t="str">
        <f t="shared" si="8"/>
        <v>SEMENTES DE OLEAGINOSAS (EXCLUI SOJA)</v>
      </c>
      <c r="B526" s="4" t="s">
        <v>587</v>
      </c>
      <c r="C526" s="4">
        <v>95583329</v>
      </c>
      <c r="D526" s="4">
        <v>71465539</v>
      </c>
      <c r="E526" s="4">
        <v>219803286</v>
      </c>
      <c r="F526" s="4">
        <v>173961351</v>
      </c>
      <c r="G526" s="4">
        <v>26083331</v>
      </c>
      <c r="H526" s="4">
        <v>21500057</v>
      </c>
      <c r="I526" s="4">
        <v>29709631</v>
      </c>
      <c r="J526" s="4">
        <v>26574262</v>
      </c>
    </row>
    <row r="527" spans="1:10" x14ac:dyDescent="0.2">
      <c r="A527" s="53" t="str">
        <f t="shared" si="8"/>
        <v>SEMENTES DE OLEAGINOSAS PARA SEMEADURA</v>
      </c>
      <c r="B527" s="4" t="s">
        <v>588</v>
      </c>
      <c r="C527" s="4">
        <v>7740102</v>
      </c>
      <c r="D527" s="4">
        <v>3878644</v>
      </c>
      <c r="E527" s="4">
        <v>13066062</v>
      </c>
      <c r="F527" s="4">
        <v>5343196</v>
      </c>
      <c r="G527" s="4">
        <v>7125007</v>
      </c>
      <c r="H527" s="4">
        <v>846388</v>
      </c>
      <c r="I527" s="4">
        <v>8411632</v>
      </c>
      <c r="J527" s="4">
        <v>1059008</v>
      </c>
    </row>
    <row r="528" spans="1:10" x14ac:dyDescent="0.2">
      <c r="A528" s="53" t="str">
        <f t="shared" si="8"/>
        <v>SOJA EM GRÃOS</v>
      </c>
      <c r="B528" s="4" t="s">
        <v>589</v>
      </c>
      <c r="C528" s="4">
        <v>45811842893</v>
      </c>
      <c r="D528" s="4">
        <v>77113989317</v>
      </c>
      <c r="E528" s="4">
        <v>54194983228</v>
      </c>
      <c r="F528" s="4">
        <v>103880379009</v>
      </c>
      <c r="G528" s="4">
        <v>197383783</v>
      </c>
      <c r="H528" s="4">
        <v>416269677</v>
      </c>
      <c r="I528" s="4">
        <v>136979710</v>
      </c>
      <c r="J528" s="4">
        <v>297279772</v>
      </c>
    </row>
    <row r="529" spans="1:10" x14ac:dyDescent="0.2">
      <c r="A529" s="53" t="str">
        <f t="shared" si="8"/>
        <v>SORGO</v>
      </c>
      <c r="B529" s="4" t="s">
        <v>590</v>
      </c>
      <c r="C529" s="4">
        <v>1774477</v>
      </c>
      <c r="D529" s="4">
        <v>9685440</v>
      </c>
      <c r="E529" s="4">
        <v>12502228</v>
      </c>
      <c r="F529" s="4">
        <v>65322016</v>
      </c>
      <c r="G529" s="4">
        <v>3474195</v>
      </c>
      <c r="H529" s="4">
        <v>17227692</v>
      </c>
      <c r="I529" s="4">
        <v>5245016</v>
      </c>
      <c r="J529" s="4">
        <v>37157000</v>
      </c>
    </row>
    <row r="530" spans="1:10" x14ac:dyDescent="0.2">
      <c r="A530" s="53" t="str">
        <f t="shared" si="8"/>
        <v>SORO DE LEITE</v>
      </c>
      <c r="B530" s="4" t="s">
        <v>591</v>
      </c>
      <c r="C530" s="4">
        <v>775172</v>
      </c>
      <c r="D530" s="4">
        <v>802235</v>
      </c>
      <c r="E530" s="4">
        <v>1908394</v>
      </c>
      <c r="F530" s="4">
        <v>2628705</v>
      </c>
      <c r="G530" s="4">
        <v>45011313</v>
      </c>
      <c r="H530" s="4">
        <v>20069710</v>
      </c>
      <c r="I530" s="4">
        <v>55508062</v>
      </c>
      <c r="J530" s="4">
        <v>21136955</v>
      </c>
    </row>
    <row r="531" spans="1:10" x14ac:dyDescent="0.2">
      <c r="A531" s="53" t="str">
        <f t="shared" si="8"/>
        <v>SORVETES E PREPARAÇÕES P/ SORVETES, CREMES, ETC.</v>
      </c>
      <c r="B531" s="4" t="s">
        <v>592</v>
      </c>
      <c r="C531" s="4">
        <v>37503085</v>
      </c>
      <c r="D531" s="4">
        <v>11257510</v>
      </c>
      <c r="E531" s="4">
        <v>43024265</v>
      </c>
      <c r="F531" s="4">
        <v>12823283</v>
      </c>
      <c r="G531" s="4">
        <v>10655504</v>
      </c>
      <c r="H531" s="4">
        <v>2389047</v>
      </c>
      <c r="I531" s="4">
        <v>14341460</v>
      </c>
      <c r="J531" s="4">
        <v>2712376</v>
      </c>
    </row>
    <row r="532" spans="1:10" x14ac:dyDescent="0.2">
      <c r="A532" s="53" t="str">
        <f t="shared" si="8"/>
        <v>SUBSTÂNCIAS ANIMAIS  PARA PREPARAÇÕES FARMACEUT.</v>
      </c>
      <c r="B532" s="4" t="s">
        <v>593</v>
      </c>
      <c r="C532" s="4">
        <v>116101726</v>
      </c>
      <c r="D532" s="4">
        <v>2232409</v>
      </c>
      <c r="E532" s="4">
        <v>247165763</v>
      </c>
      <c r="F532" s="4">
        <v>2452079</v>
      </c>
      <c r="G532" s="4">
        <v>26133007</v>
      </c>
      <c r="H532" s="4">
        <v>10279064</v>
      </c>
      <c r="I532" s="4">
        <v>31790116</v>
      </c>
      <c r="J532" s="4">
        <v>7143952</v>
      </c>
    </row>
    <row r="533" spans="1:10" x14ac:dyDescent="0.2">
      <c r="A533" s="53" t="str">
        <f t="shared" si="8"/>
        <v>SUCO DE TOMATE</v>
      </c>
      <c r="B533" s="4" t="s">
        <v>594</v>
      </c>
      <c r="C533" s="4">
        <v>2920231</v>
      </c>
      <c r="D533" s="4">
        <v>1863387</v>
      </c>
      <c r="E533" s="4">
        <v>3130981</v>
      </c>
      <c r="F533" s="4">
        <v>2264385</v>
      </c>
      <c r="G533" s="4">
        <v>21902256</v>
      </c>
      <c r="H533" s="4">
        <v>19373577</v>
      </c>
      <c r="I533" s="4">
        <v>30497581</v>
      </c>
      <c r="J533" s="4">
        <v>21788446</v>
      </c>
    </row>
    <row r="534" spans="1:10" x14ac:dyDescent="0.2">
      <c r="A534" s="53" t="str">
        <f t="shared" si="8"/>
        <v>SUCOS DE ABACAXI</v>
      </c>
      <c r="B534" s="4" t="s">
        <v>595</v>
      </c>
      <c r="C534" s="4">
        <v>23118616</v>
      </c>
      <c r="D534" s="4">
        <v>10391787</v>
      </c>
      <c r="E534" s="4">
        <v>13254932</v>
      </c>
      <c r="F534" s="4">
        <v>6370483</v>
      </c>
    </row>
    <row r="535" spans="1:10" x14ac:dyDescent="0.2">
      <c r="A535" s="53" t="str">
        <f t="shared" si="8"/>
        <v>SUCOS DE LARANJA</v>
      </c>
      <c r="B535" s="4" t="s">
        <v>596</v>
      </c>
      <c r="C535" s="4">
        <v>2021821491</v>
      </c>
      <c r="D535" s="4">
        <v>2485459505</v>
      </c>
      <c r="E535" s="4">
        <v>2488513905</v>
      </c>
      <c r="F535" s="4">
        <v>2659625700</v>
      </c>
    </row>
    <row r="536" spans="1:10" x14ac:dyDescent="0.2">
      <c r="A536" s="53" t="str">
        <f t="shared" si="8"/>
        <v>SUCOS DE MAÇÃ</v>
      </c>
      <c r="B536" s="4" t="s">
        <v>597</v>
      </c>
      <c r="C536" s="4">
        <v>28690552</v>
      </c>
      <c r="D536" s="4">
        <v>23012105</v>
      </c>
      <c r="E536" s="4">
        <v>29183878</v>
      </c>
      <c r="F536" s="4">
        <v>21151494</v>
      </c>
      <c r="G536" s="4">
        <v>76917</v>
      </c>
      <c r="H536" s="4">
        <v>49154</v>
      </c>
      <c r="I536" s="4">
        <v>42579</v>
      </c>
      <c r="J536" s="4">
        <v>24568</v>
      </c>
    </row>
    <row r="537" spans="1:10" x14ac:dyDescent="0.2">
      <c r="A537" s="53" t="str">
        <f t="shared" si="8"/>
        <v>SUCOS DE OUTROS CÍTRICOS</v>
      </c>
      <c r="B537" s="4" t="s">
        <v>598</v>
      </c>
      <c r="C537" s="4">
        <v>40827755</v>
      </c>
      <c r="D537" s="4">
        <v>36180623</v>
      </c>
      <c r="E537" s="4">
        <v>36694235</v>
      </c>
      <c r="F537" s="4">
        <v>42895832</v>
      </c>
      <c r="G537" s="4">
        <v>3728</v>
      </c>
      <c r="H537" s="4">
        <v>340</v>
      </c>
      <c r="I537" s="4">
        <v>19386</v>
      </c>
      <c r="J537" s="4">
        <v>2005</v>
      </c>
    </row>
    <row r="538" spans="1:10" x14ac:dyDescent="0.2">
      <c r="A538" s="53" t="str">
        <f t="shared" si="8"/>
        <v>SUCOS DE UVA</v>
      </c>
      <c r="B538" s="4" t="s">
        <v>599</v>
      </c>
      <c r="C538" s="4">
        <v>9636428</v>
      </c>
      <c r="D538" s="4">
        <v>5029369</v>
      </c>
      <c r="E538" s="4">
        <v>11804442</v>
      </c>
      <c r="F538" s="4">
        <v>5249966</v>
      </c>
      <c r="G538" s="4">
        <v>10253</v>
      </c>
      <c r="H538" s="4">
        <v>17318</v>
      </c>
      <c r="I538" s="4">
        <v>17166</v>
      </c>
      <c r="J538" s="4">
        <v>30463</v>
      </c>
    </row>
    <row r="539" spans="1:10" x14ac:dyDescent="0.2">
      <c r="A539" s="53" t="str">
        <f t="shared" si="8"/>
        <v>SUCOS E EXTRATOS VEGETAIS</v>
      </c>
      <c r="B539" s="4" t="s">
        <v>600</v>
      </c>
      <c r="C539" s="4">
        <v>111552986</v>
      </c>
      <c r="D539" s="4">
        <v>14605236</v>
      </c>
      <c r="E539" s="4">
        <v>116858575</v>
      </c>
      <c r="F539" s="4">
        <v>15303386</v>
      </c>
      <c r="G539" s="4">
        <v>67676518</v>
      </c>
      <c r="H539" s="4">
        <v>2585652</v>
      </c>
      <c r="I539" s="4">
        <v>64540325</v>
      </c>
      <c r="J539" s="4">
        <v>2524384</v>
      </c>
    </row>
    <row r="540" spans="1:10" x14ac:dyDescent="0.2">
      <c r="A540" s="53" t="str">
        <f t="shared" si="8"/>
        <v>SUÍNOS VIVOS</v>
      </c>
      <c r="B540" s="4" t="s">
        <v>601</v>
      </c>
      <c r="C540" s="4">
        <v>1656575</v>
      </c>
      <c r="D540" s="4">
        <v>351426</v>
      </c>
      <c r="E540" s="4">
        <v>4590795</v>
      </c>
      <c r="F540" s="4">
        <v>317496</v>
      </c>
      <c r="G540" s="4">
        <v>2710234</v>
      </c>
      <c r="H540" s="4">
        <v>132121</v>
      </c>
      <c r="I540" s="4">
        <v>5446194</v>
      </c>
      <c r="J540" s="4">
        <v>433316</v>
      </c>
    </row>
    <row r="541" spans="1:10" x14ac:dyDescent="0.2">
      <c r="A541" s="53" t="str">
        <f t="shared" si="8"/>
        <v>SURUBINS</v>
      </c>
      <c r="B541" s="4" t="s">
        <v>826</v>
      </c>
      <c r="C541" s="4">
        <v>114573</v>
      </c>
      <c r="D541" s="4">
        <v>17350</v>
      </c>
      <c r="E541" s="4">
        <v>19975</v>
      </c>
      <c r="F541" s="4">
        <v>5762</v>
      </c>
    </row>
    <row r="542" spans="1:10" x14ac:dyDescent="0.2">
      <c r="A542" s="53" t="str">
        <f t="shared" si="8"/>
        <v>TAMARAS FRESCAS</v>
      </c>
      <c r="B542" s="4" t="s">
        <v>603</v>
      </c>
      <c r="C542" s="4">
        <v>538</v>
      </c>
      <c r="D542" s="4">
        <v>243</v>
      </c>
      <c r="E542" s="4">
        <v>319</v>
      </c>
      <c r="F542" s="4">
        <v>86</v>
      </c>
      <c r="G542" s="4">
        <v>5686</v>
      </c>
      <c r="H542" s="4">
        <v>6436</v>
      </c>
      <c r="I542" s="4">
        <v>341</v>
      </c>
      <c r="J542" s="4">
        <v>1764</v>
      </c>
    </row>
    <row r="543" spans="1:10" x14ac:dyDescent="0.2">
      <c r="A543" s="53" t="str">
        <f t="shared" si="8"/>
        <v>TAMARAS SECAS</v>
      </c>
      <c r="B543" s="4" t="s">
        <v>604</v>
      </c>
      <c r="C543" s="4">
        <v>9890</v>
      </c>
      <c r="D543" s="4">
        <v>1009</v>
      </c>
      <c r="E543" s="4">
        <v>10365</v>
      </c>
      <c r="F543" s="4">
        <v>1087</v>
      </c>
      <c r="G543" s="4">
        <v>3588392</v>
      </c>
      <c r="H543" s="4">
        <v>1694735</v>
      </c>
      <c r="I543" s="4">
        <v>6747008</v>
      </c>
      <c r="J543" s="4">
        <v>3260545</v>
      </c>
    </row>
    <row r="544" spans="1:10" x14ac:dyDescent="0.2">
      <c r="A544" s="53" t="str">
        <f t="shared" si="8"/>
        <v>TANGERINAS, MANDARINAS E SATOSUMAS FRESCAS OU SECAS</v>
      </c>
      <c r="B544" s="4" t="s">
        <v>605</v>
      </c>
      <c r="C544" s="4">
        <v>5250</v>
      </c>
      <c r="D544" s="4">
        <v>3445</v>
      </c>
      <c r="E544" s="4">
        <v>4445</v>
      </c>
      <c r="F544" s="4">
        <v>2156</v>
      </c>
      <c r="G544" s="4">
        <v>1011440</v>
      </c>
      <c r="H544" s="4">
        <v>1288410</v>
      </c>
      <c r="I544" s="4">
        <v>2185752</v>
      </c>
      <c r="J544" s="4">
        <v>2238947</v>
      </c>
    </row>
    <row r="545" spans="1:10" x14ac:dyDescent="0.2">
      <c r="A545" s="53" t="str">
        <f t="shared" si="8"/>
        <v>TAPIOCA E SEUS SUCEDÂNEOS</v>
      </c>
      <c r="B545" s="4" t="s">
        <v>606</v>
      </c>
      <c r="C545" s="4">
        <v>5333314</v>
      </c>
      <c r="D545" s="4">
        <v>3271601</v>
      </c>
      <c r="E545" s="4">
        <v>6678952</v>
      </c>
      <c r="F545" s="4">
        <v>3921218</v>
      </c>
      <c r="G545" s="4">
        <v>45297</v>
      </c>
      <c r="H545" s="4">
        <v>37749</v>
      </c>
      <c r="I545" s="4">
        <v>22449</v>
      </c>
      <c r="J545" s="4">
        <v>20130</v>
      </c>
    </row>
    <row r="546" spans="1:10" x14ac:dyDescent="0.2">
      <c r="A546" s="53" t="str">
        <f t="shared" si="8"/>
        <v>TECIDOS E OUTROS PRODUTOS TÊXTEIS DE SEDA</v>
      </c>
      <c r="B546" s="4" t="s">
        <v>607</v>
      </c>
      <c r="C546" s="4">
        <v>266013</v>
      </c>
      <c r="D546" s="4">
        <v>1103</v>
      </c>
      <c r="E546" s="4">
        <v>377202</v>
      </c>
      <c r="F546" s="4">
        <v>1505</v>
      </c>
      <c r="G546" s="4">
        <v>10281953</v>
      </c>
      <c r="H546" s="4">
        <v>56775</v>
      </c>
      <c r="I546" s="4">
        <v>8365328</v>
      </c>
      <c r="J546" s="4">
        <v>36566</v>
      </c>
    </row>
    <row r="547" spans="1:10" x14ac:dyDescent="0.2">
      <c r="A547" s="53" t="str">
        <f t="shared" si="8"/>
        <v>TILÁPIAS</v>
      </c>
      <c r="B547" s="4" t="s">
        <v>822</v>
      </c>
      <c r="C547" s="4">
        <v>21436523</v>
      </c>
      <c r="D547" s="4">
        <v>6607043</v>
      </c>
      <c r="E547" s="4">
        <v>22132216</v>
      </c>
      <c r="F547" s="4">
        <v>5165083</v>
      </c>
      <c r="G547" s="4">
        <v>0</v>
      </c>
      <c r="H547" s="4">
        <v>0</v>
      </c>
      <c r="I547" s="4">
        <v>118100</v>
      </c>
      <c r="J547" s="4">
        <v>25000</v>
      </c>
    </row>
    <row r="548" spans="1:10" x14ac:dyDescent="0.2">
      <c r="A548" s="53" t="str">
        <f t="shared" si="8"/>
        <v>TOMATES</v>
      </c>
      <c r="B548" s="4" t="s">
        <v>611</v>
      </c>
      <c r="C548" s="4">
        <v>823787</v>
      </c>
      <c r="D548" s="4">
        <v>556441</v>
      </c>
      <c r="E548" s="4">
        <v>1572586</v>
      </c>
      <c r="F548" s="4">
        <v>1622226</v>
      </c>
      <c r="G548" s="4">
        <v>151674</v>
      </c>
      <c r="H548" s="4">
        <v>431328</v>
      </c>
      <c r="I548" s="4">
        <v>114805</v>
      </c>
      <c r="J548" s="4">
        <v>227500</v>
      </c>
    </row>
    <row r="549" spans="1:10" x14ac:dyDescent="0.2">
      <c r="A549" s="53" t="str">
        <f t="shared" si="8"/>
        <v>TOMATES PREPARADOS OU CONSERVADOS</v>
      </c>
      <c r="B549" s="4" t="s">
        <v>612</v>
      </c>
      <c r="C549" s="4">
        <v>595460</v>
      </c>
      <c r="D549" s="4">
        <v>431287</v>
      </c>
      <c r="E549" s="4">
        <v>131896</v>
      </c>
      <c r="F549" s="4">
        <v>46545</v>
      </c>
      <c r="G549" s="4">
        <v>19335310</v>
      </c>
      <c r="H549" s="4">
        <v>20475030</v>
      </c>
      <c r="I549" s="4">
        <v>20820720</v>
      </c>
      <c r="J549" s="4">
        <v>16618457</v>
      </c>
    </row>
    <row r="550" spans="1:10" x14ac:dyDescent="0.2">
      <c r="A550" s="53" t="str">
        <f t="shared" si="8"/>
        <v>TRIGO</v>
      </c>
      <c r="B550" s="4" t="s">
        <v>613</v>
      </c>
      <c r="C550" s="4">
        <v>974932858</v>
      </c>
      <c r="D550" s="4">
        <v>3044032204</v>
      </c>
      <c r="E550" s="4">
        <v>787546830</v>
      </c>
      <c r="F550" s="4">
        <v>2812850549</v>
      </c>
      <c r="G550" s="4">
        <v>2067935915</v>
      </c>
      <c r="H550" s="4">
        <v>5653851456</v>
      </c>
      <c r="I550" s="4">
        <v>1288832695</v>
      </c>
      <c r="J550" s="4">
        <v>4354874545</v>
      </c>
    </row>
    <row r="551" spans="1:10" x14ac:dyDescent="0.2">
      <c r="A551" s="53" t="str">
        <f t="shared" si="8"/>
        <v>TRIGO MOURISCO</v>
      </c>
      <c r="B551" s="4" t="s">
        <v>614</v>
      </c>
      <c r="C551" s="4">
        <v>2160252</v>
      </c>
      <c r="D551" s="4">
        <v>3422113</v>
      </c>
      <c r="E551" s="4">
        <v>3376860</v>
      </c>
      <c r="F551" s="4">
        <v>4230096</v>
      </c>
      <c r="G551" s="4">
        <v>17</v>
      </c>
      <c r="H551" s="4">
        <v>14</v>
      </c>
      <c r="I551" s="4">
        <v>0</v>
      </c>
      <c r="J551" s="4">
        <v>0</v>
      </c>
    </row>
    <row r="552" spans="1:10" x14ac:dyDescent="0.2">
      <c r="A552" s="53" t="str">
        <f t="shared" si="8"/>
        <v>TRUFAS</v>
      </c>
      <c r="B552" s="4" t="s">
        <v>809</v>
      </c>
      <c r="C552" s="4">
        <v>92</v>
      </c>
      <c r="D552" s="4">
        <v>85</v>
      </c>
      <c r="E552" s="4">
        <v>115</v>
      </c>
      <c r="F552" s="4">
        <v>150</v>
      </c>
      <c r="G552" s="4">
        <v>43986</v>
      </c>
      <c r="H552" s="4">
        <v>133</v>
      </c>
      <c r="I552" s="4">
        <v>242336</v>
      </c>
      <c r="J552" s="4">
        <v>661</v>
      </c>
    </row>
    <row r="553" spans="1:10" x14ac:dyDescent="0.2">
      <c r="A553" s="53" t="str">
        <f t="shared" si="8"/>
        <v>TRUTAS</v>
      </c>
      <c r="B553" s="4" t="s">
        <v>823</v>
      </c>
      <c r="C553" s="4">
        <v>2915</v>
      </c>
      <c r="D553" s="4">
        <v>458</v>
      </c>
      <c r="E553" s="4">
        <v>1870</v>
      </c>
      <c r="F553" s="4">
        <v>437</v>
      </c>
      <c r="G553" s="4">
        <v>1687155</v>
      </c>
      <c r="H553" s="4">
        <v>234713</v>
      </c>
      <c r="I553" s="4">
        <v>875548</v>
      </c>
      <c r="J553" s="4">
        <v>129640</v>
      </c>
    </row>
    <row r="554" spans="1:10" x14ac:dyDescent="0.2">
      <c r="A554" s="53" t="str">
        <f t="shared" si="8"/>
        <v>UÍSQUE</v>
      </c>
      <c r="B554" s="4" t="s">
        <v>617</v>
      </c>
      <c r="C554" s="4">
        <v>4006919</v>
      </c>
      <c r="D554" s="4">
        <v>924596</v>
      </c>
      <c r="E554" s="4">
        <v>3338102</v>
      </c>
      <c r="F554" s="4">
        <v>687841</v>
      </c>
      <c r="G554" s="4">
        <v>195754603</v>
      </c>
      <c r="H554" s="4">
        <v>65403970</v>
      </c>
      <c r="I554" s="4">
        <v>188064141</v>
      </c>
      <c r="J554" s="4">
        <v>47709606</v>
      </c>
    </row>
    <row r="555" spans="1:10" x14ac:dyDescent="0.2">
      <c r="A555" s="53" t="str">
        <f t="shared" si="8"/>
        <v>UVAS FRESCAS</v>
      </c>
      <c r="B555" s="4" t="s">
        <v>618</v>
      </c>
      <c r="C555" s="4">
        <v>114324304</v>
      </c>
      <c r="D555" s="4">
        <v>52838474</v>
      </c>
      <c r="E555" s="4">
        <v>185749185</v>
      </c>
      <c r="F555" s="4">
        <v>73564047</v>
      </c>
      <c r="G555" s="4">
        <v>12048366</v>
      </c>
      <c r="H555" s="4">
        <v>7955524</v>
      </c>
      <c r="I555" s="4">
        <v>12969078</v>
      </c>
      <c r="J555" s="4">
        <v>7720721</v>
      </c>
    </row>
    <row r="556" spans="1:10" x14ac:dyDescent="0.2">
      <c r="A556" s="53" t="str">
        <f t="shared" si="8"/>
        <v>UVAS SECAS</v>
      </c>
      <c r="B556" s="4" t="s">
        <v>619</v>
      </c>
      <c r="C556" s="4">
        <v>125619</v>
      </c>
      <c r="D556" s="4">
        <v>57190</v>
      </c>
      <c r="E556" s="4">
        <v>495982</v>
      </c>
      <c r="F556" s="4">
        <v>265269</v>
      </c>
      <c r="G556" s="4">
        <v>49098417</v>
      </c>
      <c r="H556" s="4">
        <v>29866264</v>
      </c>
      <c r="I556" s="4">
        <v>54601325</v>
      </c>
      <c r="J556" s="4">
        <v>31451220</v>
      </c>
    </row>
    <row r="557" spans="1:10" x14ac:dyDescent="0.2">
      <c r="A557" s="53" t="str">
        <f t="shared" si="8"/>
        <v>VESTUÁRIO E OUTROS PRODUTOS TÊXTEIS DE ALGODÃO</v>
      </c>
      <c r="B557" s="4" t="s">
        <v>620</v>
      </c>
      <c r="C557" s="4">
        <v>136815249</v>
      </c>
      <c r="D557" s="4">
        <v>8838503</v>
      </c>
      <c r="E557" s="4">
        <v>116185473</v>
      </c>
      <c r="F557" s="4">
        <v>7515251</v>
      </c>
      <c r="G557" s="4">
        <v>548229873</v>
      </c>
      <c r="H557" s="4">
        <v>28380234</v>
      </c>
      <c r="I557" s="4">
        <v>630466183</v>
      </c>
      <c r="J557" s="4">
        <v>34899066</v>
      </c>
    </row>
    <row r="558" spans="1:10" x14ac:dyDescent="0.2">
      <c r="A558" s="53" t="str">
        <f t="shared" si="8"/>
        <v>VESTUÁRIOS E PRODUTOS TÊXTEIS DE LÃ</v>
      </c>
      <c r="B558" s="4" t="s">
        <v>621</v>
      </c>
      <c r="C558" s="4">
        <v>1264309</v>
      </c>
      <c r="D558" s="4">
        <v>27409</v>
      </c>
      <c r="E558" s="4">
        <v>1960689</v>
      </c>
      <c r="F558" s="4">
        <v>30026</v>
      </c>
      <c r="G558" s="4">
        <v>21397305</v>
      </c>
      <c r="H558" s="4">
        <v>406540</v>
      </c>
      <c r="I558" s="4">
        <v>25158998</v>
      </c>
      <c r="J558" s="4">
        <v>609840</v>
      </c>
    </row>
    <row r="559" spans="1:10" x14ac:dyDescent="0.2">
      <c r="A559" s="53" t="str">
        <f t="shared" si="8"/>
        <v>VINAGRE</v>
      </c>
      <c r="B559" s="4" t="s">
        <v>622</v>
      </c>
      <c r="C559" s="4">
        <v>1011076</v>
      </c>
      <c r="D559" s="4">
        <v>2273274</v>
      </c>
      <c r="E559" s="4">
        <v>1195179</v>
      </c>
      <c r="F559" s="4">
        <v>2929986</v>
      </c>
      <c r="G559" s="4">
        <v>2045433</v>
      </c>
      <c r="H559" s="4">
        <v>989042</v>
      </c>
      <c r="I559" s="4">
        <v>2224145</v>
      </c>
      <c r="J559" s="4">
        <v>921903</v>
      </c>
    </row>
    <row r="560" spans="1:10" x14ac:dyDescent="0.2">
      <c r="A560" s="53" t="str">
        <f t="shared" si="8"/>
        <v>VINHO</v>
      </c>
      <c r="B560" s="4" t="s">
        <v>623</v>
      </c>
      <c r="C560" s="4">
        <v>14514070</v>
      </c>
      <c r="D560" s="4">
        <v>8236035</v>
      </c>
      <c r="E560" s="4">
        <v>11381670</v>
      </c>
      <c r="F560" s="4">
        <v>6360371</v>
      </c>
      <c r="G560" s="4">
        <v>464995767</v>
      </c>
      <c r="H560" s="4">
        <v>154642477</v>
      </c>
      <c r="I560" s="4">
        <v>468656918</v>
      </c>
      <c r="J560" s="4">
        <v>145868457</v>
      </c>
    </row>
    <row r="561" spans="1:10" x14ac:dyDescent="0.2">
      <c r="A561" s="53" t="str">
        <f t="shared" si="8"/>
        <v>VODKA</v>
      </c>
      <c r="B561" s="4" t="s">
        <v>624</v>
      </c>
      <c r="C561" s="4">
        <v>2055909</v>
      </c>
      <c r="D561" s="4">
        <v>1115338</v>
      </c>
      <c r="E561" s="4">
        <v>2046993</v>
      </c>
      <c r="F561" s="4">
        <v>1160226</v>
      </c>
      <c r="G561" s="4">
        <v>17745501</v>
      </c>
      <c r="H561" s="4">
        <v>7236480</v>
      </c>
      <c r="I561" s="4">
        <v>14341891</v>
      </c>
      <c r="J561" s="4">
        <v>6274972</v>
      </c>
    </row>
    <row r="562" spans="1:10" x14ac:dyDescent="0.2">
      <c r="A562" s="53" t="str">
        <f t="shared" si="8"/>
        <v>WAFFLES E 'WAFERS'</v>
      </c>
      <c r="B562" s="4" t="s">
        <v>625</v>
      </c>
      <c r="C562" s="4">
        <v>65259658</v>
      </c>
      <c r="D562" s="4">
        <v>23743314</v>
      </c>
      <c r="E562" s="4">
        <v>68830837</v>
      </c>
      <c r="F562" s="4">
        <v>23640936</v>
      </c>
      <c r="G562" s="4">
        <v>37935107</v>
      </c>
      <c r="H562" s="4">
        <v>5687613</v>
      </c>
      <c r="I562" s="4">
        <v>50518974</v>
      </c>
      <c r="J562" s="4">
        <v>6388171</v>
      </c>
    </row>
    <row r="563" spans="1:10" x14ac:dyDescent="0.2">
      <c r="A563" s="53" t="str">
        <f t="shared" si="8"/>
        <v>TAPIOCA E SEUS SUCEDÂNEOS</v>
      </c>
      <c r="B563" s="4" t="s">
        <v>606</v>
      </c>
    </row>
    <row r="564" spans="1:10" x14ac:dyDescent="0.2">
      <c r="A564" s="53" t="str">
        <f t="shared" si="8"/>
        <v>TECIDOS E OUTROS PRODUTOS TÊXTEIS DE SEDA</v>
      </c>
      <c r="B564" s="4" t="s">
        <v>607</v>
      </c>
    </row>
    <row r="565" spans="1:10" x14ac:dyDescent="0.2">
      <c r="A565" s="53" t="str">
        <f t="shared" si="8"/>
        <v>TILÁPIAS CONGELADAS</v>
      </c>
      <c r="B565" s="4" t="s">
        <v>608</v>
      </c>
    </row>
    <row r="566" spans="1:10" x14ac:dyDescent="0.2">
      <c r="A566" s="53" t="str">
        <f t="shared" si="8"/>
        <v>TILÁPIAS, FRESCAS OU REFRIGERADAS</v>
      </c>
      <c r="B566" s="4" t="s">
        <v>609</v>
      </c>
    </row>
    <row r="567" spans="1:10" x14ac:dyDescent="0.2">
      <c r="A567" s="53" t="str">
        <f t="shared" si="8"/>
        <v>TILÁPIAS, VIVAS</v>
      </c>
      <c r="B567" s="4" t="s">
        <v>610</v>
      </c>
    </row>
    <row r="568" spans="1:10" x14ac:dyDescent="0.2">
      <c r="A568" s="53" t="str">
        <f t="shared" si="8"/>
        <v>TOMATES</v>
      </c>
      <c r="B568" s="4" t="s">
        <v>611</v>
      </c>
    </row>
    <row r="569" spans="1:10" x14ac:dyDescent="0.2">
      <c r="A569" s="53" t="str">
        <f t="shared" si="8"/>
        <v>TOMATES PREPARADOS OU CONSERVADOS</v>
      </c>
      <c r="B569" s="4" t="s">
        <v>612</v>
      </c>
    </row>
    <row r="570" spans="1:10" x14ac:dyDescent="0.2">
      <c r="A570" s="53" t="str">
        <f t="shared" si="8"/>
        <v>TRIGO</v>
      </c>
      <c r="B570" s="4" t="s">
        <v>613</v>
      </c>
    </row>
    <row r="571" spans="1:10" x14ac:dyDescent="0.2">
      <c r="A571" s="53" t="str">
        <f t="shared" si="8"/>
        <v>TRIGO MOURISCO</v>
      </c>
      <c r="B571" s="4" t="s">
        <v>614</v>
      </c>
    </row>
    <row r="572" spans="1:10" x14ac:dyDescent="0.2">
      <c r="A572" s="53" t="str">
        <f t="shared" si="8"/>
        <v>TRUFAS</v>
      </c>
      <c r="B572" s="4" t="s">
        <v>809</v>
      </c>
    </row>
    <row r="573" spans="1:10" x14ac:dyDescent="0.2">
      <c r="A573" s="53" t="str">
        <f t="shared" si="8"/>
        <v>TRUTAS CONGELADAS</v>
      </c>
      <c r="B573" s="4" t="s">
        <v>615</v>
      </c>
    </row>
    <row r="574" spans="1:10" x14ac:dyDescent="0.2">
      <c r="A574" s="53" t="str">
        <f t="shared" si="8"/>
        <v>TRUTAS, VIVAS</v>
      </c>
      <c r="B574" s="4" t="s">
        <v>616</v>
      </c>
    </row>
    <row r="575" spans="1:10" x14ac:dyDescent="0.2">
      <c r="A575" s="53" t="str">
        <f t="shared" si="8"/>
        <v>UÍSQUE</v>
      </c>
      <c r="B575" s="4" t="s">
        <v>617</v>
      </c>
    </row>
    <row r="576" spans="1:10" x14ac:dyDescent="0.2">
      <c r="A576" s="53" t="str">
        <f t="shared" si="8"/>
        <v>UVAS FRESCAS</v>
      </c>
      <c r="B576" s="4" t="s">
        <v>618</v>
      </c>
    </row>
    <row r="577" spans="1:2" x14ac:dyDescent="0.2">
      <c r="A577" s="53" t="str">
        <f t="shared" si="8"/>
        <v>UVAS SECAS</v>
      </c>
      <c r="B577" s="4" t="s">
        <v>619</v>
      </c>
    </row>
    <row r="578" spans="1:2" x14ac:dyDescent="0.2">
      <c r="A578" s="53" t="str">
        <f t="shared" ref="A578:A599" si="9">RIGHT(B578,LEN(B578)-11)</f>
        <v>VESTUÁRIO E OUTROS PRODUTOS TÊXTEIS DE ALGODÃO</v>
      </c>
      <c r="B578" s="4" t="s">
        <v>620</v>
      </c>
    </row>
    <row r="579" spans="1:2" x14ac:dyDescent="0.2">
      <c r="A579" s="53" t="str">
        <f t="shared" si="9"/>
        <v>VESTUÁRIOS E PRODUTOS TÊXTEIS DE LÃ</v>
      </c>
      <c r="B579" s="4" t="s">
        <v>621</v>
      </c>
    </row>
    <row r="580" spans="1:2" x14ac:dyDescent="0.2">
      <c r="A580" s="53" t="str">
        <f t="shared" si="9"/>
        <v>VINAGRE</v>
      </c>
      <c r="B580" s="4" t="s">
        <v>622</v>
      </c>
    </row>
    <row r="581" spans="1:2" x14ac:dyDescent="0.2">
      <c r="A581" s="53" t="str">
        <f t="shared" si="9"/>
        <v>VINHO</v>
      </c>
      <c r="B581" s="4" t="s">
        <v>623</v>
      </c>
    </row>
    <row r="582" spans="1:2" x14ac:dyDescent="0.2">
      <c r="A582" s="53" t="str">
        <f t="shared" si="9"/>
        <v>VODKA</v>
      </c>
      <c r="B582" s="4" t="s">
        <v>624</v>
      </c>
    </row>
    <row r="583" spans="1:2" x14ac:dyDescent="0.2">
      <c r="A583" s="53" t="str">
        <f t="shared" si="9"/>
        <v>WAFFLES E 'WAFERS'</v>
      </c>
      <c r="B583" s="4" t="s">
        <v>625</v>
      </c>
    </row>
    <row r="584" spans="1:2" x14ac:dyDescent="0.2">
      <c r="A584" s="53" t="e">
        <f t="shared" si="9"/>
        <v>#VALUE!</v>
      </c>
    </row>
    <row r="585" spans="1:2" x14ac:dyDescent="0.2">
      <c r="A585" s="53" t="e">
        <f t="shared" si="9"/>
        <v>#VALUE!</v>
      </c>
    </row>
    <row r="586" spans="1:2" x14ac:dyDescent="0.2">
      <c r="A586" s="53" t="e">
        <f t="shared" si="9"/>
        <v>#VALUE!</v>
      </c>
    </row>
    <row r="587" spans="1:2" x14ac:dyDescent="0.2">
      <c r="A587" s="53" t="e">
        <f t="shared" si="9"/>
        <v>#VALUE!</v>
      </c>
    </row>
    <row r="588" spans="1:2" x14ac:dyDescent="0.2">
      <c r="A588" s="53" t="e">
        <f t="shared" si="9"/>
        <v>#VALUE!</v>
      </c>
    </row>
    <row r="589" spans="1:2" x14ac:dyDescent="0.2">
      <c r="A589" s="53" t="e">
        <f t="shared" si="9"/>
        <v>#VALUE!</v>
      </c>
    </row>
    <row r="590" spans="1:2" x14ac:dyDescent="0.2">
      <c r="A590" s="53" t="e">
        <f t="shared" si="9"/>
        <v>#VALUE!</v>
      </c>
    </row>
    <row r="591" spans="1:2" x14ac:dyDescent="0.2">
      <c r="A591" s="53" t="e">
        <f t="shared" si="9"/>
        <v>#VALUE!</v>
      </c>
    </row>
    <row r="592" spans="1:2" x14ac:dyDescent="0.2">
      <c r="A592" s="53" t="e">
        <f t="shared" si="9"/>
        <v>#VALUE!</v>
      </c>
    </row>
    <row r="593" spans="1:1" x14ac:dyDescent="0.2">
      <c r="A593" s="53" t="e">
        <f t="shared" si="9"/>
        <v>#VALUE!</v>
      </c>
    </row>
    <row r="594" spans="1:1" x14ac:dyDescent="0.2">
      <c r="A594" s="53" t="e">
        <f t="shared" si="9"/>
        <v>#VALUE!</v>
      </c>
    </row>
    <row r="595" spans="1:1" x14ac:dyDescent="0.2">
      <c r="A595" s="53" t="e">
        <f t="shared" si="9"/>
        <v>#VALUE!</v>
      </c>
    </row>
    <row r="596" spans="1:1" x14ac:dyDescent="0.2">
      <c r="A596" s="53" t="e">
        <f t="shared" si="9"/>
        <v>#VALUE!</v>
      </c>
    </row>
    <row r="597" spans="1:1" x14ac:dyDescent="0.2">
      <c r="A597" s="53" t="e">
        <f t="shared" si="9"/>
        <v>#VALUE!</v>
      </c>
    </row>
    <row r="598" spans="1:1" x14ac:dyDescent="0.2">
      <c r="A598" s="53" t="e">
        <f t="shared" si="9"/>
        <v>#VALUE!</v>
      </c>
    </row>
    <row r="599" spans="1:1" x14ac:dyDescent="0.2">
      <c r="A599" s="53" t="e">
        <f t="shared" si="9"/>
        <v>#VALUE!</v>
      </c>
    </row>
    <row r="600" spans="1:1" x14ac:dyDescent="0.2">
      <c r="A600" s="53" t="e">
        <f>RIGHT(B600,LEN(B600)-11)</f>
        <v>#VALUE!</v>
      </c>
    </row>
  </sheetData>
  <phoneticPr fontId="6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workbookViewId="0">
      <selection activeCell="T8" sqref="T8"/>
    </sheetView>
  </sheetViews>
  <sheetFormatPr defaultRowHeight="11.25" x14ac:dyDescent="0.2"/>
  <cols>
    <col min="1" max="1" width="9.140625" style="4"/>
    <col min="2" max="5" width="11.7109375" style="4" bestFit="1" customWidth="1"/>
    <col min="6" max="7" width="9.140625" style="4"/>
    <col min="8" max="9" width="18.5703125" style="4" bestFit="1" customWidth="1"/>
    <col min="10" max="11" width="11.7109375" style="4" bestFit="1" customWidth="1"/>
    <col min="12" max="13" width="9.140625" style="4"/>
    <col min="14" max="15" width="20.7109375" style="4" bestFit="1" customWidth="1"/>
    <col min="16" max="17" width="12.5703125" style="4" bestFit="1" customWidth="1"/>
    <col min="18" max="16384" width="9.140625" style="4"/>
  </cols>
  <sheetData>
    <row r="1" spans="1:17" x14ac:dyDescent="0.2">
      <c r="A1" s="84" t="s">
        <v>7</v>
      </c>
    </row>
    <row r="2" spans="1:17" x14ac:dyDescent="0.2">
      <c r="B2" s="84" t="str">
        <f>Mês!C1</f>
        <v>Janeiro/2023</v>
      </c>
      <c r="C2" s="84" t="str">
        <f>Mês!E1</f>
        <v>Janeiro/2024</v>
      </c>
      <c r="H2" s="84" t="str">
        <f>Ano!C1</f>
        <v>Janeiro - Janeiro/2023</v>
      </c>
      <c r="I2" s="84" t="str">
        <f>Ano!E1</f>
        <v>Janeiro - Janeiro/2024</v>
      </c>
      <c r="N2" s="84" t="str">
        <f>'12 meses'!C1</f>
        <v>Fevereiro/22 - Janeiro/23</v>
      </c>
      <c r="O2" s="84" t="str">
        <f>'12 meses'!E1</f>
        <v>Fevereiro/23 - Janeiro/24</v>
      </c>
    </row>
    <row r="3" spans="1:17" x14ac:dyDescent="0.2">
      <c r="A3" s="4" t="s">
        <v>104</v>
      </c>
      <c r="B3" s="4" t="s">
        <v>37</v>
      </c>
      <c r="C3" s="4" t="s">
        <v>37</v>
      </c>
      <c r="D3" s="4" t="s">
        <v>40</v>
      </c>
      <c r="E3" s="4" t="s">
        <v>40</v>
      </c>
      <c r="G3" s="4" t="s">
        <v>104</v>
      </c>
      <c r="H3" s="4" t="s">
        <v>37</v>
      </c>
      <c r="I3" s="4" t="s">
        <v>37</v>
      </c>
      <c r="J3" s="4" t="s">
        <v>40</v>
      </c>
      <c r="K3" s="4" t="s">
        <v>40</v>
      </c>
      <c r="M3" s="4" t="s">
        <v>104</v>
      </c>
      <c r="N3" s="4" t="s">
        <v>37</v>
      </c>
      <c r="O3" s="4" t="s">
        <v>37</v>
      </c>
      <c r="P3" s="4" t="s">
        <v>40</v>
      </c>
      <c r="Q3" s="4" t="s">
        <v>40</v>
      </c>
    </row>
    <row r="4" spans="1:17" x14ac:dyDescent="0.2">
      <c r="A4" s="4" t="s">
        <v>105</v>
      </c>
      <c r="B4" s="4" t="s">
        <v>106</v>
      </c>
      <c r="C4" s="4" t="s">
        <v>108</v>
      </c>
      <c r="D4" s="4" t="s">
        <v>106</v>
      </c>
      <c r="E4" s="4" t="s">
        <v>108</v>
      </c>
      <c r="G4" s="4" t="s">
        <v>105</v>
      </c>
      <c r="H4" s="4" t="s">
        <v>106</v>
      </c>
      <c r="I4" s="4" t="s">
        <v>108</v>
      </c>
      <c r="J4" s="4" t="s">
        <v>106</v>
      </c>
      <c r="K4" s="4" t="s">
        <v>108</v>
      </c>
      <c r="M4" s="4" t="s">
        <v>105</v>
      </c>
      <c r="N4" s="4" t="s">
        <v>106</v>
      </c>
      <c r="O4" s="4" t="s">
        <v>108</v>
      </c>
      <c r="P4" s="4" t="s">
        <v>106</v>
      </c>
      <c r="Q4" s="4" t="s">
        <v>108</v>
      </c>
    </row>
    <row r="5" spans="1:17" s="82" customFormat="1" x14ac:dyDescent="0.2">
      <c r="A5" s="82" t="s">
        <v>129</v>
      </c>
      <c r="B5" s="103">
        <f>SUM(B6:B30)</f>
        <v>10206884556</v>
      </c>
      <c r="C5" s="103">
        <f>SUM(C6:C30)</f>
        <v>11719841261</v>
      </c>
      <c r="D5" s="103">
        <f>SUM(D6:D30)</f>
        <v>1544176721</v>
      </c>
      <c r="E5" s="103">
        <f>SUM(E6:E30)</f>
        <v>1681716165</v>
      </c>
      <c r="G5" s="82" t="s">
        <v>129</v>
      </c>
      <c r="H5" s="103">
        <f>SUM(H6:H30)</f>
        <v>0</v>
      </c>
      <c r="I5" s="103">
        <f>SUM(I6:I30)</f>
        <v>0</v>
      </c>
      <c r="J5" s="103">
        <f>SUM(J6:J30)</f>
        <v>0</v>
      </c>
      <c r="K5" s="103">
        <f>SUM(K6:K30)</f>
        <v>0</v>
      </c>
      <c r="M5" s="82" t="s">
        <v>129</v>
      </c>
      <c r="N5" s="103">
        <f>SUM(N6:N30)</f>
        <v>160294178521</v>
      </c>
      <c r="O5" s="103">
        <f>SUM(O6:O30)</f>
        <v>168001239871</v>
      </c>
      <c r="P5" s="103">
        <f>SUM(P6:P30)</f>
        <v>17668560442</v>
      </c>
      <c r="Q5" s="103">
        <f>SUM(Q6:Q30)</f>
        <v>16746602238</v>
      </c>
    </row>
    <row r="6" spans="1:17" x14ac:dyDescent="0.2">
      <c r="A6" s="4" t="s">
        <v>110</v>
      </c>
      <c r="B6" s="102">
        <v>20424240</v>
      </c>
      <c r="C6" s="102">
        <v>35554232</v>
      </c>
      <c r="D6" s="102">
        <v>931547</v>
      </c>
      <c r="E6" s="102">
        <v>701746</v>
      </c>
      <c r="G6" s="4" t="s">
        <v>110</v>
      </c>
      <c r="H6" s="102"/>
      <c r="I6" s="102"/>
      <c r="J6" s="102"/>
      <c r="K6" s="102"/>
      <c r="M6" s="4" t="s">
        <v>110</v>
      </c>
      <c r="N6" s="102">
        <v>307944183</v>
      </c>
      <c r="O6" s="102">
        <v>632830171</v>
      </c>
      <c r="P6" s="102">
        <v>11543470</v>
      </c>
      <c r="Q6" s="102">
        <v>11556525</v>
      </c>
    </row>
    <row r="7" spans="1:17" x14ac:dyDescent="0.2">
      <c r="A7" s="4" t="s">
        <v>130</v>
      </c>
      <c r="B7" s="102">
        <v>35475017</v>
      </c>
      <c r="C7" s="102">
        <v>35994025</v>
      </c>
      <c r="D7" s="102">
        <v>86281451</v>
      </c>
      <c r="E7" s="102">
        <v>84411990</v>
      </c>
      <c r="G7" s="4" t="s">
        <v>130</v>
      </c>
      <c r="H7" s="102"/>
      <c r="I7" s="102"/>
      <c r="J7" s="102"/>
      <c r="K7" s="102"/>
      <c r="M7" s="4" t="s">
        <v>130</v>
      </c>
      <c r="N7" s="102">
        <v>430805521</v>
      </c>
      <c r="O7" s="102">
        <v>474495228</v>
      </c>
      <c r="P7" s="102">
        <v>1043373896</v>
      </c>
      <c r="Q7" s="102">
        <v>1056492524</v>
      </c>
    </row>
    <row r="8" spans="1:17" x14ac:dyDescent="0.2">
      <c r="A8" s="4" t="s">
        <v>111</v>
      </c>
      <c r="B8" s="102">
        <v>25369565</v>
      </c>
      <c r="C8" s="102">
        <v>31703626</v>
      </c>
      <c r="D8" s="102">
        <v>60092817</v>
      </c>
      <c r="E8" s="102">
        <v>45007330</v>
      </c>
      <c r="G8" s="4" t="s">
        <v>111</v>
      </c>
      <c r="H8" s="102"/>
      <c r="I8" s="102"/>
      <c r="J8" s="102"/>
      <c r="K8" s="102"/>
      <c r="M8" s="4" t="s">
        <v>111</v>
      </c>
      <c r="N8" s="102">
        <v>340937403</v>
      </c>
      <c r="O8" s="102">
        <v>379308214</v>
      </c>
      <c r="P8" s="102">
        <v>283297288</v>
      </c>
      <c r="Q8" s="102">
        <v>358119432</v>
      </c>
    </row>
    <row r="9" spans="1:17" x14ac:dyDescent="0.2">
      <c r="A9" s="4" t="s">
        <v>112</v>
      </c>
      <c r="B9" s="102">
        <v>696960561</v>
      </c>
      <c r="C9" s="102">
        <v>806512258</v>
      </c>
      <c r="D9" s="102">
        <v>7659091</v>
      </c>
      <c r="E9" s="102">
        <v>8090374</v>
      </c>
      <c r="G9" s="4" t="s">
        <v>112</v>
      </c>
      <c r="H9" s="102"/>
      <c r="I9" s="102"/>
      <c r="J9" s="102"/>
      <c r="K9" s="102"/>
      <c r="M9" s="4" t="s">
        <v>112</v>
      </c>
      <c r="N9" s="102">
        <v>9220813626</v>
      </c>
      <c r="O9" s="102">
        <v>8196196656</v>
      </c>
      <c r="P9" s="102">
        <v>119639342</v>
      </c>
      <c r="Q9" s="102">
        <v>114968013</v>
      </c>
    </row>
    <row r="10" spans="1:17" x14ac:dyDescent="0.2">
      <c r="A10" s="4" t="s">
        <v>113</v>
      </c>
      <c r="B10" s="102">
        <v>1942700794</v>
      </c>
      <c r="C10" s="102">
        <v>1801136227</v>
      </c>
      <c r="D10" s="102">
        <v>46652388</v>
      </c>
      <c r="E10" s="102">
        <v>44537800</v>
      </c>
      <c r="G10" s="4" t="s">
        <v>113</v>
      </c>
      <c r="H10" s="102"/>
      <c r="I10" s="102"/>
      <c r="J10" s="102"/>
      <c r="K10" s="102"/>
      <c r="M10" s="4" t="s">
        <v>113</v>
      </c>
      <c r="N10" s="102">
        <v>26011987324</v>
      </c>
      <c r="O10" s="102">
        <v>23369575955</v>
      </c>
      <c r="P10" s="102">
        <v>611351634</v>
      </c>
      <c r="Q10" s="102">
        <v>500176619</v>
      </c>
    </row>
    <row r="11" spans="1:17" x14ac:dyDescent="0.2">
      <c r="A11" s="4" t="s">
        <v>114</v>
      </c>
      <c r="B11" s="102">
        <v>2040399490</v>
      </c>
      <c r="C11" s="102">
        <v>1462885312</v>
      </c>
      <c r="D11" s="102">
        <v>382656794</v>
      </c>
      <c r="E11" s="102">
        <v>378201715</v>
      </c>
      <c r="G11" s="4" t="s">
        <v>114</v>
      </c>
      <c r="H11" s="102"/>
      <c r="I11" s="102"/>
      <c r="J11" s="102"/>
      <c r="K11" s="102"/>
      <c r="M11" s="4" t="s">
        <v>114</v>
      </c>
      <c r="N11" s="102">
        <v>15497013408</v>
      </c>
      <c r="O11" s="102">
        <v>14964449796</v>
      </c>
      <c r="P11" s="102">
        <v>4557817632</v>
      </c>
      <c r="Q11" s="102">
        <v>3678183184</v>
      </c>
    </row>
    <row r="12" spans="1:17" x14ac:dyDescent="0.2">
      <c r="A12" s="4" t="s">
        <v>131</v>
      </c>
      <c r="B12" s="102">
        <v>27628147</v>
      </c>
      <c r="C12" s="102">
        <v>32950266</v>
      </c>
      <c r="D12" s="102">
        <v>5024058</v>
      </c>
      <c r="E12" s="102">
        <v>7520740</v>
      </c>
      <c r="G12" s="4" t="s">
        <v>131</v>
      </c>
      <c r="H12" s="102"/>
      <c r="I12" s="102"/>
      <c r="J12" s="102"/>
      <c r="K12" s="102"/>
      <c r="M12" s="4" t="s">
        <v>131</v>
      </c>
      <c r="N12" s="102">
        <v>457210492</v>
      </c>
      <c r="O12" s="102">
        <v>440339320</v>
      </c>
      <c r="P12" s="102">
        <v>62930651</v>
      </c>
      <c r="Q12" s="102">
        <v>72934236</v>
      </c>
    </row>
    <row r="13" spans="1:17" x14ac:dyDescent="0.2">
      <c r="A13" s="4" t="s">
        <v>115</v>
      </c>
      <c r="B13" s="102">
        <v>1507722424</v>
      </c>
      <c r="C13" s="102">
        <v>2503056759</v>
      </c>
      <c r="D13" s="102">
        <v>13621186</v>
      </c>
      <c r="E13" s="102">
        <v>60698729</v>
      </c>
      <c r="G13" s="4" t="s">
        <v>115</v>
      </c>
      <c r="H13" s="102"/>
      <c r="I13" s="102"/>
      <c r="J13" s="102"/>
      <c r="K13" s="102"/>
      <c r="M13" s="4" t="s">
        <v>115</v>
      </c>
      <c r="N13" s="102">
        <v>60239662662</v>
      </c>
      <c r="O13" s="102">
        <v>68245478952</v>
      </c>
      <c r="P13" s="102">
        <v>237669659</v>
      </c>
      <c r="Q13" s="102">
        <v>156595459</v>
      </c>
    </row>
    <row r="14" spans="1:17" x14ac:dyDescent="0.2">
      <c r="A14" s="4" t="s">
        <v>116</v>
      </c>
      <c r="B14" s="102">
        <v>1080656567</v>
      </c>
      <c r="C14" s="102">
        <v>1835804906</v>
      </c>
      <c r="D14" s="102">
        <v>11223206</v>
      </c>
      <c r="E14" s="102">
        <v>9347582</v>
      </c>
      <c r="G14" s="4" t="s">
        <v>116</v>
      </c>
      <c r="H14" s="102"/>
      <c r="I14" s="102"/>
      <c r="J14" s="102"/>
      <c r="K14" s="102"/>
      <c r="M14" s="4" t="s">
        <v>116</v>
      </c>
      <c r="N14" s="102">
        <v>13269581284</v>
      </c>
      <c r="O14" s="102">
        <v>18138718302</v>
      </c>
      <c r="P14" s="102">
        <v>270774335</v>
      </c>
      <c r="Q14" s="102">
        <v>121774928</v>
      </c>
    </row>
    <row r="15" spans="1:17" x14ac:dyDescent="0.2">
      <c r="A15" s="4" t="s">
        <v>117</v>
      </c>
      <c r="B15" s="102">
        <v>141575795</v>
      </c>
      <c r="C15" s="102">
        <v>136505585</v>
      </c>
      <c r="D15" s="102">
        <v>23323539</v>
      </c>
      <c r="E15" s="102">
        <v>26298529</v>
      </c>
      <c r="G15" s="4" t="s">
        <v>117</v>
      </c>
      <c r="H15" s="102"/>
      <c r="I15" s="102"/>
      <c r="J15" s="102"/>
      <c r="K15" s="102"/>
      <c r="M15" s="4" t="s">
        <v>117</v>
      </c>
      <c r="N15" s="102">
        <v>1700002700</v>
      </c>
      <c r="O15" s="102">
        <v>1518595360</v>
      </c>
      <c r="P15" s="102">
        <v>254308368</v>
      </c>
      <c r="Q15" s="102">
        <v>285618511</v>
      </c>
    </row>
    <row r="16" spans="1:17" x14ac:dyDescent="0.2">
      <c r="A16" s="4" t="s">
        <v>132</v>
      </c>
      <c r="B16" s="102">
        <v>143234734</v>
      </c>
      <c r="C16" s="102">
        <v>188587633</v>
      </c>
      <c r="D16" s="102">
        <v>42247617</v>
      </c>
      <c r="E16" s="102">
        <v>39980336</v>
      </c>
      <c r="G16" s="4" t="s">
        <v>132</v>
      </c>
      <c r="H16" s="102"/>
      <c r="I16" s="102"/>
      <c r="J16" s="102"/>
      <c r="K16" s="102"/>
      <c r="M16" s="4" t="s">
        <v>132</v>
      </c>
      <c r="N16" s="102">
        <v>1657526502</v>
      </c>
      <c r="O16" s="102">
        <v>2048520552</v>
      </c>
      <c r="P16" s="102">
        <v>475169249</v>
      </c>
      <c r="Q16" s="102">
        <v>438471334</v>
      </c>
    </row>
    <row r="17" spans="1:17" x14ac:dyDescent="0.2">
      <c r="A17" s="4" t="s">
        <v>133</v>
      </c>
      <c r="B17" s="102">
        <v>153516894</v>
      </c>
      <c r="C17" s="102">
        <v>149623032</v>
      </c>
      <c r="D17" s="102">
        <v>78649151</v>
      </c>
      <c r="E17" s="102">
        <v>85066803</v>
      </c>
      <c r="G17" s="4" t="s">
        <v>133</v>
      </c>
      <c r="H17" s="102"/>
      <c r="I17" s="102"/>
      <c r="J17" s="102"/>
      <c r="K17" s="102"/>
      <c r="M17" s="4" t="s">
        <v>133</v>
      </c>
      <c r="N17" s="102">
        <v>1533453451</v>
      </c>
      <c r="O17" s="102">
        <v>1540142622</v>
      </c>
      <c r="P17" s="102">
        <v>857887834</v>
      </c>
      <c r="Q17" s="102">
        <v>873987347</v>
      </c>
    </row>
    <row r="18" spans="1:17" x14ac:dyDescent="0.2">
      <c r="A18" s="4" t="s">
        <v>118</v>
      </c>
      <c r="B18" s="102">
        <v>263964219</v>
      </c>
      <c r="C18" s="102">
        <v>507451369</v>
      </c>
      <c r="D18" s="102">
        <v>80288807</v>
      </c>
      <c r="E18" s="102">
        <v>88062208</v>
      </c>
      <c r="G18" s="4" t="s">
        <v>118</v>
      </c>
      <c r="H18" s="102"/>
      <c r="I18" s="102"/>
      <c r="J18" s="102"/>
      <c r="K18" s="102"/>
      <c r="M18" s="4" t="s">
        <v>118</v>
      </c>
      <c r="N18" s="102">
        <v>4016382520</v>
      </c>
      <c r="O18" s="102">
        <v>3693029752</v>
      </c>
      <c r="P18" s="102">
        <v>754123131</v>
      </c>
      <c r="Q18" s="102">
        <v>864649098</v>
      </c>
    </row>
    <row r="19" spans="1:17" x14ac:dyDescent="0.2">
      <c r="A19" s="4" t="s">
        <v>119</v>
      </c>
      <c r="B19" s="102">
        <v>88367968</v>
      </c>
      <c r="C19" s="102">
        <v>92104187</v>
      </c>
      <c r="D19" s="102">
        <v>55803452</v>
      </c>
      <c r="E19" s="102">
        <v>82302684</v>
      </c>
      <c r="G19" s="4" t="s">
        <v>119</v>
      </c>
      <c r="H19" s="102"/>
      <c r="I19" s="102"/>
      <c r="J19" s="102"/>
      <c r="K19" s="102"/>
      <c r="M19" s="4" t="s">
        <v>119</v>
      </c>
      <c r="N19" s="102">
        <v>1099622289</v>
      </c>
      <c r="O19" s="102">
        <v>1352774248</v>
      </c>
      <c r="P19" s="102">
        <v>746253712</v>
      </c>
      <c r="Q19" s="102">
        <v>903587833</v>
      </c>
    </row>
    <row r="20" spans="1:17" x14ac:dyDescent="0.2">
      <c r="A20" s="4" t="s">
        <v>120</v>
      </c>
      <c r="B20" s="102">
        <v>318867634</v>
      </c>
      <c r="C20" s="102">
        <v>306615773</v>
      </c>
      <c r="D20" s="102">
        <v>7370715</v>
      </c>
      <c r="E20" s="102">
        <v>6620396</v>
      </c>
      <c r="G20" s="4" t="s">
        <v>120</v>
      </c>
      <c r="H20" s="102"/>
      <c r="I20" s="102"/>
      <c r="J20" s="102"/>
      <c r="K20" s="102"/>
      <c r="M20" s="4" t="s">
        <v>120</v>
      </c>
      <c r="N20" s="102">
        <v>2531521197</v>
      </c>
      <c r="O20" s="102">
        <v>2717226519</v>
      </c>
      <c r="P20" s="102">
        <v>70992483</v>
      </c>
      <c r="Q20" s="102">
        <v>76164497</v>
      </c>
    </row>
    <row r="21" spans="1:17" x14ac:dyDescent="0.2">
      <c r="A21" s="4" t="s">
        <v>121</v>
      </c>
      <c r="B21" s="102">
        <v>6658610</v>
      </c>
      <c r="C21" s="102">
        <v>9208917</v>
      </c>
      <c r="D21" s="102">
        <v>76972331</v>
      </c>
      <c r="E21" s="102">
        <v>91022482</v>
      </c>
      <c r="G21" s="4" t="s">
        <v>121</v>
      </c>
      <c r="H21" s="102"/>
      <c r="I21" s="102"/>
      <c r="J21" s="102"/>
      <c r="K21" s="102"/>
      <c r="M21" s="4" t="s">
        <v>121</v>
      </c>
      <c r="N21" s="102">
        <v>99561647</v>
      </c>
      <c r="O21" s="102">
        <v>84269238</v>
      </c>
      <c r="P21" s="102">
        <v>750330986</v>
      </c>
      <c r="Q21" s="102">
        <v>1107043653</v>
      </c>
    </row>
    <row r="22" spans="1:17" x14ac:dyDescent="0.2">
      <c r="A22" s="4" t="s">
        <v>122</v>
      </c>
      <c r="B22" s="102">
        <v>29545963</v>
      </c>
      <c r="C22" s="102">
        <v>25428807</v>
      </c>
      <c r="D22" s="102">
        <v>132712210</v>
      </c>
      <c r="E22" s="102">
        <v>168804473</v>
      </c>
      <c r="G22" s="4" t="s">
        <v>122</v>
      </c>
      <c r="H22" s="102"/>
      <c r="I22" s="102"/>
      <c r="J22" s="102"/>
      <c r="K22" s="102"/>
      <c r="M22" s="4" t="s">
        <v>122</v>
      </c>
      <c r="N22" s="102">
        <v>374208901</v>
      </c>
      <c r="O22" s="102">
        <v>333463386</v>
      </c>
      <c r="P22" s="102">
        <v>1409166688</v>
      </c>
      <c r="Q22" s="102">
        <v>1459889171</v>
      </c>
    </row>
    <row r="23" spans="1:17" x14ac:dyDescent="0.2">
      <c r="A23" s="4" t="s">
        <v>134</v>
      </c>
      <c r="B23" s="102">
        <v>858583</v>
      </c>
      <c r="C23" s="102">
        <v>514144</v>
      </c>
      <c r="D23" s="102">
        <v>2929837</v>
      </c>
      <c r="E23" s="102">
        <v>4105051</v>
      </c>
      <c r="G23" s="4" t="s">
        <v>134</v>
      </c>
      <c r="H23" s="102"/>
      <c r="I23" s="102"/>
      <c r="J23" s="102"/>
      <c r="K23" s="102"/>
      <c r="M23" s="4" t="s">
        <v>134</v>
      </c>
      <c r="N23" s="102">
        <v>13147887</v>
      </c>
      <c r="O23" s="102">
        <v>14063044</v>
      </c>
      <c r="P23" s="102">
        <v>40087404</v>
      </c>
      <c r="Q23" s="102">
        <v>45515092</v>
      </c>
    </row>
    <row r="24" spans="1:17" x14ac:dyDescent="0.2">
      <c r="A24" s="4" t="s">
        <v>135</v>
      </c>
      <c r="B24" s="102">
        <v>77325851</v>
      </c>
      <c r="C24" s="102">
        <v>105845131</v>
      </c>
      <c r="D24" s="102">
        <v>35681548</v>
      </c>
      <c r="E24" s="102">
        <v>44378828</v>
      </c>
      <c r="G24" s="4" t="s">
        <v>135</v>
      </c>
      <c r="H24" s="102"/>
      <c r="I24" s="102"/>
      <c r="J24" s="102"/>
      <c r="K24" s="102"/>
      <c r="M24" s="4" t="s">
        <v>135</v>
      </c>
      <c r="N24" s="102">
        <v>1079585601</v>
      </c>
      <c r="O24" s="102">
        <v>1250625095</v>
      </c>
      <c r="P24" s="102">
        <v>366207878</v>
      </c>
      <c r="Q24" s="102">
        <v>444434219</v>
      </c>
    </row>
    <row r="25" spans="1:17" x14ac:dyDescent="0.2">
      <c r="A25" s="4" t="s">
        <v>136</v>
      </c>
      <c r="B25" s="102">
        <v>6481238</v>
      </c>
      <c r="C25" s="102">
        <v>4103271</v>
      </c>
      <c r="D25" s="102">
        <v>0</v>
      </c>
      <c r="E25" s="102">
        <v>1</v>
      </c>
      <c r="G25" s="4" t="s">
        <v>136</v>
      </c>
      <c r="H25" s="102"/>
      <c r="I25" s="102"/>
      <c r="J25" s="102"/>
      <c r="K25" s="102"/>
      <c r="M25" s="4" t="s">
        <v>136</v>
      </c>
      <c r="N25" s="102">
        <v>145081290</v>
      </c>
      <c r="O25" s="102">
        <v>88896495</v>
      </c>
      <c r="P25" s="102">
        <v>33850</v>
      </c>
      <c r="Q25" s="102">
        <v>44868</v>
      </c>
    </row>
    <row r="26" spans="1:17" x14ac:dyDescent="0.2">
      <c r="A26" s="4" t="s">
        <v>123</v>
      </c>
      <c r="B26" s="102">
        <v>1246735136</v>
      </c>
      <c r="C26" s="102">
        <v>1252175590</v>
      </c>
      <c r="D26" s="102">
        <v>150128440</v>
      </c>
      <c r="E26" s="102">
        <v>131375726</v>
      </c>
      <c r="G26" s="4" t="s">
        <v>123</v>
      </c>
      <c r="H26" s="102"/>
      <c r="I26" s="102"/>
      <c r="J26" s="102"/>
      <c r="K26" s="102"/>
      <c r="M26" s="4" t="s">
        <v>123</v>
      </c>
      <c r="N26" s="102">
        <v>16467150428</v>
      </c>
      <c r="O26" s="102">
        <v>14284783004</v>
      </c>
      <c r="P26" s="102">
        <v>1711147314</v>
      </c>
      <c r="Q26" s="102">
        <v>1459854406</v>
      </c>
    </row>
    <row r="27" spans="1:17" x14ac:dyDescent="0.2">
      <c r="A27" s="4" t="s">
        <v>137</v>
      </c>
      <c r="B27" s="102">
        <v>18864684</v>
      </c>
      <c r="C27" s="102">
        <v>20210061</v>
      </c>
      <c r="D27" s="102">
        <v>88673935</v>
      </c>
      <c r="E27" s="102">
        <v>93075503</v>
      </c>
      <c r="G27" s="4" t="s">
        <v>137</v>
      </c>
      <c r="H27" s="102"/>
      <c r="I27" s="102"/>
      <c r="J27" s="102"/>
      <c r="K27" s="102"/>
      <c r="M27" s="4" t="s">
        <v>137</v>
      </c>
      <c r="N27" s="102">
        <v>265298318</v>
      </c>
      <c r="O27" s="102">
        <v>274959755</v>
      </c>
      <c r="P27" s="102">
        <v>957149324</v>
      </c>
      <c r="Q27" s="102">
        <v>922987559</v>
      </c>
    </row>
    <row r="28" spans="1:17" x14ac:dyDescent="0.2">
      <c r="A28" s="4" t="s">
        <v>124</v>
      </c>
      <c r="B28" s="102">
        <v>82187661</v>
      </c>
      <c r="C28" s="102">
        <v>58697310</v>
      </c>
      <c r="D28" s="102">
        <v>125661977</v>
      </c>
      <c r="E28" s="102">
        <v>143501825</v>
      </c>
      <c r="G28" s="4" t="s">
        <v>124</v>
      </c>
      <c r="H28" s="102"/>
      <c r="I28" s="102"/>
      <c r="J28" s="102"/>
      <c r="K28" s="102"/>
      <c r="M28" s="4" t="s">
        <v>124</v>
      </c>
      <c r="N28" s="102">
        <v>808298504</v>
      </c>
      <c r="O28" s="102">
        <v>759661468</v>
      </c>
      <c r="P28" s="102">
        <v>1689318491</v>
      </c>
      <c r="Q28" s="102">
        <v>1399071758</v>
      </c>
    </row>
    <row r="29" spans="1:17" x14ac:dyDescent="0.2">
      <c r="A29" s="4" t="s">
        <v>138</v>
      </c>
      <c r="B29" s="102">
        <v>28968001</v>
      </c>
      <c r="C29" s="102">
        <v>38567477</v>
      </c>
      <c r="D29" s="102">
        <v>27102659</v>
      </c>
      <c r="E29" s="102">
        <v>33604297</v>
      </c>
      <c r="G29" s="4" t="s">
        <v>138</v>
      </c>
      <c r="H29" s="102"/>
      <c r="I29" s="102"/>
      <c r="J29" s="102"/>
      <c r="K29" s="102"/>
      <c r="M29" s="4" t="s">
        <v>138</v>
      </c>
      <c r="N29" s="102">
        <v>444698571</v>
      </c>
      <c r="O29" s="102">
        <v>460835248</v>
      </c>
      <c r="P29" s="102">
        <v>361070221</v>
      </c>
      <c r="Q29" s="102">
        <v>355753573</v>
      </c>
    </row>
    <row r="30" spans="1:17" x14ac:dyDescent="0.2">
      <c r="A30" s="4" t="s">
        <v>125</v>
      </c>
      <c r="B30" s="102">
        <v>222394780</v>
      </c>
      <c r="C30" s="102">
        <v>278605363</v>
      </c>
      <c r="D30" s="102">
        <v>2487965</v>
      </c>
      <c r="E30" s="102">
        <v>4999017</v>
      </c>
      <c r="G30" s="4" t="s">
        <v>125</v>
      </c>
      <c r="H30" s="102"/>
      <c r="I30" s="102"/>
      <c r="J30" s="102"/>
      <c r="K30" s="102"/>
      <c r="M30" s="4" t="s">
        <v>125</v>
      </c>
      <c r="N30" s="102">
        <v>2282682812</v>
      </c>
      <c r="O30" s="102">
        <v>2738001491</v>
      </c>
      <c r="P30" s="102">
        <v>26915602</v>
      </c>
      <c r="Q30" s="102">
        <v>38728399</v>
      </c>
    </row>
    <row r="32" spans="1:17" x14ac:dyDescent="0.2">
      <c r="A32" s="84" t="s">
        <v>236</v>
      </c>
    </row>
    <row r="33" spans="1:17" x14ac:dyDescent="0.2">
      <c r="A33" s="4" t="s">
        <v>104</v>
      </c>
      <c r="B33" s="4" t="s">
        <v>37</v>
      </c>
      <c r="C33" s="4" t="s">
        <v>37</v>
      </c>
      <c r="D33" s="4" t="s">
        <v>40</v>
      </c>
      <c r="E33" s="4" t="s">
        <v>40</v>
      </c>
      <c r="G33" s="4" t="s">
        <v>104</v>
      </c>
      <c r="H33" s="4" t="s">
        <v>37</v>
      </c>
      <c r="I33" s="4" t="s">
        <v>37</v>
      </c>
      <c r="J33" s="4" t="s">
        <v>40</v>
      </c>
      <c r="K33" s="4" t="s">
        <v>40</v>
      </c>
      <c r="M33" s="4" t="s">
        <v>104</v>
      </c>
      <c r="N33" s="4" t="s">
        <v>37</v>
      </c>
      <c r="O33" s="4" t="s">
        <v>37</v>
      </c>
      <c r="P33" s="4" t="s">
        <v>40</v>
      </c>
      <c r="Q33" s="4" t="s">
        <v>40</v>
      </c>
    </row>
    <row r="34" spans="1:17" x14ac:dyDescent="0.2">
      <c r="A34" s="4" t="s">
        <v>105</v>
      </c>
      <c r="B34" s="4" t="s">
        <v>106</v>
      </c>
      <c r="C34" s="4" t="s">
        <v>108</v>
      </c>
      <c r="D34" s="4" t="s">
        <v>106</v>
      </c>
      <c r="E34" s="4" t="s">
        <v>108</v>
      </c>
      <c r="G34" s="4" t="s">
        <v>105</v>
      </c>
      <c r="H34" s="4" t="s">
        <v>106</v>
      </c>
      <c r="I34" s="4" t="s">
        <v>108</v>
      </c>
      <c r="J34" s="4" t="s">
        <v>106</v>
      </c>
      <c r="K34" s="4" t="s">
        <v>108</v>
      </c>
      <c r="M34" s="4" t="s">
        <v>105</v>
      </c>
      <c r="N34" s="4" t="s">
        <v>106</v>
      </c>
      <c r="O34" s="4" t="s">
        <v>108</v>
      </c>
      <c r="P34" s="4" t="s">
        <v>106</v>
      </c>
      <c r="Q34" s="4" t="s">
        <v>108</v>
      </c>
    </row>
    <row r="35" spans="1:17" s="82" customFormat="1" x14ac:dyDescent="0.2">
      <c r="A35" s="82" t="s">
        <v>129</v>
      </c>
      <c r="B35" s="103">
        <f>SUM(B36:B132)</f>
        <v>22796014477</v>
      </c>
      <c r="C35" s="103">
        <f>SUM(C36:C132)</f>
        <v>27016132355</v>
      </c>
      <c r="D35" s="103">
        <f>SUM(D36:D132)</f>
        <v>20511168894</v>
      </c>
      <c r="E35" s="103">
        <f>SUM(E36:E132)</f>
        <v>20489554195</v>
      </c>
      <c r="G35" s="82" t="s">
        <v>129</v>
      </c>
      <c r="H35" s="103">
        <f>SUM(H36:H132)</f>
        <v>0</v>
      </c>
      <c r="I35" s="103">
        <f>SUM(I36:I132)</f>
        <v>0</v>
      </c>
      <c r="J35" s="103">
        <f>SUM(J36:J132)</f>
        <v>0</v>
      </c>
      <c r="K35" s="103">
        <f>SUM(K36:K132)</f>
        <v>0</v>
      </c>
      <c r="M35" s="82" t="s">
        <v>129</v>
      </c>
      <c r="N35" s="103">
        <f>SUM(N36:N132)</f>
        <v>337152123803</v>
      </c>
      <c r="O35" s="103">
        <f>SUM(O36:O132)</f>
        <v>343915883886</v>
      </c>
      <c r="P35" s="103">
        <f>SUM(P36:P132)</f>
        <v>273282818945</v>
      </c>
      <c r="Q35" s="103">
        <f>SUM(Q36:Q132)</f>
        <v>240771224525</v>
      </c>
    </row>
    <row r="36" spans="1:17" x14ac:dyDescent="0.2">
      <c r="A36" s="4" t="s">
        <v>139</v>
      </c>
      <c r="B36" s="102">
        <v>20424240</v>
      </c>
      <c r="C36" s="102">
        <v>35554232</v>
      </c>
      <c r="D36" s="102">
        <v>931547</v>
      </c>
      <c r="E36" s="102">
        <v>701746</v>
      </c>
      <c r="G36" s="4" t="s">
        <v>139</v>
      </c>
      <c r="H36" s="102"/>
      <c r="I36" s="102"/>
      <c r="J36" s="102"/>
      <c r="K36" s="102"/>
      <c r="M36" s="4" t="s">
        <v>139</v>
      </c>
      <c r="N36" s="102">
        <v>307944183</v>
      </c>
      <c r="O36" s="102">
        <v>632830171</v>
      </c>
      <c r="P36" s="102">
        <v>11543470</v>
      </c>
      <c r="Q36" s="102">
        <v>11556525</v>
      </c>
    </row>
    <row r="37" spans="1:17" x14ac:dyDescent="0.2">
      <c r="A37" s="4" t="s">
        <v>140</v>
      </c>
      <c r="B37" s="102">
        <v>1827519732</v>
      </c>
      <c r="C37" s="102">
        <v>1689418894</v>
      </c>
      <c r="D37" s="102">
        <v>27354021</v>
      </c>
      <c r="E37" s="102">
        <v>32529290</v>
      </c>
      <c r="G37" s="4" t="s">
        <v>140</v>
      </c>
      <c r="H37" s="102"/>
      <c r="I37" s="102"/>
      <c r="J37" s="102"/>
      <c r="K37" s="102"/>
      <c r="M37" s="4" t="s">
        <v>140</v>
      </c>
      <c r="N37" s="102">
        <v>24312336611</v>
      </c>
      <c r="O37" s="102">
        <v>21864197697</v>
      </c>
      <c r="P37" s="102">
        <v>451847932</v>
      </c>
      <c r="Q37" s="102">
        <v>353411108</v>
      </c>
    </row>
    <row r="38" spans="1:17" x14ac:dyDescent="0.2">
      <c r="A38" s="4" t="s">
        <v>141</v>
      </c>
      <c r="B38" s="102">
        <v>25387152</v>
      </c>
      <c r="C38" s="102">
        <v>22965200</v>
      </c>
      <c r="D38" s="102">
        <v>130033192</v>
      </c>
      <c r="E38" s="102">
        <v>164758295</v>
      </c>
      <c r="G38" s="4" t="s">
        <v>141</v>
      </c>
      <c r="H38" s="102"/>
      <c r="I38" s="102"/>
      <c r="J38" s="102"/>
      <c r="K38" s="102"/>
      <c r="M38" s="4" t="s">
        <v>141</v>
      </c>
      <c r="N38" s="102">
        <v>346710828</v>
      </c>
      <c r="O38" s="102">
        <v>304099225</v>
      </c>
      <c r="P38" s="102">
        <v>1373538979</v>
      </c>
      <c r="Q38" s="102">
        <v>1421905818</v>
      </c>
    </row>
    <row r="39" spans="1:17" x14ac:dyDescent="0.2">
      <c r="A39" s="4" t="s">
        <v>142</v>
      </c>
      <c r="B39" s="102">
        <v>27189410</v>
      </c>
      <c r="C39" s="102">
        <v>27146751</v>
      </c>
      <c r="D39" s="102">
        <v>82643282</v>
      </c>
      <c r="E39" s="102">
        <v>96472460</v>
      </c>
      <c r="G39" s="4" t="s">
        <v>142</v>
      </c>
      <c r="H39" s="102"/>
      <c r="I39" s="102"/>
      <c r="J39" s="102"/>
      <c r="K39" s="102"/>
      <c r="M39" s="4" t="s">
        <v>142</v>
      </c>
      <c r="N39" s="102">
        <v>340828307</v>
      </c>
      <c r="O39" s="102">
        <v>352804480</v>
      </c>
      <c r="P39" s="102">
        <v>799276457</v>
      </c>
      <c r="Q39" s="102">
        <v>1158992889</v>
      </c>
    </row>
    <row r="40" spans="1:17" x14ac:dyDescent="0.2">
      <c r="A40" s="4" t="s">
        <v>143</v>
      </c>
      <c r="B40" s="102">
        <v>52956010</v>
      </c>
      <c r="C40" s="102">
        <v>76071097</v>
      </c>
      <c r="D40" s="102">
        <v>22034682</v>
      </c>
      <c r="E40" s="102">
        <v>17019755</v>
      </c>
      <c r="G40" s="4" t="s">
        <v>143</v>
      </c>
      <c r="H40" s="102"/>
      <c r="I40" s="102"/>
      <c r="J40" s="102"/>
      <c r="K40" s="102"/>
      <c r="M40" s="4" t="s">
        <v>143</v>
      </c>
      <c r="N40" s="102">
        <v>704883905</v>
      </c>
      <c r="O40" s="102">
        <v>796327797</v>
      </c>
      <c r="P40" s="102">
        <v>227579052</v>
      </c>
      <c r="Q40" s="102">
        <v>216142641</v>
      </c>
    </row>
    <row r="41" spans="1:17" x14ac:dyDescent="0.2">
      <c r="A41" s="4" t="s">
        <v>144</v>
      </c>
      <c r="B41" s="102">
        <v>858583</v>
      </c>
      <c r="C41" s="102">
        <v>514144</v>
      </c>
      <c r="D41" s="102">
        <v>2929837</v>
      </c>
      <c r="E41" s="102">
        <v>4105051</v>
      </c>
      <c r="G41" s="4" t="s">
        <v>144</v>
      </c>
      <c r="H41" s="102"/>
      <c r="I41" s="102"/>
      <c r="J41" s="102"/>
      <c r="K41" s="102"/>
      <c r="M41" s="4" t="s">
        <v>144</v>
      </c>
      <c r="N41" s="102">
        <v>13147887</v>
      </c>
      <c r="O41" s="102">
        <v>14063044</v>
      </c>
      <c r="P41" s="102">
        <v>40087404</v>
      </c>
      <c r="Q41" s="102">
        <v>45515092</v>
      </c>
    </row>
    <row r="42" spans="1:17" x14ac:dyDescent="0.2">
      <c r="A42" s="4" t="s">
        <v>145</v>
      </c>
      <c r="B42" s="102">
        <v>10516000</v>
      </c>
      <c r="C42" s="102">
        <v>10169707</v>
      </c>
      <c r="D42" s="102">
        <v>42712405</v>
      </c>
      <c r="E42" s="102">
        <v>40769483</v>
      </c>
      <c r="G42" s="4" t="s">
        <v>145</v>
      </c>
      <c r="H42" s="102"/>
      <c r="I42" s="102"/>
      <c r="J42" s="102"/>
      <c r="K42" s="102"/>
      <c r="M42" s="4" t="s">
        <v>145</v>
      </c>
      <c r="N42" s="102">
        <v>151375546</v>
      </c>
      <c r="O42" s="102">
        <v>170781456</v>
      </c>
      <c r="P42" s="102">
        <v>404896723</v>
      </c>
      <c r="Q42" s="102">
        <v>377697689</v>
      </c>
    </row>
    <row r="43" spans="1:17" x14ac:dyDescent="0.2">
      <c r="A43" s="4" t="s">
        <v>146</v>
      </c>
      <c r="B43" s="102">
        <v>76525938</v>
      </c>
      <c r="C43" s="102">
        <v>80835366</v>
      </c>
      <c r="D43" s="102">
        <v>51856073</v>
      </c>
      <c r="E43" s="102">
        <v>75678766</v>
      </c>
      <c r="G43" s="4" t="s">
        <v>146</v>
      </c>
      <c r="H43" s="102"/>
      <c r="I43" s="102"/>
      <c r="J43" s="102"/>
      <c r="K43" s="102"/>
      <c r="M43" s="4" t="s">
        <v>146</v>
      </c>
      <c r="N43" s="102">
        <v>973279781</v>
      </c>
      <c r="O43" s="102">
        <v>1230412431</v>
      </c>
      <c r="P43" s="102">
        <v>695136750</v>
      </c>
      <c r="Q43" s="102">
        <v>837040678</v>
      </c>
    </row>
    <row r="44" spans="1:17" x14ac:dyDescent="0.2">
      <c r="A44" s="4" t="s">
        <v>147</v>
      </c>
      <c r="B44" s="102">
        <v>655725766</v>
      </c>
      <c r="C44" s="102">
        <v>774026734</v>
      </c>
      <c r="D44" s="102">
        <v>11362971</v>
      </c>
      <c r="E44" s="102">
        <v>14768152</v>
      </c>
      <c r="G44" s="4" t="s">
        <v>147</v>
      </c>
      <c r="H44" s="102"/>
      <c r="I44" s="102"/>
      <c r="J44" s="102"/>
      <c r="K44" s="102"/>
      <c r="M44" s="4" t="s">
        <v>147</v>
      </c>
      <c r="N44" s="102">
        <v>8955311362</v>
      </c>
      <c r="O44" s="102">
        <v>7896410547</v>
      </c>
      <c r="P44" s="102">
        <v>170399830</v>
      </c>
      <c r="Q44" s="102">
        <v>179998239</v>
      </c>
    </row>
    <row r="45" spans="1:17" x14ac:dyDescent="0.2">
      <c r="A45" s="4" t="s">
        <v>148</v>
      </c>
      <c r="B45" s="102">
        <v>1996026267</v>
      </c>
      <c r="C45" s="102">
        <v>1415125416</v>
      </c>
      <c r="D45" s="102">
        <v>293754231</v>
      </c>
      <c r="E45" s="102">
        <v>291539407</v>
      </c>
      <c r="G45" s="4" t="s">
        <v>148</v>
      </c>
      <c r="H45" s="102"/>
      <c r="I45" s="102"/>
      <c r="J45" s="102"/>
      <c r="K45" s="102"/>
      <c r="M45" s="4" t="s">
        <v>148</v>
      </c>
      <c r="N45" s="102">
        <v>14922880707</v>
      </c>
      <c r="O45" s="102">
        <v>14394210908</v>
      </c>
      <c r="P45" s="102">
        <v>3369878477</v>
      </c>
      <c r="Q45" s="102">
        <v>2360713565</v>
      </c>
    </row>
    <row r="46" spans="1:17" x14ac:dyDescent="0.2">
      <c r="A46" s="4" t="s">
        <v>149</v>
      </c>
      <c r="B46" s="102">
        <v>11776917</v>
      </c>
      <c r="C46" s="102">
        <v>9794107</v>
      </c>
      <c r="D46" s="102">
        <v>66144923</v>
      </c>
      <c r="E46" s="102">
        <v>70203140</v>
      </c>
      <c r="G46" s="4" t="s">
        <v>149</v>
      </c>
      <c r="H46" s="102"/>
      <c r="I46" s="102"/>
      <c r="J46" s="102"/>
      <c r="K46" s="102"/>
      <c r="M46" s="4" t="s">
        <v>149</v>
      </c>
      <c r="N46" s="102">
        <v>149493821</v>
      </c>
      <c r="O46" s="102">
        <v>111512395</v>
      </c>
      <c r="P46" s="102">
        <v>986972476</v>
      </c>
      <c r="Q46" s="102">
        <v>1112740998</v>
      </c>
    </row>
    <row r="47" spans="1:17" x14ac:dyDescent="0.2">
      <c r="A47" s="4" t="s">
        <v>150</v>
      </c>
      <c r="B47" s="102">
        <v>573100135</v>
      </c>
      <c r="C47" s="102">
        <v>1526533144</v>
      </c>
      <c r="D47" s="102">
        <v>21911119</v>
      </c>
      <c r="E47" s="102">
        <v>75303535</v>
      </c>
      <c r="G47" s="4" t="s">
        <v>150</v>
      </c>
      <c r="H47" s="102"/>
      <c r="I47" s="102"/>
      <c r="J47" s="102"/>
      <c r="K47" s="102"/>
      <c r="M47" s="4" t="s">
        <v>150</v>
      </c>
      <c r="N47" s="102">
        <v>46354927691</v>
      </c>
      <c r="O47" s="102">
        <v>54986203167</v>
      </c>
      <c r="P47" s="102">
        <v>419416397</v>
      </c>
      <c r="Q47" s="102">
        <v>374338844</v>
      </c>
    </row>
    <row r="48" spans="1:17" x14ac:dyDescent="0.2">
      <c r="A48" s="4" t="s">
        <v>151</v>
      </c>
      <c r="B48" s="102">
        <v>14220436</v>
      </c>
      <c r="C48" s="102">
        <v>12026736</v>
      </c>
      <c r="D48" s="102">
        <v>18995679</v>
      </c>
      <c r="E48" s="102">
        <v>14020794</v>
      </c>
      <c r="G48" s="4" t="s">
        <v>151</v>
      </c>
      <c r="H48" s="102"/>
      <c r="I48" s="102"/>
      <c r="J48" s="102"/>
      <c r="K48" s="102"/>
      <c r="M48" s="4" t="s">
        <v>151</v>
      </c>
      <c r="N48" s="102">
        <v>164276786</v>
      </c>
      <c r="O48" s="102">
        <v>149875889</v>
      </c>
      <c r="P48" s="102">
        <v>183199481</v>
      </c>
      <c r="Q48" s="102">
        <v>164479690</v>
      </c>
    </row>
    <row r="49" spans="1:17" x14ac:dyDescent="0.2">
      <c r="A49" s="4" t="s">
        <v>152</v>
      </c>
      <c r="B49" s="102">
        <v>1915674</v>
      </c>
      <c r="C49" s="102">
        <v>1287910</v>
      </c>
      <c r="D49" s="102">
        <v>361595</v>
      </c>
      <c r="E49" s="102">
        <v>436447</v>
      </c>
      <c r="G49" s="4" t="s">
        <v>152</v>
      </c>
      <c r="H49" s="102"/>
      <c r="I49" s="102"/>
      <c r="J49" s="102"/>
      <c r="K49" s="102"/>
      <c r="M49" s="4" t="s">
        <v>152</v>
      </c>
      <c r="N49" s="102">
        <v>16592877</v>
      </c>
      <c r="O49" s="102">
        <v>17177910</v>
      </c>
      <c r="P49" s="102">
        <v>2839890</v>
      </c>
      <c r="Q49" s="102">
        <v>3959638</v>
      </c>
    </row>
    <row r="50" spans="1:17" x14ac:dyDescent="0.2">
      <c r="A50" s="4" t="s">
        <v>153</v>
      </c>
      <c r="B50" s="102">
        <v>321470352</v>
      </c>
      <c r="C50" s="102">
        <v>160690968</v>
      </c>
      <c r="D50" s="102">
        <v>141319655</v>
      </c>
      <c r="E50" s="102">
        <v>155955231</v>
      </c>
      <c r="G50" s="4" t="s">
        <v>153</v>
      </c>
      <c r="H50" s="102"/>
      <c r="I50" s="102"/>
      <c r="J50" s="102"/>
      <c r="K50" s="102"/>
      <c r="M50" s="4" t="s">
        <v>153</v>
      </c>
      <c r="N50" s="102">
        <v>5019450429</v>
      </c>
      <c r="O50" s="102">
        <v>3412191732</v>
      </c>
      <c r="P50" s="102">
        <v>1828602023</v>
      </c>
      <c r="Q50" s="102">
        <v>1478965472</v>
      </c>
    </row>
    <row r="51" spans="1:17" x14ac:dyDescent="0.2">
      <c r="A51" s="4" t="s">
        <v>154</v>
      </c>
      <c r="B51" s="102">
        <v>101867009</v>
      </c>
      <c r="C51" s="102">
        <v>92372087</v>
      </c>
      <c r="D51" s="102">
        <v>2939969</v>
      </c>
      <c r="E51" s="102">
        <v>4261988</v>
      </c>
      <c r="G51" s="4" t="s">
        <v>154</v>
      </c>
      <c r="H51" s="102"/>
      <c r="I51" s="102"/>
      <c r="J51" s="102"/>
      <c r="K51" s="102"/>
      <c r="M51" s="4" t="s">
        <v>154</v>
      </c>
      <c r="N51" s="102">
        <v>1458862929</v>
      </c>
      <c r="O51" s="102">
        <v>1286347563</v>
      </c>
      <c r="P51" s="102">
        <v>39132505</v>
      </c>
      <c r="Q51" s="102">
        <v>41930622</v>
      </c>
    </row>
    <row r="52" spans="1:17" x14ac:dyDescent="0.2">
      <c r="A52" s="4" t="s">
        <v>155</v>
      </c>
      <c r="B52" s="102">
        <v>909963093</v>
      </c>
      <c r="C52" s="102">
        <v>1707981407</v>
      </c>
      <c r="D52" s="102">
        <v>12352807</v>
      </c>
      <c r="E52" s="102">
        <v>9624552</v>
      </c>
      <c r="G52" s="4" t="s">
        <v>155</v>
      </c>
      <c r="H52" s="102"/>
      <c r="I52" s="102"/>
      <c r="J52" s="102"/>
      <c r="K52" s="102"/>
      <c r="M52" s="4" t="s">
        <v>155</v>
      </c>
      <c r="N52" s="102">
        <v>11622830575</v>
      </c>
      <c r="O52" s="102">
        <v>16780307255</v>
      </c>
      <c r="P52" s="102">
        <v>114786514</v>
      </c>
      <c r="Q52" s="102">
        <v>121895770</v>
      </c>
    </row>
    <row r="53" spans="1:17" x14ac:dyDescent="0.2">
      <c r="A53" s="4" t="s">
        <v>156</v>
      </c>
      <c r="B53" s="102">
        <v>25369565</v>
      </c>
      <c r="C53" s="102">
        <v>31703626</v>
      </c>
      <c r="D53" s="102">
        <v>60092817</v>
      </c>
      <c r="E53" s="102">
        <v>45007330</v>
      </c>
      <c r="G53" s="4" t="s">
        <v>156</v>
      </c>
      <c r="H53" s="102"/>
      <c r="I53" s="102"/>
      <c r="J53" s="102"/>
      <c r="K53" s="102"/>
      <c r="M53" s="4" t="s">
        <v>156</v>
      </c>
      <c r="N53" s="102">
        <v>340937403</v>
      </c>
      <c r="O53" s="102">
        <v>379308214</v>
      </c>
      <c r="P53" s="102">
        <v>283297288</v>
      </c>
      <c r="Q53" s="102">
        <v>358119432</v>
      </c>
    </row>
    <row r="54" spans="1:17" x14ac:dyDescent="0.2">
      <c r="A54" s="4" t="s">
        <v>157</v>
      </c>
      <c r="B54" s="102">
        <v>40246850</v>
      </c>
      <c r="C54" s="102">
        <v>34582503</v>
      </c>
      <c r="D54" s="102">
        <v>26496910</v>
      </c>
      <c r="E54" s="102">
        <v>26342388</v>
      </c>
      <c r="G54" s="4" t="s">
        <v>157</v>
      </c>
      <c r="H54" s="102"/>
      <c r="I54" s="102"/>
      <c r="J54" s="102"/>
      <c r="K54" s="102"/>
      <c r="M54" s="4" t="s">
        <v>157</v>
      </c>
      <c r="N54" s="102">
        <v>504675328</v>
      </c>
      <c r="O54" s="102">
        <v>470690208</v>
      </c>
      <c r="P54" s="102">
        <v>246561933</v>
      </c>
      <c r="Q54" s="102">
        <v>274323878</v>
      </c>
    </row>
    <row r="55" spans="1:17" x14ac:dyDescent="0.2">
      <c r="A55" s="4" t="s">
        <v>158</v>
      </c>
      <c r="B55" s="102">
        <v>240103712</v>
      </c>
      <c r="C55" s="102">
        <v>296303725</v>
      </c>
      <c r="D55" s="102">
        <v>51182203</v>
      </c>
      <c r="E55" s="102">
        <v>62126778</v>
      </c>
      <c r="G55" s="4" t="s">
        <v>158</v>
      </c>
      <c r="H55" s="102"/>
      <c r="I55" s="102"/>
      <c r="J55" s="102"/>
      <c r="K55" s="102"/>
      <c r="M55" s="4" t="s">
        <v>158</v>
      </c>
      <c r="N55" s="102">
        <v>2482913950</v>
      </c>
      <c r="O55" s="102">
        <v>2935596697</v>
      </c>
      <c r="P55" s="102">
        <v>615701019</v>
      </c>
      <c r="Q55" s="102">
        <v>621712955</v>
      </c>
    </row>
    <row r="56" spans="1:17" x14ac:dyDescent="0.2">
      <c r="A56" s="4" t="s">
        <v>159</v>
      </c>
      <c r="B56" s="102">
        <v>120416021</v>
      </c>
      <c r="C56" s="102">
        <v>126395129</v>
      </c>
      <c r="D56" s="102">
        <v>35722193</v>
      </c>
      <c r="E56" s="102">
        <v>49008609</v>
      </c>
      <c r="G56" s="4" t="s">
        <v>159</v>
      </c>
      <c r="H56" s="102"/>
      <c r="I56" s="102"/>
      <c r="J56" s="102"/>
      <c r="K56" s="102"/>
      <c r="M56" s="4" t="s">
        <v>159</v>
      </c>
      <c r="N56" s="102">
        <v>1458979182</v>
      </c>
      <c r="O56" s="102">
        <v>1493135851</v>
      </c>
      <c r="P56" s="102">
        <v>421110417</v>
      </c>
      <c r="Q56" s="102">
        <v>506924615</v>
      </c>
    </row>
    <row r="57" spans="1:17" x14ac:dyDescent="0.2">
      <c r="A57" s="4" t="s">
        <v>160</v>
      </c>
      <c r="B57" s="102">
        <v>204579547</v>
      </c>
      <c r="C57" s="102">
        <v>172683819</v>
      </c>
      <c r="D57" s="102">
        <v>87172588</v>
      </c>
      <c r="E57" s="102">
        <v>81156466</v>
      </c>
      <c r="G57" s="4" t="s">
        <v>160</v>
      </c>
      <c r="H57" s="102"/>
      <c r="I57" s="102"/>
      <c r="J57" s="102"/>
      <c r="K57" s="102"/>
      <c r="M57" s="4" t="s">
        <v>160</v>
      </c>
      <c r="N57" s="102">
        <v>2083434506</v>
      </c>
      <c r="O57" s="102">
        <v>1849150037</v>
      </c>
      <c r="P57" s="102">
        <v>1162202202</v>
      </c>
      <c r="Q57" s="102">
        <v>1008327141</v>
      </c>
    </row>
    <row r="58" spans="1:17" x14ac:dyDescent="0.2">
      <c r="A58" s="4" t="s">
        <v>161</v>
      </c>
      <c r="B58" s="102">
        <v>832674911</v>
      </c>
      <c r="C58" s="102">
        <v>1072158968</v>
      </c>
      <c r="D58" s="102">
        <v>28861144</v>
      </c>
      <c r="E58" s="102">
        <v>35497797</v>
      </c>
      <c r="G58" s="4" t="s">
        <v>161</v>
      </c>
      <c r="H58" s="102"/>
      <c r="I58" s="102"/>
      <c r="J58" s="102"/>
      <c r="K58" s="102"/>
      <c r="M58" s="4" t="s">
        <v>161</v>
      </c>
      <c r="N58" s="102">
        <v>11287366219</v>
      </c>
      <c r="O58" s="102">
        <v>12743335145</v>
      </c>
      <c r="P58" s="102">
        <v>380049242</v>
      </c>
      <c r="Q58" s="102">
        <v>370238073</v>
      </c>
    </row>
    <row r="59" spans="1:17" x14ac:dyDescent="0.2">
      <c r="A59" s="4" t="s">
        <v>162</v>
      </c>
      <c r="B59" s="102">
        <v>318867634</v>
      </c>
      <c r="C59" s="102">
        <v>306615773</v>
      </c>
      <c r="D59" s="102">
        <v>7370715</v>
      </c>
      <c r="E59" s="102">
        <v>6620396</v>
      </c>
      <c r="G59" s="4" t="s">
        <v>162</v>
      </c>
      <c r="H59" s="102"/>
      <c r="I59" s="102"/>
      <c r="J59" s="102"/>
      <c r="K59" s="102"/>
      <c r="M59" s="4" t="s">
        <v>162</v>
      </c>
      <c r="N59" s="102">
        <v>2531521197</v>
      </c>
      <c r="O59" s="102">
        <v>2717226519</v>
      </c>
      <c r="P59" s="102">
        <v>70992483</v>
      </c>
      <c r="Q59" s="102">
        <v>76164497</v>
      </c>
    </row>
    <row r="60" spans="1:17" x14ac:dyDescent="0.2">
      <c r="A60" s="4" t="s">
        <v>163</v>
      </c>
      <c r="B60" s="102">
        <v>135758942</v>
      </c>
      <c r="C60" s="102">
        <v>97043379</v>
      </c>
      <c r="D60" s="102">
        <v>78992880</v>
      </c>
      <c r="E60" s="102">
        <v>64919844</v>
      </c>
      <c r="G60" s="4" t="s">
        <v>163</v>
      </c>
      <c r="H60" s="102"/>
      <c r="I60" s="102"/>
      <c r="J60" s="102"/>
      <c r="K60" s="102"/>
      <c r="M60" s="4" t="s">
        <v>163</v>
      </c>
      <c r="N60" s="102">
        <v>1216546481</v>
      </c>
      <c r="O60" s="102">
        <v>1251172323</v>
      </c>
      <c r="P60" s="102">
        <v>1227642103</v>
      </c>
      <c r="Q60" s="102">
        <v>924070805</v>
      </c>
    </row>
    <row r="61" spans="1:17" x14ac:dyDescent="0.2">
      <c r="A61" s="4" t="s">
        <v>164</v>
      </c>
      <c r="B61" s="102">
        <v>2058645703</v>
      </c>
      <c r="C61" s="102">
        <v>3260186701</v>
      </c>
      <c r="D61" s="102">
        <v>89972860</v>
      </c>
      <c r="E61" s="102">
        <v>44406704</v>
      </c>
      <c r="G61" s="4" t="s">
        <v>164</v>
      </c>
      <c r="H61" s="102"/>
      <c r="I61" s="102"/>
      <c r="J61" s="102"/>
      <c r="K61" s="102"/>
      <c r="M61" s="4" t="s">
        <v>164</v>
      </c>
      <c r="N61" s="102">
        <v>32472362972</v>
      </c>
      <c r="O61" s="102">
        <v>36255431744</v>
      </c>
      <c r="P61" s="102">
        <v>922079408</v>
      </c>
      <c r="Q61" s="102">
        <v>714529189</v>
      </c>
    </row>
    <row r="62" spans="1:17" x14ac:dyDescent="0.2">
      <c r="A62" s="4" t="s">
        <v>165</v>
      </c>
      <c r="B62" s="102">
        <v>4237950558</v>
      </c>
      <c r="C62" s="102">
        <v>6089519837</v>
      </c>
      <c r="D62" s="102">
        <v>3206897734</v>
      </c>
      <c r="E62" s="102">
        <v>2760404338</v>
      </c>
      <c r="G62" s="4" t="s">
        <v>165</v>
      </c>
      <c r="H62" s="102"/>
      <c r="I62" s="102"/>
      <c r="J62" s="102"/>
      <c r="K62" s="102"/>
      <c r="M62" s="4" t="s">
        <v>165</v>
      </c>
      <c r="N62" s="102">
        <v>57835559952</v>
      </c>
      <c r="O62" s="102">
        <v>57016984791</v>
      </c>
      <c r="P62" s="102">
        <v>48409726714</v>
      </c>
      <c r="Q62" s="102">
        <v>36283955127</v>
      </c>
    </row>
    <row r="63" spans="1:17" x14ac:dyDescent="0.2">
      <c r="A63" s="4" t="s">
        <v>166</v>
      </c>
      <c r="B63" s="102">
        <v>422573328</v>
      </c>
      <c r="C63" s="102">
        <v>349511304</v>
      </c>
      <c r="D63" s="102">
        <v>329008283</v>
      </c>
      <c r="E63" s="102">
        <v>216197271</v>
      </c>
      <c r="G63" s="4" t="s">
        <v>166</v>
      </c>
      <c r="H63" s="102"/>
      <c r="I63" s="102"/>
      <c r="J63" s="102"/>
      <c r="K63" s="102"/>
      <c r="M63" s="4" t="s">
        <v>166</v>
      </c>
      <c r="N63" s="102">
        <v>5251090343</v>
      </c>
      <c r="O63" s="102">
        <v>4166813440</v>
      </c>
      <c r="P63" s="102">
        <v>4450244646</v>
      </c>
      <c r="Q63" s="102">
        <v>2846336304</v>
      </c>
    </row>
    <row r="64" spans="1:17" x14ac:dyDescent="0.2">
      <c r="A64" s="4" t="s">
        <v>167</v>
      </c>
      <c r="B64" s="102">
        <v>158819322</v>
      </c>
      <c r="C64" s="102">
        <v>152237290</v>
      </c>
      <c r="D64" s="102">
        <v>1245003745</v>
      </c>
      <c r="E64" s="102">
        <v>989255079</v>
      </c>
      <c r="G64" s="4" t="s">
        <v>167</v>
      </c>
      <c r="H64" s="102"/>
      <c r="I64" s="102"/>
      <c r="J64" s="102"/>
      <c r="K64" s="102"/>
      <c r="M64" s="4" t="s">
        <v>167</v>
      </c>
      <c r="N64" s="102">
        <v>2691312809</v>
      </c>
      <c r="O64" s="102">
        <v>2073345491</v>
      </c>
      <c r="P64" s="102">
        <v>18246906143</v>
      </c>
      <c r="Q64" s="102">
        <v>13277031342</v>
      </c>
    </row>
    <row r="65" spans="1:17" x14ac:dyDescent="0.2">
      <c r="A65" s="4" t="s">
        <v>168</v>
      </c>
      <c r="B65" s="102">
        <v>95850367</v>
      </c>
      <c r="C65" s="102">
        <v>87521277</v>
      </c>
      <c r="D65" s="102">
        <v>1095902784</v>
      </c>
      <c r="E65" s="102">
        <v>1097779714</v>
      </c>
      <c r="G65" s="4" t="s">
        <v>168</v>
      </c>
      <c r="H65" s="102"/>
      <c r="I65" s="102"/>
      <c r="J65" s="102"/>
      <c r="K65" s="102"/>
      <c r="M65" s="4" t="s">
        <v>168</v>
      </c>
      <c r="N65" s="102">
        <v>1429824154</v>
      </c>
      <c r="O65" s="102">
        <v>1228999529</v>
      </c>
      <c r="P65" s="102">
        <v>10156964261</v>
      </c>
      <c r="Q65" s="102">
        <v>10979182036</v>
      </c>
    </row>
    <row r="66" spans="1:17" x14ac:dyDescent="0.2">
      <c r="A66" s="4" t="s">
        <v>169</v>
      </c>
      <c r="B66" s="102">
        <v>25123601</v>
      </c>
      <c r="C66" s="102">
        <v>23977944</v>
      </c>
      <c r="D66" s="102">
        <v>1113191996</v>
      </c>
      <c r="E66" s="102">
        <v>806796310</v>
      </c>
      <c r="G66" s="4" t="s">
        <v>169</v>
      </c>
      <c r="H66" s="102"/>
      <c r="I66" s="102"/>
      <c r="J66" s="102"/>
      <c r="K66" s="102"/>
      <c r="M66" s="4" t="s">
        <v>169</v>
      </c>
      <c r="N66" s="102">
        <v>303307505</v>
      </c>
      <c r="O66" s="102">
        <v>249094059</v>
      </c>
      <c r="P66" s="102">
        <v>24705951014</v>
      </c>
      <c r="Q66" s="102">
        <v>14336277354</v>
      </c>
    </row>
    <row r="67" spans="1:17" x14ac:dyDescent="0.2">
      <c r="A67" s="4" t="s">
        <v>170</v>
      </c>
      <c r="B67" s="102">
        <v>39736068</v>
      </c>
      <c r="C67" s="102">
        <v>38483033</v>
      </c>
      <c r="D67" s="102">
        <v>124415070</v>
      </c>
      <c r="E67" s="102">
        <v>139298433</v>
      </c>
      <c r="G67" s="4" t="s">
        <v>170</v>
      </c>
      <c r="H67" s="102"/>
      <c r="I67" s="102"/>
      <c r="J67" s="102"/>
      <c r="K67" s="102"/>
      <c r="M67" s="4" t="s">
        <v>170</v>
      </c>
      <c r="N67" s="102">
        <v>513443634</v>
      </c>
      <c r="O67" s="102">
        <v>476493647</v>
      </c>
      <c r="P67" s="102">
        <v>1459504529</v>
      </c>
      <c r="Q67" s="102">
        <v>1349946697</v>
      </c>
    </row>
    <row r="68" spans="1:17" x14ac:dyDescent="0.2">
      <c r="A68" s="4" t="s">
        <v>171</v>
      </c>
      <c r="B68" s="102">
        <v>85089913</v>
      </c>
      <c r="C68" s="102">
        <v>120963677</v>
      </c>
      <c r="D68" s="102">
        <v>66184682</v>
      </c>
      <c r="E68" s="102">
        <v>80088646</v>
      </c>
      <c r="G68" s="4" t="s">
        <v>171</v>
      </c>
      <c r="H68" s="102"/>
      <c r="I68" s="102"/>
      <c r="J68" s="102"/>
      <c r="K68" s="102"/>
      <c r="M68" s="4" t="s">
        <v>171</v>
      </c>
      <c r="N68" s="102">
        <v>1007729664</v>
      </c>
      <c r="O68" s="102">
        <v>1181815866</v>
      </c>
      <c r="P68" s="102">
        <v>760431132</v>
      </c>
      <c r="Q68" s="102">
        <v>825675119</v>
      </c>
    </row>
    <row r="69" spans="1:17" x14ac:dyDescent="0.2">
      <c r="A69" s="4" t="s">
        <v>172</v>
      </c>
      <c r="B69" s="102">
        <v>29416284</v>
      </c>
      <c r="C69" s="102">
        <v>33631359</v>
      </c>
      <c r="D69" s="102">
        <v>60899141</v>
      </c>
      <c r="E69" s="102">
        <v>57770330</v>
      </c>
      <c r="G69" s="4" t="s">
        <v>172</v>
      </c>
      <c r="H69" s="102"/>
      <c r="I69" s="102"/>
      <c r="J69" s="102"/>
      <c r="K69" s="102"/>
      <c r="M69" s="4" t="s">
        <v>172</v>
      </c>
      <c r="N69" s="102">
        <v>443275892</v>
      </c>
      <c r="O69" s="102">
        <v>413693440</v>
      </c>
      <c r="P69" s="102">
        <v>738969240</v>
      </c>
      <c r="Q69" s="102">
        <v>693370171</v>
      </c>
    </row>
    <row r="70" spans="1:17" x14ac:dyDescent="0.2">
      <c r="A70" s="4" t="s">
        <v>173</v>
      </c>
      <c r="B70" s="102">
        <v>86912121</v>
      </c>
      <c r="C70" s="102">
        <v>61786994</v>
      </c>
      <c r="D70" s="102">
        <v>70428745</v>
      </c>
      <c r="E70" s="102">
        <v>67501815</v>
      </c>
      <c r="G70" s="4" t="s">
        <v>173</v>
      </c>
      <c r="H70" s="102"/>
      <c r="I70" s="102"/>
      <c r="J70" s="102"/>
      <c r="K70" s="102"/>
      <c r="M70" s="4" t="s">
        <v>173</v>
      </c>
      <c r="N70" s="102">
        <v>917913315</v>
      </c>
      <c r="O70" s="102">
        <v>826808503</v>
      </c>
      <c r="P70" s="102">
        <v>735442209</v>
      </c>
      <c r="Q70" s="102">
        <v>723363073</v>
      </c>
    </row>
    <row r="71" spans="1:17" x14ac:dyDescent="0.2">
      <c r="A71" s="4" t="s">
        <v>174</v>
      </c>
      <c r="B71" s="102">
        <v>4528579</v>
      </c>
      <c r="C71" s="102">
        <v>3120658</v>
      </c>
      <c r="D71" s="102">
        <v>2307153</v>
      </c>
      <c r="E71" s="102">
        <v>6235029</v>
      </c>
      <c r="G71" s="4" t="s">
        <v>174</v>
      </c>
      <c r="H71" s="102"/>
      <c r="I71" s="102"/>
      <c r="J71" s="102"/>
      <c r="K71" s="102"/>
      <c r="M71" s="4" t="s">
        <v>174</v>
      </c>
      <c r="N71" s="102">
        <v>46263120</v>
      </c>
      <c r="O71" s="102">
        <v>58841319</v>
      </c>
      <c r="P71" s="102">
        <v>38694499</v>
      </c>
      <c r="Q71" s="102">
        <v>50781077</v>
      </c>
    </row>
    <row r="72" spans="1:17" x14ac:dyDescent="0.2">
      <c r="A72" s="4" t="s">
        <v>175</v>
      </c>
      <c r="B72" s="102">
        <v>2443479</v>
      </c>
      <c r="C72" s="102">
        <v>3107148</v>
      </c>
      <c r="D72" s="102">
        <v>8663233</v>
      </c>
      <c r="E72" s="102">
        <v>8419601</v>
      </c>
      <c r="G72" s="4" t="s">
        <v>175</v>
      </c>
      <c r="H72" s="102"/>
      <c r="I72" s="102"/>
      <c r="J72" s="102"/>
      <c r="K72" s="102"/>
      <c r="M72" s="4" t="s">
        <v>175</v>
      </c>
      <c r="N72" s="102">
        <v>27355611</v>
      </c>
      <c r="O72" s="102">
        <v>26381655</v>
      </c>
      <c r="P72" s="102">
        <v>105837301</v>
      </c>
      <c r="Q72" s="102">
        <v>100509927</v>
      </c>
    </row>
    <row r="73" spans="1:17" x14ac:dyDescent="0.2">
      <c r="A73" s="4" t="s">
        <v>176</v>
      </c>
      <c r="B73" s="102">
        <v>105179883</v>
      </c>
      <c r="C73" s="102">
        <v>113269503</v>
      </c>
      <c r="D73" s="102">
        <v>535405494</v>
      </c>
      <c r="E73" s="102">
        <v>528623594</v>
      </c>
      <c r="G73" s="4" t="s">
        <v>176</v>
      </c>
      <c r="H73" s="102"/>
      <c r="I73" s="102"/>
      <c r="J73" s="102"/>
      <c r="K73" s="102"/>
      <c r="M73" s="4" t="s">
        <v>176</v>
      </c>
      <c r="N73" s="102">
        <v>1447714875</v>
      </c>
      <c r="O73" s="102">
        <v>1422216752</v>
      </c>
      <c r="P73" s="102">
        <v>9572882587</v>
      </c>
      <c r="Q73" s="102">
        <v>7114752235</v>
      </c>
    </row>
    <row r="74" spans="1:17" x14ac:dyDescent="0.2">
      <c r="A74" s="4" t="s">
        <v>177</v>
      </c>
      <c r="B74" s="102">
        <v>251379407</v>
      </c>
      <c r="C74" s="102">
        <v>267032649</v>
      </c>
      <c r="D74" s="102">
        <v>866624333</v>
      </c>
      <c r="E74" s="102">
        <v>1003230315</v>
      </c>
      <c r="G74" s="4" t="s">
        <v>177</v>
      </c>
      <c r="H74" s="102"/>
      <c r="I74" s="102"/>
      <c r="J74" s="102"/>
      <c r="K74" s="102"/>
      <c r="M74" s="4" t="s">
        <v>177</v>
      </c>
      <c r="N74" s="102">
        <v>3770210953</v>
      </c>
      <c r="O74" s="102">
        <v>3081245146</v>
      </c>
      <c r="P74" s="102">
        <v>10350198898</v>
      </c>
      <c r="Q74" s="102">
        <v>9359697537</v>
      </c>
    </row>
    <row r="75" spans="1:17" x14ac:dyDescent="0.2">
      <c r="A75" s="4" t="s">
        <v>178</v>
      </c>
      <c r="B75" s="102">
        <v>139070550</v>
      </c>
      <c r="C75" s="102">
        <v>134858259</v>
      </c>
      <c r="D75" s="102">
        <v>371287743</v>
      </c>
      <c r="E75" s="102">
        <v>385481051</v>
      </c>
      <c r="G75" s="4" t="s">
        <v>178</v>
      </c>
      <c r="H75" s="102"/>
      <c r="I75" s="102"/>
      <c r="J75" s="102"/>
      <c r="K75" s="102"/>
      <c r="M75" s="4" t="s">
        <v>178</v>
      </c>
      <c r="N75" s="102">
        <v>2031820255</v>
      </c>
      <c r="O75" s="102">
        <v>1842966378</v>
      </c>
      <c r="P75" s="102">
        <v>4483237646</v>
      </c>
      <c r="Q75" s="102">
        <v>4147959851</v>
      </c>
    </row>
    <row r="76" spans="1:17" x14ac:dyDescent="0.2">
      <c r="A76" s="4" t="s">
        <v>179</v>
      </c>
      <c r="B76" s="102">
        <v>99097256</v>
      </c>
      <c r="C76" s="102">
        <v>102194914</v>
      </c>
      <c r="D76" s="102">
        <v>5387288</v>
      </c>
      <c r="E76" s="102">
        <v>8606219</v>
      </c>
      <c r="G76" s="4" t="s">
        <v>179</v>
      </c>
      <c r="H76" s="102"/>
      <c r="I76" s="102"/>
      <c r="J76" s="102"/>
      <c r="K76" s="102"/>
      <c r="M76" s="4" t="s">
        <v>179</v>
      </c>
      <c r="N76" s="102">
        <v>1216238507</v>
      </c>
      <c r="O76" s="102">
        <v>1119849438</v>
      </c>
      <c r="P76" s="102">
        <v>85301091</v>
      </c>
      <c r="Q76" s="102">
        <v>76908605</v>
      </c>
    </row>
    <row r="77" spans="1:17" x14ac:dyDescent="0.2">
      <c r="A77" s="4" t="s">
        <v>180</v>
      </c>
      <c r="B77" s="102">
        <v>2474828</v>
      </c>
      <c r="C77" s="102">
        <v>2614059</v>
      </c>
      <c r="D77" s="102">
        <v>42974658</v>
      </c>
      <c r="E77" s="102">
        <v>62095719</v>
      </c>
      <c r="G77" s="4" t="s">
        <v>180</v>
      </c>
      <c r="H77" s="102"/>
      <c r="I77" s="102"/>
      <c r="J77" s="102"/>
      <c r="K77" s="102"/>
      <c r="M77" s="4" t="s">
        <v>180</v>
      </c>
      <c r="N77" s="102">
        <v>47845796</v>
      </c>
      <c r="O77" s="102">
        <v>53757904</v>
      </c>
      <c r="P77" s="102">
        <v>495392702</v>
      </c>
      <c r="Q77" s="102">
        <v>592199164</v>
      </c>
    </row>
    <row r="78" spans="1:17" x14ac:dyDescent="0.2">
      <c r="A78" s="4" t="s">
        <v>181</v>
      </c>
      <c r="B78" s="102">
        <v>1840083</v>
      </c>
      <c r="C78" s="102">
        <v>1769028</v>
      </c>
      <c r="D78" s="102">
        <v>153297</v>
      </c>
      <c r="E78" s="102">
        <v>29933</v>
      </c>
      <c r="G78" s="4" t="s">
        <v>181</v>
      </c>
      <c r="H78" s="102"/>
      <c r="I78" s="102"/>
      <c r="J78" s="102"/>
      <c r="K78" s="102"/>
      <c r="M78" s="4" t="s">
        <v>181</v>
      </c>
      <c r="N78" s="102">
        <v>32452309</v>
      </c>
      <c r="O78" s="102">
        <v>26908241</v>
      </c>
      <c r="P78" s="102">
        <v>1308857</v>
      </c>
      <c r="Q78" s="102">
        <v>1180061</v>
      </c>
    </row>
    <row r="79" spans="1:17" x14ac:dyDescent="0.2">
      <c r="A79" s="4" t="s">
        <v>182</v>
      </c>
      <c r="B79" s="102">
        <v>266637188</v>
      </c>
      <c r="C79" s="102">
        <v>300311461</v>
      </c>
      <c r="D79" s="102">
        <v>10921119</v>
      </c>
      <c r="E79" s="102">
        <v>13555815</v>
      </c>
      <c r="G79" s="4" t="s">
        <v>182</v>
      </c>
      <c r="H79" s="102"/>
      <c r="I79" s="102"/>
      <c r="J79" s="102"/>
      <c r="K79" s="102"/>
      <c r="M79" s="4" t="s">
        <v>182</v>
      </c>
      <c r="N79" s="102">
        <v>4599254132</v>
      </c>
      <c r="O79" s="102">
        <v>3453946624</v>
      </c>
      <c r="P79" s="102">
        <v>118283534</v>
      </c>
      <c r="Q79" s="102">
        <v>130723913</v>
      </c>
    </row>
    <row r="80" spans="1:17" x14ac:dyDescent="0.2">
      <c r="A80" s="4" t="s">
        <v>183</v>
      </c>
      <c r="B80" s="102">
        <v>14744</v>
      </c>
      <c r="C80" s="102">
        <v>8846</v>
      </c>
      <c r="D80" s="102">
        <v>1073538</v>
      </c>
      <c r="E80" s="102">
        <v>1499576</v>
      </c>
      <c r="G80" s="4" t="s">
        <v>183</v>
      </c>
      <c r="H80" s="102"/>
      <c r="I80" s="102"/>
      <c r="J80" s="102"/>
      <c r="K80" s="102"/>
      <c r="M80" s="4" t="s">
        <v>183</v>
      </c>
      <c r="N80" s="102">
        <v>213835</v>
      </c>
      <c r="O80" s="102">
        <v>213265</v>
      </c>
      <c r="P80" s="102">
        <v>11745852</v>
      </c>
      <c r="Q80" s="102">
        <v>13345303</v>
      </c>
    </row>
    <row r="81" spans="1:17" x14ac:dyDescent="0.2">
      <c r="A81" s="4" t="s">
        <v>184</v>
      </c>
      <c r="B81" s="102">
        <v>51284</v>
      </c>
      <c r="C81" s="102">
        <v>23595</v>
      </c>
      <c r="D81" s="102">
        <v>921351</v>
      </c>
      <c r="E81" s="102">
        <v>1282044</v>
      </c>
      <c r="G81" s="4" t="s">
        <v>184</v>
      </c>
      <c r="H81" s="102"/>
      <c r="I81" s="102"/>
      <c r="J81" s="102"/>
      <c r="K81" s="102"/>
      <c r="M81" s="4" t="s">
        <v>184</v>
      </c>
      <c r="N81" s="102">
        <v>399374</v>
      </c>
      <c r="O81" s="102">
        <v>495514</v>
      </c>
      <c r="P81" s="102">
        <v>10676872</v>
      </c>
      <c r="Q81" s="102">
        <v>10155295</v>
      </c>
    </row>
    <row r="82" spans="1:17" x14ac:dyDescent="0.2">
      <c r="A82" s="4" t="s">
        <v>185</v>
      </c>
      <c r="B82" s="102">
        <v>753565285</v>
      </c>
      <c r="C82" s="102">
        <v>715596545</v>
      </c>
      <c r="D82" s="102">
        <v>19203200</v>
      </c>
      <c r="E82" s="102">
        <v>17384893</v>
      </c>
      <c r="G82" s="4" t="s">
        <v>185</v>
      </c>
      <c r="H82" s="102"/>
      <c r="I82" s="102"/>
      <c r="J82" s="102"/>
      <c r="K82" s="102"/>
      <c r="M82" s="4" t="s">
        <v>185</v>
      </c>
      <c r="N82" s="102">
        <v>8514803187</v>
      </c>
      <c r="O82" s="102">
        <v>7903285756</v>
      </c>
      <c r="P82" s="102">
        <v>196906386</v>
      </c>
      <c r="Q82" s="102">
        <v>190350850</v>
      </c>
    </row>
    <row r="83" spans="1:17" x14ac:dyDescent="0.2">
      <c r="A83" s="4" t="s">
        <v>186</v>
      </c>
      <c r="B83" s="102">
        <v>193722665</v>
      </c>
      <c r="C83" s="102">
        <v>199834088</v>
      </c>
      <c r="D83" s="102">
        <v>91400628</v>
      </c>
      <c r="E83" s="102">
        <v>80535388</v>
      </c>
      <c r="G83" s="4" t="s">
        <v>186</v>
      </c>
      <c r="H83" s="102"/>
      <c r="I83" s="102"/>
      <c r="J83" s="102"/>
      <c r="K83" s="102"/>
      <c r="M83" s="4" t="s">
        <v>186</v>
      </c>
      <c r="N83" s="102">
        <v>2702684285</v>
      </c>
      <c r="O83" s="102">
        <v>2374910764</v>
      </c>
      <c r="P83" s="102">
        <v>923851114</v>
      </c>
      <c r="Q83" s="102">
        <v>878480792</v>
      </c>
    </row>
    <row r="84" spans="1:17" x14ac:dyDescent="0.2">
      <c r="A84" s="4" t="s">
        <v>187</v>
      </c>
      <c r="B84" s="102">
        <v>7656484</v>
      </c>
      <c r="C84" s="102">
        <v>5563679</v>
      </c>
      <c r="D84" s="102">
        <v>16715596</v>
      </c>
      <c r="E84" s="102">
        <v>12787921</v>
      </c>
      <c r="G84" s="4" t="s">
        <v>187</v>
      </c>
      <c r="H84" s="102"/>
      <c r="I84" s="102"/>
      <c r="J84" s="102"/>
      <c r="K84" s="102"/>
      <c r="M84" s="4" t="s">
        <v>187</v>
      </c>
      <c r="N84" s="102">
        <v>110408953</v>
      </c>
      <c r="O84" s="102">
        <v>102526908</v>
      </c>
      <c r="P84" s="102">
        <v>144318847</v>
      </c>
      <c r="Q84" s="102">
        <v>159608063</v>
      </c>
    </row>
    <row r="85" spans="1:17" x14ac:dyDescent="0.2">
      <c r="A85" s="4" t="s">
        <v>188</v>
      </c>
      <c r="B85" s="102">
        <v>2892457</v>
      </c>
      <c r="C85" s="102">
        <v>1542071</v>
      </c>
      <c r="D85" s="102">
        <v>1455181</v>
      </c>
      <c r="E85" s="102">
        <v>309613</v>
      </c>
      <c r="G85" s="4" t="s">
        <v>188</v>
      </c>
      <c r="H85" s="102"/>
      <c r="I85" s="102"/>
      <c r="J85" s="102"/>
      <c r="K85" s="102"/>
      <c r="M85" s="4" t="s">
        <v>188</v>
      </c>
      <c r="N85" s="102">
        <v>27591070</v>
      </c>
      <c r="O85" s="102">
        <v>23346666</v>
      </c>
      <c r="P85" s="102">
        <v>11401350</v>
      </c>
      <c r="Q85" s="102">
        <v>6125426</v>
      </c>
    </row>
    <row r="86" spans="1:17" x14ac:dyDescent="0.2">
      <c r="A86" s="4" t="s">
        <v>189</v>
      </c>
      <c r="B86" s="102">
        <v>2037459</v>
      </c>
      <c r="C86" s="102">
        <v>1117440</v>
      </c>
      <c r="D86" s="102">
        <v>367103</v>
      </c>
      <c r="E86" s="102">
        <v>320961</v>
      </c>
      <c r="G86" s="4" t="s">
        <v>189</v>
      </c>
      <c r="H86" s="102"/>
      <c r="I86" s="102"/>
      <c r="J86" s="102"/>
      <c r="K86" s="102"/>
      <c r="M86" s="4" t="s">
        <v>189</v>
      </c>
      <c r="N86" s="102">
        <v>13022618</v>
      </c>
      <c r="O86" s="102">
        <v>10401014</v>
      </c>
      <c r="P86" s="102">
        <v>7920354</v>
      </c>
      <c r="Q86" s="102">
        <v>7263331</v>
      </c>
    </row>
    <row r="87" spans="1:17" x14ac:dyDescent="0.2">
      <c r="A87" s="4" t="s">
        <v>190</v>
      </c>
      <c r="B87" s="102">
        <v>244263304</v>
      </c>
      <c r="C87" s="102">
        <v>492004440</v>
      </c>
      <c r="D87" s="102">
        <v>12647094</v>
      </c>
      <c r="E87" s="102">
        <v>15216056</v>
      </c>
      <c r="G87" s="4" t="s">
        <v>190</v>
      </c>
      <c r="H87" s="102"/>
      <c r="I87" s="102"/>
      <c r="J87" s="102"/>
      <c r="K87" s="102"/>
      <c r="M87" s="4" t="s">
        <v>190</v>
      </c>
      <c r="N87" s="102">
        <v>3740998539</v>
      </c>
      <c r="O87" s="102">
        <v>3452998427</v>
      </c>
      <c r="P87" s="102">
        <v>117792407</v>
      </c>
      <c r="Q87" s="102">
        <v>144443347</v>
      </c>
    </row>
    <row r="88" spans="1:17" x14ac:dyDescent="0.2">
      <c r="A88" s="4" t="s">
        <v>191</v>
      </c>
      <c r="B88" s="102">
        <v>2336317</v>
      </c>
      <c r="C88" s="102">
        <v>2667261</v>
      </c>
      <c r="D88" s="102">
        <v>3232349</v>
      </c>
      <c r="E88" s="102">
        <v>5657856</v>
      </c>
      <c r="G88" s="4" t="s">
        <v>191</v>
      </c>
      <c r="H88" s="102"/>
      <c r="I88" s="102"/>
      <c r="J88" s="102"/>
      <c r="K88" s="102"/>
      <c r="M88" s="4" t="s">
        <v>191</v>
      </c>
      <c r="N88" s="102">
        <v>50484457</v>
      </c>
      <c r="O88" s="102">
        <v>56117278</v>
      </c>
      <c r="P88" s="102">
        <v>36523725</v>
      </c>
      <c r="Q88" s="102">
        <v>38652873</v>
      </c>
    </row>
    <row r="89" spans="1:17" x14ac:dyDescent="0.2">
      <c r="A89" s="4" t="s">
        <v>192</v>
      </c>
      <c r="B89" s="102">
        <v>9719849</v>
      </c>
      <c r="C89" s="102">
        <v>5613393</v>
      </c>
      <c r="D89" s="102">
        <v>114260050</v>
      </c>
      <c r="E89" s="102">
        <v>132199093</v>
      </c>
      <c r="G89" s="4" t="s">
        <v>192</v>
      </c>
      <c r="H89" s="102"/>
      <c r="I89" s="102"/>
      <c r="J89" s="102"/>
      <c r="K89" s="102"/>
      <c r="M89" s="4" t="s">
        <v>192</v>
      </c>
      <c r="N89" s="102">
        <v>155632807</v>
      </c>
      <c r="O89" s="102">
        <v>102234635</v>
      </c>
      <c r="P89" s="102">
        <v>1551499338</v>
      </c>
      <c r="Q89" s="102">
        <v>1406623926</v>
      </c>
    </row>
    <row r="90" spans="1:17" x14ac:dyDescent="0.2">
      <c r="A90" s="4" t="s">
        <v>193</v>
      </c>
      <c r="B90" s="102">
        <v>3704122</v>
      </c>
      <c r="C90" s="102">
        <v>3976736</v>
      </c>
      <c r="D90" s="102">
        <v>56852061</v>
      </c>
      <c r="E90" s="102">
        <v>72013557</v>
      </c>
      <c r="G90" s="4" t="s">
        <v>193</v>
      </c>
      <c r="H90" s="102"/>
      <c r="I90" s="102"/>
      <c r="J90" s="102"/>
      <c r="K90" s="102"/>
      <c r="M90" s="4" t="s">
        <v>193</v>
      </c>
      <c r="N90" s="102">
        <v>44450194</v>
      </c>
      <c r="O90" s="102">
        <v>61243126</v>
      </c>
      <c r="P90" s="102">
        <v>970938723</v>
      </c>
      <c r="Q90" s="102">
        <v>844604125</v>
      </c>
    </row>
    <row r="91" spans="1:17" x14ac:dyDescent="0.2">
      <c r="A91" s="4" t="s">
        <v>194</v>
      </c>
      <c r="B91" s="102">
        <v>12856403</v>
      </c>
      <c r="C91" s="102">
        <v>10937925</v>
      </c>
      <c r="D91" s="102">
        <v>25385623</v>
      </c>
      <c r="E91" s="102">
        <v>28710522</v>
      </c>
      <c r="G91" s="4" t="s">
        <v>194</v>
      </c>
      <c r="H91" s="102"/>
      <c r="I91" s="102"/>
      <c r="J91" s="102"/>
      <c r="K91" s="102"/>
      <c r="M91" s="4" t="s">
        <v>194</v>
      </c>
      <c r="N91" s="102">
        <v>168722669</v>
      </c>
      <c r="O91" s="102">
        <v>114736608</v>
      </c>
      <c r="P91" s="102">
        <v>352791761</v>
      </c>
      <c r="Q91" s="102">
        <v>319277753</v>
      </c>
    </row>
    <row r="92" spans="1:17" x14ac:dyDescent="0.2">
      <c r="A92" s="4" t="s">
        <v>195</v>
      </c>
      <c r="B92" s="102">
        <v>1537932</v>
      </c>
      <c r="C92" s="102">
        <v>610270</v>
      </c>
      <c r="D92" s="102">
        <v>5716849</v>
      </c>
      <c r="E92" s="102">
        <v>9037841</v>
      </c>
      <c r="G92" s="4" t="s">
        <v>195</v>
      </c>
      <c r="H92" s="102"/>
      <c r="I92" s="102"/>
      <c r="J92" s="102"/>
      <c r="K92" s="102"/>
      <c r="M92" s="4" t="s">
        <v>195</v>
      </c>
      <c r="N92" s="102">
        <v>19808817</v>
      </c>
      <c r="O92" s="102">
        <v>18960757</v>
      </c>
      <c r="P92" s="102">
        <v>82388626</v>
      </c>
      <c r="Q92" s="102">
        <v>91762776</v>
      </c>
    </row>
    <row r="93" spans="1:17" x14ac:dyDescent="0.2">
      <c r="A93" s="4" t="s">
        <v>196</v>
      </c>
      <c r="B93" s="102">
        <v>2410127</v>
      </c>
      <c r="C93" s="102">
        <v>1438780</v>
      </c>
      <c r="D93" s="102">
        <v>7200442</v>
      </c>
      <c r="E93" s="102">
        <v>12044235</v>
      </c>
      <c r="G93" s="4" t="s">
        <v>196</v>
      </c>
      <c r="H93" s="102"/>
      <c r="I93" s="102"/>
      <c r="J93" s="102"/>
      <c r="K93" s="102"/>
      <c r="M93" s="4" t="s">
        <v>196</v>
      </c>
      <c r="N93" s="102">
        <v>30741188</v>
      </c>
      <c r="O93" s="102">
        <v>29871450</v>
      </c>
      <c r="P93" s="102">
        <v>108937959</v>
      </c>
      <c r="Q93" s="102">
        <v>110388079</v>
      </c>
    </row>
    <row r="94" spans="1:17" x14ac:dyDescent="0.2">
      <c r="A94" s="4" t="s">
        <v>197</v>
      </c>
      <c r="B94" s="102">
        <v>5472225</v>
      </c>
      <c r="C94" s="102">
        <v>6771768</v>
      </c>
      <c r="D94" s="102">
        <v>34003165</v>
      </c>
      <c r="E94" s="102">
        <v>35522534</v>
      </c>
      <c r="G94" s="4" t="s">
        <v>197</v>
      </c>
      <c r="H94" s="102"/>
      <c r="I94" s="102"/>
      <c r="J94" s="102"/>
      <c r="K94" s="102"/>
      <c r="M94" s="4" t="s">
        <v>197</v>
      </c>
      <c r="N94" s="102">
        <v>87374659</v>
      </c>
      <c r="O94" s="102">
        <v>97121763</v>
      </c>
      <c r="P94" s="102">
        <v>373230092</v>
      </c>
      <c r="Q94" s="102">
        <v>355997716</v>
      </c>
    </row>
    <row r="95" spans="1:17" x14ac:dyDescent="0.2">
      <c r="A95" s="4" t="s">
        <v>198</v>
      </c>
      <c r="B95" s="102">
        <v>3096910</v>
      </c>
      <c r="C95" s="102">
        <v>3413803</v>
      </c>
      <c r="D95" s="102">
        <v>41702310</v>
      </c>
      <c r="E95" s="102">
        <v>42695419</v>
      </c>
      <c r="G95" s="4" t="s">
        <v>198</v>
      </c>
      <c r="H95" s="102"/>
      <c r="I95" s="102"/>
      <c r="J95" s="102"/>
      <c r="K95" s="102"/>
      <c r="M95" s="4" t="s">
        <v>198</v>
      </c>
      <c r="N95" s="102">
        <v>91208160</v>
      </c>
      <c r="O95" s="102">
        <v>69935595</v>
      </c>
      <c r="P95" s="102">
        <v>406601581</v>
      </c>
      <c r="Q95" s="102">
        <v>394868876</v>
      </c>
    </row>
    <row r="96" spans="1:17" x14ac:dyDescent="0.2">
      <c r="A96" s="4" t="s">
        <v>199</v>
      </c>
      <c r="B96" s="102">
        <v>7353883</v>
      </c>
      <c r="C96" s="102">
        <v>7593062</v>
      </c>
      <c r="D96" s="102">
        <v>105781122</v>
      </c>
      <c r="E96" s="102">
        <v>107174228</v>
      </c>
      <c r="G96" s="4" t="s">
        <v>199</v>
      </c>
      <c r="H96" s="102"/>
      <c r="I96" s="102"/>
      <c r="J96" s="102"/>
      <c r="K96" s="102"/>
      <c r="M96" s="4" t="s">
        <v>199</v>
      </c>
      <c r="N96" s="102">
        <v>123720696</v>
      </c>
      <c r="O96" s="102">
        <v>125509649</v>
      </c>
      <c r="P96" s="102">
        <v>890188765</v>
      </c>
      <c r="Q96" s="102">
        <v>964731101</v>
      </c>
    </row>
    <row r="97" spans="1:17" x14ac:dyDescent="0.2">
      <c r="A97" s="4" t="s">
        <v>200</v>
      </c>
      <c r="B97" s="102">
        <v>3275581</v>
      </c>
      <c r="C97" s="102">
        <v>3836693</v>
      </c>
      <c r="D97" s="102">
        <v>77370341</v>
      </c>
      <c r="E97" s="102">
        <v>84100449</v>
      </c>
      <c r="G97" s="4" t="s">
        <v>200</v>
      </c>
      <c r="H97" s="102"/>
      <c r="I97" s="102"/>
      <c r="J97" s="102"/>
      <c r="K97" s="102"/>
      <c r="M97" s="4" t="s">
        <v>200</v>
      </c>
      <c r="N97" s="102">
        <v>62823836</v>
      </c>
      <c r="O97" s="102">
        <v>63882882</v>
      </c>
      <c r="P97" s="102">
        <v>784816251</v>
      </c>
      <c r="Q97" s="102">
        <v>906294647</v>
      </c>
    </row>
    <row r="98" spans="1:17" x14ac:dyDescent="0.2">
      <c r="A98" s="4" t="s">
        <v>201</v>
      </c>
      <c r="B98" s="102">
        <v>3088299</v>
      </c>
      <c r="C98" s="102">
        <v>3925657</v>
      </c>
      <c r="D98" s="102">
        <v>23024916</v>
      </c>
      <c r="E98" s="102">
        <v>21967844</v>
      </c>
      <c r="G98" s="4" t="s">
        <v>201</v>
      </c>
      <c r="H98" s="102"/>
      <c r="I98" s="102"/>
      <c r="J98" s="102"/>
      <c r="K98" s="102"/>
      <c r="M98" s="4" t="s">
        <v>201</v>
      </c>
      <c r="N98" s="102">
        <v>56522098</v>
      </c>
      <c r="O98" s="102">
        <v>53752261</v>
      </c>
      <c r="P98" s="102">
        <v>293936743</v>
      </c>
      <c r="Q98" s="102">
        <v>265901739</v>
      </c>
    </row>
    <row r="99" spans="1:17" x14ac:dyDescent="0.2">
      <c r="A99" s="4" t="s">
        <v>202</v>
      </c>
      <c r="B99" s="102">
        <v>122802952</v>
      </c>
      <c r="C99" s="102">
        <v>95882231</v>
      </c>
      <c r="D99" s="102">
        <v>51764851</v>
      </c>
      <c r="E99" s="102">
        <v>40890724</v>
      </c>
      <c r="G99" s="4" t="s">
        <v>202</v>
      </c>
      <c r="H99" s="102"/>
      <c r="I99" s="102"/>
      <c r="J99" s="102"/>
      <c r="K99" s="102"/>
      <c r="M99" s="4" t="s">
        <v>202</v>
      </c>
      <c r="N99" s="102">
        <v>1481829455</v>
      </c>
      <c r="O99" s="102">
        <v>1236934382</v>
      </c>
      <c r="P99" s="102">
        <v>423162446</v>
      </c>
      <c r="Q99" s="102">
        <v>460599316</v>
      </c>
    </row>
    <row r="100" spans="1:17" x14ac:dyDescent="0.2">
      <c r="A100" s="4" t="s">
        <v>203</v>
      </c>
      <c r="B100" s="102">
        <v>568816</v>
      </c>
      <c r="C100" s="102">
        <v>532490</v>
      </c>
      <c r="D100" s="102">
        <v>10327729</v>
      </c>
      <c r="E100" s="102">
        <v>10895500</v>
      </c>
      <c r="G100" s="4" t="s">
        <v>203</v>
      </c>
      <c r="H100" s="102"/>
      <c r="I100" s="102"/>
      <c r="J100" s="102"/>
      <c r="K100" s="102"/>
      <c r="M100" s="4" t="s">
        <v>203</v>
      </c>
      <c r="N100" s="102">
        <v>8649175</v>
      </c>
      <c r="O100" s="102">
        <v>9363904</v>
      </c>
      <c r="P100" s="102">
        <v>92767739</v>
      </c>
      <c r="Q100" s="102">
        <v>89454016</v>
      </c>
    </row>
    <row r="101" spans="1:17" x14ac:dyDescent="0.2">
      <c r="A101" s="4" t="s">
        <v>204</v>
      </c>
      <c r="B101" s="102">
        <v>12860</v>
      </c>
      <c r="C101" s="102">
        <v>25728</v>
      </c>
      <c r="D101" s="102">
        <v>5072194</v>
      </c>
      <c r="E101" s="102">
        <v>5659679</v>
      </c>
      <c r="G101" s="4" t="s">
        <v>204</v>
      </c>
      <c r="H101" s="102"/>
      <c r="I101" s="102"/>
      <c r="J101" s="102"/>
      <c r="K101" s="102"/>
      <c r="M101" s="4" t="s">
        <v>204</v>
      </c>
      <c r="N101" s="102">
        <v>570913</v>
      </c>
      <c r="O101" s="102">
        <v>362516</v>
      </c>
      <c r="P101" s="102">
        <v>41265885</v>
      </c>
      <c r="Q101" s="102">
        <v>52696005</v>
      </c>
    </row>
    <row r="102" spans="1:17" x14ac:dyDescent="0.2">
      <c r="A102" s="4" t="s">
        <v>205</v>
      </c>
      <c r="B102" s="102">
        <v>39652</v>
      </c>
      <c r="C102" s="102">
        <v>575273</v>
      </c>
      <c r="D102" s="102">
        <v>3229480</v>
      </c>
      <c r="E102" s="102">
        <v>4182892</v>
      </c>
      <c r="G102" s="4" t="s">
        <v>205</v>
      </c>
      <c r="H102" s="102"/>
      <c r="I102" s="102"/>
      <c r="J102" s="102"/>
      <c r="K102" s="102"/>
      <c r="M102" s="4" t="s">
        <v>205</v>
      </c>
      <c r="N102" s="102">
        <v>4162236</v>
      </c>
      <c r="O102" s="102">
        <v>3496091</v>
      </c>
      <c r="P102" s="102">
        <v>37586894</v>
      </c>
      <c r="Q102" s="102">
        <v>40660981</v>
      </c>
    </row>
    <row r="103" spans="1:17" x14ac:dyDescent="0.2">
      <c r="A103" s="4" t="s">
        <v>206</v>
      </c>
      <c r="B103" s="102">
        <v>78599047</v>
      </c>
      <c r="C103" s="102">
        <v>107853821</v>
      </c>
      <c r="D103" s="102">
        <v>57913676</v>
      </c>
      <c r="E103" s="102">
        <v>54071749</v>
      </c>
      <c r="G103" s="4" t="s">
        <v>206</v>
      </c>
      <c r="H103" s="102"/>
      <c r="I103" s="102"/>
      <c r="J103" s="102"/>
      <c r="K103" s="102"/>
      <c r="M103" s="4" t="s">
        <v>206</v>
      </c>
      <c r="N103" s="102">
        <v>1269946932</v>
      </c>
      <c r="O103" s="102">
        <v>1150779221</v>
      </c>
      <c r="P103" s="102">
        <v>713373333</v>
      </c>
      <c r="Q103" s="102">
        <v>639365480</v>
      </c>
    </row>
    <row r="104" spans="1:17" x14ac:dyDescent="0.2">
      <c r="A104" s="4" t="s">
        <v>207</v>
      </c>
      <c r="B104" s="102">
        <v>38337499</v>
      </c>
      <c r="C104" s="102">
        <v>41195412</v>
      </c>
      <c r="D104" s="102">
        <v>25776444</v>
      </c>
      <c r="E104" s="102">
        <v>28090556</v>
      </c>
      <c r="G104" s="4" t="s">
        <v>207</v>
      </c>
      <c r="H104" s="102"/>
      <c r="I104" s="102"/>
      <c r="J104" s="102"/>
      <c r="K104" s="102"/>
      <c r="M104" s="4" t="s">
        <v>207</v>
      </c>
      <c r="N104" s="102">
        <v>627481808</v>
      </c>
      <c r="O104" s="102">
        <v>522448206</v>
      </c>
      <c r="P104" s="102">
        <v>295027419</v>
      </c>
      <c r="Q104" s="102">
        <v>324854665</v>
      </c>
    </row>
    <row r="105" spans="1:17" x14ac:dyDescent="0.2">
      <c r="A105" s="4" t="s">
        <v>208</v>
      </c>
      <c r="B105" s="102">
        <v>25325980</v>
      </c>
      <c r="C105" s="102">
        <v>17435499</v>
      </c>
      <c r="D105" s="102">
        <v>63267691</v>
      </c>
      <c r="E105" s="102">
        <v>68098626</v>
      </c>
      <c r="G105" s="4" t="s">
        <v>208</v>
      </c>
      <c r="H105" s="102"/>
      <c r="I105" s="102"/>
      <c r="J105" s="102"/>
      <c r="K105" s="102"/>
      <c r="M105" s="4" t="s">
        <v>208</v>
      </c>
      <c r="N105" s="102">
        <v>304628235</v>
      </c>
      <c r="O105" s="102">
        <v>278537439</v>
      </c>
      <c r="P105" s="102">
        <v>738755796</v>
      </c>
      <c r="Q105" s="102">
        <v>811937608</v>
      </c>
    </row>
    <row r="106" spans="1:17" x14ac:dyDescent="0.2">
      <c r="A106" s="4" t="s">
        <v>209</v>
      </c>
      <c r="B106" s="102">
        <v>428500227</v>
      </c>
      <c r="C106" s="102">
        <v>344586616</v>
      </c>
      <c r="D106" s="102">
        <v>72926855</v>
      </c>
      <c r="E106" s="102">
        <v>50151679</v>
      </c>
      <c r="G106" s="4" t="s">
        <v>209</v>
      </c>
      <c r="H106" s="102"/>
      <c r="I106" s="102"/>
      <c r="J106" s="102"/>
      <c r="K106" s="102"/>
      <c r="M106" s="4" t="s">
        <v>209</v>
      </c>
      <c r="N106" s="102">
        <v>5621159808</v>
      </c>
      <c r="O106" s="102">
        <v>4001150194</v>
      </c>
      <c r="P106" s="102">
        <v>991584154</v>
      </c>
      <c r="Q106" s="102">
        <v>667832543</v>
      </c>
    </row>
    <row r="107" spans="1:17" x14ac:dyDescent="0.2">
      <c r="A107" s="4" t="s">
        <v>210</v>
      </c>
      <c r="B107" s="102">
        <v>1213270991</v>
      </c>
      <c r="C107" s="102">
        <v>1046041471</v>
      </c>
      <c r="D107" s="102">
        <v>403252615</v>
      </c>
      <c r="E107" s="102">
        <v>323705207</v>
      </c>
      <c r="G107" s="4" t="s">
        <v>210</v>
      </c>
      <c r="H107" s="102"/>
      <c r="I107" s="102"/>
      <c r="J107" s="102"/>
      <c r="K107" s="102"/>
      <c r="M107" s="4" t="s">
        <v>210</v>
      </c>
      <c r="N107" s="102">
        <v>16472894386</v>
      </c>
      <c r="O107" s="102">
        <v>14452573177</v>
      </c>
      <c r="P107" s="102">
        <v>4295012167</v>
      </c>
      <c r="Q107" s="102">
        <v>4523927807</v>
      </c>
    </row>
    <row r="108" spans="1:17" x14ac:dyDescent="0.2">
      <c r="A108" s="4" t="s">
        <v>211</v>
      </c>
      <c r="B108" s="102">
        <v>169059289</v>
      </c>
      <c r="C108" s="102">
        <v>145865942</v>
      </c>
      <c r="D108" s="102">
        <v>349966163</v>
      </c>
      <c r="E108" s="102">
        <v>382900669</v>
      </c>
      <c r="G108" s="4" t="s">
        <v>211</v>
      </c>
      <c r="H108" s="102"/>
      <c r="I108" s="102"/>
      <c r="J108" s="102"/>
      <c r="K108" s="102"/>
      <c r="M108" s="4" t="s">
        <v>211</v>
      </c>
      <c r="N108" s="102">
        <v>1752885457</v>
      </c>
      <c r="O108" s="102">
        <v>2009709633</v>
      </c>
      <c r="P108" s="102">
        <v>3886597858</v>
      </c>
      <c r="Q108" s="102">
        <v>4465016553</v>
      </c>
    </row>
    <row r="109" spans="1:17" x14ac:dyDescent="0.2">
      <c r="A109" s="4" t="s">
        <v>212</v>
      </c>
      <c r="B109" s="102">
        <v>55741962</v>
      </c>
      <c r="C109" s="102">
        <v>44780729</v>
      </c>
      <c r="D109" s="102">
        <v>206222165</v>
      </c>
      <c r="E109" s="102">
        <v>208054135</v>
      </c>
      <c r="G109" s="4" t="s">
        <v>212</v>
      </c>
      <c r="H109" s="102"/>
      <c r="I109" s="102"/>
      <c r="J109" s="102"/>
      <c r="K109" s="102"/>
      <c r="M109" s="4" t="s">
        <v>212</v>
      </c>
      <c r="N109" s="102">
        <v>850866975</v>
      </c>
      <c r="O109" s="102">
        <v>682727705</v>
      </c>
      <c r="P109" s="102">
        <v>2509417778</v>
      </c>
      <c r="Q109" s="102">
        <v>2445477817</v>
      </c>
    </row>
    <row r="110" spans="1:17" x14ac:dyDescent="0.2">
      <c r="A110" s="4" t="s">
        <v>213</v>
      </c>
      <c r="B110" s="102">
        <v>6197630</v>
      </c>
      <c r="C110" s="102">
        <v>7413752</v>
      </c>
      <c r="D110" s="102">
        <v>40151964</v>
      </c>
      <c r="E110" s="102">
        <v>36921188</v>
      </c>
      <c r="G110" s="4" t="s">
        <v>213</v>
      </c>
      <c r="H110" s="102"/>
      <c r="I110" s="102"/>
      <c r="J110" s="102"/>
      <c r="K110" s="102"/>
      <c r="M110" s="4" t="s">
        <v>213</v>
      </c>
      <c r="N110" s="102">
        <v>65969779</v>
      </c>
      <c r="O110" s="102">
        <v>76538094</v>
      </c>
      <c r="P110" s="102">
        <v>412069328</v>
      </c>
      <c r="Q110" s="102">
        <v>420159950</v>
      </c>
    </row>
    <row r="111" spans="1:17" x14ac:dyDescent="0.2">
      <c r="A111" s="4" t="s">
        <v>214</v>
      </c>
      <c r="B111" s="102">
        <v>126027353</v>
      </c>
      <c r="C111" s="102">
        <v>105375733</v>
      </c>
      <c r="D111" s="102">
        <v>173990646</v>
      </c>
      <c r="E111" s="102">
        <v>172253211</v>
      </c>
      <c r="G111" s="4" t="s">
        <v>214</v>
      </c>
      <c r="H111" s="102"/>
      <c r="I111" s="102"/>
      <c r="J111" s="102"/>
      <c r="K111" s="102"/>
      <c r="M111" s="4" t="s">
        <v>214</v>
      </c>
      <c r="N111" s="102">
        <v>1559580416</v>
      </c>
      <c r="O111" s="102">
        <v>1476444954</v>
      </c>
      <c r="P111" s="102">
        <v>2532072423</v>
      </c>
      <c r="Q111" s="102">
        <v>1901149133</v>
      </c>
    </row>
    <row r="112" spans="1:17" x14ac:dyDescent="0.2">
      <c r="A112" s="4" t="s">
        <v>215</v>
      </c>
      <c r="B112" s="102">
        <v>1584160</v>
      </c>
      <c r="C112" s="102">
        <v>565596</v>
      </c>
      <c r="D112" s="102">
        <v>11284153</v>
      </c>
      <c r="E112" s="102">
        <v>14756367</v>
      </c>
      <c r="G112" s="4" t="s">
        <v>215</v>
      </c>
      <c r="H112" s="102"/>
      <c r="I112" s="102"/>
      <c r="J112" s="102"/>
      <c r="K112" s="102"/>
      <c r="M112" s="4" t="s">
        <v>215</v>
      </c>
      <c r="N112" s="102">
        <v>16824104</v>
      </c>
      <c r="O112" s="102">
        <v>12769849</v>
      </c>
      <c r="P112" s="102">
        <v>160871440</v>
      </c>
      <c r="Q112" s="102">
        <v>148546227</v>
      </c>
    </row>
    <row r="113" spans="1:17" x14ac:dyDescent="0.2">
      <c r="A113" s="4" t="s">
        <v>216</v>
      </c>
      <c r="B113" s="102">
        <v>30254070</v>
      </c>
      <c r="C113" s="102">
        <v>23156159</v>
      </c>
      <c r="D113" s="102">
        <v>16276338</v>
      </c>
      <c r="E113" s="102">
        <v>28944841</v>
      </c>
      <c r="G113" s="4" t="s">
        <v>216</v>
      </c>
      <c r="H113" s="102"/>
      <c r="I113" s="102"/>
      <c r="J113" s="102"/>
      <c r="K113" s="102"/>
      <c r="M113" s="4" t="s">
        <v>216</v>
      </c>
      <c r="N113" s="102">
        <v>253710385</v>
      </c>
      <c r="O113" s="102">
        <v>309019689</v>
      </c>
      <c r="P113" s="102">
        <v>200860060</v>
      </c>
      <c r="Q113" s="102">
        <v>250774884</v>
      </c>
    </row>
    <row r="114" spans="1:17" x14ac:dyDescent="0.2">
      <c r="A114" s="4" t="s">
        <v>217</v>
      </c>
      <c r="B114" s="102">
        <v>34510106</v>
      </c>
      <c r="C114" s="102">
        <v>25246261</v>
      </c>
      <c r="D114" s="102">
        <v>519414</v>
      </c>
      <c r="E114" s="102">
        <v>848328</v>
      </c>
      <c r="G114" s="4" t="s">
        <v>217</v>
      </c>
      <c r="H114" s="102"/>
      <c r="I114" s="102"/>
      <c r="J114" s="102"/>
      <c r="K114" s="102"/>
      <c r="M114" s="4" t="s">
        <v>217</v>
      </c>
      <c r="N114" s="102">
        <v>391468693</v>
      </c>
      <c r="O114" s="102">
        <v>279049510</v>
      </c>
      <c r="P114" s="102">
        <v>7900950</v>
      </c>
      <c r="Q114" s="102">
        <v>14792731</v>
      </c>
    </row>
    <row r="115" spans="1:17" x14ac:dyDescent="0.2">
      <c r="A115" s="4" t="s">
        <v>218</v>
      </c>
      <c r="B115" s="102">
        <v>20205359</v>
      </c>
      <c r="C115" s="102">
        <v>13566583</v>
      </c>
      <c r="D115" s="102">
        <v>32068846</v>
      </c>
      <c r="E115" s="102">
        <v>29866795</v>
      </c>
      <c r="G115" s="4" t="s">
        <v>218</v>
      </c>
      <c r="H115" s="102"/>
      <c r="I115" s="102"/>
      <c r="J115" s="102"/>
      <c r="K115" s="102"/>
      <c r="M115" s="4" t="s">
        <v>218</v>
      </c>
      <c r="N115" s="102">
        <v>203387219</v>
      </c>
      <c r="O115" s="102">
        <v>237365907</v>
      </c>
      <c r="P115" s="102">
        <v>393786178</v>
      </c>
      <c r="Q115" s="102">
        <v>289718979</v>
      </c>
    </row>
    <row r="116" spans="1:17" x14ac:dyDescent="0.2">
      <c r="A116" s="4" t="s">
        <v>219</v>
      </c>
      <c r="B116" s="102">
        <v>27324453</v>
      </c>
      <c r="C116" s="102">
        <v>30697479</v>
      </c>
      <c r="D116" s="102">
        <v>64589045</v>
      </c>
      <c r="E116" s="102">
        <v>80006347</v>
      </c>
      <c r="G116" s="4" t="s">
        <v>219</v>
      </c>
      <c r="H116" s="102"/>
      <c r="I116" s="102"/>
      <c r="J116" s="102"/>
      <c r="K116" s="102"/>
      <c r="M116" s="4" t="s">
        <v>219</v>
      </c>
      <c r="N116" s="102">
        <v>474199773</v>
      </c>
      <c r="O116" s="102">
        <v>433688186</v>
      </c>
      <c r="P116" s="102">
        <v>719242598</v>
      </c>
      <c r="Q116" s="102">
        <v>778776581</v>
      </c>
    </row>
    <row r="117" spans="1:17" x14ac:dyDescent="0.2">
      <c r="A117" s="4" t="s">
        <v>220</v>
      </c>
      <c r="B117" s="102">
        <v>18867552</v>
      </c>
      <c r="C117" s="102">
        <v>17489081</v>
      </c>
      <c r="D117" s="102">
        <v>75571752</v>
      </c>
      <c r="E117" s="102">
        <v>71781373</v>
      </c>
      <c r="G117" s="4" t="s">
        <v>220</v>
      </c>
      <c r="H117" s="102"/>
      <c r="I117" s="102"/>
      <c r="J117" s="102"/>
      <c r="K117" s="102"/>
      <c r="M117" s="4" t="s">
        <v>220</v>
      </c>
      <c r="N117" s="102">
        <v>232119388</v>
      </c>
      <c r="O117" s="102">
        <v>226091919</v>
      </c>
      <c r="P117" s="102">
        <v>732962894</v>
      </c>
      <c r="Q117" s="102">
        <v>825819267</v>
      </c>
    </row>
    <row r="118" spans="1:17" x14ac:dyDescent="0.2">
      <c r="A118" s="4" t="s">
        <v>221</v>
      </c>
      <c r="B118" s="102">
        <v>965320891</v>
      </c>
      <c r="C118" s="102">
        <v>1038444700</v>
      </c>
      <c r="D118" s="102">
        <v>2802916555</v>
      </c>
      <c r="E118" s="102">
        <v>3074419653</v>
      </c>
      <c r="G118" s="4" t="s">
        <v>221</v>
      </c>
      <c r="H118" s="102"/>
      <c r="I118" s="102"/>
      <c r="J118" s="102"/>
      <c r="K118" s="102"/>
      <c r="M118" s="4" t="s">
        <v>221</v>
      </c>
      <c r="N118" s="102">
        <v>12651635488</v>
      </c>
      <c r="O118" s="102">
        <v>14155460464</v>
      </c>
      <c r="P118" s="102">
        <v>34057921025</v>
      </c>
      <c r="Q118" s="102">
        <v>34924066443</v>
      </c>
    </row>
    <row r="119" spans="1:17" x14ac:dyDescent="0.2">
      <c r="A119" s="4" t="s">
        <v>222</v>
      </c>
      <c r="B119" s="102">
        <v>301124847</v>
      </c>
      <c r="C119" s="102">
        <v>447319865</v>
      </c>
      <c r="D119" s="102">
        <v>2525948924</v>
      </c>
      <c r="E119" s="102">
        <v>2631384009</v>
      </c>
      <c r="G119" s="4" t="s">
        <v>222</v>
      </c>
      <c r="H119" s="102"/>
      <c r="I119" s="102"/>
      <c r="J119" s="102"/>
      <c r="K119" s="102"/>
      <c r="M119" s="4" t="s">
        <v>222</v>
      </c>
      <c r="N119" s="102">
        <v>4356460349</v>
      </c>
      <c r="O119" s="102">
        <v>4660984972</v>
      </c>
      <c r="P119" s="102">
        <v>31576920369</v>
      </c>
      <c r="Q119" s="102">
        <v>28780785082</v>
      </c>
    </row>
    <row r="120" spans="1:17" x14ac:dyDescent="0.2">
      <c r="A120" s="4" t="s">
        <v>223</v>
      </c>
      <c r="B120" s="102">
        <v>6303950</v>
      </c>
      <c r="C120" s="102">
        <v>4668583</v>
      </c>
      <c r="D120" s="102">
        <v>19672652</v>
      </c>
      <c r="E120" s="102">
        <v>19051304</v>
      </c>
      <c r="G120" s="4" t="s">
        <v>223</v>
      </c>
      <c r="H120" s="102"/>
      <c r="I120" s="102"/>
      <c r="J120" s="102"/>
      <c r="K120" s="102"/>
      <c r="M120" s="4" t="s">
        <v>223</v>
      </c>
      <c r="N120" s="102">
        <v>64092077</v>
      </c>
      <c r="O120" s="102">
        <v>55266471</v>
      </c>
      <c r="P120" s="102">
        <v>188649625</v>
      </c>
      <c r="Q120" s="102">
        <v>206852223</v>
      </c>
    </row>
    <row r="121" spans="1:17" x14ac:dyDescent="0.2">
      <c r="A121" s="4" t="s">
        <v>224</v>
      </c>
      <c r="B121" s="102">
        <v>861848284</v>
      </c>
      <c r="C121" s="102">
        <v>680855392</v>
      </c>
      <c r="D121" s="102">
        <v>1258522484</v>
      </c>
      <c r="E121" s="102">
        <v>1556376820</v>
      </c>
      <c r="G121" s="4" t="s">
        <v>224</v>
      </c>
      <c r="H121" s="102"/>
      <c r="I121" s="102"/>
      <c r="J121" s="102"/>
      <c r="K121" s="102"/>
      <c r="M121" s="4" t="s">
        <v>224</v>
      </c>
      <c r="N121" s="102">
        <v>12582574065</v>
      </c>
      <c r="O121" s="102">
        <v>12443381162</v>
      </c>
      <c r="P121" s="102">
        <v>16700975391</v>
      </c>
      <c r="Q121" s="102">
        <v>18878868568</v>
      </c>
    </row>
    <row r="122" spans="1:17" x14ac:dyDescent="0.2">
      <c r="A122" s="4" t="s">
        <v>225</v>
      </c>
      <c r="B122" s="102">
        <v>147134709</v>
      </c>
      <c r="C122" s="102">
        <v>165617668</v>
      </c>
      <c r="D122" s="102">
        <v>182991724</v>
      </c>
      <c r="E122" s="102">
        <v>277678209</v>
      </c>
      <c r="G122" s="4" t="s">
        <v>225</v>
      </c>
      <c r="H122" s="102"/>
      <c r="I122" s="102"/>
      <c r="J122" s="102"/>
      <c r="K122" s="102"/>
      <c r="M122" s="4" t="s">
        <v>225</v>
      </c>
      <c r="N122" s="102">
        <v>3130165618</v>
      </c>
      <c r="O122" s="102">
        <v>3569942279</v>
      </c>
      <c r="P122" s="102">
        <v>2930882157</v>
      </c>
      <c r="Q122" s="102">
        <v>2984687556</v>
      </c>
    </row>
    <row r="123" spans="1:17" x14ac:dyDescent="0.2">
      <c r="A123" s="4" t="s">
        <v>226</v>
      </c>
      <c r="B123" s="102">
        <v>8793620</v>
      </c>
      <c r="C123" s="102">
        <v>4542290</v>
      </c>
      <c r="D123" s="102">
        <v>40526062</v>
      </c>
      <c r="E123" s="102">
        <v>23054664</v>
      </c>
      <c r="G123" s="4" t="s">
        <v>226</v>
      </c>
      <c r="H123" s="102"/>
      <c r="I123" s="102"/>
      <c r="J123" s="102"/>
      <c r="K123" s="102"/>
      <c r="M123" s="4" t="s">
        <v>226</v>
      </c>
      <c r="N123" s="102">
        <v>71276579</v>
      </c>
      <c r="O123" s="102">
        <v>517588957</v>
      </c>
      <c r="P123" s="102">
        <v>250018446</v>
      </c>
      <c r="Q123" s="102">
        <v>307237739</v>
      </c>
    </row>
    <row r="124" spans="1:17" x14ac:dyDescent="0.2">
      <c r="A124" s="4" t="s">
        <v>227</v>
      </c>
      <c r="B124" s="102">
        <v>72466643</v>
      </c>
      <c r="C124" s="102">
        <v>85308650</v>
      </c>
      <c r="D124" s="102">
        <v>583021635</v>
      </c>
      <c r="E124" s="102">
        <v>638359127</v>
      </c>
      <c r="G124" s="4" t="s">
        <v>227</v>
      </c>
      <c r="H124" s="102"/>
      <c r="I124" s="102"/>
      <c r="J124" s="102"/>
      <c r="K124" s="102"/>
      <c r="M124" s="4" t="s">
        <v>227</v>
      </c>
      <c r="N124" s="102">
        <v>997247650</v>
      </c>
      <c r="O124" s="102">
        <v>1179014979</v>
      </c>
      <c r="P124" s="102">
        <v>7004168308</v>
      </c>
      <c r="Q124" s="102">
        <v>7520651774</v>
      </c>
    </row>
    <row r="125" spans="1:17" x14ac:dyDescent="0.2">
      <c r="A125" s="4" t="s">
        <v>228</v>
      </c>
      <c r="B125" s="102">
        <v>442331</v>
      </c>
      <c r="C125" s="102">
        <v>56965</v>
      </c>
      <c r="D125" s="102">
        <v>15438383</v>
      </c>
      <c r="E125" s="102">
        <v>17466838</v>
      </c>
      <c r="G125" s="4" t="s">
        <v>228</v>
      </c>
      <c r="H125" s="102"/>
      <c r="I125" s="102"/>
      <c r="J125" s="102"/>
      <c r="K125" s="102"/>
      <c r="M125" s="4" t="s">
        <v>228</v>
      </c>
      <c r="N125" s="102">
        <v>3594049</v>
      </c>
      <c r="O125" s="102">
        <v>3319463</v>
      </c>
      <c r="P125" s="102">
        <v>168838690</v>
      </c>
      <c r="Q125" s="102">
        <v>172001689</v>
      </c>
    </row>
    <row r="126" spans="1:17" x14ac:dyDescent="0.2">
      <c r="A126" s="4" t="s">
        <v>229</v>
      </c>
      <c r="B126" s="102">
        <v>336119</v>
      </c>
      <c r="C126" s="102">
        <v>407845</v>
      </c>
      <c r="D126" s="102">
        <v>4892820</v>
      </c>
      <c r="E126" s="102">
        <v>8681605</v>
      </c>
      <c r="G126" s="4" t="s">
        <v>229</v>
      </c>
      <c r="H126" s="102"/>
      <c r="I126" s="102"/>
      <c r="J126" s="102"/>
      <c r="K126" s="102"/>
      <c r="M126" s="4" t="s">
        <v>229</v>
      </c>
      <c r="N126" s="102">
        <v>4032883</v>
      </c>
      <c r="O126" s="102">
        <v>4505945</v>
      </c>
      <c r="P126" s="102">
        <v>74999272</v>
      </c>
      <c r="Q126" s="102">
        <v>82324224</v>
      </c>
    </row>
    <row r="127" spans="1:17" x14ac:dyDescent="0.2">
      <c r="A127" s="4" t="s">
        <v>230</v>
      </c>
      <c r="B127" s="102">
        <v>37479077</v>
      </c>
      <c r="C127" s="102">
        <v>41177818</v>
      </c>
      <c r="D127" s="102">
        <v>8415872</v>
      </c>
      <c r="E127" s="102">
        <v>3278668</v>
      </c>
      <c r="G127" s="4" t="s">
        <v>230</v>
      </c>
      <c r="H127" s="102"/>
      <c r="I127" s="102"/>
      <c r="J127" s="102"/>
      <c r="K127" s="102"/>
      <c r="M127" s="4" t="s">
        <v>230</v>
      </c>
      <c r="N127" s="102">
        <v>420283154</v>
      </c>
      <c r="O127" s="102">
        <v>594039762</v>
      </c>
      <c r="P127" s="102">
        <v>211751000</v>
      </c>
      <c r="Q127" s="102">
        <v>179866870</v>
      </c>
    </row>
    <row r="128" spans="1:17" x14ac:dyDescent="0.2">
      <c r="A128" s="4" t="s">
        <v>231</v>
      </c>
      <c r="B128" s="102">
        <v>55206212</v>
      </c>
      <c r="C128" s="102">
        <v>61143796</v>
      </c>
      <c r="D128" s="102">
        <v>82118098</v>
      </c>
      <c r="E128" s="102">
        <v>112812040</v>
      </c>
      <c r="G128" s="4" t="s">
        <v>231</v>
      </c>
      <c r="H128" s="102"/>
      <c r="I128" s="102"/>
      <c r="J128" s="102"/>
      <c r="K128" s="102"/>
      <c r="M128" s="4" t="s">
        <v>231</v>
      </c>
      <c r="N128" s="102">
        <v>1001527634</v>
      </c>
      <c r="O128" s="102">
        <v>954889374</v>
      </c>
      <c r="P128" s="102">
        <v>1101154655</v>
      </c>
      <c r="Q128" s="102">
        <v>1155045955</v>
      </c>
    </row>
    <row r="129" spans="1:17" x14ac:dyDescent="0.2">
      <c r="A129" s="4" t="s">
        <v>232</v>
      </c>
      <c r="B129" s="102">
        <v>1735575</v>
      </c>
      <c r="C129" s="102">
        <v>1834422</v>
      </c>
      <c r="D129" s="102">
        <v>92803833</v>
      </c>
      <c r="E129" s="102">
        <v>70658456</v>
      </c>
      <c r="G129" s="4" t="s">
        <v>232</v>
      </c>
      <c r="H129" s="102"/>
      <c r="I129" s="102"/>
      <c r="J129" s="102"/>
      <c r="K129" s="102"/>
      <c r="M129" s="4" t="s">
        <v>232</v>
      </c>
      <c r="N129" s="102">
        <v>38624553</v>
      </c>
      <c r="O129" s="102">
        <v>37721009</v>
      </c>
      <c r="P129" s="102">
        <v>750581496</v>
      </c>
      <c r="Q129" s="102">
        <v>812659694</v>
      </c>
    </row>
    <row r="130" spans="1:17" x14ac:dyDescent="0.2">
      <c r="A130" s="4" t="s">
        <v>233</v>
      </c>
      <c r="B130" s="102">
        <v>17910505</v>
      </c>
      <c r="C130" s="102">
        <v>16709740</v>
      </c>
      <c r="D130" s="102">
        <v>39842256</v>
      </c>
      <c r="E130" s="102">
        <v>48672517</v>
      </c>
      <c r="G130" s="4" t="s">
        <v>233</v>
      </c>
      <c r="H130" s="102"/>
      <c r="I130" s="102"/>
      <c r="J130" s="102"/>
      <c r="K130" s="102"/>
      <c r="M130" s="4" t="s">
        <v>233</v>
      </c>
      <c r="N130" s="102">
        <v>223118673</v>
      </c>
      <c r="O130" s="102">
        <v>199723056</v>
      </c>
      <c r="P130" s="102">
        <v>428108019</v>
      </c>
      <c r="Q130" s="102">
        <v>475155300</v>
      </c>
    </row>
    <row r="131" spans="1:17" x14ac:dyDescent="0.2">
      <c r="A131" s="4" t="s">
        <v>234</v>
      </c>
      <c r="B131" s="102">
        <v>5398012</v>
      </c>
      <c r="C131" s="102">
        <v>7184796</v>
      </c>
      <c r="D131" s="102">
        <v>413860</v>
      </c>
      <c r="E131" s="102">
        <v>516773</v>
      </c>
      <c r="G131" s="4" t="s">
        <v>234</v>
      </c>
      <c r="H131" s="102"/>
      <c r="I131" s="102"/>
      <c r="J131" s="102"/>
      <c r="K131" s="102"/>
      <c r="M131" s="4" t="s">
        <v>234</v>
      </c>
      <c r="N131" s="102">
        <v>207060163</v>
      </c>
      <c r="O131" s="102">
        <v>264488471</v>
      </c>
      <c r="P131" s="102">
        <v>13018948</v>
      </c>
      <c r="Q131" s="102">
        <v>25039391</v>
      </c>
    </row>
    <row r="132" spans="1:17" x14ac:dyDescent="0.2">
      <c r="A132" s="4" t="s">
        <v>235</v>
      </c>
      <c r="B132" s="102"/>
      <c r="C132" s="102"/>
      <c r="D132" s="102"/>
      <c r="E132" s="102"/>
      <c r="G132" s="4" t="s">
        <v>235</v>
      </c>
      <c r="H132" s="102"/>
      <c r="I132" s="102"/>
      <c r="J132" s="102"/>
      <c r="K132" s="102"/>
      <c r="M132" s="4" t="s">
        <v>235</v>
      </c>
      <c r="N132" s="102"/>
      <c r="O132" s="102"/>
      <c r="P132" s="102"/>
      <c r="Q132" s="102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FF0000"/>
  </sheetPr>
  <dimension ref="A1:U488"/>
  <sheetViews>
    <sheetView showGridLines="0" tabSelected="1" topLeftCell="B1" zoomScaleNormal="100" zoomScaleSheetLayoutView="75" workbookViewId="0">
      <selection activeCell="D72" sqref="D72"/>
    </sheetView>
  </sheetViews>
  <sheetFormatPr defaultRowHeight="9" x14ac:dyDescent="0.2"/>
  <cols>
    <col min="1" max="1" width="53" style="39" hidden="1" customWidth="1"/>
    <col min="2" max="2" width="34.5703125" style="39" bestFit="1" customWidth="1"/>
    <col min="3" max="3" width="5.7109375" style="39" bestFit="1" customWidth="1"/>
    <col min="4" max="4" width="5.42578125" style="39" bestFit="1" customWidth="1"/>
    <col min="5" max="5" width="4.85546875" style="39" bestFit="1" customWidth="1"/>
    <col min="6" max="6" width="5.42578125" style="39" bestFit="1" customWidth="1"/>
    <col min="7" max="7" width="5.7109375" style="39" bestFit="1" customWidth="1"/>
    <col min="8" max="8" width="5.140625" style="39" bestFit="1" customWidth="1"/>
    <col min="9" max="9" width="5.42578125" style="39" bestFit="1" customWidth="1"/>
    <col min="10" max="10" width="5.5703125" style="39" customWidth="1"/>
    <col min="11" max="11" width="4.85546875" style="39" bestFit="1" customWidth="1"/>
    <col min="12" max="13" width="9.7109375" style="39" bestFit="1" customWidth="1"/>
    <col min="14" max="14" width="4.85546875" style="39" bestFit="1" customWidth="1"/>
    <col min="15" max="16" width="9.7109375" style="39" bestFit="1" customWidth="1"/>
    <col min="17" max="17" width="4.85546875" style="39" bestFit="1" customWidth="1"/>
    <col min="18" max="19" width="9.7109375" style="39" bestFit="1" customWidth="1"/>
    <col min="20" max="20" width="4.85546875" style="39" bestFit="1" customWidth="1"/>
    <col min="21" max="16384" width="9.140625" style="3"/>
  </cols>
  <sheetData>
    <row r="1" spans="1:21" x14ac:dyDescent="0.2">
      <c r="A1" s="45"/>
      <c r="B1" s="132" t="s">
        <v>57</v>
      </c>
      <c r="C1" s="132"/>
      <c r="D1" s="132"/>
      <c r="E1" s="132"/>
      <c r="F1" s="132"/>
      <c r="G1" s="132"/>
      <c r="H1" s="132"/>
      <c r="I1" s="132"/>
      <c r="J1" s="132"/>
      <c r="K1" s="132"/>
      <c r="L1" s="3"/>
      <c r="M1" s="3"/>
      <c r="N1" s="3"/>
      <c r="O1" s="3"/>
      <c r="P1" s="3"/>
      <c r="Q1" s="3"/>
      <c r="R1" s="3"/>
      <c r="S1" s="3"/>
      <c r="T1" s="3"/>
    </row>
    <row r="2" spans="1:21" x14ac:dyDescent="0.2">
      <c r="A2" s="118" t="s">
        <v>9</v>
      </c>
      <c r="B2" s="118" t="s">
        <v>102</v>
      </c>
      <c r="C2" s="123" t="str">
        <f>Mês!M1</f>
        <v>Janeiro</v>
      </c>
      <c r="D2" s="127"/>
      <c r="E2" s="127"/>
      <c r="F2" s="127"/>
      <c r="G2" s="127"/>
      <c r="H2" s="127"/>
      <c r="I2" s="127"/>
      <c r="J2" s="127"/>
      <c r="K2" s="133"/>
      <c r="L2" s="126" t="s">
        <v>103</v>
      </c>
      <c r="M2" s="127"/>
      <c r="N2" s="127"/>
      <c r="O2" s="127"/>
      <c r="P2" s="127"/>
      <c r="Q2" s="127"/>
      <c r="R2" s="127"/>
      <c r="S2" s="127"/>
      <c r="T2" s="127"/>
    </row>
    <row r="3" spans="1:21" x14ac:dyDescent="0.2">
      <c r="A3" s="119"/>
      <c r="B3" s="119"/>
      <c r="C3" s="122" t="s">
        <v>0</v>
      </c>
      <c r="D3" s="122"/>
      <c r="E3" s="122"/>
      <c r="F3" s="122" t="s">
        <v>1</v>
      </c>
      <c r="G3" s="122"/>
      <c r="H3" s="122"/>
      <c r="I3" s="122" t="s">
        <v>2</v>
      </c>
      <c r="J3" s="122"/>
      <c r="K3" s="125"/>
      <c r="L3" s="121" t="s">
        <v>0</v>
      </c>
      <c r="M3" s="122"/>
      <c r="N3" s="122"/>
      <c r="O3" s="122" t="s">
        <v>1</v>
      </c>
      <c r="P3" s="122"/>
      <c r="Q3" s="122"/>
      <c r="R3" s="122" t="s">
        <v>2</v>
      </c>
      <c r="S3" s="122"/>
      <c r="T3" s="123"/>
    </row>
    <row r="4" spans="1:21" ht="27" x14ac:dyDescent="0.2">
      <c r="A4" s="120"/>
      <c r="B4" s="120"/>
      <c r="C4" s="5" t="str">
        <f>RIGHT(Mês!C1,4)</f>
        <v>2023</v>
      </c>
      <c r="D4" s="5" t="str">
        <f>RIGHT(Mês!E1,4)</f>
        <v>2024</v>
      </c>
      <c r="E4" s="6" t="s">
        <v>55</v>
      </c>
      <c r="F4" s="5" t="str">
        <f>$C$4</f>
        <v>2023</v>
      </c>
      <c r="G4" s="5" t="str">
        <f>$D$4</f>
        <v>2024</v>
      </c>
      <c r="H4" s="6" t="s">
        <v>55</v>
      </c>
      <c r="I4" s="5" t="str">
        <f>$C$4</f>
        <v>2023</v>
      </c>
      <c r="J4" s="5" t="str">
        <f>$D$4</f>
        <v>2024</v>
      </c>
      <c r="K4" s="7" t="s">
        <v>55</v>
      </c>
      <c r="L4" s="100" t="str">
        <f>'12 meses'!C1</f>
        <v>Fevereiro/22 - Janeiro/23</v>
      </c>
      <c r="M4" s="101" t="str">
        <f>'12 meses'!E1</f>
        <v>Fevereiro/23 - Janeiro/24</v>
      </c>
      <c r="N4" s="6" t="s">
        <v>55</v>
      </c>
      <c r="O4" s="101" t="str">
        <f>$L$4</f>
        <v>Fevereiro/22 - Janeiro/23</v>
      </c>
      <c r="P4" s="101" t="str">
        <f>$M$4</f>
        <v>Fevereiro/23 - Janeiro/24</v>
      </c>
      <c r="Q4" s="6" t="s">
        <v>55</v>
      </c>
      <c r="R4" s="101" t="str">
        <f>$L$4</f>
        <v>Fevereiro/22 - Janeiro/23</v>
      </c>
      <c r="S4" s="101" t="str">
        <f>$M$4</f>
        <v>Fevereiro/23 - Janeiro/24</v>
      </c>
      <c r="T4" s="79" t="s">
        <v>55</v>
      </c>
    </row>
    <row r="5" spans="1:21" x14ac:dyDescent="0.2">
      <c r="A5" s="8" t="s">
        <v>3</v>
      </c>
      <c r="B5" s="8" t="s">
        <v>3</v>
      </c>
      <c r="C5" s="9"/>
      <c r="D5" s="10"/>
      <c r="E5" s="11"/>
      <c r="F5" s="9"/>
      <c r="G5" s="10"/>
      <c r="H5" s="11"/>
      <c r="I5" s="9"/>
      <c r="J5" s="10"/>
      <c r="K5" s="12"/>
      <c r="L5" s="13"/>
      <c r="M5" s="13"/>
      <c r="N5" s="13"/>
      <c r="O5" s="14"/>
      <c r="P5" s="13"/>
      <c r="Q5" s="13"/>
      <c r="R5" s="14"/>
      <c r="S5" s="13"/>
      <c r="T5" s="13"/>
    </row>
    <row r="6" spans="1:21" s="20" customFormat="1" x14ac:dyDescent="0.2">
      <c r="A6" s="15" t="s">
        <v>76</v>
      </c>
      <c r="B6" s="15" t="s">
        <v>13</v>
      </c>
      <c r="C6" s="16">
        <f>VLOOKUP(A6,Mês!$A$4:$J$560,3,FALSE)/1000000</f>
        <v>1507.722424</v>
      </c>
      <c r="D6" s="17">
        <f>VLOOKUP(A6,Mês!$A$4:$J$560,5,FALSE)/1000000</f>
        <v>2503.0567590000001</v>
      </c>
      <c r="E6" s="18">
        <f>(D6/C6-1)*100</f>
        <v>66.015754568362112</v>
      </c>
      <c r="F6" s="16">
        <f>VLOOKUP(A6,Mês!$A$4:$J$560,4,FALSE)/1000000</f>
        <v>2438.789002</v>
      </c>
      <c r="G6" s="17">
        <f>VLOOKUP(A6,Mês!$A$4:$J$560,6,FALSE)/1000000</f>
        <v>4856.085951</v>
      </c>
      <c r="H6" s="18">
        <f>(G6/F6-1)*100</f>
        <v>99.118740777395061</v>
      </c>
      <c r="I6" s="16">
        <f>C6/F6*1000</f>
        <v>618.22585831064032</v>
      </c>
      <c r="J6" s="17">
        <f>D6/G6*1000</f>
        <v>515.44737557302767</v>
      </c>
      <c r="K6" s="19">
        <f>(J6/I6-1)*100</f>
        <v>-16.624746661109324</v>
      </c>
      <c r="L6" s="16">
        <f>VLOOKUP(A6,'12 meses'!$A$4:$J$600,3,FALSE)/1000000</f>
        <v>60239.662662000002</v>
      </c>
      <c r="M6" s="17">
        <f>VLOOKUP(A6,'12 meses'!$A$4:$J$600,5,FALSE)/1000000</f>
        <v>68245.478952000005</v>
      </c>
      <c r="N6" s="18">
        <f>(M6/L6-1)*100</f>
        <v>13.289942101634944</v>
      </c>
      <c r="O6" s="16">
        <f>VLOOKUP(A6,'12 meses'!$A$4:$J$600,4,FALSE)/1000000</f>
        <v>100056.302878</v>
      </c>
      <c r="P6" s="17">
        <f>VLOOKUP(A6,'12 meses'!$A$4:$J$600,6,FALSE)/1000000</f>
        <v>129088.684305</v>
      </c>
      <c r="Q6" s="18">
        <f>(P6/O6-1)*100</f>
        <v>29.016044558831624</v>
      </c>
      <c r="R6" s="16">
        <f>L6/O6*1000</f>
        <v>602.0576508353605</v>
      </c>
      <c r="S6" s="17">
        <f>M6/P6*1000</f>
        <v>528.67127215236974</v>
      </c>
      <c r="T6" s="18">
        <f>(S6/R6-1)*100</f>
        <v>-12.189261041889676</v>
      </c>
      <c r="U6" s="81"/>
    </row>
    <row r="7" spans="1:21" x14ac:dyDescent="0.2">
      <c r="A7" s="21" t="s">
        <v>79</v>
      </c>
      <c r="B7" s="57" t="s">
        <v>41</v>
      </c>
      <c r="C7" s="58">
        <f>VLOOKUP(A7,Mês!$A$4:$J$560,3,FALSE)/1000000</f>
        <v>500.40421600000002</v>
      </c>
      <c r="D7" s="59">
        <f>VLOOKUP(A7,Mês!$A$4:$J$560,5,FALSE)/1000000</f>
        <v>1456.8266530000001</v>
      </c>
      <c r="E7" s="60">
        <f t="shared" ref="E7:E25" si="0">(D7/C7-1)*100</f>
        <v>191.12997181462595</v>
      </c>
      <c r="F7" s="58">
        <f>VLOOKUP(A7,Mês!$A$4:$J$560,4,FALSE)/1000000</f>
        <v>839.58849199999997</v>
      </c>
      <c r="G7" s="59">
        <f>VLOOKUP(A7,Mês!$A$4:$J$560,6,FALSE)/1000000</f>
        <v>2854.8600769999998</v>
      </c>
      <c r="H7" s="60">
        <f t="shared" ref="H7:H25" si="1">(G7/F7-1)*100</f>
        <v>240.03087276713174</v>
      </c>
      <c r="I7" s="58">
        <f t="shared" ref="I7:I25" si="2">C7/F7*1000</f>
        <v>596.0112850141353</v>
      </c>
      <c r="J7" s="59">
        <f t="shared" ref="J7:J25" si="3">D7/G7*1000</f>
        <v>510.29704213415994</v>
      </c>
      <c r="K7" s="61">
        <f t="shared" ref="K7:K25" si="4">(J7/I7-1)*100</f>
        <v>-14.381312071623364</v>
      </c>
      <c r="L7" s="58">
        <f>VLOOKUP(A7,'12 meses'!$A$4:$J$600,3,FALSE)/1000000</f>
        <v>45811.842893000001</v>
      </c>
      <c r="M7" s="59">
        <f>VLOOKUP(A7,'12 meses'!$A$4:$J$600,5,FALSE)/1000000</f>
        <v>54194.983227999997</v>
      </c>
      <c r="N7" s="60">
        <f t="shared" ref="N7:N38" si="5">(M7/L7-1)*100</f>
        <v>18.299068113413377</v>
      </c>
      <c r="O7" s="58">
        <f>VLOOKUP(A7,'12 meses'!$A$4:$J$600,4,FALSE)/1000000</f>
        <v>77113.989317</v>
      </c>
      <c r="P7" s="59">
        <f>VLOOKUP(A7,'12 meses'!$A$4:$J$600,6,FALSE)/1000000</f>
        <v>103880.379009</v>
      </c>
      <c r="Q7" s="60">
        <f t="shared" ref="Q7:Q38" si="6">(P7/O7-1)*100</f>
        <v>34.710160801004328</v>
      </c>
      <c r="R7" s="58">
        <f t="shared" ref="R7:S38" si="7">L7/O7*1000</f>
        <v>594.07953470902396</v>
      </c>
      <c r="S7" s="59">
        <f t="shared" si="7"/>
        <v>521.70567478681073</v>
      </c>
      <c r="T7" s="60">
        <f t="shared" ref="T7:T38" si="8">(S7/R7-1)*100</f>
        <v>-12.182520301370324</v>
      </c>
      <c r="U7" s="1"/>
    </row>
    <row r="8" spans="1:21" x14ac:dyDescent="0.2">
      <c r="A8" s="22" t="s">
        <v>77</v>
      </c>
      <c r="B8" s="23" t="s">
        <v>14</v>
      </c>
      <c r="C8" s="24">
        <f>VLOOKUP(A8,Mês!$A$4:$J$560,3,FALSE)/1000000</f>
        <v>748.43303500000002</v>
      </c>
      <c r="D8" s="25">
        <f>VLOOKUP(A8,Mês!$A$4:$J$560,5,FALSE)/1000000</f>
        <v>977.64345600000001</v>
      </c>
      <c r="E8" s="26">
        <f t="shared" si="0"/>
        <v>30.625374653592097</v>
      </c>
      <c r="F8" s="24">
        <f>VLOOKUP(A8,Mês!$A$4:$J$560,4,FALSE)/1000000</f>
        <v>1398.8655980000001</v>
      </c>
      <c r="G8" s="25">
        <f>VLOOKUP(A8,Mês!$A$4:$J$560,6,FALSE)/1000000</f>
        <v>1934.204986</v>
      </c>
      <c r="H8" s="26">
        <f t="shared" si="1"/>
        <v>38.269537028102675</v>
      </c>
      <c r="I8" s="24">
        <f t="shared" si="2"/>
        <v>535.02855175654986</v>
      </c>
      <c r="J8" s="25">
        <f t="shared" si="3"/>
        <v>505.44976518843487</v>
      </c>
      <c r="K8" s="27">
        <f t="shared" si="4"/>
        <v>-5.528450111868799</v>
      </c>
      <c r="L8" s="24">
        <f>VLOOKUP(A8,'12 meses'!$A$4:$J$600,3,FALSE)/1000000</f>
        <v>10447.698630000001</v>
      </c>
      <c r="M8" s="25">
        <f>VLOOKUP(A8,'12 meses'!$A$4:$J$600,5,FALSE)/1000000</f>
        <v>11728.031344999999</v>
      </c>
      <c r="N8" s="26">
        <f t="shared" si="5"/>
        <v>12.254686513674805</v>
      </c>
      <c r="O8" s="24">
        <f>VLOOKUP(A8,'12 meses'!$A$4:$J$600,4,FALSE)/1000000</f>
        <v>20297.234017999999</v>
      </c>
      <c r="P8" s="25">
        <f>VLOOKUP(A8,'12 meses'!$A$4:$J$600,6,FALSE)/1000000</f>
        <v>23009.055288</v>
      </c>
      <c r="Q8" s="26">
        <f t="shared" si="6"/>
        <v>13.360545912783506</v>
      </c>
      <c r="R8" s="24">
        <f t="shared" si="7"/>
        <v>514.73509251234771</v>
      </c>
      <c r="S8" s="25">
        <f t="shared" si="7"/>
        <v>509.71372784334022</v>
      </c>
      <c r="T8" s="26">
        <f t="shared" si="8"/>
        <v>-0.97552405927852082</v>
      </c>
      <c r="U8" s="1"/>
    </row>
    <row r="9" spans="1:21" x14ac:dyDescent="0.2">
      <c r="A9" s="21" t="s">
        <v>78</v>
      </c>
      <c r="B9" s="57" t="s">
        <v>15</v>
      </c>
      <c r="C9" s="134">
        <f>VLOOKUP(A9,Mês!$A$4:$J$560,3,FALSE)/1000000</f>
        <v>258.88517300000001</v>
      </c>
      <c r="D9" s="135">
        <f>VLOOKUP(A9,Mês!$A$4:$J$560,5,FALSE)/1000000</f>
        <v>68.586650000000006</v>
      </c>
      <c r="E9" s="60">
        <f t="shared" si="0"/>
        <v>-73.506922314164356</v>
      </c>
      <c r="F9" s="58">
        <f>VLOOKUP(A9,Mês!$A$4:$J$560,4,FALSE)/1000000</f>
        <v>200.334912</v>
      </c>
      <c r="G9" s="59">
        <f>VLOOKUP(A9,Mês!$A$4:$J$560,6,FALSE)/1000000</f>
        <v>67.020887999999999</v>
      </c>
      <c r="H9" s="60">
        <f t="shared" si="1"/>
        <v>-66.545577437845679</v>
      </c>
      <c r="I9" s="58">
        <f t="shared" si="2"/>
        <v>1292.2618949212408</v>
      </c>
      <c r="J9" s="59">
        <f t="shared" si="3"/>
        <v>1023.3622986314357</v>
      </c>
      <c r="K9" s="61">
        <f t="shared" si="4"/>
        <v>-20.808444274849847</v>
      </c>
      <c r="L9" s="58">
        <f>VLOOKUP(A9,'12 meses'!$A$4:$J$600,3,FALSE)/1000000</f>
        <v>3980.1211389999999</v>
      </c>
      <c r="M9" s="59">
        <f>VLOOKUP(A9,'12 meses'!$A$4:$J$600,5,FALSE)/1000000</f>
        <v>2322.464379</v>
      </c>
      <c r="N9" s="60">
        <f t="shared" si="5"/>
        <v>-41.648399687062884</v>
      </c>
      <c r="O9" s="58">
        <f>VLOOKUP(A9,'12 meses'!$A$4:$J$600,4,FALSE)/1000000</f>
        <v>2645.0795429999998</v>
      </c>
      <c r="P9" s="59">
        <f>VLOOKUP(A9,'12 meses'!$A$4:$J$600,6,FALSE)/1000000</f>
        <v>2199.250008</v>
      </c>
      <c r="Q9" s="60">
        <f t="shared" si="6"/>
        <v>-16.855052097765967</v>
      </c>
      <c r="R9" s="58">
        <f t="shared" si="7"/>
        <v>1504.7264455744196</v>
      </c>
      <c r="S9" s="59">
        <f t="shared" si="7"/>
        <v>1056.0256317161736</v>
      </c>
      <c r="T9" s="60">
        <f t="shared" si="8"/>
        <v>-29.819427655965558</v>
      </c>
      <c r="U9" s="1"/>
    </row>
    <row r="10" spans="1:21" s="20" customFormat="1" x14ac:dyDescent="0.2">
      <c r="A10" s="15" t="s">
        <v>64</v>
      </c>
      <c r="B10" s="15" t="s">
        <v>16</v>
      </c>
      <c r="C10" s="16">
        <f>VLOOKUP(A10,Mês!$A$4:$J$560,3,FALSE)/1000000</f>
        <v>1942.7007940000001</v>
      </c>
      <c r="D10" s="17">
        <f>VLOOKUP(A10,Mês!$A$4:$J$560,5,FALSE)/1000000</f>
        <v>1801.136227</v>
      </c>
      <c r="E10" s="18">
        <f t="shared" si="0"/>
        <v>-7.2869979482800389</v>
      </c>
      <c r="F10" s="16">
        <f>VLOOKUP(A10,Mês!$A$4:$J$560,4,FALSE)/1000000</f>
        <v>704.83222899999998</v>
      </c>
      <c r="G10" s="17">
        <f>VLOOKUP(A10,Mês!$A$4:$J$560,6,FALSE)/1000000</f>
        <v>716.59351500000002</v>
      </c>
      <c r="H10" s="18">
        <f t="shared" si="1"/>
        <v>1.6686646149377538</v>
      </c>
      <c r="I10" s="16">
        <f t="shared" si="2"/>
        <v>2756.2598786895146</v>
      </c>
      <c r="J10" s="17">
        <f t="shared" si="3"/>
        <v>2513.4698951329469</v>
      </c>
      <c r="K10" s="19">
        <f t="shared" si="4"/>
        <v>-8.8086753151884967</v>
      </c>
      <c r="L10" s="16">
        <f>VLOOKUP(A10,'12 meses'!$A$4:$J$600,3,FALSE)/1000000</f>
        <v>26011.987324000002</v>
      </c>
      <c r="M10" s="17">
        <f>VLOOKUP(A10,'12 meses'!$A$4:$J$600,5,FALSE)/1000000</f>
        <v>23369.575955</v>
      </c>
      <c r="N10" s="18">
        <f t="shared" si="5"/>
        <v>-10.158437093201167</v>
      </c>
      <c r="O10" s="16">
        <f>VLOOKUP(A10,'12 meses'!$A$4:$J$600,4,FALSE)/1000000</f>
        <v>8479.524195</v>
      </c>
      <c r="P10" s="17">
        <f>VLOOKUP(A10,'12 meses'!$A$4:$J$600,6,FALSE)/1000000</f>
        <v>8829.2442310000006</v>
      </c>
      <c r="Q10" s="18">
        <f t="shared" si="6"/>
        <v>4.1242884383326128</v>
      </c>
      <c r="R10" s="16">
        <f t="shared" si="7"/>
        <v>3067.6234569078911</v>
      </c>
      <c r="S10" s="17">
        <f t="shared" si="7"/>
        <v>2646.8376390527328</v>
      </c>
      <c r="T10" s="18">
        <f t="shared" si="8"/>
        <v>-13.716997009773246</v>
      </c>
      <c r="U10" s="81"/>
    </row>
    <row r="11" spans="1:21" x14ac:dyDescent="0.2">
      <c r="A11" s="21" t="s">
        <v>67</v>
      </c>
      <c r="B11" s="57" t="s">
        <v>17</v>
      </c>
      <c r="C11" s="58">
        <f>VLOOKUP(A11,Mês!$A$4:$J$560,3,FALSE)/1000000</f>
        <v>838.696236</v>
      </c>
      <c r="D11" s="59">
        <f>VLOOKUP(A11,Mês!$A$4:$J$560,5,FALSE)/1000000</f>
        <v>671.15462500000001</v>
      </c>
      <c r="E11" s="60">
        <f t="shared" si="0"/>
        <v>-19.976435306191121</v>
      </c>
      <c r="F11" s="58">
        <f>VLOOKUP(A11,Mês!$A$4:$J$560,4,FALSE)/1000000</f>
        <v>408.88518299999998</v>
      </c>
      <c r="G11" s="59">
        <f>VLOOKUP(A11,Mês!$A$4:$J$560,6,FALSE)/1000000</f>
        <v>394.21554500000002</v>
      </c>
      <c r="H11" s="60">
        <f t="shared" si="1"/>
        <v>-3.5877157231202439</v>
      </c>
      <c r="I11" s="58">
        <f t="shared" si="2"/>
        <v>2051.1778632976288</v>
      </c>
      <c r="J11" s="59">
        <f t="shared" si="3"/>
        <v>1702.5067466581004</v>
      </c>
      <c r="K11" s="61">
        <f t="shared" si="4"/>
        <v>-16.998580321990133</v>
      </c>
      <c r="L11" s="58">
        <f>VLOOKUP(A11,'12 meses'!$A$4:$J$600,3,FALSE)/1000000</f>
        <v>9752.3903840000003</v>
      </c>
      <c r="M11" s="59">
        <f>VLOOKUP(A11,'12 meses'!$A$4:$J$600,5,FALSE)/1000000</f>
        <v>9451.0816400000003</v>
      </c>
      <c r="N11" s="60">
        <f t="shared" si="5"/>
        <v>-3.0895886253111238</v>
      </c>
      <c r="O11" s="58">
        <f>VLOOKUP(A11,'12 meses'!$A$4:$J$600,4,FALSE)/1000000</f>
        <v>4722.2421439999998</v>
      </c>
      <c r="P11" s="59">
        <f>VLOOKUP(A11,'12 meses'!$A$4:$J$600,6,FALSE)/1000000</f>
        <v>4994.6437260000002</v>
      </c>
      <c r="Q11" s="60">
        <f t="shared" si="6"/>
        <v>5.7684797537565835</v>
      </c>
      <c r="R11" s="58">
        <f t="shared" si="7"/>
        <v>2065.2033687834537</v>
      </c>
      <c r="S11" s="59">
        <f t="shared" si="7"/>
        <v>1892.2434028280479</v>
      </c>
      <c r="T11" s="60">
        <f t="shared" si="8"/>
        <v>-8.3749604794268286</v>
      </c>
      <c r="U11" s="1"/>
    </row>
    <row r="12" spans="1:21" x14ac:dyDescent="0.2">
      <c r="A12" s="22" t="s">
        <v>68</v>
      </c>
      <c r="B12" s="23" t="s">
        <v>18</v>
      </c>
      <c r="C12" s="24">
        <f>VLOOKUP(A12,Mês!$A$4:$J$560,3,FALSE)/1000000</f>
        <v>806.16365399999995</v>
      </c>
      <c r="D12" s="25">
        <f>VLOOKUP(A12,Mês!$A$4:$J$560,5,FALSE)/1000000</f>
        <v>639.55650500000002</v>
      </c>
      <c r="E12" s="26">
        <f t="shared" si="0"/>
        <v>-20.666665902553817</v>
      </c>
      <c r="F12" s="24">
        <f>VLOOKUP(A12,Mês!$A$4:$J$560,4,FALSE)/1000000</f>
        <v>399.741106</v>
      </c>
      <c r="G12" s="25">
        <f>VLOOKUP(A12,Mês!$A$4:$J$560,6,FALSE)/1000000</f>
        <v>384.26960600000001</v>
      </c>
      <c r="H12" s="26">
        <f t="shared" si="1"/>
        <v>-3.8703800454287007</v>
      </c>
      <c r="I12" s="24">
        <f t="shared" si="2"/>
        <v>2016.7144231596735</v>
      </c>
      <c r="J12" s="25">
        <f t="shared" si="3"/>
        <v>1664.3431981451065</v>
      </c>
      <c r="K12" s="27">
        <f t="shared" si="4"/>
        <v>-17.472539540947587</v>
      </c>
      <c r="L12" s="24">
        <f>VLOOKUP(A12,'12 meses'!$A$4:$J$600,3,FALSE)/1000000</f>
        <v>9376.2685160000001</v>
      </c>
      <c r="M12" s="25">
        <f>VLOOKUP(A12,'12 meses'!$A$4:$J$600,5,FALSE)/1000000</f>
        <v>9075.1864800000003</v>
      </c>
      <c r="N12" s="26">
        <f t="shared" si="5"/>
        <v>-3.211107227637755</v>
      </c>
      <c r="O12" s="24">
        <f>VLOOKUP(A12,'12 meses'!$A$4:$J$600,4,FALSE)/1000000</f>
        <v>4607.6125270000002</v>
      </c>
      <c r="P12" s="25">
        <f>VLOOKUP(A12,'12 meses'!$A$4:$J$600,6,FALSE)/1000000</f>
        <v>4878.6950569999999</v>
      </c>
      <c r="Q12" s="26">
        <f t="shared" si="6"/>
        <v>5.883362118917157</v>
      </c>
      <c r="R12" s="24">
        <f t="shared" si="7"/>
        <v>2034.9516069453123</v>
      </c>
      <c r="S12" s="25">
        <f t="shared" si="7"/>
        <v>1860.166781069629</v>
      </c>
      <c r="T12" s="26">
        <f t="shared" si="8"/>
        <v>-8.5891391853811569</v>
      </c>
      <c r="U12" s="1"/>
    </row>
    <row r="13" spans="1:21" x14ac:dyDescent="0.2">
      <c r="A13" s="21" t="s">
        <v>65</v>
      </c>
      <c r="B13" s="57" t="s">
        <v>19</v>
      </c>
      <c r="C13" s="58">
        <f>VLOOKUP(A13,Mês!$A$4:$J$560,3,FALSE)/1000000</f>
        <v>848.267517</v>
      </c>
      <c r="D13" s="59">
        <f>VLOOKUP(A13,Mês!$A$4:$J$560,5,FALSE)/1000000</f>
        <v>897.43612199999995</v>
      </c>
      <c r="E13" s="60">
        <f t="shared" si="0"/>
        <v>5.7963559861269554</v>
      </c>
      <c r="F13" s="58">
        <f>VLOOKUP(A13,Mês!$A$4:$J$560,4,FALSE)/1000000</f>
        <v>181.76276899999999</v>
      </c>
      <c r="G13" s="59">
        <f>VLOOKUP(A13,Mês!$A$4:$J$560,6,FALSE)/1000000</f>
        <v>204.59306599999999</v>
      </c>
      <c r="H13" s="60">
        <f t="shared" si="1"/>
        <v>12.560491417249487</v>
      </c>
      <c r="I13" s="58">
        <f t="shared" si="2"/>
        <v>4666.8936750187822</v>
      </c>
      <c r="J13" s="59">
        <f t="shared" si="3"/>
        <v>4386.4444653270893</v>
      </c>
      <c r="K13" s="61">
        <f t="shared" si="4"/>
        <v>-6.0093336000538784</v>
      </c>
      <c r="L13" s="58">
        <f>VLOOKUP(A13,'12 meses'!$A$4:$J$600,3,FALSE)/1000000</f>
        <v>13013.048973999999</v>
      </c>
      <c r="M13" s="59">
        <f>VLOOKUP(A13,'12 meses'!$A$4:$J$600,5,FALSE)/1000000</f>
        <v>10589.990481000001</v>
      </c>
      <c r="N13" s="60">
        <f t="shared" si="5"/>
        <v>-18.620221116828628</v>
      </c>
      <c r="O13" s="58">
        <f>VLOOKUP(A13,'12 meses'!$A$4:$J$600,4,FALSE)/1000000</f>
        <v>2288.892386</v>
      </c>
      <c r="P13" s="59">
        <f>VLOOKUP(A13,'12 meses'!$A$4:$J$600,6,FALSE)/1000000</f>
        <v>2312.7132799999999</v>
      </c>
      <c r="Q13" s="60">
        <f t="shared" si="6"/>
        <v>1.040717079828668</v>
      </c>
      <c r="R13" s="58">
        <f t="shared" si="7"/>
        <v>5685.3039721719797</v>
      </c>
      <c r="S13" s="59">
        <f t="shared" si="7"/>
        <v>4579.0330226321876</v>
      </c>
      <c r="T13" s="60">
        <f t="shared" si="8"/>
        <v>-19.45843098196136</v>
      </c>
      <c r="U13" s="1"/>
    </row>
    <row r="14" spans="1:21" x14ac:dyDescent="0.2">
      <c r="A14" s="22" t="s">
        <v>66</v>
      </c>
      <c r="B14" s="23" t="s">
        <v>18</v>
      </c>
      <c r="C14" s="24">
        <f>VLOOKUP(A14,Mês!$A$4:$J$560,3,FALSE)/1000000</f>
        <v>775.785841</v>
      </c>
      <c r="D14" s="25">
        <f>VLOOKUP(A14,Mês!$A$4:$J$560,5,FALSE)/1000000</f>
        <v>821.784806</v>
      </c>
      <c r="E14" s="26">
        <f t="shared" si="0"/>
        <v>5.9293380426622244</v>
      </c>
      <c r="F14" s="24">
        <f>VLOOKUP(A14,Mês!$A$4:$J$560,4,FALSE)/1000000</f>
        <v>160.191236</v>
      </c>
      <c r="G14" s="25">
        <f>VLOOKUP(A14,Mês!$A$4:$J$560,6,FALSE)/1000000</f>
        <v>181.690271</v>
      </c>
      <c r="H14" s="26">
        <f t="shared" si="1"/>
        <v>13.420855932468111</v>
      </c>
      <c r="I14" s="24">
        <f t="shared" si="2"/>
        <v>4842.8731831496698</v>
      </c>
      <c r="J14" s="25">
        <f t="shared" si="3"/>
        <v>4522.998405346646</v>
      </c>
      <c r="K14" s="27">
        <f t="shared" si="4"/>
        <v>-6.6050620304491714</v>
      </c>
      <c r="L14" s="24">
        <f>VLOOKUP(A14,'12 meses'!$A$4:$J$600,3,FALSE)/1000000</f>
        <v>11858.263813</v>
      </c>
      <c r="M14" s="25">
        <f>VLOOKUP(A14,'12 meses'!$A$4:$J$600,5,FALSE)/1000000</f>
        <v>9541.3577769999993</v>
      </c>
      <c r="N14" s="26">
        <f t="shared" si="5"/>
        <v>-19.538324265142581</v>
      </c>
      <c r="O14" s="24">
        <f>VLOOKUP(A14,'12 meses'!$A$4:$J$600,4,FALSE)/1000000</f>
        <v>2013.329459</v>
      </c>
      <c r="P14" s="25">
        <f>VLOOKUP(A14,'12 meses'!$A$4:$J$600,6,FALSE)/1000000</f>
        <v>2027.3788999999999</v>
      </c>
      <c r="Q14" s="26">
        <f t="shared" si="6"/>
        <v>0.6978212600623257</v>
      </c>
      <c r="R14" s="24">
        <f t="shared" si="7"/>
        <v>5889.8774663983095</v>
      </c>
      <c r="S14" s="25">
        <f t="shared" si="7"/>
        <v>4706.2528750792462</v>
      </c>
      <c r="T14" s="26">
        <f t="shared" si="8"/>
        <v>-20.095911979011948</v>
      </c>
      <c r="U14" s="1"/>
    </row>
    <row r="15" spans="1:21" x14ac:dyDescent="0.2">
      <c r="A15" s="21" t="s">
        <v>69</v>
      </c>
      <c r="B15" s="57" t="s">
        <v>42</v>
      </c>
      <c r="C15" s="58">
        <f>VLOOKUP(A15,Mês!$A$4:$J$560,3,FALSE)/1000000</f>
        <v>210.145712</v>
      </c>
      <c r="D15" s="59">
        <f>VLOOKUP(A15,Mês!$A$4:$J$560,5,FALSE)/1000000</f>
        <v>193.49478500000001</v>
      </c>
      <c r="E15" s="60">
        <f t="shared" si="0"/>
        <v>-7.9235149942055383</v>
      </c>
      <c r="F15" s="58">
        <f>VLOOKUP(A15,Mês!$A$4:$J$560,4,FALSE)/1000000</f>
        <v>87.670659000000001</v>
      </c>
      <c r="G15" s="59">
        <f>VLOOKUP(A15,Mês!$A$4:$J$560,6,FALSE)/1000000</f>
        <v>93.304484000000002</v>
      </c>
      <c r="H15" s="60">
        <f t="shared" si="1"/>
        <v>6.426123704625053</v>
      </c>
      <c r="I15" s="58">
        <f t="shared" si="2"/>
        <v>2396.9902176736232</v>
      </c>
      <c r="J15" s="59">
        <f t="shared" si="3"/>
        <v>2073.7994221156619</v>
      </c>
      <c r="K15" s="61">
        <f t="shared" si="4"/>
        <v>-13.483192095445062</v>
      </c>
      <c r="L15" s="58">
        <f>VLOOKUP(A15,'12 meses'!$A$4:$J$600,3,FALSE)/1000000</f>
        <v>2592.5109349999998</v>
      </c>
      <c r="M15" s="59">
        <f>VLOOKUP(A15,'12 meses'!$A$4:$J$600,5,FALSE)/1000000</f>
        <v>2768.7517939999998</v>
      </c>
      <c r="N15" s="60">
        <f t="shared" si="5"/>
        <v>6.7980758198807667</v>
      </c>
      <c r="O15" s="58">
        <f>VLOOKUP(A15,'12 meses'!$A$4:$J$600,4,FALSE)/1000000</f>
        <v>1113.3957829999999</v>
      </c>
      <c r="P15" s="59">
        <f>VLOOKUP(A15,'12 meses'!$A$4:$J$600,6,FALSE)/1000000</f>
        <v>1206.4185869999999</v>
      </c>
      <c r="Q15" s="60">
        <f t="shared" si="6"/>
        <v>8.3548730308061536</v>
      </c>
      <c r="R15" s="58">
        <f t="shared" si="7"/>
        <v>2328.472026375548</v>
      </c>
      <c r="S15" s="59">
        <f t="shared" si="7"/>
        <v>2295.0175203161057</v>
      </c>
      <c r="T15" s="60">
        <f t="shared" si="8"/>
        <v>-1.4367579116471907</v>
      </c>
      <c r="U15" s="1"/>
    </row>
    <row r="16" spans="1:21" x14ac:dyDescent="0.2">
      <c r="A16" s="22" t="s">
        <v>70</v>
      </c>
      <c r="B16" s="23" t="s">
        <v>18</v>
      </c>
      <c r="C16" s="24">
        <f>VLOOKUP(A16,Mês!$A$4:$J$560,3,FALSE)/1000000</f>
        <v>197.978373</v>
      </c>
      <c r="D16" s="25">
        <f>VLOOKUP(A16,Mês!$A$4:$J$560,5,FALSE)/1000000</f>
        <v>182.840732</v>
      </c>
      <c r="E16" s="26">
        <f t="shared" si="0"/>
        <v>-7.6461083958902947</v>
      </c>
      <c r="F16" s="24">
        <f>VLOOKUP(A16,Mês!$A$4:$J$560,4,FALSE)/1000000</f>
        <v>79.983093999999994</v>
      </c>
      <c r="G16" s="25">
        <f>VLOOKUP(A16,Mês!$A$4:$J$560,6,FALSE)/1000000</f>
        <v>83.796859999999995</v>
      </c>
      <c r="H16" s="26">
        <f t="shared" si="1"/>
        <v>4.7682151430651132</v>
      </c>
      <c r="I16" s="24">
        <f t="shared" si="2"/>
        <v>2475.2527452863978</v>
      </c>
      <c r="J16" s="25">
        <f t="shared" si="3"/>
        <v>2181.9520683710584</v>
      </c>
      <c r="K16" s="27">
        <f t="shared" si="4"/>
        <v>-11.849322356024828</v>
      </c>
      <c r="L16" s="24">
        <f>VLOOKUP(A16,'12 meses'!$A$4:$J$600,3,FALSE)/1000000</f>
        <v>2454.5784840000001</v>
      </c>
      <c r="M16" s="25">
        <f>VLOOKUP(A16,'12 meses'!$A$4:$J$600,5,FALSE)/1000000</f>
        <v>2615.7733979999998</v>
      </c>
      <c r="N16" s="26">
        <f t="shared" si="5"/>
        <v>6.5671118300244968</v>
      </c>
      <c r="O16" s="24">
        <f>VLOOKUP(A16,'12 meses'!$A$4:$J$600,4,FALSE)/1000000</f>
        <v>1025.846129</v>
      </c>
      <c r="P16" s="25">
        <f>VLOOKUP(A16,'12 meses'!$A$4:$J$600,6,FALSE)/1000000</f>
        <v>1091.8942460000001</v>
      </c>
      <c r="Q16" s="26">
        <f t="shared" si="6"/>
        <v>6.4384038826938106</v>
      </c>
      <c r="R16" s="24">
        <f t="shared" si="7"/>
        <v>2392.7355327574664</v>
      </c>
      <c r="S16" s="25">
        <f t="shared" si="7"/>
        <v>2395.6288876715994</v>
      </c>
      <c r="T16" s="26">
        <f t="shared" si="8"/>
        <v>0.12092247030739411</v>
      </c>
      <c r="U16" s="1"/>
    </row>
    <row r="17" spans="1:21" s="20" customFormat="1" x14ac:dyDescent="0.2">
      <c r="A17" s="15" t="s">
        <v>91</v>
      </c>
      <c r="B17" s="63" t="s">
        <v>20</v>
      </c>
      <c r="C17" s="64">
        <f>VLOOKUP(A17,Mês!$A$4:$J$560,3,FALSE)/1000000</f>
        <v>1246.735136</v>
      </c>
      <c r="D17" s="65">
        <f>VLOOKUP(A17,Mês!$A$4:$J$560,5,FALSE)/1000000</f>
        <v>1252.1755900000001</v>
      </c>
      <c r="E17" s="66">
        <f t="shared" ref="E17:E22" si="9">(D17/C17-1)*100</f>
        <v>0.43637608686115659</v>
      </c>
      <c r="F17" s="64">
        <f>VLOOKUP(A17,Mês!$A$4:$J$560,4,FALSE)/1000000</f>
        <v>2521.7326039999998</v>
      </c>
      <c r="G17" s="65">
        <f>VLOOKUP(A17,Mês!$A$4:$J$560,6,FALSE)/1000000</f>
        <v>2718.862185</v>
      </c>
      <c r="H17" s="66">
        <f t="shared" ref="H17:H22" si="10">(G17/F17-1)*100</f>
        <v>7.8172277539383384</v>
      </c>
      <c r="I17" s="64">
        <f t="shared" ref="I17:J20" si="11">C17/F17*1000</f>
        <v>494.39624725572219</v>
      </c>
      <c r="J17" s="65">
        <f t="shared" si="11"/>
        <v>460.55132801812101</v>
      </c>
      <c r="K17" s="67">
        <f t="shared" ref="K17:K22" si="12">(J17/I17-1)*100</f>
        <v>-6.8457071479539717</v>
      </c>
      <c r="L17" s="64">
        <f>VLOOKUP(A17,'12 meses'!$A$4:$J$600,3,FALSE)/1000000</f>
        <v>16467.150428000001</v>
      </c>
      <c r="M17" s="65">
        <f>VLOOKUP(A17,'12 meses'!$A$4:$J$600,5,FALSE)/1000000</f>
        <v>14284.783004000001</v>
      </c>
      <c r="N17" s="66">
        <f t="shared" ref="N17:N22" si="13">(M17/L17-1)*100</f>
        <v>-13.252854120341306</v>
      </c>
      <c r="O17" s="64">
        <f>VLOOKUP(A17,'12 meses'!$A$4:$J$600,4,FALSE)/1000000</f>
        <v>31930.929372999999</v>
      </c>
      <c r="P17" s="65">
        <f>VLOOKUP(A17,'12 meses'!$A$4:$J$600,6,FALSE)/1000000</f>
        <v>29353.985218000002</v>
      </c>
      <c r="Q17" s="66">
        <f t="shared" ref="Q17:Q22" si="14">(P17/O17-1)*100</f>
        <v>-8.0703700318193619</v>
      </c>
      <c r="R17" s="64">
        <f t="shared" ref="R17:S22" si="15">L17/O17*1000</f>
        <v>515.71159221955543</v>
      </c>
      <c r="S17" s="65">
        <f t="shared" si="15"/>
        <v>486.63862497418251</v>
      </c>
      <c r="T17" s="66">
        <f t="shared" ref="T17:T22" si="16">(S17/R17-1)*100</f>
        <v>-5.637446914901922</v>
      </c>
      <c r="U17" s="81"/>
    </row>
    <row r="18" spans="1:21" x14ac:dyDescent="0.2">
      <c r="A18" s="22" t="s">
        <v>97</v>
      </c>
      <c r="B18" s="23" t="s">
        <v>101</v>
      </c>
      <c r="C18" s="24">
        <f>VLOOKUP(A18,Mês!$A$4:$J$560,3,FALSE)/1000000</f>
        <v>753.16593</v>
      </c>
      <c r="D18" s="25">
        <f>VLOOKUP(A18,Mês!$A$4:$J$560,5,FALSE)/1000000</f>
        <v>715.816506</v>
      </c>
      <c r="E18" s="26">
        <f t="shared" si="9"/>
        <v>-4.9589901125771885</v>
      </c>
      <c r="F18" s="24">
        <f>VLOOKUP(A18,Mês!$A$4:$J$560,4,FALSE)/1000000</f>
        <v>1699.553359</v>
      </c>
      <c r="G18" s="25">
        <f>VLOOKUP(A18,Mês!$A$4:$J$560,6,FALSE)/1000000</f>
        <v>1714.6125930000001</v>
      </c>
      <c r="H18" s="26">
        <f t="shared" si="10"/>
        <v>0.88607009131274062</v>
      </c>
      <c r="I18" s="24">
        <f>C18/F18*1000</f>
        <v>443.15521252192707</v>
      </c>
      <c r="J18" s="25">
        <f>D18/G18*1000</f>
        <v>417.48002372218667</v>
      </c>
      <c r="K18" s="27">
        <f t="shared" si="12"/>
        <v>-5.7937237505629069</v>
      </c>
      <c r="L18" s="24">
        <f>VLOOKUP(A18,'12 meses'!$A$4:$J$600,3,FALSE)/1000000</f>
        <v>8511.9759080000003</v>
      </c>
      <c r="M18" s="25">
        <f>VLOOKUP(A18,'12 meses'!$A$4:$J$600,5,FALSE)/1000000</f>
        <v>7901.9178030000003</v>
      </c>
      <c r="N18" s="26">
        <f t="shared" si="13"/>
        <v>-7.1670562933176978</v>
      </c>
      <c r="O18" s="24">
        <f>VLOOKUP(A18,'12 meses'!$A$4:$J$600,4,FALSE)/1000000</f>
        <v>19877.928128</v>
      </c>
      <c r="P18" s="25">
        <f>VLOOKUP(A18,'12 meses'!$A$4:$J$600,6,FALSE)/1000000</f>
        <v>19117.113960999999</v>
      </c>
      <c r="Q18" s="26">
        <f t="shared" si="14"/>
        <v>-3.8274319239957388</v>
      </c>
      <c r="R18" s="24">
        <f t="shared" si="15"/>
        <v>428.21243004747828</v>
      </c>
      <c r="S18" s="25">
        <f t="shared" si="15"/>
        <v>413.34261118704228</v>
      </c>
      <c r="T18" s="26">
        <f t="shared" si="16"/>
        <v>-3.4725332141309684</v>
      </c>
      <c r="U18" s="1"/>
    </row>
    <row r="19" spans="1:21" x14ac:dyDescent="0.2">
      <c r="A19" s="21" t="s">
        <v>98</v>
      </c>
      <c r="B19" s="57" t="s">
        <v>21</v>
      </c>
      <c r="C19" s="58">
        <f>VLOOKUP(A19,Mês!$A$4:$J$560,3,FALSE)/1000000</f>
        <v>298.55336299999999</v>
      </c>
      <c r="D19" s="59">
        <f>VLOOKUP(A19,Mês!$A$4:$J$560,5,FALSE)/1000000</f>
        <v>336.15572500000002</v>
      </c>
      <c r="E19" s="60">
        <f t="shared" si="9"/>
        <v>12.594854608956464</v>
      </c>
      <c r="F19" s="58">
        <f>VLOOKUP(A19,Mês!$A$4:$J$560,4,FALSE)/1000000</f>
        <v>650.95189400000004</v>
      </c>
      <c r="G19" s="59">
        <f>VLOOKUP(A19,Mês!$A$4:$J$560,6,FALSE)/1000000</f>
        <v>795.81176600000003</v>
      </c>
      <c r="H19" s="60">
        <f t="shared" si="10"/>
        <v>22.253544898664977</v>
      </c>
      <c r="I19" s="58">
        <f>C19/F19*1000</f>
        <v>458.64120797841935</v>
      </c>
      <c r="J19" s="59">
        <f>D19/G19*1000</f>
        <v>422.40607560959336</v>
      </c>
      <c r="K19" s="61">
        <f t="shared" si="12"/>
        <v>-7.9005400601794502</v>
      </c>
      <c r="L19" s="58">
        <f>VLOOKUP(A19,'12 meses'!$A$4:$J$600,3,FALSE)/1000000</f>
        <v>5242.8658880000003</v>
      </c>
      <c r="M19" s="59">
        <f>VLOOKUP(A19,'12 meses'!$A$4:$J$600,5,FALSE)/1000000</f>
        <v>3994.4127539999999</v>
      </c>
      <c r="N19" s="60">
        <f t="shared" si="13"/>
        <v>-23.812417877357696</v>
      </c>
      <c r="O19" s="58">
        <f>VLOOKUP(A19,'12 meses'!$A$4:$J$600,4,FALSE)/1000000</f>
        <v>9546.1670900000008</v>
      </c>
      <c r="P19" s="59">
        <f>VLOOKUP(A19,'12 meses'!$A$4:$J$600,6,FALSE)/1000000</f>
        <v>7978.9503539999996</v>
      </c>
      <c r="Q19" s="60">
        <f t="shared" si="14"/>
        <v>-16.417235537828834</v>
      </c>
      <c r="R19" s="58">
        <f t="shared" si="15"/>
        <v>549.21161955064838</v>
      </c>
      <c r="S19" s="59">
        <f t="shared" si="15"/>
        <v>500.61882538190315</v>
      </c>
      <c r="T19" s="60">
        <f t="shared" si="16"/>
        <v>-8.8477359981026353</v>
      </c>
      <c r="U19" s="1"/>
    </row>
    <row r="20" spans="1:21" x14ac:dyDescent="0.2">
      <c r="A20" s="22" t="s">
        <v>99</v>
      </c>
      <c r="B20" s="23" t="s">
        <v>100</v>
      </c>
      <c r="C20" s="24">
        <f>VLOOKUP(A20,Mês!$A$4:$J$560,3,FALSE)/1000000</f>
        <v>194.12164200000001</v>
      </c>
      <c r="D20" s="25">
        <f>VLOOKUP(A20,Mês!$A$4:$J$560,5,FALSE)/1000000</f>
        <v>199.614127</v>
      </c>
      <c r="E20" s="26">
        <f t="shared" si="9"/>
        <v>2.8294037405679928</v>
      </c>
      <c r="F20" s="24">
        <f>VLOOKUP(A20,Mês!$A$4:$J$560,4,FALSE)/1000000</f>
        <v>170.917856</v>
      </c>
      <c r="G20" s="25">
        <f>VLOOKUP(A20,Mês!$A$4:$J$560,6,FALSE)/1000000</f>
        <v>208.16155499999999</v>
      </c>
      <c r="H20" s="26">
        <f t="shared" si="10"/>
        <v>21.790408487220891</v>
      </c>
      <c r="I20" s="24">
        <f t="shared" si="11"/>
        <v>1135.7598705193213</v>
      </c>
      <c r="J20" s="25">
        <f t="shared" si="11"/>
        <v>958.93848890588856</v>
      </c>
      <c r="K20" s="27">
        <f t="shared" si="12"/>
        <v>-15.568553371460636</v>
      </c>
      <c r="L20" s="24">
        <f>VLOOKUP(A20,'12 meses'!$A$4:$J$600,3,FALSE)/1000000</f>
        <v>2705.5097679999999</v>
      </c>
      <c r="M20" s="25">
        <f>VLOOKUP(A20,'12 meses'!$A$4:$J$600,5,FALSE)/1000000</f>
        <v>2376.2767180000001</v>
      </c>
      <c r="N20" s="26">
        <f t="shared" si="13"/>
        <v>-12.168983970934965</v>
      </c>
      <c r="O20" s="24">
        <f>VLOOKUP(A20,'12 meses'!$A$4:$J$600,4,FALSE)/1000000</f>
        <v>2504.61249</v>
      </c>
      <c r="P20" s="25">
        <f>VLOOKUP(A20,'12 meses'!$A$4:$J$600,6,FALSE)/1000000</f>
        <v>2253.1282930000002</v>
      </c>
      <c r="Q20" s="26">
        <f t="shared" si="14"/>
        <v>-10.04084256562977</v>
      </c>
      <c r="R20" s="24">
        <f t="shared" si="15"/>
        <v>1080.2109223690727</v>
      </c>
      <c r="S20" s="25">
        <f t="shared" si="15"/>
        <v>1054.6566413384433</v>
      </c>
      <c r="T20" s="26">
        <f t="shared" si="16"/>
        <v>-2.3656751196872605</v>
      </c>
      <c r="U20" s="1"/>
    </row>
    <row r="21" spans="1:21" s="20" customFormat="1" x14ac:dyDescent="0.2">
      <c r="A21" s="73" t="s">
        <v>71</v>
      </c>
      <c r="B21" s="63" t="s">
        <v>43</v>
      </c>
      <c r="C21" s="64">
        <f>VLOOKUP(A21,Mês!$A$4:$J$560,3,FALSE)/1000000</f>
        <v>2040.39949</v>
      </c>
      <c r="D21" s="65">
        <f>VLOOKUP(A21,Mês!$A$4:$J$560,5,FALSE)/1000000</f>
        <v>1462.8853120000001</v>
      </c>
      <c r="E21" s="66">
        <f t="shared" si="9"/>
        <v>-28.303975806228021</v>
      </c>
      <c r="F21" s="64">
        <f>VLOOKUP(A21,Mês!$A$4:$J$560,4,FALSE)/1000000</f>
        <v>6883.8785280000002</v>
      </c>
      <c r="G21" s="65">
        <f>VLOOKUP(A21,Mês!$A$4:$J$560,6,FALSE)/1000000</f>
        <v>6093.331983</v>
      </c>
      <c r="H21" s="66">
        <f t="shared" si="10"/>
        <v>-11.484028106894574</v>
      </c>
      <c r="I21" s="64">
        <f>C21/F21*1000</f>
        <v>296.402599450401</v>
      </c>
      <c r="J21" s="65">
        <f>D21/G21*1000</f>
        <v>240.07969959315446</v>
      </c>
      <c r="K21" s="67">
        <f t="shared" si="12"/>
        <v>-19.002161236670069</v>
      </c>
      <c r="L21" s="64">
        <f>VLOOKUP(A21,'12 meses'!$A$4:$J$600,3,FALSE)/1000000</f>
        <v>15497.013408000001</v>
      </c>
      <c r="M21" s="65">
        <f>VLOOKUP(A21,'12 meses'!$A$4:$J$600,5,FALSE)/1000000</f>
        <v>14964.449796000001</v>
      </c>
      <c r="N21" s="66">
        <f t="shared" si="13"/>
        <v>-3.4365564381913405</v>
      </c>
      <c r="O21" s="64">
        <f>VLOOKUP(A21,'12 meses'!$A$4:$J$600,4,FALSE)/1000000</f>
        <v>52103.602444999997</v>
      </c>
      <c r="P21" s="65">
        <f>VLOOKUP(A21,'12 meses'!$A$4:$J$600,6,FALSE)/1000000</f>
        <v>59872.026770999997</v>
      </c>
      <c r="Q21" s="66">
        <f t="shared" si="14"/>
        <v>14.909572393195392</v>
      </c>
      <c r="R21" s="64">
        <f t="shared" si="15"/>
        <v>297.42690871247299</v>
      </c>
      <c r="S21" s="65">
        <f t="shared" si="15"/>
        <v>249.94059167624968</v>
      </c>
      <c r="T21" s="66">
        <f t="shared" si="16"/>
        <v>-15.965709774474046</v>
      </c>
      <c r="U21" s="81"/>
    </row>
    <row r="22" spans="1:21" x14ac:dyDescent="0.2">
      <c r="A22" s="21" t="s">
        <v>73</v>
      </c>
      <c r="B22" s="23" t="s">
        <v>29</v>
      </c>
      <c r="C22" s="24">
        <f>VLOOKUP(A22,Mês!$A$4:$J$560,3,FALSE)/1000000</f>
        <v>1753.0530779999999</v>
      </c>
      <c r="D22" s="25">
        <f>VLOOKUP(A22,Mês!$A$4:$J$560,5,FALSE)/1000000</f>
        <v>1123.2635049999999</v>
      </c>
      <c r="E22" s="26">
        <f t="shared" si="9"/>
        <v>-35.925299747256147</v>
      </c>
      <c r="F22" s="24">
        <f>VLOOKUP(A22,Mês!$A$4:$J$560,4,FALSE)/1000000</f>
        <v>6137.638269</v>
      </c>
      <c r="G22" s="25">
        <f>VLOOKUP(A22,Mês!$A$4:$J$560,6,FALSE)/1000000</f>
        <v>4873.6623170000003</v>
      </c>
      <c r="H22" s="26">
        <f t="shared" si="10"/>
        <v>-20.593848913907042</v>
      </c>
      <c r="I22" s="24">
        <f>C22/F22*1000</f>
        <v>285.62339472730497</v>
      </c>
      <c r="J22" s="25">
        <f>D22/G22*1000</f>
        <v>230.47626855104491</v>
      </c>
      <c r="K22" s="27">
        <f t="shared" si="12"/>
        <v>-19.307636277102237</v>
      </c>
      <c r="L22" s="24">
        <f>VLOOKUP(A22,'12 meses'!$A$4:$J$600,3,FALSE)/1000000</f>
        <v>13162.335655000001</v>
      </c>
      <c r="M22" s="25">
        <f>VLOOKUP(A22,'12 meses'!$A$4:$J$600,5,FALSE)/1000000</f>
        <v>12835.663146000001</v>
      </c>
      <c r="N22" s="26">
        <f t="shared" si="13"/>
        <v>-2.4818734118507768</v>
      </c>
      <c r="O22" s="24">
        <f>VLOOKUP(A22,'12 meses'!$A$4:$J$600,4,FALSE)/1000000</f>
        <v>46569.550143</v>
      </c>
      <c r="P22" s="25">
        <f>VLOOKUP(A22,'12 meses'!$A$4:$J$600,6,FALSE)/1000000</f>
        <v>54603.947968</v>
      </c>
      <c r="Q22" s="26">
        <f t="shared" si="14"/>
        <v>17.252470338083505</v>
      </c>
      <c r="R22" s="24">
        <f t="shared" si="15"/>
        <v>282.63823924823697</v>
      </c>
      <c r="S22" s="25">
        <f t="shared" si="15"/>
        <v>235.06840848801244</v>
      </c>
      <c r="T22" s="26">
        <f t="shared" si="16"/>
        <v>-16.830642197160262</v>
      </c>
      <c r="U22" s="1"/>
    </row>
    <row r="23" spans="1:21" s="20" customFormat="1" x14ac:dyDescent="0.2">
      <c r="A23" s="15" t="s">
        <v>80</v>
      </c>
      <c r="B23" s="63" t="s">
        <v>22</v>
      </c>
      <c r="C23" s="64">
        <f>VLOOKUP(A23,Mês!$A$4:$J$560,3,FALSE)/1000000</f>
        <v>1080.656567</v>
      </c>
      <c r="D23" s="65">
        <f>VLOOKUP(A23,Mês!$A$4:$J$560,5,FALSE)/1000000</f>
        <v>1835.8049060000001</v>
      </c>
      <c r="E23" s="66">
        <f t="shared" si="0"/>
        <v>69.878660997393467</v>
      </c>
      <c r="F23" s="64">
        <f>VLOOKUP(A23,Mês!$A$4:$J$560,4,FALSE)/1000000</f>
        <v>2230.4813770000001</v>
      </c>
      <c r="G23" s="65">
        <f>VLOOKUP(A23,Mês!$A$4:$J$560,6,FALSE)/1000000</f>
        <v>3413.7944259999999</v>
      </c>
      <c r="H23" s="66">
        <f t="shared" si="1"/>
        <v>53.051913421108999</v>
      </c>
      <c r="I23" s="64">
        <f t="shared" si="2"/>
        <v>484.49477235872922</v>
      </c>
      <c r="J23" s="65">
        <f t="shared" si="3"/>
        <v>537.76082473455892</v>
      </c>
      <c r="K23" s="67">
        <f t="shared" si="4"/>
        <v>10.994143882400964</v>
      </c>
      <c r="L23" s="64">
        <f>VLOOKUP(A23,'12 meses'!$A$4:$J$600,3,FALSE)/1000000</f>
        <v>13269.581284</v>
      </c>
      <c r="M23" s="65">
        <f>VLOOKUP(A23,'12 meses'!$A$4:$J$600,5,FALSE)/1000000</f>
        <v>18138.718302000001</v>
      </c>
      <c r="N23" s="66">
        <f t="shared" si="5"/>
        <v>36.693976349284199</v>
      </c>
      <c r="O23" s="64">
        <f>VLOOKUP(A23,'12 meses'!$A$4:$J$600,4,FALSE)/1000000</f>
        <v>30049.028452999999</v>
      </c>
      <c r="P23" s="65">
        <f>VLOOKUP(A23,'12 meses'!$A$4:$J$600,6,FALSE)/1000000</f>
        <v>34519.965190000003</v>
      </c>
      <c r="Q23" s="66">
        <f t="shared" si="6"/>
        <v>14.878806294829271</v>
      </c>
      <c r="R23" s="64">
        <f t="shared" si="7"/>
        <v>441.59768109491768</v>
      </c>
      <c r="S23" s="65">
        <f t="shared" si="7"/>
        <v>525.455868862074</v>
      </c>
      <c r="T23" s="66">
        <f t="shared" si="8"/>
        <v>18.989725570848659</v>
      </c>
      <c r="U23" s="81"/>
    </row>
    <row r="24" spans="1:21" x14ac:dyDescent="0.2">
      <c r="A24" s="21" t="s">
        <v>81</v>
      </c>
      <c r="B24" s="23" t="s">
        <v>23</v>
      </c>
      <c r="C24" s="24">
        <f>VLOOKUP(A24,Mês!$A$4:$J$560,3,FALSE)/1000000</f>
        <v>895.35597499999994</v>
      </c>
      <c r="D24" s="25">
        <f>VLOOKUP(A24,Mês!$A$4:$J$560,5,FALSE)/1000000</f>
        <v>1688.5743379999999</v>
      </c>
      <c r="E24" s="26">
        <f t="shared" si="0"/>
        <v>88.592513497215435</v>
      </c>
      <c r="F24" s="24">
        <f>VLOOKUP(A24,Mês!$A$4:$J$560,4,FALSE)/1000000</f>
        <v>2023.7345210000001</v>
      </c>
      <c r="G24" s="25">
        <f>VLOOKUP(A24,Mês!$A$4:$J$560,6,FALSE)/1000000</f>
        <v>3200.2568980000001</v>
      </c>
      <c r="H24" s="26">
        <f t="shared" si="1"/>
        <v>58.136201403464625</v>
      </c>
      <c r="I24" s="24">
        <f t="shared" si="2"/>
        <v>442.42758410701634</v>
      </c>
      <c r="J24" s="25">
        <f t="shared" si="3"/>
        <v>527.63712158710575</v>
      </c>
      <c r="K24" s="27">
        <f t="shared" si="4"/>
        <v>19.259544508752533</v>
      </c>
      <c r="L24" s="24">
        <f>VLOOKUP(A24,'12 meses'!$A$4:$J$600,3,FALSE)/1000000</f>
        <v>11387.483646000001</v>
      </c>
      <c r="M24" s="25">
        <f>VLOOKUP(A24,'12 meses'!$A$4:$J$600,5,FALSE)/1000000</f>
        <v>16544.271927999998</v>
      </c>
      <c r="N24" s="26">
        <f t="shared" si="5"/>
        <v>45.284704174406308</v>
      </c>
      <c r="O24" s="24">
        <f>VLOOKUP(A24,'12 meses'!$A$4:$J$600,4,FALSE)/1000000</f>
        <v>27928.559078999999</v>
      </c>
      <c r="P24" s="25">
        <f>VLOOKUP(A24,'12 meses'!$A$4:$J$600,6,FALSE)/1000000</f>
        <v>32461.110904000001</v>
      </c>
      <c r="Q24" s="26">
        <f t="shared" si="6"/>
        <v>16.229092994661908</v>
      </c>
      <c r="R24" s="24">
        <f t="shared" si="7"/>
        <v>407.73616761927616</v>
      </c>
      <c r="S24" s="25">
        <f t="shared" si="7"/>
        <v>509.66437892183603</v>
      </c>
      <c r="T24" s="26">
        <f t="shared" si="8"/>
        <v>24.998570006116161</v>
      </c>
      <c r="U24" s="1"/>
    </row>
    <row r="25" spans="1:21" x14ac:dyDescent="0.2">
      <c r="A25" s="22" t="s">
        <v>82</v>
      </c>
      <c r="B25" s="57" t="s">
        <v>24</v>
      </c>
      <c r="C25" s="58">
        <f>VLOOKUP(A25,Mês!$A$4:$J$560,3,FALSE)/1000000</f>
        <v>183.93446499999999</v>
      </c>
      <c r="D25" s="59">
        <f>VLOOKUP(A25,Mês!$A$4:$J$560,5,FALSE)/1000000</f>
        <v>145.840101</v>
      </c>
      <c r="E25" s="60">
        <f t="shared" si="0"/>
        <v>-20.710835242323931</v>
      </c>
      <c r="F25" s="58">
        <f>VLOOKUP(A25,Mês!$A$4:$J$560,4,FALSE)/1000000</f>
        <v>204.91150099999999</v>
      </c>
      <c r="G25" s="59">
        <f>VLOOKUP(A25,Mês!$A$4:$J$560,6,FALSE)/1000000</f>
        <v>211.36784800000001</v>
      </c>
      <c r="H25" s="60">
        <f t="shared" si="1"/>
        <v>3.1507977680569565</v>
      </c>
      <c r="I25" s="58">
        <f t="shared" si="2"/>
        <v>897.6288012257545</v>
      </c>
      <c r="J25" s="59">
        <f t="shared" si="3"/>
        <v>689.98242816949153</v>
      </c>
      <c r="K25" s="61">
        <f t="shared" si="4"/>
        <v>-23.132766325313092</v>
      </c>
      <c r="L25" s="58">
        <f>VLOOKUP(A25,'12 meses'!$A$4:$J$600,3,FALSE)/1000000</f>
        <v>1854.96415</v>
      </c>
      <c r="M25" s="59">
        <f>VLOOKUP(A25,'12 meses'!$A$4:$J$600,5,FALSE)/1000000</f>
        <v>1569.8682409999999</v>
      </c>
      <c r="N25" s="60">
        <f t="shared" si="5"/>
        <v>-15.369348728383791</v>
      </c>
      <c r="O25" s="58">
        <f>VLOOKUP(A25,'12 meses'!$A$4:$J$600,4,FALSE)/1000000</f>
        <v>2070.5759779999998</v>
      </c>
      <c r="P25" s="59">
        <f>VLOOKUP(A25,'12 meses'!$A$4:$J$600,6,FALSE)/1000000</f>
        <v>2019.587861</v>
      </c>
      <c r="Q25" s="60">
        <f t="shared" si="6"/>
        <v>-2.4625088642847071</v>
      </c>
      <c r="R25" s="58">
        <f t="shared" si="7"/>
        <v>895.86867118575265</v>
      </c>
      <c r="S25" s="59">
        <f t="shared" si="7"/>
        <v>777.32109175120456</v>
      </c>
      <c r="T25" s="60">
        <f t="shared" si="8"/>
        <v>-13.232696180528446</v>
      </c>
      <c r="U25" s="1"/>
    </row>
    <row r="26" spans="1:21" s="20" customFormat="1" x14ac:dyDescent="0.2">
      <c r="A26" s="28" t="s">
        <v>61</v>
      </c>
      <c r="B26" s="73" t="s">
        <v>25</v>
      </c>
      <c r="C26" s="16">
        <f>VLOOKUP(A26,Mês!$A$4:$J$560,3,FALSE)/1000000</f>
        <v>696.96056099999998</v>
      </c>
      <c r="D26" s="17">
        <f>VLOOKUP(A26,Mês!$A$4:$J$560,5,FALSE)/1000000</f>
        <v>806.51225799999997</v>
      </c>
      <c r="E26" s="18">
        <f t="shared" ref="E26:E39" si="17">(D26/C26-1)*100</f>
        <v>15.718493000926049</v>
      </c>
      <c r="F26" s="16">
        <f>VLOOKUP(A26,Mês!$A$4:$J$560,4,FALSE)/1000000</f>
        <v>178.07198700000001</v>
      </c>
      <c r="G26" s="17">
        <f>VLOOKUP(A26,Mês!$A$4:$J$560,6,FALSE)/1000000</f>
        <v>231.98513600000001</v>
      </c>
      <c r="H26" s="18">
        <f t="shared" ref="H26:H33" si="18">(G26/F26-1)*100</f>
        <v>30.276041677459364</v>
      </c>
      <c r="I26" s="16">
        <f t="shared" ref="I26:I33" si="19">C26/F26*1000</f>
        <v>3913.9258944754738</v>
      </c>
      <c r="J26" s="17">
        <f t="shared" ref="J26:J38" si="20">D26/G26*1000</f>
        <v>3476.5686798140373</v>
      </c>
      <c r="K26" s="19">
        <f t="shared" ref="K26:K33" si="21">(J26/I26-1)*100</f>
        <v>-11.17438670156654</v>
      </c>
      <c r="L26" s="16">
        <f>VLOOKUP(A26,'12 meses'!$A$4:$J$600,3,FALSE)/1000000</f>
        <v>9220.8136259999992</v>
      </c>
      <c r="M26" s="17">
        <f>VLOOKUP(A26,'12 meses'!$A$4:$J$600,5,FALSE)/1000000</f>
        <v>8196.1966560000001</v>
      </c>
      <c r="N26" s="18">
        <f t="shared" si="5"/>
        <v>-11.11200173389123</v>
      </c>
      <c r="O26" s="16">
        <f>VLOOKUP(A26,'12 meses'!$A$4:$J$600,4,FALSE)/1000000</f>
        <v>2221.4943960000001</v>
      </c>
      <c r="P26" s="17">
        <f>VLOOKUP(A26,'12 meses'!$A$4:$J$600,6,FALSE)/1000000</f>
        <v>2264.1214949999999</v>
      </c>
      <c r="Q26" s="18">
        <f t="shared" si="6"/>
        <v>1.9188479195245245</v>
      </c>
      <c r="R26" s="16">
        <f t="shared" si="7"/>
        <v>4150.7255848148443</v>
      </c>
      <c r="S26" s="17">
        <f t="shared" si="7"/>
        <v>3620.0339399189356</v>
      </c>
      <c r="T26" s="18">
        <f t="shared" si="8"/>
        <v>-12.785515063617048</v>
      </c>
      <c r="U26" s="81"/>
    </row>
    <row r="27" spans="1:21" x14ac:dyDescent="0.2">
      <c r="A27" s="62" t="s">
        <v>62</v>
      </c>
      <c r="B27" s="57" t="s">
        <v>58</v>
      </c>
      <c r="C27" s="58">
        <f>VLOOKUP(A27,Mês!$A$4:$J$560,3,FALSE)/1000000</f>
        <v>626.87867100000005</v>
      </c>
      <c r="D27" s="59">
        <f>VLOOKUP(A27,Mês!$A$4:$J$560,5,FALSE)/1000000</f>
        <v>739.31233899999995</v>
      </c>
      <c r="E27" s="60">
        <f t="shared" si="17"/>
        <v>17.935475108866772</v>
      </c>
      <c r="F27" s="58">
        <f>VLOOKUP(A27,Mês!$A$4:$J$560,4,FALSE)/1000000</f>
        <v>169.553056</v>
      </c>
      <c r="G27" s="59">
        <f>VLOOKUP(A27,Mês!$A$4:$J$560,6,FALSE)/1000000</f>
        <v>223.97511900000001</v>
      </c>
      <c r="H27" s="60">
        <f t="shared" si="18"/>
        <v>32.097364850799281</v>
      </c>
      <c r="I27" s="58">
        <f t="shared" si="19"/>
        <v>3697.2419476768382</v>
      </c>
      <c r="J27" s="59">
        <f t="shared" si="20"/>
        <v>3300.8681602709626</v>
      </c>
      <c r="K27" s="61">
        <f t="shared" si="21"/>
        <v>-10.720796556334033</v>
      </c>
      <c r="L27" s="58">
        <f>VLOOKUP(A27,'12 meses'!$A$4:$J$600,3,FALSE)/1000000</f>
        <v>8481.5856050000002</v>
      </c>
      <c r="M27" s="59">
        <f>VLOOKUP(A27,'12 meses'!$A$4:$J$600,5,FALSE)/1000000</f>
        <v>7427.7996160000002</v>
      </c>
      <c r="N27" s="60">
        <f t="shared" si="5"/>
        <v>-12.424398432986161</v>
      </c>
      <c r="O27" s="58">
        <f>VLOOKUP(A27,'12 meses'!$A$4:$J$600,4,FALSE)/1000000</f>
        <v>2123.5585959999999</v>
      </c>
      <c r="P27" s="59">
        <f>VLOOKUP(A27,'12 meses'!$A$4:$J$600,6,FALSE)/1000000</f>
        <v>2170.9893809999999</v>
      </c>
      <c r="Q27" s="60">
        <f t="shared" si="6"/>
        <v>2.233551976825221</v>
      </c>
      <c r="R27" s="58">
        <f t="shared" si="7"/>
        <v>3994.0435931347388</v>
      </c>
      <c r="S27" s="59">
        <f t="shared" si="7"/>
        <v>3421.3891974812936</v>
      </c>
      <c r="T27" s="60">
        <f t="shared" si="8"/>
        <v>-14.337710200203279</v>
      </c>
      <c r="U27" s="1"/>
    </row>
    <row r="28" spans="1:21" x14ac:dyDescent="0.2">
      <c r="A28" s="21" t="s">
        <v>63</v>
      </c>
      <c r="B28" s="23" t="s">
        <v>26</v>
      </c>
      <c r="C28" s="24">
        <f>VLOOKUP(A28,Mês!$A$4:$J$560,3,FALSE)/1000000</f>
        <v>62.108567000000001</v>
      </c>
      <c r="D28" s="25">
        <f>VLOOKUP(A28,Mês!$A$4:$J$560,5,FALSE)/1000000</f>
        <v>63.449285000000003</v>
      </c>
      <c r="E28" s="26">
        <f t="shared" si="17"/>
        <v>2.1586683846690713</v>
      </c>
      <c r="F28" s="24">
        <f>VLOOKUP(A28,Mês!$A$4:$J$560,4,FALSE)/1000000</f>
        <v>7.381157</v>
      </c>
      <c r="G28" s="25">
        <f>VLOOKUP(A28,Mês!$A$4:$J$560,6,FALSE)/1000000</f>
        <v>7.4794960000000001</v>
      </c>
      <c r="H28" s="26">
        <f t="shared" si="18"/>
        <v>1.3322979039736005</v>
      </c>
      <c r="I28" s="24">
        <f t="shared" si="19"/>
        <v>8414.4758064352245</v>
      </c>
      <c r="J28" s="25">
        <f t="shared" si="20"/>
        <v>8483.0963209285765</v>
      </c>
      <c r="K28" s="27">
        <f t="shared" si="21"/>
        <v>0.81550551777536118</v>
      </c>
      <c r="L28" s="24">
        <f>VLOOKUP(A28,'12 meses'!$A$4:$J$600,3,FALSE)/1000000</f>
        <v>645.058131</v>
      </c>
      <c r="M28" s="25">
        <f>VLOOKUP(A28,'12 meses'!$A$4:$J$600,5,FALSE)/1000000</f>
        <v>677.15860599999996</v>
      </c>
      <c r="N28" s="26">
        <f t="shared" si="5"/>
        <v>4.976369331278141</v>
      </c>
      <c r="O28" s="24">
        <f>VLOOKUP(A28,'12 meses'!$A$4:$J$600,4,FALSE)/1000000</f>
        <v>83.949027999999998</v>
      </c>
      <c r="P28" s="25">
        <f>VLOOKUP(A28,'12 meses'!$A$4:$J$600,6,FALSE)/1000000</f>
        <v>79.88261</v>
      </c>
      <c r="Q28" s="26">
        <f t="shared" si="6"/>
        <v>-4.8439131421509689</v>
      </c>
      <c r="R28" s="24">
        <f t="shared" si="7"/>
        <v>7683.9261438500516</v>
      </c>
      <c r="S28" s="25">
        <f t="shared" si="7"/>
        <v>8476.9213975357088</v>
      </c>
      <c r="T28" s="26">
        <f t="shared" si="8"/>
        <v>10.320183182920672</v>
      </c>
      <c r="U28" s="1"/>
    </row>
    <row r="29" spans="1:21" s="20" customFormat="1" x14ac:dyDescent="0.2">
      <c r="A29" s="73" t="s">
        <v>84</v>
      </c>
      <c r="B29" s="63" t="s">
        <v>44</v>
      </c>
      <c r="C29" s="64">
        <f>VLOOKUP(A29,Mês!$A$4:$J$560,3,FALSE)/1000000</f>
        <v>263.96421900000001</v>
      </c>
      <c r="D29" s="65">
        <f>VLOOKUP(A29,Mês!$A$4:$J$560,5,FALSE)/1000000</f>
        <v>507.451369</v>
      </c>
      <c r="E29" s="66">
        <f t="shared" si="17"/>
        <v>92.242483061691004</v>
      </c>
      <c r="F29" s="64">
        <f>VLOOKUP(A29,Mês!$A$4:$J$560,4,FALSE)/1000000</f>
        <v>134.48434900000001</v>
      </c>
      <c r="G29" s="65">
        <f>VLOOKUP(A29,Mês!$A$4:$J$560,6,FALSE)/1000000</f>
        <v>260.05461400000002</v>
      </c>
      <c r="H29" s="66">
        <f>(G29/F29-1)*100</f>
        <v>93.371656950207637</v>
      </c>
      <c r="I29" s="64">
        <f t="shared" ref="I29:J32" si="22">C29/F29*1000</f>
        <v>1962.7876475053613</v>
      </c>
      <c r="J29" s="65">
        <f t="shared" si="22"/>
        <v>1951.3261510522555</v>
      </c>
      <c r="K29" s="67">
        <f>(J29/I29-1)*100</f>
        <v>-0.58393970777598225</v>
      </c>
      <c r="L29" s="64">
        <f>VLOOKUP(A29,'12 meses'!$A$4:$J$600,3,FALSE)/1000000</f>
        <v>4016.3825200000001</v>
      </c>
      <c r="M29" s="65">
        <f>VLOOKUP(A29,'12 meses'!$A$4:$J$600,5,FALSE)/1000000</f>
        <v>3693.0297519999999</v>
      </c>
      <c r="N29" s="66">
        <f>(M29/L29-1)*100</f>
        <v>-8.0508459139494555</v>
      </c>
      <c r="O29" s="64">
        <f>VLOOKUP(A29,'12 meses'!$A$4:$J$600,4,FALSE)/1000000</f>
        <v>1870.544523</v>
      </c>
      <c r="P29" s="65">
        <f>VLOOKUP(A29,'12 meses'!$A$4:$J$600,6,FALSE)/1000000</f>
        <v>1878.951509</v>
      </c>
      <c r="Q29" s="66">
        <f>(P29/O29-1)*100</f>
        <v>0.44944057180293928</v>
      </c>
      <c r="R29" s="64">
        <f t="shared" ref="R29:S32" si="23">L29/O29*1000</f>
        <v>2147.1729063997268</v>
      </c>
      <c r="S29" s="65">
        <f t="shared" si="23"/>
        <v>1965.4736880173527</v>
      </c>
      <c r="T29" s="66">
        <f>(S29/R29-1)*100</f>
        <v>-8.4622536844058072</v>
      </c>
      <c r="U29" s="81"/>
    </row>
    <row r="30" spans="1:21" x14ac:dyDescent="0.2">
      <c r="A30" s="21"/>
      <c r="B30" s="23" t="s">
        <v>30</v>
      </c>
      <c r="C30" s="24">
        <f>Mês!M8/1000000</f>
        <v>233.36678900000001</v>
      </c>
      <c r="D30" s="25">
        <f>Mês!O8/1000000</f>
        <v>481.83392099999998</v>
      </c>
      <c r="E30" s="26">
        <f t="shared" si="17"/>
        <v>106.47064780070311</v>
      </c>
      <c r="F30" s="24">
        <f>Mês!N8/1000000</f>
        <v>123.98784999999999</v>
      </c>
      <c r="G30" s="25">
        <f>Mês!P8/1000000</f>
        <v>250.26174800000001</v>
      </c>
      <c r="H30" s="26">
        <f>(G30/F30-1)*100</f>
        <v>101.84376775627615</v>
      </c>
      <c r="I30" s="24">
        <f t="shared" si="22"/>
        <v>1882.1746566296617</v>
      </c>
      <c r="J30" s="25">
        <f t="shared" si="22"/>
        <v>1925.3198894782752</v>
      </c>
      <c r="K30" s="27">
        <f>(J30/I30-1)*100</f>
        <v>2.2923076079385707</v>
      </c>
      <c r="L30" s="24">
        <f>'12 meses'!M8/1000000</f>
        <v>3529.2233019999999</v>
      </c>
      <c r="M30" s="25">
        <f>'12 meses'!O8/1000000</f>
        <v>3322.443698</v>
      </c>
      <c r="N30" s="26">
        <f>(M30/L30-1)*100</f>
        <v>-5.8590683078290517</v>
      </c>
      <c r="O30" s="24">
        <f>'12 meses'!N8/1000000</f>
        <v>1728.360228</v>
      </c>
      <c r="P30" s="25">
        <f>'12 meses'!P8/1000000</f>
        <v>1744.5022550000001</v>
      </c>
      <c r="Q30" s="26">
        <f>(P30/O30-1)*100</f>
        <v>0.9339503847921371</v>
      </c>
      <c r="R30" s="24">
        <f t="shared" si="23"/>
        <v>2041.9489206158703</v>
      </c>
      <c r="S30" s="25">
        <f t="shared" si="23"/>
        <v>1904.5224438531893</v>
      </c>
      <c r="T30" s="26">
        <f>(S30/R30-1)*100</f>
        <v>-6.7301623157758446</v>
      </c>
      <c r="U30" s="1"/>
    </row>
    <row r="31" spans="1:21" s="20" customFormat="1" x14ac:dyDescent="0.2">
      <c r="A31" s="73" t="s">
        <v>88</v>
      </c>
      <c r="B31" s="63" t="s">
        <v>28</v>
      </c>
      <c r="C31" s="64">
        <f>VLOOKUP(A31,Mês!$A$4:$J$560,3,FALSE)/1000000</f>
        <v>318.86763400000001</v>
      </c>
      <c r="D31" s="65">
        <f>VLOOKUP(A31,Mês!$A$4:$J$560,5,FALSE)/1000000</f>
        <v>306.61577299999999</v>
      </c>
      <c r="E31" s="66">
        <f t="shared" si="17"/>
        <v>-3.842303104365874</v>
      </c>
      <c r="F31" s="64">
        <f>VLOOKUP(A31,Mês!$A$4:$J$560,4,FALSE)/1000000</f>
        <v>52.573943999999997</v>
      </c>
      <c r="G31" s="65">
        <f>VLOOKUP(A31,Mês!$A$4:$J$560,6,FALSE)/1000000</f>
        <v>44.784322000000003</v>
      </c>
      <c r="H31" s="66">
        <f>(G31/F31-1)*100</f>
        <v>-14.81650682322786</v>
      </c>
      <c r="I31" s="64">
        <f t="shared" si="22"/>
        <v>6065.1267479571261</v>
      </c>
      <c r="J31" s="65">
        <f t="shared" si="22"/>
        <v>6846.4980445612191</v>
      </c>
      <c r="K31" s="67">
        <f>(J31/I31-1)*100</f>
        <v>12.883016778953159</v>
      </c>
      <c r="L31" s="64">
        <f>VLOOKUP(A31,'12 meses'!$A$4:$J$600,3,FALSE)/1000000</f>
        <v>2531.521197</v>
      </c>
      <c r="M31" s="65">
        <f>VLOOKUP(A31,'12 meses'!$A$4:$J$600,5,FALSE)/1000000</f>
        <v>2717.2265189999998</v>
      </c>
      <c r="N31" s="66">
        <f>(M31/L31-1)*100</f>
        <v>7.3357206023031196</v>
      </c>
      <c r="O31" s="64">
        <f>VLOOKUP(A31,'12 meses'!$A$4:$J$600,4,FALSE)/1000000</f>
        <v>565.864959</v>
      </c>
      <c r="P31" s="65">
        <f>VLOOKUP(A31,'12 meses'!$A$4:$J$600,6,FALSE)/1000000</f>
        <v>504.27418399999999</v>
      </c>
      <c r="Q31" s="66">
        <f>(P31/O31-1)*100</f>
        <v>-10.884359248687813</v>
      </c>
      <c r="R31" s="64">
        <f t="shared" si="23"/>
        <v>4473.7196688653767</v>
      </c>
      <c r="S31" s="65">
        <f t="shared" si="23"/>
        <v>5388.3910880514159</v>
      </c>
      <c r="T31" s="66">
        <f>(S31/R31-1)*100</f>
        <v>20.445434378726233</v>
      </c>
      <c r="U31" s="81"/>
    </row>
    <row r="32" spans="1:21" s="20" customFormat="1" x14ac:dyDescent="0.2">
      <c r="A32" s="28" t="s">
        <v>93</v>
      </c>
      <c r="B32" s="73" t="s">
        <v>56</v>
      </c>
      <c r="C32" s="16">
        <f>VLOOKUP(A32,Mês!$A$4:$J$560,3,FALSE)/1000000</f>
        <v>222.39478</v>
      </c>
      <c r="D32" s="17">
        <f>VLOOKUP(A32,Mês!$A$4:$J$560,5,FALSE)/1000000</f>
        <v>278.60536300000001</v>
      </c>
      <c r="E32" s="18">
        <f t="shared" si="17"/>
        <v>25.275135954180229</v>
      </c>
      <c r="F32" s="16">
        <f>VLOOKUP(A32,Mês!$A$4:$J$560,4,FALSE)/1000000</f>
        <v>220.727248</v>
      </c>
      <c r="G32" s="17">
        <f>VLOOKUP(A32,Mês!$A$4:$J$560,6,FALSE)/1000000</f>
        <v>236.97194200000001</v>
      </c>
      <c r="H32" s="18">
        <f>(G32/F32-1)*100</f>
        <v>7.3596233121159704</v>
      </c>
      <c r="I32" s="16">
        <f t="shared" si="22"/>
        <v>1007.5547174855366</v>
      </c>
      <c r="J32" s="17">
        <f t="shared" si="22"/>
        <v>1175.6892425686415</v>
      </c>
      <c r="K32" s="19">
        <f>(J32/I32-1)*100</f>
        <v>16.687384036343268</v>
      </c>
      <c r="L32" s="16">
        <f>VLOOKUP(A32,'12 meses'!$A$4:$J$600,3,FALSE)/1000000</f>
        <v>2282.682812</v>
      </c>
      <c r="M32" s="17">
        <f>VLOOKUP(A32,'12 meses'!$A$4:$J$600,5,FALSE)/1000000</f>
        <v>2738.001491</v>
      </c>
      <c r="N32" s="18">
        <f>(M32/L32-1)*100</f>
        <v>19.946646840568572</v>
      </c>
      <c r="O32" s="16">
        <f>VLOOKUP(A32,'12 meses'!$A$4:$J$600,4,FALSE)/1000000</f>
        <v>2650.162593</v>
      </c>
      <c r="P32" s="17">
        <f>VLOOKUP(A32,'12 meses'!$A$4:$J$600,6,FALSE)/1000000</f>
        <v>2826.4951919999999</v>
      </c>
      <c r="Q32" s="18">
        <f>(P32/O32-1)*100</f>
        <v>6.6536520991487658</v>
      </c>
      <c r="R32" s="16">
        <f t="shared" si="23"/>
        <v>861.33689232100642</v>
      </c>
      <c r="S32" s="17">
        <f t="shared" si="23"/>
        <v>968.69136687355103</v>
      </c>
      <c r="T32" s="18">
        <f>(S32/R32-1)*100</f>
        <v>12.463703286093008</v>
      </c>
      <c r="U32" s="81"/>
    </row>
    <row r="33" spans="1:21" s="20" customFormat="1" x14ac:dyDescent="0.2">
      <c r="A33" s="73" t="s">
        <v>83</v>
      </c>
      <c r="B33" s="63" t="s">
        <v>27</v>
      </c>
      <c r="C33" s="64">
        <f>VLOOKUP(A33,Mês!$A$4:$J$560,3,FALSE)/1000000</f>
        <v>141.575795</v>
      </c>
      <c r="D33" s="65">
        <f>VLOOKUP(A33,Mês!$A$4:$J$560,5,FALSE)/1000000</f>
        <v>136.505585</v>
      </c>
      <c r="E33" s="66">
        <f t="shared" si="17"/>
        <v>-3.5812689591465885</v>
      </c>
      <c r="F33" s="64">
        <f>VLOOKUP(A33,Mês!$A$4:$J$560,4,FALSE)/1000000</f>
        <v>42.097175999999997</v>
      </c>
      <c r="G33" s="65">
        <f>VLOOKUP(A33,Mês!$A$4:$J$560,6,FALSE)/1000000</f>
        <v>43.737658000000003</v>
      </c>
      <c r="H33" s="66">
        <f t="shared" si="18"/>
        <v>3.8968932262819944</v>
      </c>
      <c r="I33" s="64">
        <f t="shared" si="19"/>
        <v>3363.0710763116272</v>
      </c>
      <c r="J33" s="65">
        <f t="shared" si="20"/>
        <v>3121.0081024457227</v>
      </c>
      <c r="K33" s="67">
        <f t="shared" si="21"/>
        <v>-7.1976764205465944</v>
      </c>
      <c r="L33" s="64">
        <f>VLOOKUP(A33,'12 meses'!$A$4:$J$600,3,FALSE)/1000000</f>
        <v>1700.0027</v>
      </c>
      <c r="M33" s="65">
        <f>VLOOKUP(A33,'12 meses'!$A$4:$J$600,5,FALSE)/1000000</f>
        <v>1518.59536</v>
      </c>
      <c r="N33" s="66">
        <f t="shared" si="5"/>
        <v>-10.671003051936323</v>
      </c>
      <c r="O33" s="64">
        <f>VLOOKUP(A33,'12 meses'!$A$4:$J$600,4,FALSE)/1000000</f>
        <v>380.61965600000002</v>
      </c>
      <c r="P33" s="65">
        <f>VLOOKUP(A33,'12 meses'!$A$4:$J$600,6,FALSE)/1000000</f>
        <v>444.777672</v>
      </c>
      <c r="Q33" s="66">
        <f t="shared" si="6"/>
        <v>16.856201456921085</v>
      </c>
      <c r="R33" s="64">
        <f t="shared" si="7"/>
        <v>4466.4080617003128</v>
      </c>
      <c r="S33" s="65">
        <f t="shared" si="7"/>
        <v>3414.2796628514216</v>
      </c>
      <c r="T33" s="66">
        <f t="shared" si="8"/>
        <v>-23.556477247812357</v>
      </c>
      <c r="U33" s="81"/>
    </row>
    <row r="34" spans="1:21" s="20" customFormat="1" x14ac:dyDescent="0.2">
      <c r="A34" s="28" t="s">
        <v>87</v>
      </c>
      <c r="B34" s="73" t="s">
        <v>45</v>
      </c>
      <c r="C34" s="16">
        <f>VLOOKUP(A34,Mês!$A$4:$J$560,3,FALSE)/1000000</f>
        <v>88.367968000000005</v>
      </c>
      <c r="D34" s="17">
        <f>VLOOKUP(A34,Mês!$A$4:$J$560,5,FALSE)/1000000</f>
        <v>92.104186999999996</v>
      </c>
      <c r="E34" s="18">
        <f t="shared" si="17"/>
        <v>4.2280241184226242</v>
      </c>
      <c r="F34" s="16">
        <f>VLOOKUP(A34,Mês!$A$4:$J$560,4,FALSE)/1000000</f>
        <v>90.014848000000001</v>
      </c>
      <c r="G34" s="17">
        <f>VLOOKUP(A34,Mês!$A$4:$J$560,6,FALSE)/1000000</f>
        <v>83.937946999999994</v>
      </c>
      <c r="H34" s="18">
        <f>(G34/F34-1)*100</f>
        <v>-6.750998457498925</v>
      </c>
      <c r="I34" s="16">
        <f>C34/F34*1000</f>
        <v>981.70435170873145</v>
      </c>
      <c r="J34" s="17">
        <f t="shared" si="20"/>
        <v>1097.2890127989431</v>
      </c>
      <c r="K34" s="19">
        <f>(J34/I34-1)*100</f>
        <v>11.773876818313745</v>
      </c>
      <c r="L34" s="16">
        <f>VLOOKUP(A34,'12 meses'!$A$4:$J$600,3,FALSE)/1000000</f>
        <v>1099.6222889999999</v>
      </c>
      <c r="M34" s="17">
        <f>VLOOKUP(A34,'12 meses'!$A$4:$J$600,5,FALSE)/1000000</f>
        <v>1352.7742479999999</v>
      </c>
      <c r="N34" s="18">
        <f t="shared" si="5"/>
        <v>23.021719506087599</v>
      </c>
      <c r="O34" s="16">
        <f>VLOOKUP(A34,'12 meses'!$A$4:$J$600,4,FALSE)/1000000</f>
        <v>1049.020413</v>
      </c>
      <c r="P34" s="17">
        <f>VLOOKUP(A34,'12 meses'!$A$4:$J$600,6,FALSE)/1000000</f>
        <v>1102.190552</v>
      </c>
      <c r="Q34" s="18">
        <f t="shared" si="6"/>
        <v>5.0685514162630563</v>
      </c>
      <c r="R34" s="16">
        <f t="shared" si="7"/>
        <v>1048.237265331461</v>
      </c>
      <c r="S34" s="17">
        <f t="shared" si="7"/>
        <v>1227.3506115120463</v>
      </c>
      <c r="T34" s="18">
        <f t="shared" si="8"/>
        <v>17.087099658105377</v>
      </c>
      <c r="U34" s="81"/>
    </row>
    <row r="35" spans="1:21" s="20" customFormat="1" x14ac:dyDescent="0.2">
      <c r="A35" s="73" t="s">
        <v>59</v>
      </c>
      <c r="B35" s="63" t="s">
        <v>47</v>
      </c>
      <c r="C35" s="64">
        <f>VLOOKUP(A35,Mês!$A$4:$J$560,3,FALSE)/1000000</f>
        <v>20.424240000000001</v>
      </c>
      <c r="D35" s="65">
        <f>VLOOKUP(A35,Mês!$A$4:$J$560,5,FALSE)/1000000</f>
        <v>35.554231999999999</v>
      </c>
      <c r="E35" s="66">
        <f t="shared" si="17"/>
        <v>74.078604638410027</v>
      </c>
      <c r="F35" s="64">
        <f>VLOOKUP(A35,Mês!$A$4:$J$560,4,FALSE)/1000000</f>
        <v>4.488702</v>
      </c>
      <c r="G35" s="65">
        <f>VLOOKUP(A35,Mês!$A$4:$J$560,6,FALSE)/1000000</f>
        <v>13.466412999999999</v>
      </c>
      <c r="H35" s="66">
        <f>(G35/F35-1)*100</f>
        <v>200.0068393936599</v>
      </c>
      <c r="I35" s="64">
        <f>C35/F35*1000</f>
        <v>4550.143894604721</v>
      </c>
      <c r="J35" s="65">
        <f t="shared" si="20"/>
        <v>2640.215475345959</v>
      </c>
      <c r="K35" s="67">
        <f>(J35/I35-1)*100</f>
        <v>-41.975121303821552</v>
      </c>
      <c r="L35" s="64">
        <f>VLOOKUP(A35,'12 meses'!$A$4:$J$600,3,FALSE)/1000000</f>
        <v>307.94418300000001</v>
      </c>
      <c r="M35" s="65">
        <f>VLOOKUP(A35,'12 meses'!$A$4:$J$600,5,FALSE)/1000000</f>
        <v>632.83017099999995</v>
      </c>
      <c r="N35" s="66">
        <f t="shared" si="5"/>
        <v>105.50158305799199</v>
      </c>
      <c r="O35" s="64">
        <f>VLOOKUP(A35,'12 meses'!$A$4:$J$600,4,FALSE)/1000000</f>
        <v>79.294157999999996</v>
      </c>
      <c r="P35" s="65">
        <f>VLOOKUP(A35,'12 meses'!$A$4:$J$600,6,FALSE)/1000000</f>
        <v>209.493154</v>
      </c>
      <c r="Q35" s="66">
        <f t="shared" si="6"/>
        <v>164.19746332384287</v>
      </c>
      <c r="R35" s="64">
        <f t="shared" si="7"/>
        <v>3883.5670970867745</v>
      </c>
      <c r="S35" s="65">
        <f t="shared" si="7"/>
        <v>3020.7677860442159</v>
      </c>
      <c r="T35" s="66">
        <f t="shared" si="8"/>
        <v>-22.216670639984059</v>
      </c>
      <c r="U35" s="81"/>
    </row>
    <row r="36" spans="1:21" s="20" customFormat="1" x14ac:dyDescent="0.2">
      <c r="A36" s="28" t="s">
        <v>60</v>
      </c>
      <c r="B36" s="73" t="s">
        <v>46</v>
      </c>
      <c r="C36" s="16">
        <f>VLOOKUP(A36,Mês!$A$4:$J$560,3,FALSE)/1000000</f>
        <v>25.369565000000001</v>
      </c>
      <c r="D36" s="17">
        <f>VLOOKUP(A36,Mês!$A$4:$J$560,5,FALSE)/1000000</f>
        <v>31.703626</v>
      </c>
      <c r="E36" s="18">
        <f t="shared" si="17"/>
        <v>24.967164395605511</v>
      </c>
      <c r="F36" s="16">
        <f>VLOOKUP(A36,Mês!$A$4:$J$560,4,FALSE)/1000000</f>
        <v>6.0979619999999999</v>
      </c>
      <c r="G36" s="17">
        <f>VLOOKUP(A36,Mês!$A$4:$J$560,6,FALSE)/1000000</f>
        <v>6.1078150000000004</v>
      </c>
      <c r="H36" s="18">
        <f>(G36/F36-1)*100</f>
        <v>0.1615785733003916</v>
      </c>
      <c r="I36" s="16">
        <f>C36/F36*1000</f>
        <v>4160.3350430848868</v>
      </c>
      <c r="J36" s="17">
        <f t="shared" si="20"/>
        <v>5190.6657290700514</v>
      </c>
      <c r="K36" s="19">
        <f>(J36/I36-1)*100</f>
        <v>24.765569967681621</v>
      </c>
      <c r="L36" s="16">
        <f>VLOOKUP(A36,'12 meses'!$A$4:$J$600,3,FALSE)/1000000</f>
        <v>340.93740300000002</v>
      </c>
      <c r="M36" s="17">
        <f>VLOOKUP(A36,'12 meses'!$A$4:$J$600,5,FALSE)/1000000</f>
        <v>379.30821400000002</v>
      </c>
      <c r="N36" s="18">
        <f t="shared" si="5"/>
        <v>11.25450322034629</v>
      </c>
      <c r="O36" s="16">
        <f>VLOOKUP(A36,'12 meses'!$A$4:$J$600,4,FALSE)/1000000</f>
        <v>83.859059000000002</v>
      </c>
      <c r="P36" s="17">
        <f>VLOOKUP(A36,'12 meses'!$A$4:$J$600,6,FALSE)/1000000</f>
        <v>89.363809000000003</v>
      </c>
      <c r="Q36" s="18">
        <f t="shared" si="6"/>
        <v>6.5642878248848513</v>
      </c>
      <c r="R36" s="16">
        <f t="shared" si="7"/>
        <v>4065.6001517975537</v>
      </c>
      <c r="S36" s="17">
        <f t="shared" si="7"/>
        <v>4244.5394645163342</v>
      </c>
      <c r="T36" s="18">
        <f t="shared" si="8"/>
        <v>4.4013013094675424</v>
      </c>
      <c r="U36" s="81"/>
    </row>
    <row r="37" spans="1:21" s="20" customFormat="1" x14ac:dyDescent="0.2">
      <c r="A37" s="73" t="s">
        <v>90</v>
      </c>
      <c r="B37" s="63" t="s">
        <v>31</v>
      </c>
      <c r="C37" s="64">
        <f>VLOOKUP(A37,Mês!$A$4:$J$560,3,FALSE)/1000000</f>
        <v>29.545963</v>
      </c>
      <c r="D37" s="65">
        <f>VLOOKUP(A37,Mês!$A$4:$J$560,5,FALSE)/1000000</f>
        <v>25.428806999999999</v>
      </c>
      <c r="E37" s="66">
        <f t="shared" si="17"/>
        <v>-13.934749732137686</v>
      </c>
      <c r="F37" s="64">
        <f>VLOOKUP(A37,Mês!$A$4:$J$560,4,FALSE)/1000000</f>
        <v>6.3520139999999996</v>
      </c>
      <c r="G37" s="65">
        <f>VLOOKUP(A37,Mês!$A$4:$J$560,6,FALSE)/1000000</f>
        <v>4.5444639999999996</v>
      </c>
      <c r="H37" s="66">
        <f>(G37/F37-1)*100</f>
        <v>-28.45632896904824</v>
      </c>
      <c r="I37" s="64">
        <f>C37/F37*1000</f>
        <v>4651.4322858860205</v>
      </c>
      <c r="J37" s="65">
        <f>D37/G37*1000</f>
        <v>5595.5569237648278</v>
      </c>
      <c r="K37" s="67">
        <f>(J37/I37-1)*100</f>
        <v>20.297503647287151</v>
      </c>
      <c r="L37" s="64">
        <f>VLOOKUP(A37,'12 meses'!$A$4:$J$600,3,FALSE)/1000000</f>
        <v>374.20890100000003</v>
      </c>
      <c r="M37" s="65">
        <f>VLOOKUP(A37,'12 meses'!$A$4:$J$600,5,FALSE)/1000000</f>
        <v>333.46338600000001</v>
      </c>
      <c r="N37" s="66">
        <f>(M37/L37-1)*100</f>
        <v>-10.888440892537721</v>
      </c>
      <c r="O37" s="64">
        <f>VLOOKUP(A37,'12 meses'!$A$4:$J$600,4,FALSE)/1000000</f>
        <v>64.234195</v>
      </c>
      <c r="P37" s="65">
        <f>VLOOKUP(A37,'12 meses'!$A$4:$J$600,6,FALSE)/1000000</f>
        <v>58.233975999999998</v>
      </c>
      <c r="Q37" s="66">
        <f>(P37/O37-1)*100</f>
        <v>-9.3411601095024217</v>
      </c>
      <c r="R37" s="64">
        <f>L37/O37*1000</f>
        <v>5825.6961264946194</v>
      </c>
      <c r="S37" s="65">
        <f>M37/P37*1000</f>
        <v>5726.2685618443784</v>
      </c>
      <c r="T37" s="66">
        <f>(S37/R37-1)*100</f>
        <v>-1.706707018206044</v>
      </c>
      <c r="U37" s="81"/>
    </row>
    <row r="38" spans="1:21" s="20" customFormat="1" x14ac:dyDescent="0.2">
      <c r="A38" s="28" t="s">
        <v>89</v>
      </c>
      <c r="B38" s="73" t="s">
        <v>32</v>
      </c>
      <c r="C38" s="16">
        <f>VLOOKUP(A38,Mês!$A$4:$J$560,3,FALSE)/1000000</f>
        <v>6.6586100000000004</v>
      </c>
      <c r="D38" s="17">
        <f>VLOOKUP(A38,Mês!$A$4:$J$560,5,FALSE)/1000000</f>
        <v>9.2089169999999996</v>
      </c>
      <c r="E38" s="18">
        <f t="shared" si="17"/>
        <v>38.300891627531854</v>
      </c>
      <c r="F38" s="16">
        <f>VLOOKUP(A38,Mês!$A$4:$J$560,4,FALSE)/1000000</f>
        <v>2.3337680000000001</v>
      </c>
      <c r="G38" s="17">
        <f>VLOOKUP(A38,Mês!$A$4:$J$560,6,FALSE)/1000000</f>
        <v>3.5825969999999998</v>
      </c>
      <c r="H38" s="18">
        <f>(G38/F38-1)*100</f>
        <v>53.511274471155645</v>
      </c>
      <c r="I38" s="16">
        <f>C38/F38*1000</f>
        <v>2853.1584973313543</v>
      </c>
      <c r="J38" s="17">
        <f t="shared" si="20"/>
        <v>2570.4585249192137</v>
      </c>
      <c r="K38" s="19">
        <f>(J38/I38-1)*100</f>
        <v>-9.9083164386611688</v>
      </c>
      <c r="L38" s="16">
        <f>VLOOKUP(A38,'12 meses'!$A$4:$J$600,3,FALSE)/1000000</f>
        <v>99.561646999999994</v>
      </c>
      <c r="M38" s="17">
        <f>VLOOKUP(A38,'12 meses'!$A$4:$J$600,5,FALSE)/1000000</f>
        <v>84.269238000000001</v>
      </c>
      <c r="N38" s="18">
        <f t="shared" si="5"/>
        <v>-15.359738876155793</v>
      </c>
      <c r="O38" s="16">
        <f>VLOOKUP(A38,'12 meses'!$A$4:$J$600,4,FALSE)/1000000</f>
        <v>35.107849000000002</v>
      </c>
      <c r="P38" s="17">
        <f>VLOOKUP(A38,'12 meses'!$A$4:$J$600,6,FALSE)/1000000</f>
        <v>31.484373999999999</v>
      </c>
      <c r="Q38" s="18">
        <f t="shared" si="6"/>
        <v>-10.320982638383802</v>
      </c>
      <c r="R38" s="16">
        <f t="shared" si="7"/>
        <v>2835.8800050666728</v>
      </c>
      <c r="S38" s="17">
        <f t="shared" si="7"/>
        <v>2676.5416393541759</v>
      </c>
      <c r="T38" s="18">
        <f t="shared" si="8"/>
        <v>-5.618656834133251</v>
      </c>
      <c r="U38" s="81"/>
    </row>
    <row r="39" spans="1:21" s="20" customFormat="1" ht="9.75" thickBot="1" x14ac:dyDescent="0.25">
      <c r="A39" s="73" t="s">
        <v>5</v>
      </c>
      <c r="B39" s="104" t="s">
        <v>5</v>
      </c>
      <c r="C39" s="75">
        <f>C66-SUM(C6,C10,C23,C17,C26,C31,C33,C21,C32,C29,C34,C35,C36,C37,C38)</f>
        <v>574.5408099999986</v>
      </c>
      <c r="D39" s="76">
        <f>D66-SUM(D6,D10,D23,D17,D26,D31,D33,D21,D32,D29,D34,D35,D36,D37,D38)</f>
        <v>635.09234999999535</v>
      </c>
      <c r="E39" s="77">
        <f t="shared" si="17"/>
        <v>10.539119057529934</v>
      </c>
      <c r="F39" s="105" t="s">
        <v>11</v>
      </c>
      <c r="G39" s="106" t="s">
        <v>11</v>
      </c>
      <c r="H39" s="107" t="s">
        <v>11</v>
      </c>
      <c r="I39" s="105" t="s">
        <v>11</v>
      </c>
      <c r="J39" s="106" t="s">
        <v>11</v>
      </c>
      <c r="K39" s="108" t="s">
        <v>11</v>
      </c>
      <c r="L39" s="75">
        <f>L66-SUM(L6,L10,L23,L17,L26,L31,L33,L21,L32,L29,L34,L35,L36,L37,L38)</f>
        <v>6835.1061369999661</v>
      </c>
      <c r="M39" s="76">
        <f>M66-SUM(M6,M10,M23,M17,M26,M31,M33,M21,M32,M29,M34,M35,M36,M37,M38)</f>
        <v>7352.5388269999821</v>
      </c>
      <c r="N39" s="77">
        <f>(M39/L39-1)*100</f>
        <v>7.5702217292433316</v>
      </c>
      <c r="O39" s="105" t="s">
        <v>11</v>
      </c>
      <c r="P39" s="106" t="s">
        <v>11</v>
      </c>
      <c r="Q39" s="107" t="s">
        <v>11</v>
      </c>
      <c r="R39" s="105" t="s">
        <v>11</v>
      </c>
      <c r="S39" s="106" t="s">
        <v>11</v>
      </c>
      <c r="T39" s="107" t="s">
        <v>11</v>
      </c>
      <c r="U39" s="81"/>
    </row>
    <row r="40" spans="1:21" s="20" customFormat="1" x14ac:dyDescent="0.2">
      <c r="A40" s="73" t="s">
        <v>4</v>
      </c>
      <c r="B40" s="8" t="s">
        <v>4</v>
      </c>
      <c r="C40" s="9"/>
      <c r="D40" s="10"/>
      <c r="E40" s="11"/>
      <c r="F40" s="9"/>
      <c r="G40" s="10"/>
      <c r="H40" s="11"/>
      <c r="I40" s="9"/>
      <c r="J40" s="10"/>
      <c r="K40" s="12"/>
      <c r="L40" s="13"/>
      <c r="M40" s="13"/>
      <c r="N40" s="13"/>
      <c r="O40" s="14"/>
      <c r="P40" s="13"/>
      <c r="Q40" s="13"/>
      <c r="R40" s="14"/>
      <c r="S40" s="13"/>
      <c r="T40" s="13"/>
      <c r="U40" s="81"/>
    </row>
    <row r="41" spans="1:21" s="20" customFormat="1" x14ac:dyDescent="0.2">
      <c r="A41" s="28" t="s">
        <v>71</v>
      </c>
      <c r="B41" s="63" t="s">
        <v>43</v>
      </c>
      <c r="C41" s="64">
        <f>VLOOKUP(A41,Mês!$A$4:$J$560,7,FALSE)/1000000</f>
        <v>382.65679399999999</v>
      </c>
      <c r="D41" s="65">
        <f>VLOOKUP(A41,Mês!$A$4:$J$560,9,FALSE)/1000000</f>
        <v>378.20171499999998</v>
      </c>
      <c r="E41" s="66">
        <f t="shared" ref="E41:E46" si="24">(D41/C41-1)*100</f>
        <v>-1.1642492880970523</v>
      </c>
      <c r="F41" s="64">
        <f>VLOOKUP(A41,Mês!$A$4:$J$560,8,FALSE)/1000000</f>
        <v>925.48693500000002</v>
      </c>
      <c r="G41" s="65">
        <f>VLOOKUP(A41,Mês!$A$4:$J$560,10,FALSE)/1000000</f>
        <v>1054.5708709999999</v>
      </c>
      <c r="H41" s="66">
        <f t="shared" ref="H41:H46" si="25">(G41/F41-1)*100</f>
        <v>13.947677824322803</v>
      </c>
      <c r="I41" s="64">
        <f t="shared" ref="I41:J46" si="26">C41/F41*1000</f>
        <v>413.46536566720954</v>
      </c>
      <c r="J41" s="65">
        <f t="shared" si="26"/>
        <v>358.63091367332106</v>
      </c>
      <c r="K41" s="67">
        <f t="shared" ref="K41:K46" si="27">(J41/I41-1)*100</f>
        <v>-13.26216330245753</v>
      </c>
      <c r="L41" s="64">
        <f>VLOOKUP(A41,'12 meses'!$A$4:$J$600,7,FALSE)/1000000</f>
        <v>4557.8176320000002</v>
      </c>
      <c r="M41" s="65">
        <f>VLOOKUP(A41,'12 meses'!$A$4:$J$600,9,FALSE)/1000000</f>
        <v>3678.183184</v>
      </c>
      <c r="N41" s="66">
        <f>(M41/L41-1)*100</f>
        <v>-19.29946564391193</v>
      </c>
      <c r="O41" s="64">
        <f>VLOOKUP(A41,'12 meses'!$A$4:$J$600,8,FALSE)/1000000</f>
        <v>11755.701182000001</v>
      </c>
      <c r="P41" s="65">
        <f>VLOOKUP(A41,'12 meses'!$A$4:$J$600,10,FALSE)/1000000</f>
        <v>9071.1059459999997</v>
      </c>
      <c r="Q41" s="66">
        <f>(P41/O41-1)*100</f>
        <v>-22.836538581897415</v>
      </c>
      <c r="R41" s="64">
        <f>L41/O41*1000</f>
        <v>387.71125273061574</v>
      </c>
      <c r="S41" s="65">
        <f>M41/P41*1000</f>
        <v>405.48343343095161</v>
      </c>
      <c r="T41" s="66">
        <f>(S41/R41-1)*100</f>
        <v>4.5838702320781133</v>
      </c>
      <c r="U41" s="81"/>
    </row>
    <row r="42" spans="1:21" x14ac:dyDescent="0.2">
      <c r="A42" s="62" t="s">
        <v>74</v>
      </c>
      <c r="B42" s="23" t="s">
        <v>33</v>
      </c>
      <c r="C42" s="24">
        <f>VLOOKUP(A42,Mês!$A$4:$J$560,7,FALSE)/1000000</f>
        <v>156.70629400000001</v>
      </c>
      <c r="D42" s="25">
        <f>VLOOKUP(A42,Mês!$A$4:$J$560,9,FALSE)/1000000</f>
        <v>153.24771200000001</v>
      </c>
      <c r="E42" s="26">
        <f t="shared" si="24"/>
        <v>-2.2070472804366137</v>
      </c>
      <c r="F42" s="24">
        <f>VLOOKUP(A42,Mês!$A$4:$J$560,8,FALSE)/1000000</f>
        <v>439.98207000000002</v>
      </c>
      <c r="G42" s="25">
        <f>VLOOKUP(A42,Mês!$A$4:$J$560,10,FALSE)/1000000</f>
        <v>614.02906299999995</v>
      </c>
      <c r="H42" s="26">
        <f t="shared" si="25"/>
        <v>39.557746750907356</v>
      </c>
      <c r="I42" s="24">
        <f t="shared" si="26"/>
        <v>356.16518191298115</v>
      </c>
      <c r="J42" s="25">
        <f t="shared" si="26"/>
        <v>249.57729403111333</v>
      </c>
      <c r="K42" s="27">
        <f t="shared" si="27"/>
        <v>-29.926532208841671</v>
      </c>
      <c r="L42" s="24">
        <f>VLOOKUP(A42,'12 meses'!$A$4:$J$600,7,FALSE)/1000000</f>
        <v>2067.935915</v>
      </c>
      <c r="M42" s="25">
        <f>VLOOKUP(A42,'12 meses'!$A$4:$J$600,9,FALSE)/1000000</f>
        <v>1288.8326950000001</v>
      </c>
      <c r="N42" s="26">
        <f t="shared" ref="N42:N57" si="28">(M42/L42-1)*100</f>
        <v>-37.675404462425035</v>
      </c>
      <c r="O42" s="24">
        <f>VLOOKUP(A42,'12 meses'!$A$4:$J$600,8,FALSE)/1000000</f>
        <v>5653.8514560000003</v>
      </c>
      <c r="P42" s="25">
        <f>VLOOKUP(A42,'12 meses'!$A$4:$J$600,10,FALSE)/1000000</f>
        <v>4354.8745449999997</v>
      </c>
      <c r="Q42" s="26">
        <f t="shared" ref="Q42:Q57" si="29">(P42/O42-1)*100</f>
        <v>-22.975080281274384</v>
      </c>
      <c r="R42" s="24">
        <f t="shared" ref="R42:S57" si="30">L42/O42*1000</f>
        <v>365.75702971563885</v>
      </c>
      <c r="S42" s="25">
        <f t="shared" si="30"/>
        <v>295.95173906439135</v>
      </c>
      <c r="T42" s="26">
        <f t="shared" ref="T42:T57" si="31">(S42/R42-1)*100</f>
        <v>-19.085153525420484</v>
      </c>
      <c r="U42" s="1"/>
    </row>
    <row r="43" spans="1:21" x14ac:dyDescent="0.2">
      <c r="A43" s="21" t="s">
        <v>75</v>
      </c>
      <c r="B43" s="57" t="s">
        <v>48</v>
      </c>
      <c r="C43" s="58">
        <f>VLOOKUP(A43,Mês!$A$4:$J$560,7,FALSE)/1000000</f>
        <v>46.309632000000001</v>
      </c>
      <c r="D43" s="59">
        <f>VLOOKUP(A43,Mês!$A$4:$J$560,9,FALSE)/1000000</f>
        <v>48.919468000000002</v>
      </c>
      <c r="E43" s="60">
        <f t="shared" si="24"/>
        <v>5.6356224122014131</v>
      </c>
      <c r="F43" s="58">
        <f>VLOOKUP(A43,Mês!$A$4:$J$560,8,FALSE)/1000000</f>
        <v>75.068189000000004</v>
      </c>
      <c r="G43" s="59">
        <f>VLOOKUP(A43,Mês!$A$4:$J$560,10,FALSE)/1000000</f>
        <v>75.533586999999997</v>
      </c>
      <c r="H43" s="60">
        <f t="shared" si="25"/>
        <v>0.6199670009356284</v>
      </c>
      <c r="I43" s="58">
        <f t="shared" si="26"/>
        <v>616.90088194348198</v>
      </c>
      <c r="J43" s="59">
        <f t="shared" si="26"/>
        <v>647.651858503688</v>
      </c>
      <c r="K43" s="61">
        <f t="shared" si="27"/>
        <v>4.9847515962901934</v>
      </c>
      <c r="L43" s="58">
        <f>VLOOKUP(A43,'12 meses'!$A$4:$J$600,7,FALSE)/1000000</f>
        <v>752.16150700000003</v>
      </c>
      <c r="M43" s="59">
        <f>VLOOKUP(A43,'12 meses'!$A$4:$J$600,9,FALSE)/1000000</f>
        <v>870.38479400000006</v>
      </c>
      <c r="N43" s="60">
        <f t="shared" si="28"/>
        <v>15.717806069541385</v>
      </c>
      <c r="O43" s="58">
        <f>VLOOKUP(A43,'12 meses'!$A$4:$J$600,8,FALSE)/1000000</f>
        <v>1289.170417</v>
      </c>
      <c r="P43" s="59">
        <f>VLOOKUP(A43,'12 meses'!$A$4:$J$600,10,FALSE)/1000000</f>
        <v>1301.157541</v>
      </c>
      <c r="Q43" s="60">
        <f t="shared" si="29"/>
        <v>0.92983238227688503</v>
      </c>
      <c r="R43" s="58">
        <f t="shared" si="30"/>
        <v>583.44614263670314</v>
      </c>
      <c r="S43" s="59">
        <f t="shared" si="30"/>
        <v>668.93113752472198</v>
      </c>
      <c r="T43" s="60">
        <f t="shared" si="31"/>
        <v>14.651737091224227</v>
      </c>
      <c r="U43" s="1"/>
    </row>
    <row r="44" spans="1:21" x14ac:dyDescent="0.2">
      <c r="A44" s="62" t="s">
        <v>72</v>
      </c>
      <c r="B44" s="23" t="s">
        <v>35</v>
      </c>
      <c r="C44" s="24">
        <f>VLOOKUP(A44,Mês!$A$4:$J$560,7,FALSE)/1000000</f>
        <v>41.964167000000003</v>
      </c>
      <c r="D44" s="25">
        <f>VLOOKUP(A44,Mês!$A$4:$J$560,9,FALSE)/1000000</f>
        <v>88.372298000000001</v>
      </c>
      <c r="E44" s="26">
        <f t="shared" si="24"/>
        <v>110.58990161773016</v>
      </c>
      <c r="F44" s="24">
        <f>VLOOKUP(A44,Mês!$A$4:$J$560,8,FALSE)/1000000</f>
        <v>90.079076000000001</v>
      </c>
      <c r="G44" s="25">
        <f>VLOOKUP(A44,Mês!$A$4:$J$560,10,FALSE)/1000000</f>
        <v>142.546525</v>
      </c>
      <c r="H44" s="26">
        <f t="shared" si="25"/>
        <v>58.245989334970538</v>
      </c>
      <c r="I44" s="24">
        <f t="shared" si="26"/>
        <v>465.85920796967326</v>
      </c>
      <c r="J44" s="25">
        <f t="shared" si="26"/>
        <v>619.95406762809546</v>
      </c>
      <c r="K44" s="27">
        <f t="shared" si="27"/>
        <v>33.077560134531801</v>
      </c>
      <c r="L44" s="24">
        <f>VLOOKUP(A44,'12 meses'!$A$4:$J$600,7,FALSE)/1000000</f>
        <v>380.25491699999998</v>
      </c>
      <c r="M44" s="25">
        <f>VLOOKUP(A44,'12 meses'!$A$4:$J$600,9,FALSE)/1000000</f>
        <v>572.00474499999996</v>
      </c>
      <c r="N44" s="26">
        <f t="shared" si="28"/>
        <v>50.42665312859058</v>
      </c>
      <c r="O44" s="24">
        <f>VLOOKUP(A44,'12 meses'!$A$4:$J$600,8,FALSE)/1000000</f>
        <v>941.23858099999995</v>
      </c>
      <c r="P44" s="25">
        <f>VLOOKUP(A44,'12 meses'!$A$4:$J$600,10,FALSE)/1000000</f>
        <v>1088.2373680000001</v>
      </c>
      <c r="Q44" s="26">
        <f t="shared" si="29"/>
        <v>15.617590477838705</v>
      </c>
      <c r="R44" s="24">
        <f t="shared" si="30"/>
        <v>403.99418880174443</v>
      </c>
      <c r="S44" s="25">
        <f t="shared" si="30"/>
        <v>525.6249801927404</v>
      </c>
      <c r="T44" s="26">
        <f t="shared" si="31"/>
        <v>30.107064597081347</v>
      </c>
      <c r="U44" s="1"/>
    </row>
    <row r="45" spans="1:21" s="20" customFormat="1" x14ac:dyDescent="0.2">
      <c r="A45" s="28" t="s">
        <v>91</v>
      </c>
      <c r="B45" s="63" t="s">
        <v>50</v>
      </c>
      <c r="C45" s="64">
        <f>VLOOKUP(A45,Mês!$A$4:$J$560,7,FALSE)/1000000</f>
        <v>150.12844000000001</v>
      </c>
      <c r="D45" s="65">
        <f>VLOOKUP(A45,Mês!$A$4:$J$560,9,FALSE)/1000000</f>
        <v>131.37572599999999</v>
      </c>
      <c r="E45" s="66">
        <f t="shared" si="24"/>
        <v>-12.491113609120319</v>
      </c>
      <c r="F45" s="64">
        <f>VLOOKUP(A45,Mês!$A$4:$J$560,8,FALSE)/1000000</f>
        <v>102.861718</v>
      </c>
      <c r="G45" s="65">
        <f>VLOOKUP(A45,Mês!$A$4:$J$560,10,FALSE)/1000000</f>
        <v>93.457616000000002</v>
      </c>
      <c r="H45" s="66">
        <f t="shared" si="25"/>
        <v>-9.14247028228713</v>
      </c>
      <c r="I45" s="64">
        <f t="shared" si="26"/>
        <v>1459.5171354225295</v>
      </c>
      <c r="J45" s="65">
        <f t="shared" si="26"/>
        <v>1405.7252006085837</v>
      </c>
      <c r="K45" s="67">
        <f t="shared" si="27"/>
        <v>-3.6855980315964598</v>
      </c>
      <c r="L45" s="64">
        <f>VLOOKUP(A45,'12 meses'!$A$4:$J$600,7,FALSE)/1000000</f>
        <v>1711.1473140000001</v>
      </c>
      <c r="M45" s="65">
        <f>VLOOKUP(A45,'12 meses'!$A$4:$J$600,9,FALSE)/1000000</f>
        <v>1459.8544059999999</v>
      </c>
      <c r="N45" s="66">
        <f t="shared" si="28"/>
        <v>-14.685638456958717</v>
      </c>
      <c r="O45" s="64">
        <f>VLOOKUP(A45,'12 meses'!$A$4:$J$600,8,FALSE)/1000000</f>
        <v>1171.7660229999999</v>
      </c>
      <c r="P45" s="65">
        <f>VLOOKUP(A45,'12 meses'!$A$4:$J$600,10,FALSE)/1000000</f>
        <v>1047.211957</v>
      </c>
      <c r="Q45" s="66">
        <f t="shared" si="29"/>
        <v>-10.629602118101344</v>
      </c>
      <c r="R45" s="64">
        <f t="shared" si="30"/>
        <v>1460.3148413699996</v>
      </c>
      <c r="S45" s="65">
        <f t="shared" si="30"/>
        <v>1394.0390923172013</v>
      </c>
      <c r="T45" s="66">
        <f t="shared" si="31"/>
        <v>-4.5384561722745742</v>
      </c>
      <c r="U45" s="81"/>
    </row>
    <row r="46" spans="1:21" x14ac:dyDescent="0.2">
      <c r="A46" s="62" t="s">
        <v>99</v>
      </c>
      <c r="B46" s="23" t="s">
        <v>100</v>
      </c>
      <c r="C46" s="24">
        <f>VLOOKUP(A46,Mês!$A$4:$J$560,7,FALSE)/1000000</f>
        <v>91.633612999999997</v>
      </c>
      <c r="D46" s="25">
        <f>VLOOKUP(A46,Mês!$A$4:$J$560,9,FALSE)/1000000</f>
        <v>81.051368999999994</v>
      </c>
      <c r="E46" s="26">
        <f t="shared" si="24"/>
        <v>-11.548430377835261</v>
      </c>
      <c r="F46" s="24">
        <f>VLOOKUP(A46,Mês!$A$4:$J$560,8,FALSE)/1000000</f>
        <v>57.816640999999997</v>
      </c>
      <c r="G46" s="25">
        <f>VLOOKUP(A46,Mês!$A$4:$J$560,10,FALSE)/1000000</f>
        <v>52.174778000000003</v>
      </c>
      <c r="H46" s="26">
        <f t="shared" si="25"/>
        <v>-9.7581992008148539</v>
      </c>
      <c r="I46" s="24">
        <f t="shared" si="26"/>
        <v>1584.9003230748046</v>
      </c>
      <c r="J46" s="25">
        <f t="shared" si="26"/>
        <v>1553.4588187418829</v>
      </c>
      <c r="K46" s="27">
        <f t="shared" si="27"/>
        <v>-1.9838158826242958</v>
      </c>
      <c r="L46" s="24">
        <f>VLOOKUP(A46,'12 meses'!$A$4:$J$600,7,FALSE)/1000000</f>
        <v>931.19256499999995</v>
      </c>
      <c r="M46" s="25">
        <f>VLOOKUP(A46,'12 meses'!$A$4:$J$600,9,FALSE)/1000000</f>
        <v>879.26099599999998</v>
      </c>
      <c r="N46" s="26">
        <f t="shared" si="28"/>
        <v>-5.5768882776678907</v>
      </c>
      <c r="O46" s="24">
        <f>VLOOKUP(A46,'12 meses'!$A$4:$J$600,8,FALSE)/1000000</f>
        <v>604.15087200000005</v>
      </c>
      <c r="P46" s="25">
        <f>VLOOKUP(A46,'12 meses'!$A$4:$J$600,10,FALSE)/1000000</f>
        <v>562.21731699999998</v>
      </c>
      <c r="Q46" s="26">
        <f t="shared" si="29"/>
        <v>-6.9409078002621971</v>
      </c>
      <c r="R46" s="24">
        <f t="shared" si="30"/>
        <v>1541.3245402052485</v>
      </c>
      <c r="S46" s="25">
        <f t="shared" si="30"/>
        <v>1563.9166020209941</v>
      </c>
      <c r="T46" s="26">
        <f t="shared" si="31"/>
        <v>1.4657563171437626</v>
      </c>
      <c r="U46" s="1"/>
    </row>
    <row r="47" spans="1:21" x14ac:dyDescent="0.2">
      <c r="A47" s="21" t="s">
        <v>94</v>
      </c>
      <c r="B47" s="57" t="s">
        <v>34</v>
      </c>
      <c r="C47" s="58">
        <f>VLOOKUP(A47,Mês!$A$4:$J$560,7,FALSE)/1000000</f>
        <v>26.896000999999998</v>
      </c>
      <c r="D47" s="59">
        <f>VLOOKUP(A47,Mês!$A$4:$J$560,9,FALSE)/1000000</f>
        <v>17.148859999999999</v>
      </c>
      <c r="E47" s="60">
        <f t="shared" ref="E47:E57" si="32">(D47/C47-1)*100</f>
        <v>-36.240112424148109</v>
      </c>
      <c r="F47" s="58">
        <f>VLOOKUP(A47,Mês!$A$4:$J$560,8,FALSE)/1000000</f>
        <v>17.781731000000001</v>
      </c>
      <c r="G47" s="59">
        <f>VLOOKUP(A47,Mês!$A$4:$J$560,10,FALSE)/1000000</f>
        <v>10.854654</v>
      </c>
      <c r="H47" s="60">
        <f t="shared" ref="H47:H57" si="33">(G47/F47-1)*100</f>
        <v>-38.956145495621321</v>
      </c>
      <c r="I47" s="58">
        <f t="shared" ref="I47:I58" si="34">C47/F47*1000</f>
        <v>1512.5637093486566</v>
      </c>
      <c r="J47" s="59">
        <f t="shared" ref="J47:J58" si="35">D47/G47*1000</f>
        <v>1579.862425831353</v>
      </c>
      <c r="K47" s="61">
        <f t="shared" ref="K47:K57" si="36">(J47/I47-1)*100</f>
        <v>4.4493145027046044</v>
      </c>
      <c r="L47" s="58">
        <f>VLOOKUP(A47,'12 meses'!$A$4:$J$600,7,FALSE)/1000000</f>
        <v>449.35477200000003</v>
      </c>
      <c r="M47" s="59">
        <f>VLOOKUP(A47,'12 meses'!$A$4:$J$600,9,FALSE)/1000000</f>
        <v>234.10372699999999</v>
      </c>
      <c r="N47" s="60">
        <f t="shared" si="28"/>
        <v>-47.902249717290204</v>
      </c>
      <c r="O47" s="58">
        <f>VLOOKUP(A47,'12 meses'!$A$4:$J$600,8,FALSE)/1000000</f>
        <v>248.73692600000001</v>
      </c>
      <c r="P47" s="59">
        <f>VLOOKUP(A47,'12 meses'!$A$4:$J$600,10,FALSE)/1000000</f>
        <v>155.87323699999999</v>
      </c>
      <c r="Q47" s="60">
        <f t="shared" si="29"/>
        <v>-37.33409851659902</v>
      </c>
      <c r="R47" s="58">
        <f t="shared" ref="R47:S50" si="37">L47/O47*1000</f>
        <v>1806.546294618114</v>
      </c>
      <c r="S47" s="59">
        <f t="shared" si="37"/>
        <v>1501.8853236492421</v>
      </c>
      <c r="T47" s="60">
        <f>(S47/R47-1)*100</f>
        <v>-16.864276984015746</v>
      </c>
      <c r="U47" s="1"/>
    </row>
    <row r="48" spans="1:21" s="20" customFormat="1" x14ac:dyDescent="0.2">
      <c r="A48" s="73" t="s">
        <v>90</v>
      </c>
      <c r="B48" s="73" t="s">
        <v>31</v>
      </c>
      <c r="C48" s="16">
        <f>VLOOKUP(A48,Mês!$A$4:$J$560,7,FALSE)/1000000</f>
        <v>132.71221</v>
      </c>
      <c r="D48" s="17">
        <f>VLOOKUP(A48,Mês!$A$4:$J$560,9,FALSE)/1000000</f>
        <v>168.804473</v>
      </c>
      <c r="E48" s="18">
        <f>(D48/C48-1)*100</f>
        <v>27.195887251067564</v>
      </c>
      <c r="F48" s="16">
        <f>VLOOKUP(A48,Mês!$A$4:$J$560,8,FALSE)/1000000</f>
        <v>30.165799</v>
      </c>
      <c r="G48" s="17">
        <f>VLOOKUP(A48,Mês!$A$4:$J$560,10,FALSE)/1000000</f>
        <v>32.218553</v>
      </c>
      <c r="H48" s="18">
        <f>(G48/F48-1)*100</f>
        <v>6.8049051178787012</v>
      </c>
      <c r="I48" s="16">
        <f t="shared" si="34"/>
        <v>4399.4263172011451</v>
      </c>
      <c r="J48" s="17">
        <f t="shared" si="35"/>
        <v>5239.3561250252296</v>
      </c>
      <c r="K48" s="19">
        <f>(J48/I48-1)*100</f>
        <v>19.091803050322163</v>
      </c>
      <c r="L48" s="16">
        <f>VLOOKUP(A48,'12 meses'!$A$4:$J$600,7,FALSE)/1000000</f>
        <v>1409.166688</v>
      </c>
      <c r="M48" s="17">
        <f>VLOOKUP(A48,'12 meses'!$A$4:$J$600,9,FALSE)/1000000</f>
        <v>1459.889171</v>
      </c>
      <c r="N48" s="18">
        <f>(M48/L48-1)*100</f>
        <v>3.599466509671001</v>
      </c>
      <c r="O48" s="16">
        <f>VLOOKUP(A48,'12 meses'!$A$4:$J$600,8,FALSE)/1000000</f>
        <v>303.16396400000002</v>
      </c>
      <c r="P48" s="17">
        <f>VLOOKUP(A48,'12 meses'!$A$4:$J$600,10,FALSE)/1000000</f>
        <v>271.95748300000002</v>
      </c>
      <c r="Q48" s="18">
        <f>(P48/O48-1)*100</f>
        <v>-10.293598417257799</v>
      </c>
      <c r="R48" s="16">
        <f t="shared" si="37"/>
        <v>4648.1998368381273</v>
      </c>
      <c r="S48" s="17">
        <f t="shared" si="37"/>
        <v>5368.0786970660411</v>
      </c>
      <c r="T48" s="18">
        <f>(S48/R48-1)*100</f>
        <v>15.487261423717126</v>
      </c>
      <c r="U48" s="81"/>
    </row>
    <row r="49" spans="1:21" x14ac:dyDescent="0.2">
      <c r="A49" s="21" t="s">
        <v>827</v>
      </c>
      <c r="B49" s="57" t="s">
        <v>828</v>
      </c>
      <c r="C49" s="58">
        <f>VLOOKUP(A49,Mês!$A$4:$J$560,7,FALSE)/1000000</f>
        <v>77.712727999999998</v>
      </c>
      <c r="D49" s="59">
        <f>VLOOKUP(A49,Mês!$A$4:$J$560,9,FALSE)/1000000</f>
        <v>92.230530999999999</v>
      </c>
      <c r="E49" s="60">
        <f>(D49/C49-1)*100</f>
        <v>18.681370958950261</v>
      </c>
      <c r="F49" s="58">
        <f>VLOOKUP(A49,Mês!$A$4:$J$560,8,FALSE)/1000000</f>
        <v>9.9121050000000004</v>
      </c>
      <c r="G49" s="59">
        <f>VLOOKUP(A49,Mês!$A$4:$J$560,10,FALSE)/1000000</f>
        <v>11.617573</v>
      </c>
      <c r="H49" s="60">
        <f>(G49/F49-1)*100</f>
        <v>17.205911357880076</v>
      </c>
      <c r="I49" s="58">
        <f t="shared" si="34"/>
        <v>7840.1840981305177</v>
      </c>
      <c r="J49" s="59">
        <f t="shared" si="35"/>
        <v>7938.8811243105592</v>
      </c>
      <c r="K49" s="61">
        <f>(J49/I49-1)*100</f>
        <v>1.2588610795960298</v>
      </c>
      <c r="L49" s="58">
        <f>VLOOKUP(A49,'12 meses'!$A$4:$J$600,7,FALSE)/1000000</f>
        <v>812.21242800000005</v>
      </c>
      <c r="M49" s="59">
        <f>VLOOKUP(A49,'12 meses'!$A$4:$J$600,9,FALSE)/1000000</f>
        <v>852.28500299999996</v>
      </c>
      <c r="N49" s="60">
        <f>(M49/L49-1)*100</f>
        <v>4.933755458368827</v>
      </c>
      <c r="O49" s="58">
        <f>VLOOKUP(A49,'12 meses'!$A$4:$J$600,8,FALSE)/1000000</f>
        <v>101.204252</v>
      </c>
      <c r="P49" s="59">
        <f>VLOOKUP(A49,'12 meses'!$A$4:$J$600,10,FALSE)/1000000</f>
        <v>116.517644</v>
      </c>
      <c r="Q49" s="60">
        <f>(P49/O49-1)*100</f>
        <v>15.131174528121605</v>
      </c>
      <c r="R49" s="58">
        <f t="shared" si="37"/>
        <v>8025.4773089968603</v>
      </c>
      <c r="S49" s="59">
        <f t="shared" si="37"/>
        <v>7314.6432912769842</v>
      </c>
      <c r="T49" s="60">
        <f>(S49/R49-1)*100</f>
        <v>-8.8572179616407958</v>
      </c>
      <c r="U49" s="1"/>
    </row>
    <row r="50" spans="1:21" s="20" customFormat="1" x14ac:dyDescent="0.2">
      <c r="A50" s="73" t="s">
        <v>785</v>
      </c>
      <c r="B50" s="73" t="s">
        <v>788</v>
      </c>
      <c r="C50" s="16">
        <f>VLOOKUP(A50,Mês!$A$4:$J$560,7,FALSE)/1000000</f>
        <v>88.673935</v>
      </c>
      <c r="D50" s="17">
        <f>VLOOKUP(A50,Mês!$A$4:$J$560,9,FALSE)/1000000</f>
        <v>93.075502999999998</v>
      </c>
      <c r="E50" s="18">
        <f>(D50/C50-1)*100</f>
        <v>4.9637675377775858</v>
      </c>
      <c r="F50" s="16">
        <f>VLOOKUP(A50,Mês!$A$4:$J$560,8,FALSE)/1000000</f>
        <v>78.825173000000007</v>
      </c>
      <c r="G50" s="17">
        <f>VLOOKUP(A50,Mês!$A$4:$J$560,10,FALSE)/1000000</f>
        <v>76.720642999999995</v>
      </c>
      <c r="H50" s="18">
        <f>(G50/F50-1)*100</f>
        <v>-2.6698704486192604</v>
      </c>
      <c r="I50" s="16">
        <f t="shared" si="34"/>
        <v>1124.9443753203052</v>
      </c>
      <c r="J50" s="17">
        <f t="shared" si="35"/>
        <v>1213.1741779067206</v>
      </c>
      <c r="K50" s="19">
        <f>(J50/I50-1)*100</f>
        <v>7.8430369111622822</v>
      </c>
      <c r="L50" s="16">
        <f>VLOOKUP(A50,'12 meses'!$A$4:$J$600,7,FALSE)/1000000</f>
        <v>957.14932399999998</v>
      </c>
      <c r="M50" s="17">
        <f>VLOOKUP(A50,'12 meses'!$A$4:$J$600,9,FALSE)/1000000</f>
        <v>922.98755900000003</v>
      </c>
      <c r="N50" s="18">
        <f>(M50/L50-1)*100</f>
        <v>-3.5691155124296881</v>
      </c>
      <c r="O50" s="16">
        <f>VLOOKUP(A50,'12 meses'!$A$4:$J$600,8,FALSE)/1000000</f>
        <v>1042.708848</v>
      </c>
      <c r="P50" s="17">
        <f>VLOOKUP(A50,'12 meses'!$A$4:$J$600,10,FALSE)/1000000</f>
        <v>892.61586</v>
      </c>
      <c r="Q50" s="18">
        <f>(P50/O50-1)*100</f>
        <v>-14.394525210742238</v>
      </c>
      <c r="R50" s="16">
        <f t="shared" si="37"/>
        <v>917.94495254920855</v>
      </c>
      <c r="S50" s="17">
        <f t="shared" si="37"/>
        <v>1034.0254978216499</v>
      </c>
      <c r="T50" s="18">
        <f>(S50/R50-1)*100</f>
        <v>12.645697865659166</v>
      </c>
      <c r="U50" s="81"/>
    </row>
    <row r="51" spans="1:21" s="20" customFormat="1" x14ac:dyDescent="0.2">
      <c r="A51" s="28" t="s">
        <v>92</v>
      </c>
      <c r="B51" s="63" t="s">
        <v>49</v>
      </c>
      <c r="C51" s="64">
        <f>VLOOKUP(A51,Mês!$A$4:$J$560,7,FALSE)/1000000</f>
        <v>125.66197699999999</v>
      </c>
      <c r="D51" s="65">
        <f>VLOOKUP(A51,Mês!$A$4:$J$560,9,FALSE)/1000000</f>
        <v>143.501825</v>
      </c>
      <c r="E51" s="66">
        <f t="shared" si="32"/>
        <v>14.196695313810004</v>
      </c>
      <c r="F51" s="64">
        <f>VLOOKUP(A51,Mês!$A$4:$J$560,8,FALSE)/1000000</f>
        <v>66.560715999999999</v>
      </c>
      <c r="G51" s="65">
        <f>VLOOKUP(A51,Mês!$A$4:$J$560,10,FALSE)/1000000</f>
        <v>74.033203999999998</v>
      </c>
      <c r="H51" s="66">
        <f t="shared" si="33"/>
        <v>11.226573944907692</v>
      </c>
      <c r="I51" s="64">
        <f t="shared" si="34"/>
        <v>1887.9300667378639</v>
      </c>
      <c r="J51" s="65">
        <f t="shared" si="35"/>
        <v>1938.3441111099285</v>
      </c>
      <c r="K51" s="67">
        <f t="shared" si="36"/>
        <v>2.6703343127097101</v>
      </c>
      <c r="L51" s="64">
        <f>VLOOKUP(A51,'12 meses'!$A$4:$J$600,7,FALSE)/1000000</f>
        <v>1689.318491</v>
      </c>
      <c r="M51" s="65">
        <f>VLOOKUP(A51,'12 meses'!$A$4:$J$600,9,FALSE)/1000000</f>
        <v>1399.071758</v>
      </c>
      <c r="N51" s="66">
        <f t="shared" si="28"/>
        <v>-17.181291422920907</v>
      </c>
      <c r="O51" s="64">
        <f>VLOOKUP(A51,'12 meses'!$A$4:$J$600,8,FALSE)/1000000</f>
        <v>775.73850100000004</v>
      </c>
      <c r="P51" s="65">
        <f>VLOOKUP(A51,'12 meses'!$A$4:$J$600,10,FALSE)/1000000</f>
        <v>707.68005700000003</v>
      </c>
      <c r="Q51" s="66">
        <f t="shared" si="29"/>
        <v>-8.7733745214742207</v>
      </c>
      <c r="R51" s="64">
        <f t="shared" si="30"/>
        <v>2177.6906635706614</v>
      </c>
      <c r="S51" s="65">
        <f t="shared" si="30"/>
        <v>1976.9834463485522</v>
      </c>
      <c r="T51" s="66">
        <f t="shared" si="31"/>
        <v>-9.2165164033452989</v>
      </c>
      <c r="U51" s="81"/>
    </row>
    <row r="52" spans="1:21" x14ac:dyDescent="0.2">
      <c r="A52" s="62" t="s">
        <v>96</v>
      </c>
      <c r="B52" s="23" t="s">
        <v>52</v>
      </c>
      <c r="C52" s="24">
        <f>VLOOKUP(A52,Mês!$A$4:$J$560,7,FALSE)/1000000</f>
        <v>51.013303000000001</v>
      </c>
      <c r="D52" s="25">
        <f>VLOOKUP(A52,Mês!$A$4:$J$560,9,FALSE)/1000000</f>
        <v>50.084851</v>
      </c>
      <c r="E52" s="26">
        <f t="shared" si="32"/>
        <v>-1.8200193780826157</v>
      </c>
      <c r="F52" s="24">
        <f>VLOOKUP(A52,Mês!$A$4:$J$560,8,FALSE)/1000000</f>
        <v>46.274478000000002</v>
      </c>
      <c r="G52" s="25">
        <f>VLOOKUP(A52,Mês!$A$4:$J$560,10,FALSE)/1000000</f>
        <v>53.186750000000004</v>
      </c>
      <c r="H52" s="26">
        <f t="shared" si="33"/>
        <v>14.937547215551517</v>
      </c>
      <c r="I52" s="24">
        <f t="shared" si="34"/>
        <v>1102.4068818237126</v>
      </c>
      <c r="J52" s="25">
        <f t="shared" si="35"/>
        <v>941.67910240802451</v>
      </c>
      <c r="K52" s="27">
        <f t="shared" si="36"/>
        <v>-14.579714809997924</v>
      </c>
      <c r="L52" s="24">
        <f>VLOOKUP(A52,'12 meses'!$A$4:$J$600,7,FALSE)/1000000</f>
        <v>818.20775000000003</v>
      </c>
      <c r="M52" s="25">
        <f>VLOOKUP(A52,'12 meses'!$A$4:$J$600,9,FALSE)/1000000</f>
        <v>480.013912</v>
      </c>
      <c r="N52" s="26">
        <f t="shared" si="28"/>
        <v>-41.333492380144286</v>
      </c>
      <c r="O52" s="24">
        <f>VLOOKUP(A52,'12 meses'!$A$4:$J$600,8,FALSE)/1000000</f>
        <v>528.33423200000004</v>
      </c>
      <c r="P52" s="25">
        <f>VLOOKUP(A52,'12 meses'!$A$4:$J$600,10,FALSE)/1000000</f>
        <v>477.73071499999998</v>
      </c>
      <c r="Q52" s="26">
        <f t="shared" si="29"/>
        <v>-9.5779364529232414</v>
      </c>
      <c r="R52" s="24">
        <f t="shared" si="30"/>
        <v>1548.6555677126748</v>
      </c>
      <c r="S52" s="25">
        <f t="shared" si="30"/>
        <v>1004.7792551919131</v>
      </c>
      <c r="T52" s="26">
        <f t="shared" si="31"/>
        <v>-35.119255944306147</v>
      </c>
      <c r="U52" s="1"/>
    </row>
    <row r="53" spans="1:21" x14ac:dyDescent="0.2">
      <c r="A53" s="21" t="s">
        <v>95</v>
      </c>
      <c r="B53" s="57" t="s">
        <v>51</v>
      </c>
      <c r="C53" s="58">
        <f>VLOOKUP(A53,Mês!$A$4:$J$560,7,FALSE)/1000000</f>
        <v>43.830340999999997</v>
      </c>
      <c r="D53" s="59">
        <f>VLOOKUP(A53,Mês!$A$4:$J$560,9,FALSE)/1000000</f>
        <v>65.698408999999998</v>
      </c>
      <c r="E53" s="60">
        <f t="shared" si="32"/>
        <v>49.892534488837327</v>
      </c>
      <c r="F53" s="58">
        <f>VLOOKUP(A53,Mês!$A$4:$J$560,8,FALSE)/1000000</f>
        <v>7.7433300000000003</v>
      </c>
      <c r="G53" s="59">
        <f>VLOOKUP(A53,Mês!$A$4:$J$560,10,FALSE)/1000000</f>
        <v>6.7786429999999998</v>
      </c>
      <c r="H53" s="60">
        <f t="shared" si="33"/>
        <v>-12.458296366033739</v>
      </c>
      <c r="I53" s="58">
        <f t="shared" si="34"/>
        <v>5660.399466379451</v>
      </c>
      <c r="J53" s="59">
        <f t="shared" si="35"/>
        <v>9691.9706495828159</v>
      </c>
      <c r="K53" s="61">
        <f t="shared" si="36"/>
        <v>71.224146054519906</v>
      </c>
      <c r="L53" s="58">
        <f>VLOOKUP(A53,'12 meses'!$A$4:$J$600,7,FALSE)/1000000</f>
        <v>549.53288099999997</v>
      </c>
      <c r="M53" s="59">
        <f>VLOOKUP(A53,'12 meses'!$A$4:$J$600,9,FALSE)/1000000</f>
        <v>612.03480400000001</v>
      </c>
      <c r="N53" s="60">
        <f t="shared" si="28"/>
        <v>11.373645720027458</v>
      </c>
      <c r="O53" s="58">
        <f>VLOOKUP(A53,'12 meses'!$A$4:$J$600,8,FALSE)/1000000</f>
        <v>110.86463999999999</v>
      </c>
      <c r="P53" s="59">
        <f>VLOOKUP(A53,'12 meses'!$A$4:$J$600,10,FALSE)/1000000</f>
        <v>79.348534000000001</v>
      </c>
      <c r="Q53" s="60">
        <f t="shared" si="29"/>
        <v>-28.427554538579656</v>
      </c>
      <c r="R53" s="58">
        <f t="shared" si="30"/>
        <v>4956.7912816927019</v>
      </c>
      <c r="S53" s="59">
        <f t="shared" si="30"/>
        <v>7713.2465232438954</v>
      </c>
      <c r="T53" s="60">
        <f t="shared" si="31"/>
        <v>55.609669338546119</v>
      </c>
      <c r="U53" s="1"/>
    </row>
    <row r="54" spans="1:21" s="20" customFormat="1" x14ac:dyDescent="0.2">
      <c r="A54" s="73" t="s">
        <v>84</v>
      </c>
      <c r="B54" s="73" t="s">
        <v>44</v>
      </c>
      <c r="C54" s="16">
        <f>VLOOKUP(A54,Mês!$A$4:$J$560,7,FALSE)/1000000</f>
        <v>80.288807000000006</v>
      </c>
      <c r="D54" s="17">
        <f>VLOOKUP(A54,Mês!$A$4:$J$560,9,FALSE)/1000000</f>
        <v>88.062207999999998</v>
      </c>
      <c r="E54" s="18">
        <f>(D54/C54-1)*100</f>
        <v>9.6817991080624601</v>
      </c>
      <c r="F54" s="16">
        <f>VLOOKUP(A54,Mês!$A$4:$J$560,8,FALSE)/1000000</f>
        <v>7.1445090000000002</v>
      </c>
      <c r="G54" s="17">
        <f>VLOOKUP(A54,Mês!$A$4:$J$560,10,FALSE)/1000000</f>
        <v>8.6510459999999991</v>
      </c>
      <c r="H54" s="18">
        <f>(G54/F54-1)*100</f>
        <v>21.086641503285939</v>
      </c>
      <c r="I54" s="16">
        <f t="shared" si="34"/>
        <v>11237.83411848176</v>
      </c>
      <c r="J54" s="17">
        <f t="shared" si="35"/>
        <v>10179.371141940524</v>
      </c>
      <c r="K54" s="19">
        <f>(J54/I54-1)*100</f>
        <v>-9.4187453327904684</v>
      </c>
      <c r="L54" s="16">
        <f>VLOOKUP(A54,'12 meses'!$A$4:$J$600,7,FALSE)/1000000</f>
        <v>754.12313099999994</v>
      </c>
      <c r="M54" s="17">
        <f>VLOOKUP(A54,'12 meses'!$A$4:$J$600,9,FALSE)/1000000</f>
        <v>864.64909799999998</v>
      </c>
      <c r="N54" s="18">
        <f>(M54/L54-1)*100</f>
        <v>14.656222897371919</v>
      </c>
      <c r="O54" s="16">
        <f>VLOOKUP(A54,'12 meses'!$A$4:$J$600,8,FALSE)/1000000</f>
        <v>69.855395000000001</v>
      </c>
      <c r="P54" s="17">
        <f>VLOOKUP(A54,'12 meses'!$A$4:$J$600,10,FALSE)/1000000</f>
        <v>91.935135000000002</v>
      </c>
      <c r="Q54" s="18">
        <f>(P54/O54-1)*100</f>
        <v>31.607780615942403</v>
      </c>
      <c r="R54" s="16">
        <f t="shared" ref="R54:S56" si="38">L54/O54*1000</f>
        <v>10795.488752157222</v>
      </c>
      <c r="S54" s="17">
        <f t="shared" si="38"/>
        <v>9404.9907905176824</v>
      </c>
      <c r="T54" s="18">
        <f>(S54/R54-1)*100</f>
        <v>-12.880361357994852</v>
      </c>
      <c r="U54" s="81"/>
    </row>
    <row r="55" spans="1:21" s="20" customFormat="1" x14ac:dyDescent="0.2">
      <c r="A55" s="28" t="s">
        <v>80</v>
      </c>
      <c r="B55" s="63" t="s">
        <v>787</v>
      </c>
      <c r="C55" s="64">
        <f>VLOOKUP(A55,Mês!$A$4:$J$560,7,FALSE)/1000000</f>
        <v>11.223205999999999</v>
      </c>
      <c r="D55" s="65">
        <f>VLOOKUP(A55,Mês!$A$4:$J$560,9,FALSE)/1000000</f>
        <v>9.3475819999999992</v>
      </c>
      <c r="E55" s="66">
        <f>(D55/C55-1)*100</f>
        <v>-16.712016156524257</v>
      </c>
      <c r="F55" s="64">
        <f>VLOOKUP(A55,Mês!$A$4:$J$560,8,FALSE)/1000000</f>
        <v>8.6178380000000008</v>
      </c>
      <c r="G55" s="65">
        <f>VLOOKUP(A55,Mês!$A$4:$J$560,10,FALSE)/1000000</f>
        <v>9.6286260000000006</v>
      </c>
      <c r="H55" s="66">
        <f>(G55/F55-1)*100</f>
        <v>11.729020666204203</v>
      </c>
      <c r="I55" s="64">
        <f t="shared" si="34"/>
        <v>1302.3226939285698</v>
      </c>
      <c r="J55" s="65">
        <f t="shared" si="35"/>
        <v>970.81161943562859</v>
      </c>
      <c r="K55" s="67">
        <f>(J55/I55-1)*100</f>
        <v>-25.45537108724637</v>
      </c>
      <c r="L55" s="64">
        <f>VLOOKUP(A55,'12 meses'!$A$4:$J$600,7,FALSE)/1000000</f>
        <v>270.77433500000001</v>
      </c>
      <c r="M55" s="65">
        <f>VLOOKUP(A55,'12 meses'!$A$4:$J$600,9,FALSE)/1000000</f>
        <v>121.774928</v>
      </c>
      <c r="N55" s="66">
        <f>(M55/L55-1)*100</f>
        <v>-55.0271527764993</v>
      </c>
      <c r="O55" s="64">
        <f>VLOOKUP(A55,'12 meses'!$A$4:$J$600,8,FALSE)/1000000</f>
        <v>292.01051699999999</v>
      </c>
      <c r="P55" s="65">
        <f>VLOOKUP(A55,'12 meses'!$A$4:$J$600,10,FALSE)/1000000</f>
        <v>100.651984</v>
      </c>
      <c r="Q55" s="66">
        <f>(P55/O55-1)*100</f>
        <v>-65.531383926148109</v>
      </c>
      <c r="R55" s="64">
        <f t="shared" si="38"/>
        <v>927.27596862547261</v>
      </c>
      <c r="S55" s="65">
        <f t="shared" si="38"/>
        <v>1209.8611786927122</v>
      </c>
      <c r="T55" s="66">
        <f>(S55/R55-1)*100</f>
        <v>30.474769068600317</v>
      </c>
      <c r="U55" s="81"/>
    </row>
    <row r="56" spans="1:21" x14ac:dyDescent="0.2">
      <c r="A56" s="62" t="s">
        <v>82</v>
      </c>
      <c r="B56" s="23" t="s">
        <v>24</v>
      </c>
      <c r="C56" s="24">
        <f>VLOOKUP(A56,Mês!$A$4:$J$560,7,FALSE)/1000000</f>
        <v>3.1263369999999999</v>
      </c>
      <c r="D56" s="25">
        <f>VLOOKUP(A56,Mês!$A$4:$J$560,9,FALSE)/1000000</f>
        <v>3.7289159999999999</v>
      </c>
      <c r="E56" s="26">
        <f>(D56/C56-1)*100</f>
        <v>19.274281691321193</v>
      </c>
      <c r="F56" s="24">
        <f>VLOOKUP(A56,Mês!$A$4:$J$560,8,FALSE)/1000000</f>
        <v>3.9524530000000002</v>
      </c>
      <c r="G56" s="25">
        <f>VLOOKUP(A56,Mês!$A$4:$J$560,10,FALSE)/1000000</f>
        <v>4.7909220000000001</v>
      </c>
      <c r="H56" s="26">
        <f>(G56/F56-1)*100</f>
        <v>21.213889197417402</v>
      </c>
      <c r="I56" s="24">
        <f t="shared" si="34"/>
        <v>790.98650888448253</v>
      </c>
      <c r="J56" s="25">
        <f t="shared" si="35"/>
        <v>778.32951569656109</v>
      </c>
      <c r="K56" s="27">
        <f>(J56/I56-1)*100</f>
        <v>-1.6001528528939657</v>
      </c>
      <c r="L56" s="24">
        <f>VLOOKUP(A56,'12 meses'!$A$4:$J$600,7,FALSE)/1000000</f>
        <v>192.46170499999999</v>
      </c>
      <c r="M56" s="25">
        <f>VLOOKUP(A56,'12 meses'!$A$4:$J$600,9,FALSE)/1000000</f>
        <v>38.411819000000001</v>
      </c>
      <c r="N56" s="26">
        <f>(M56/L56-1)*100</f>
        <v>-80.041837933421618</v>
      </c>
      <c r="O56" s="24">
        <f>VLOOKUP(A56,'12 meses'!$A$4:$J$600,8,FALSE)/1000000</f>
        <v>235.48678799999999</v>
      </c>
      <c r="P56" s="25">
        <f>VLOOKUP(A56,'12 meses'!$A$4:$J$600,10,FALSE)/1000000</f>
        <v>47.955834000000003</v>
      </c>
      <c r="Q56" s="26">
        <f>(P56/O56-1)*100</f>
        <v>-79.635446044641782</v>
      </c>
      <c r="R56" s="24">
        <f t="shared" si="38"/>
        <v>817.2930066887659</v>
      </c>
      <c r="S56" s="25">
        <f t="shared" si="38"/>
        <v>800.98323386472646</v>
      </c>
      <c r="T56" s="26">
        <f>(S56/R56-1)*100</f>
        <v>-1.9955845321762755</v>
      </c>
      <c r="U56" s="1"/>
    </row>
    <row r="57" spans="1:21" s="20" customFormat="1" x14ac:dyDescent="0.2">
      <c r="A57" s="28" t="s">
        <v>89</v>
      </c>
      <c r="B57" s="63" t="s">
        <v>36</v>
      </c>
      <c r="C57" s="64">
        <f>VLOOKUP(A57,Mês!$A$4:$J$560,7,FALSE)/1000000</f>
        <v>76.972330999999997</v>
      </c>
      <c r="D57" s="65">
        <f>VLOOKUP(A57,Mês!$A$4:$J$560,9,FALSE)/1000000</f>
        <v>91.022481999999997</v>
      </c>
      <c r="E57" s="66">
        <f t="shared" si="32"/>
        <v>18.253508523731732</v>
      </c>
      <c r="F57" s="64">
        <f>VLOOKUP(A57,Mês!$A$4:$J$560,8,FALSE)/1000000</f>
        <v>19.789511000000001</v>
      </c>
      <c r="G57" s="65">
        <f>VLOOKUP(A57,Mês!$A$4:$J$560,10,FALSE)/1000000</f>
        <v>25.791181999999999</v>
      </c>
      <c r="H57" s="66">
        <f t="shared" si="33"/>
        <v>30.327535632386258</v>
      </c>
      <c r="I57" s="64">
        <f t="shared" si="34"/>
        <v>3889.5519449672097</v>
      </c>
      <c r="J57" s="65">
        <f t="shared" si="35"/>
        <v>3529.209401880069</v>
      </c>
      <c r="K57" s="67">
        <f t="shared" si="36"/>
        <v>-9.2643715313635795</v>
      </c>
      <c r="L57" s="64">
        <f>VLOOKUP(A57,'12 meses'!$A$4:$J$600,7,FALSE)/1000000</f>
        <v>750.33098600000005</v>
      </c>
      <c r="M57" s="65">
        <f>VLOOKUP(A57,'12 meses'!$A$4:$J$600,9,FALSE)/1000000</f>
        <v>1107.0436529999999</v>
      </c>
      <c r="N57" s="66">
        <f t="shared" si="28"/>
        <v>47.54070852139909</v>
      </c>
      <c r="O57" s="64">
        <f>VLOOKUP(A57,'12 meses'!$A$4:$J$600,8,FALSE)/1000000</f>
        <v>181.273552</v>
      </c>
      <c r="P57" s="65">
        <f>VLOOKUP(A57,'12 meses'!$A$4:$J$600,10,FALSE)/1000000</f>
        <v>284.77925499999998</v>
      </c>
      <c r="Q57" s="66">
        <f t="shared" si="29"/>
        <v>57.099175173662388</v>
      </c>
      <c r="R57" s="64">
        <f t="shared" si="30"/>
        <v>4139.2193054174832</v>
      </c>
      <c r="S57" s="65">
        <f t="shared" si="30"/>
        <v>3887.3746368920024</v>
      </c>
      <c r="T57" s="66">
        <f t="shared" si="31"/>
        <v>-6.0843519017188097</v>
      </c>
      <c r="U57" s="81"/>
    </row>
    <row r="58" spans="1:21" s="20" customFormat="1" x14ac:dyDescent="0.2">
      <c r="A58" s="62" t="s">
        <v>786</v>
      </c>
      <c r="B58" s="23" t="s">
        <v>784</v>
      </c>
      <c r="C58" s="24">
        <f>VLOOKUP(A58,Mês!$A$4:$J$560,7,FALSE)/1000000</f>
        <v>52.725923999999999</v>
      </c>
      <c r="D58" s="25">
        <f>VLOOKUP(A58,Mês!$A$4:$J$560,9,FALSE)/1000000</f>
        <v>61.931128000000001</v>
      </c>
      <c r="E58" s="26">
        <f>(D58/C58-1)*100</f>
        <v>17.458592095986791</v>
      </c>
      <c r="F58" s="24">
        <f>VLOOKUP(A58,Mês!$A$4:$J$560,8,FALSE)/1000000</f>
        <v>13.904987999999999</v>
      </c>
      <c r="G58" s="25">
        <f>VLOOKUP(A58,Mês!$A$4:$J$560,10,FALSE)/1000000</f>
        <v>19.001353000000002</v>
      </c>
      <c r="H58" s="26">
        <f>(G58/F58-1)*100</f>
        <v>36.651344107596515</v>
      </c>
      <c r="I58" s="24">
        <f t="shared" si="34"/>
        <v>3791.8712335458331</v>
      </c>
      <c r="J58" s="25">
        <f t="shared" si="35"/>
        <v>3259.3009560950736</v>
      </c>
      <c r="K58" s="27">
        <f>(J58/I58-1)*100</f>
        <v>-14.045051760704052</v>
      </c>
      <c r="L58" s="24">
        <f>VLOOKUP(A58,'12 meses'!$A$4:$J$600,7,FALSE)/1000000</f>
        <v>476.13794100000001</v>
      </c>
      <c r="M58" s="25">
        <f>VLOOKUP(A58,'12 meses'!$A$4:$J$600,9,FALSE)/1000000</f>
        <v>747.76570800000002</v>
      </c>
      <c r="N58" s="26">
        <f>(M58/L58-1)*100</f>
        <v>57.048124841620208</v>
      </c>
      <c r="O58" s="24">
        <f>VLOOKUP(A58,'12 meses'!$A$4:$J$600,8,FALSE)/1000000</f>
        <v>115.317756</v>
      </c>
      <c r="P58" s="25">
        <f>VLOOKUP(A58,'12 meses'!$A$4:$J$600,10,FALSE)/1000000</f>
        <v>204.313963</v>
      </c>
      <c r="Q58" s="26">
        <f>(P58/O58-1)*100</f>
        <v>77.174764829797766</v>
      </c>
      <c r="R58" s="24">
        <f>L58/O58*1000</f>
        <v>4128.9213171994079</v>
      </c>
      <c r="S58" s="25">
        <f>M58/P58*1000</f>
        <v>3659.8854871216022</v>
      </c>
      <c r="T58" s="26">
        <f>(S58/R58-1)*100</f>
        <v>-11.359766729484356</v>
      </c>
      <c r="U58" s="81"/>
    </row>
    <row r="59" spans="1:21" s="20" customFormat="1" ht="9.75" thickBot="1" x14ac:dyDescent="0.25">
      <c r="A59" s="46" t="s">
        <v>5</v>
      </c>
      <c r="B59" s="74" t="s">
        <v>5</v>
      </c>
      <c r="C59" s="75">
        <f>F66-SUM(C41,C45,C48,C51,C57)</f>
        <v>676.04496900000004</v>
      </c>
      <c r="D59" s="76">
        <f>G66-SUM(D41,D45,D48,D51,D57)</f>
        <v>768.8099440000002</v>
      </c>
      <c r="E59" s="77">
        <f>(D59/C59-1)*100</f>
        <v>13.72171663923738</v>
      </c>
      <c r="F59" s="75" t="s">
        <v>11</v>
      </c>
      <c r="G59" s="76" t="s">
        <v>11</v>
      </c>
      <c r="H59" s="77" t="s">
        <v>11</v>
      </c>
      <c r="I59" s="75" t="s">
        <v>11</v>
      </c>
      <c r="J59" s="76" t="s">
        <v>11</v>
      </c>
      <c r="K59" s="78" t="s">
        <v>11</v>
      </c>
      <c r="L59" s="75">
        <f>O66-SUM(L41,L45,L48,L51,L57)</f>
        <v>7550.7793310000015</v>
      </c>
      <c r="M59" s="76">
        <f>P66-SUM(M41,M45,M48,M51,M57)</f>
        <v>7642.560066</v>
      </c>
      <c r="N59" s="77">
        <f>(M59/L59-1)*100</f>
        <v>1.2155134056585304</v>
      </c>
      <c r="O59" s="75" t="s">
        <v>11</v>
      </c>
      <c r="P59" s="76" t="s">
        <v>11</v>
      </c>
      <c r="Q59" s="77" t="s">
        <v>11</v>
      </c>
      <c r="R59" s="75" t="s">
        <v>11</v>
      </c>
      <c r="S59" s="76" t="s">
        <v>11</v>
      </c>
      <c r="T59" s="77" t="s">
        <v>11</v>
      </c>
      <c r="U59" s="81"/>
    </row>
    <row r="60" spans="1:21" s="20" customFormat="1" ht="2.1" customHeight="1" x14ac:dyDescent="0.2">
      <c r="A60" s="43"/>
      <c r="B60" s="43"/>
      <c r="C60" s="47"/>
      <c r="D60" s="47"/>
      <c r="E60" s="52"/>
      <c r="F60" s="48"/>
      <c r="G60" s="48"/>
      <c r="H60" s="49"/>
      <c r="I60" s="48"/>
      <c r="J60" s="48"/>
      <c r="K60" s="44"/>
      <c r="L60" s="17"/>
      <c r="M60" s="17"/>
      <c r="N60" s="18"/>
      <c r="O60" s="80"/>
      <c r="P60" s="80"/>
      <c r="Q60" s="44"/>
      <c r="R60" s="80"/>
      <c r="S60" s="80"/>
      <c r="T60" s="44"/>
    </row>
    <row r="61" spans="1:21" s="29" customFormat="1" ht="9" customHeight="1" x14ac:dyDescent="0.2">
      <c r="C61" s="128" t="str">
        <f>C2</f>
        <v>Janeiro</v>
      </c>
      <c r="D61" s="128"/>
      <c r="E61" s="128"/>
      <c r="F61" s="128"/>
      <c r="G61" s="128"/>
      <c r="H61" s="128"/>
      <c r="I61" s="128"/>
      <c r="J61" s="128"/>
      <c r="K61" s="30"/>
      <c r="L61" s="128" t="str">
        <f>L2</f>
        <v>Acumulado 12 meses</v>
      </c>
      <c r="M61" s="128"/>
      <c r="N61" s="128"/>
      <c r="O61" s="128"/>
      <c r="P61" s="128"/>
      <c r="Q61" s="128"/>
      <c r="R61" s="128"/>
      <c r="S61" s="128"/>
      <c r="T61" s="30"/>
    </row>
    <row r="62" spans="1:21" x14ac:dyDescent="0.2">
      <c r="A62" s="1"/>
      <c r="B62" s="1"/>
      <c r="C62" s="127" t="s">
        <v>53</v>
      </c>
      <c r="D62" s="127"/>
      <c r="E62" s="121"/>
      <c r="F62" s="129" t="s">
        <v>54</v>
      </c>
      <c r="G62" s="129"/>
      <c r="H62" s="129"/>
      <c r="I62" s="129" t="s">
        <v>10</v>
      </c>
      <c r="J62" s="130"/>
      <c r="K62" s="1"/>
      <c r="L62" s="121" t="s">
        <v>53</v>
      </c>
      <c r="M62" s="122"/>
      <c r="N62" s="122"/>
      <c r="O62" s="122" t="s">
        <v>54</v>
      </c>
      <c r="P62" s="122"/>
      <c r="Q62" s="122"/>
      <c r="R62" s="122" t="s">
        <v>10</v>
      </c>
      <c r="S62" s="123"/>
      <c r="T62" s="1"/>
    </row>
    <row r="63" spans="1:21" ht="27" x14ac:dyDescent="0.2">
      <c r="A63" s="31"/>
      <c r="B63" s="32"/>
      <c r="C63" s="33" t="str">
        <f>$C$4</f>
        <v>2023</v>
      </c>
      <c r="D63" s="5" t="str">
        <f>$D$4</f>
        <v>2024</v>
      </c>
      <c r="E63" s="6" t="s">
        <v>55</v>
      </c>
      <c r="F63" s="33" t="str">
        <f>$C$4</f>
        <v>2023</v>
      </c>
      <c r="G63" s="5" t="str">
        <f>$D$4</f>
        <v>2024</v>
      </c>
      <c r="H63" s="6" t="s">
        <v>55</v>
      </c>
      <c r="I63" s="33" t="str">
        <f>$C$4</f>
        <v>2023</v>
      </c>
      <c r="J63" s="34" t="str">
        <f>$D$4</f>
        <v>2024</v>
      </c>
      <c r="K63" s="35"/>
      <c r="L63" s="33" t="str">
        <f>$L$4</f>
        <v>Fevereiro/22 - Janeiro/23</v>
      </c>
      <c r="M63" s="5" t="str">
        <f>$M$4</f>
        <v>Fevereiro/23 - Janeiro/24</v>
      </c>
      <c r="N63" s="6" t="s">
        <v>55</v>
      </c>
      <c r="O63" s="33" t="str">
        <f>$L$4</f>
        <v>Fevereiro/22 - Janeiro/23</v>
      </c>
      <c r="P63" s="5" t="str">
        <f>$M$4</f>
        <v>Fevereiro/23 - Janeiro/24</v>
      </c>
      <c r="Q63" s="6" t="s">
        <v>55</v>
      </c>
      <c r="R63" s="33" t="str">
        <f>$L$4</f>
        <v>Fevereiro/22 - Janeiro/23</v>
      </c>
      <c r="S63" s="5" t="str">
        <f>$M$4</f>
        <v>Fevereiro/23 - Janeiro/24</v>
      </c>
      <c r="T63" s="1"/>
    </row>
    <row r="64" spans="1:21" x14ac:dyDescent="0.2">
      <c r="A64" s="36"/>
      <c r="B64" s="69" t="s">
        <v>6</v>
      </c>
      <c r="C64" s="68">
        <f>TOTAIS!B35/1000000</f>
        <v>22796.014477000001</v>
      </c>
      <c r="D64" s="68">
        <f>TOTAIS!C35/1000000</f>
        <v>27016.132355000002</v>
      </c>
      <c r="E64" s="60">
        <f>(D64/C64-1)*100</f>
        <v>18.512524995357758</v>
      </c>
      <c r="F64" s="68">
        <f>TOTAIS!D35/1000000</f>
        <v>20511.168893999999</v>
      </c>
      <c r="G64" s="68">
        <f>TOTAIS!E35/1000000</f>
        <v>20489.554195000001</v>
      </c>
      <c r="H64" s="60">
        <f>(G64/F64-1)*100</f>
        <v>-0.10538014245653482</v>
      </c>
      <c r="I64" s="70">
        <f t="shared" ref="I64:J66" si="39">C64-F64</f>
        <v>2284.8455830000021</v>
      </c>
      <c r="J64" s="70">
        <f t="shared" si="39"/>
        <v>6526.5781600000009</v>
      </c>
      <c r="K64" s="35"/>
      <c r="L64" s="68">
        <f>TOTAIS!N35/1000000</f>
        <v>337152.12380300002</v>
      </c>
      <c r="M64" s="68">
        <f>TOTAIS!O35/1000000</f>
        <v>343915.88388600003</v>
      </c>
      <c r="N64" s="60">
        <f>(M64/L64-1)*100</f>
        <v>2.0061448840085427</v>
      </c>
      <c r="O64" s="68">
        <f>TOTAIS!P35/1000000</f>
        <v>273282.81894500001</v>
      </c>
      <c r="P64" s="68">
        <f>TOTAIS!Q35/1000000</f>
        <v>240771.224525</v>
      </c>
      <c r="Q64" s="60">
        <f>(P64/O64-1)*100</f>
        <v>-11.896684374637978</v>
      </c>
      <c r="R64" s="70">
        <f t="shared" ref="R64:S66" si="40">L64-O64</f>
        <v>63869.304858000018</v>
      </c>
      <c r="S64" s="70">
        <f t="shared" si="40"/>
        <v>103144.65936100003</v>
      </c>
      <c r="T64" s="1"/>
    </row>
    <row r="65" spans="1:20" x14ac:dyDescent="0.2">
      <c r="A65" s="37"/>
      <c r="B65" s="50" t="s">
        <v>5</v>
      </c>
      <c r="C65" s="35">
        <f>C64-C66</f>
        <v>12589.129921</v>
      </c>
      <c r="D65" s="35">
        <f>D64-D66</f>
        <v>15296.291094000002</v>
      </c>
      <c r="E65" s="26">
        <f>(D65/C65-1)*100</f>
        <v>21.503957699921507</v>
      </c>
      <c r="F65" s="35">
        <f>F64-F66</f>
        <v>18966.992172999999</v>
      </c>
      <c r="G65" s="35">
        <f>G64-G66</f>
        <v>18807.838029999999</v>
      </c>
      <c r="H65" s="26">
        <f>(G65/F65-1)*100</f>
        <v>-0.83911113342768351</v>
      </c>
      <c r="I65" s="38">
        <f t="shared" si="39"/>
        <v>-6377.862251999999</v>
      </c>
      <c r="J65" s="38">
        <f t="shared" si="39"/>
        <v>-3511.546935999997</v>
      </c>
      <c r="K65" s="35"/>
      <c r="L65" s="35">
        <f>L64-L66</f>
        <v>176857.94528200003</v>
      </c>
      <c r="M65" s="35">
        <f>M64-M66</f>
        <v>175914.64401500003</v>
      </c>
      <c r="N65" s="26">
        <f>(M65/L65-1)*100</f>
        <v>-0.53336663246646987</v>
      </c>
      <c r="O65" s="35">
        <f>O64-O66</f>
        <v>255614.25850300002</v>
      </c>
      <c r="P65" s="35">
        <f>P64-P66</f>
        <v>224024.62228700001</v>
      </c>
      <c r="Q65" s="26">
        <f>(P65/O65-1)*100</f>
        <v>-12.358323201923127</v>
      </c>
      <c r="R65" s="38">
        <f t="shared" si="40"/>
        <v>-78756.313220999989</v>
      </c>
      <c r="S65" s="38">
        <f t="shared" si="40"/>
        <v>-48109.978271999978</v>
      </c>
      <c r="T65" s="1"/>
    </row>
    <row r="66" spans="1:20" x14ac:dyDescent="0.2">
      <c r="A66" s="37"/>
      <c r="B66" s="69" t="s">
        <v>7</v>
      </c>
      <c r="C66" s="68">
        <f>TOTAIS!B5/1000000</f>
        <v>10206.884556000001</v>
      </c>
      <c r="D66" s="68">
        <f>TOTAIS!C5/1000000</f>
        <v>11719.841261</v>
      </c>
      <c r="E66" s="60">
        <f>(D66/C66-1)*100</f>
        <v>14.822904057542452</v>
      </c>
      <c r="F66" s="68">
        <f>TOTAIS!D5/1000000</f>
        <v>1544.176721</v>
      </c>
      <c r="G66" s="68">
        <f>TOTAIS!E5/1000000</f>
        <v>1681.716165</v>
      </c>
      <c r="H66" s="60">
        <f>(G66/F66-1)*100</f>
        <v>8.9069756155195847</v>
      </c>
      <c r="I66" s="70">
        <f t="shared" si="39"/>
        <v>8662.7078350000011</v>
      </c>
      <c r="J66" s="70">
        <f t="shared" si="39"/>
        <v>10038.125096</v>
      </c>
      <c r="K66" s="35"/>
      <c r="L66" s="68">
        <f>TOTAIS!N5/1000000</f>
        <v>160294.17852099999</v>
      </c>
      <c r="M66" s="68">
        <f>TOTAIS!O5/1000000</f>
        <v>168001.239871</v>
      </c>
      <c r="N66" s="60">
        <f>(M66/L66-1)*100</f>
        <v>4.8080731447089464</v>
      </c>
      <c r="O66" s="68">
        <f>TOTAIS!P5/1000000</f>
        <v>17668.560442000002</v>
      </c>
      <c r="P66" s="68">
        <f>TOTAIS!Q5/1000000</f>
        <v>16746.602237999999</v>
      </c>
      <c r="Q66" s="60">
        <f>(P66/O66-1)*100</f>
        <v>-5.2180719930550286</v>
      </c>
      <c r="R66" s="70">
        <f t="shared" si="40"/>
        <v>142625.61807899998</v>
      </c>
      <c r="S66" s="70">
        <f t="shared" si="40"/>
        <v>151254.63763300001</v>
      </c>
      <c r="T66" s="1"/>
    </row>
    <row r="67" spans="1:20" x14ac:dyDescent="0.2">
      <c r="B67" s="51" t="s">
        <v>8</v>
      </c>
      <c r="C67" s="40">
        <f>C66/C64*100</f>
        <v>44.774864335597869</v>
      </c>
      <c r="D67" s="40">
        <f>D66/D64*100</f>
        <v>43.380899630627376</v>
      </c>
      <c r="E67" s="109" t="s">
        <v>11</v>
      </c>
      <c r="F67" s="40">
        <f>F66/F64*100</f>
        <v>7.5284676801218682</v>
      </c>
      <c r="G67" s="40">
        <f>G66/G64*100</f>
        <v>8.2076757209797364</v>
      </c>
      <c r="H67" s="109" t="s">
        <v>11</v>
      </c>
      <c r="I67" s="109" t="s">
        <v>11</v>
      </c>
      <c r="J67" s="109" t="s">
        <v>11</v>
      </c>
      <c r="L67" s="40">
        <f>L66/L64*100</f>
        <v>47.543576683699264</v>
      </c>
      <c r="M67" s="40">
        <f>M66/M64*100</f>
        <v>48.849514588482471</v>
      </c>
      <c r="N67" s="110" t="s">
        <v>11</v>
      </c>
      <c r="O67" s="40">
        <f>O66/O64*100</f>
        <v>6.465302323142355</v>
      </c>
      <c r="P67" s="40">
        <f>P66/P64*100</f>
        <v>6.9554002024279065</v>
      </c>
      <c r="Q67" s="109" t="s">
        <v>11</v>
      </c>
      <c r="R67" s="109" t="s">
        <v>11</v>
      </c>
      <c r="S67" s="109" t="s">
        <v>11</v>
      </c>
      <c r="T67" s="2"/>
    </row>
    <row r="68" spans="1:20" x14ac:dyDescent="0.15">
      <c r="B68" s="131" t="s">
        <v>810</v>
      </c>
      <c r="C68" s="131"/>
      <c r="D68" s="131"/>
      <c r="E68" s="131"/>
      <c r="F68" s="131"/>
      <c r="J68" s="2" t="s">
        <v>12</v>
      </c>
      <c r="K68" s="1"/>
      <c r="M68" s="1"/>
      <c r="N68" s="1"/>
      <c r="O68" s="1"/>
      <c r="P68" s="124" t="s">
        <v>789</v>
      </c>
      <c r="Q68" s="124"/>
      <c r="R68" s="124"/>
      <c r="S68" s="124"/>
      <c r="T68" s="1"/>
    </row>
    <row r="69" spans="1:20" ht="11.45" customHeight="1" x14ac:dyDescent="0.2">
      <c r="A69" s="1"/>
      <c r="B69" s="39" t="str">
        <f>"Dados extraídos em "&amp;LEFT('12 meses'!M1,3)&amp;"/"&amp;Mês!M3&amp;". Sujeitos a alteração."</f>
        <v>Dados extraídos em Fev/2024. Sujeitos a alteração.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41">
        <f>D66-C66</f>
        <v>1512.9567049999987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1"/>
      <c r="F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">
      <c r="A139" s="1"/>
      <c r="B139" s="1"/>
      <c r="C139" s="1"/>
      <c r="D139" s="1"/>
      <c r="E139" s="1"/>
      <c r="F139" s="1"/>
      <c r="G139" s="1"/>
      <c r="H139" s="1"/>
      <c r="I139" s="1"/>
      <c r="Q139" s="1"/>
      <c r="R139" s="1"/>
      <c r="S139" s="1"/>
      <c r="T139" s="1"/>
    </row>
    <row r="140" spans="1:20" x14ac:dyDescent="0.2">
      <c r="A140" s="1"/>
      <c r="B140" s="1"/>
      <c r="C140" s="1"/>
      <c r="D140" s="1"/>
      <c r="E140" s="1"/>
      <c r="F140" s="1"/>
      <c r="G140" s="1"/>
      <c r="H140" s="1"/>
      <c r="I140" s="1"/>
      <c r="Q140" s="1"/>
      <c r="R140" s="1"/>
      <c r="S140" s="1"/>
      <c r="T140" s="1"/>
    </row>
    <row r="141" spans="1:20" x14ac:dyDescent="0.2">
      <c r="A141" s="1"/>
      <c r="B141" s="1"/>
      <c r="C141" s="1"/>
      <c r="D141" s="1"/>
      <c r="E141" s="1"/>
      <c r="F141" s="1"/>
      <c r="G141" s="1"/>
      <c r="H141" s="1"/>
      <c r="I141" s="1"/>
      <c r="Q141" s="1"/>
      <c r="R141" s="1"/>
      <c r="S141" s="1"/>
      <c r="T141" s="1"/>
    </row>
    <row r="142" spans="1:20" x14ac:dyDescent="0.2">
      <c r="A142" s="1"/>
      <c r="B142" s="1"/>
      <c r="C142" s="1"/>
      <c r="D142" s="1"/>
      <c r="E142" s="1"/>
      <c r="F142" s="1"/>
      <c r="G142" s="1"/>
      <c r="H142" s="1"/>
      <c r="I142" s="1"/>
      <c r="Q142" s="1"/>
      <c r="R142" s="1"/>
      <c r="S142" s="1"/>
      <c r="T142" s="1"/>
    </row>
    <row r="143" spans="1:20" x14ac:dyDescent="0.2">
      <c r="A143" s="42"/>
      <c r="B143" s="1"/>
      <c r="C143" s="1"/>
      <c r="D143" s="1"/>
      <c r="E143" s="1"/>
      <c r="F143" s="1"/>
      <c r="G143" s="1"/>
      <c r="H143" s="1"/>
      <c r="I143" s="1"/>
      <c r="Q143" s="1"/>
      <c r="R143" s="1"/>
      <c r="S143" s="1"/>
    </row>
    <row r="144" spans="1:20" x14ac:dyDescent="0.2">
      <c r="A144" s="42"/>
      <c r="B144" s="42"/>
    </row>
    <row r="145" spans="1:2" x14ac:dyDescent="0.2">
      <c r="A145" s="42"/>
      <c r="B145" s="42"/>
    </row>
    <row r="146" spans="1:2" x14ac:dyDescent="0.2">
      <c r="A146" s="42"/>
      <c r="B146" s="42"/>
    </row>
    <row r="147" spans="1:2" x14ac:dyDescent="0.2">
      <c r="A147" s="42"/>
      <c r="B147" s="42"/>
    </row>
    <row r="148" spans="1:2" x14ac:dyDescent="0.2">
      <c r="A148" s="42"/>
      <c r="B148" s="42"/>
    </row>
    <row r="149" spans="1:2" x14ac:dyDescent="0.2">
      <c r="A149" s="42"/>
      <c r="B149" s="42"/>
    </row>
    <row r="150" spans="1:2" x14ac:dyDescent="0.2">
      <c r="A150" s="42"/>
      <c r="B150" s="42"/>
    </row>
    <row r="151" spans="1:2" x14ac:dyDescent="0.2">
      <c r="A151" s="42"/>
      <c r="B151" s="42"/>
    </row>
    <row r="152" spans="1:2" x14ac:dyDescent="0.2">
      <c r="A152" s="42"/>
      <c r="B152" s="42"/>
    </row>
    <row r="153" spans="1:2" x14ac:dyDescent="0.2">
      <c r="A153" s="42"/>
      <c r="B153" s="42"/>
    </row>
    <row r="154" spans="1:2" x14ac:dyDescent="0.2">
      <c r="A154" s="42"/>
      <c r="B154" s="42"/>
    </row>
    <row r="155" spans="1:2" x14ac:dyDescent="0.2">
      <c r="A155" s="42"/>
      <c r="B155" s="42"/>
    </row>
    <row r="156" spans="1:2" x14ac:dyDescent="0.2">
      <c r="A156" s="42"/>
      <c r="B156" s="42"/>
    </row>
    <row r="157" spans="1:2" x14ac:dyDescent="0.2">
      <c r="A157" s="42"/>
      <c r="B157" s="42"/>
    </row>
    <row r="158" spans="1:2" x14ac:dyDescent="0.2">
      <c r="A158" s="42"/>
      <c r="B158" s="42"/>
    </row>
    <row r="159" spans="1:2" x14ac:dyDescent="0.2">
      <c r="A159" s="42"/>
      <c r="B159" s="42"/>
    </row>
    <row r="160" spans="1:2" x14ac:dyDescent="0.2">
      <c r="A160" s="42"/>
      <c r="B160" s="42"/>
    </row>
    <row r="161" spans="1:2" x14ac:dyDescent="0.2">
      <c r="A161" s="42"/>
      <c r="B161" s="42"/>
    </row>
    <row r="162" spans="1:2" x14ac:dyDescent="0.2">
      <c r="A162" s="42"/>
      <c r="B162" s="42"/>
    </row>
    <row r="163" spans="1:2" x14ac:dyDescent="0.2">
      <c r="A163" s="42"/>
      <c r="B163" s="42"/>
    </row>
    <row r="164" spans="1:2" x14ac:dyDescent="0.2">
      <c r="A164" s="42"/>
      <c r="B164" s="42"/>
    </row>
    <row r="165" spans="1:2" x14ac:dyDescent="0.2">
      <c r="A165" s="42"/>
      <c r="B165" s="42"/>
    </row>
    <row r="166" spans="1:2" x14ac:dyDescent="0.2">
      <c r="A166" s="42"/>
      <c r="B166" s="42"/>
    </row>
    <row r="167" spans="1:2" x14ac:dyDescent="0.2">
      <c r="A167" s="42"/>
      <c r="B167" s="42"/>
    </row>
    <row r="168" spans="1:2" x14ac:dyDescent="0.2">
      <c r="A168" s="42"/>
      <c r="B168" s="42"/>
    </row>
    <row r="169" spans="1:2" x14ac:dyDescent="0.2">
      <c r="A169" s="42"/>
      <c r="B169" s="42"/>
    </row>
    <row r="170" spans="1:2" x14ac:dyDescent="0.2">
      <c r="A170" s="42"/>
      <c r="B170" s="42"/>
    </row>
    <row r="171" spans="1:2" x14ac:dyDescent="0.2">
      <c r="A171" s="42"/>
      <c r="B171" s="42"/>
    </row>
    <row r="172" spans="1:2" x14ac:dyDescent="0.2">
      <c r="A172" s="42"/>
      <c r="B172" s="42"/>
    </row>
    <row r="173" spans="1:2" x14ac:dyDescent="0.2">
      <c r="A173" s="42"/>
      <c r="B173" s="42"/>
    </row>
    <row r="174" spans="1:2" x14ac:dyDescent="0.2">
      <c r="A174" s="42"/>
      <c r="B174" s="42"/>
    </row>
    <row r="175" spans="1:2" x14ac:dyDescent="0.2">
      <c r="A175" s="42"/>
      <c r="B175" s="42"/>
    </row>
    <row r="176" spans="1:2" x14ac:dyDescent="0.2">
      <c r="A176" s="42"/>
      <c r="B176" s="42"/>
    </row>
    <row r="177" spans="1:2" x14ac:dyDescent="0.2">
      <c r="A177" s="42"/>
      <c r="B177" s="42"/>
    </row>
    <row r="178" spans="1:2" x14ac:dyDescent="0.2">
      <c r="A178" s="42"/>
      <c r="B178" s="42"/>
    </row>
    <row r="179" spans="1:2" x14ac:dyDescent="0.2">
      <c r="A179" s="42"/>
      <c r="B179" s="42"/>
    </row>
    <row r="180" spans="1:2" x14ac:dyDescent="0.2">
      <c r="A180" s="42"/>
      <c r="B180" s="42"/>
    </row>
    <row r="181" spans="1:2" x14ac:dyDescent="0.2">
      <c r="A181" s="42"/>
      <c r="B181" s="42"/>
    </row>
    <row r="182" spans="1:2" x14ac:dyDescent="0.2">
      <c r="A182" s="42"/>
      <c r="B182" s="42"/>
    </row>
    <row r="183" spans="1:2" x14ac:dyDescent="0.2">
      <c r="A183" s="42"/>
      <c r="B183" s="42"/>
    </row>
    <row r="184" spans="1:2" x14ac:dyDescent="0.2">
      <c r="A184" s="42"/>
      <c r="B184" s="42"/>
    </row>
    <row r="185" spans="1:2" x14ac:dyDescent="0.2">
      <c r="A185" s="42"/>
      <c r="B185" s="42"/>
    </row>
    <row r="186" spans="1:2" x14ac:dyDescent="0.2">
      <c r="A186" s="42"/>
      <c r="B186" s="42"/>
    </row>
    <row r="187" spans="1:2" x14ac:dyDescent="0.2">
      <c r="A187" s="42"/>
      <c r="B187" s="42"/>
    </row>
    <row r="188" spans="1:2" x14ac:dyDescent="0.2">
      <c r="A188" s="42"/>
      <c r="B188" s="42"/>
    </row>
    <row r="189" spans="1:2" x14ac:dyDescent="0.2">
      <c r="A189" s="42"/>
      <c r="B189" s="42"/>
    </row>
    <row r="190" spans="1:2" x14ac:dyDescent="0.2">
      <c r="A190" s="42"/>
      <c r="B190" s="42"/>
    </row>
    <row r="191" spans="1:2" x14ac:dyDescent="0.2">
      <c r="A191" s="42"/>
      <c r="B191" s="42"/>
    </row>
    <row r="192" spans="1:2" x14ac:dyDescent="0.2">
      <c r="A192" s="42"/>
      <c r="B192" s="42"/>
    </row>
    <row r="193" spans="1:2" x14ac:dyDescent="0.2">
      <c r="A193" s="42"/>
      <c r="B193" s="42"/>
    </row>
    <row r="194" spans="1:2" x14ac:dyDescent="0.2">
      <c r="A194" s="42"/>
      <c r="B194" s="42"/>
    </row>
    <row r="195" spans="1:2" x14ac:dyDescent="0.2">
      <c r="A195" s="42"/>
      <c r="B195" s="42"/>
    </row>
    <row r="196" spans="1:2" x14ac:dyDescent="0.2">
      <c r="A196" s="42"/>
      <c r="B196" s="42"/>
    </row>
    <row r="197" spans="1:2" x14ac:dyDescent="0.2">
      <c r="A197" s="42"/>
      <c r="B197" s="42"/>
    </row>
    <row r="198" spans="1:2" x14ac:dyDescent="0.2">
      <c r="A198" s="42"/>
      <c r="B198" s="42"/>
    </row>
    <row r="199" spans="1:2" x14ac:dyDescent="0.2">
      <c r="A199" s="42"/>
      <c r="B199" s="42"/>
    </row>
    <row r="200" spans="1:2" x14ac:dyDescent="0.2">
      <c r="A200" s="42"/>
      <c r="B200" s="42"/>
    </row>
    <row r="201" spans="1:2" x14ac:dyDescent="0.2">
      <c r="A201" s="42"/>
      <c r="B201" s="42"/>
    </row>
    <row r="202" spans="1:2" x14ac:dyDescent="0.2">
      <c r="A202" s="42"/>
      <c r="B202" s="42"/>
    </row>
    <row r="203" spans="1:2" x14ac:dyDescent="0.2">
      <c r="A203" s="42"/>
      <c r="B203" s="42"/>
    </row>
    <row r="204" spans="1:2" x14ac:dyDescent="0.2">
      <c r="A204" s="42"/>
      <c r="B204" s="42"/>
    </row>
    <row r="205" spans="1:2" x14ac:dyDescent="0.2">
      <c r="A205" s="42"/>
      <c r="B205" s="42"/>
    </row>
    <row r="206" spans="1:2" x14ac:dyDescent="0.2">
      <c r="A206" s="42"/>
      <c r="B206" s="42"/>
    </row>
    <row r="207" spans="1:2" x14ac:dyDescent="0.2">
      <c r="A207" s="42"/>
      <c r="B207" s="42"/>
    </row>
    <row r="208" spans="1:2" x14ac:dyDescent="0.2">
      <c r="A208" s="42"/>
      <c r="B208" s="42"/>
    </row>
    <row r="209" spans="1:2" x14ac:dyDescent="0.2">
      <c r="A209" s="42"/>
      <c r="B209" s="42"/>
    </row>
    <row r="210" spans="1:2" x14ac:dyDescent="0.2">
      <c r="A210" s="42"/>
      <c r="B210" s="42"/>
    </row>
    <row r="211" spans="1:2" x14ac:dyDescent="0.2">
      <c r="A211" s="42"/>
      <c r="B211" s="42"/>
    </row>
    <row r="212" spans="1:2" x14ac:dyDescent="0.2">
      <c r="A212" s="42"/>
      <c r="B212" s="42"/>
    </row>
    <row r="213" spans="1:2" x14ac:dyDescent="0.2">
      <c r="A213" s="42"/>
      <c r="B213" s="42"/>
    </row>
    <row r="214" spans="1:2" x14ac:dyDescent="0.2">
      <c r="A214" s="42"/>
      <c r="B214" s="42"/>
    </row>
    <row r="215" spans="1:2" x14ac:dyDescent="0.2">
      <c r="A215" s="42"/>
      <c r="B215" s="42"/>
    </row>
    <row r="216" spans="1:2" x14ac:dyDescent="0.2">
      <c r="A216" s="42"/>
      <c r="B216" s="42"/>
    </row>
    <row r="217" spans="1:2" x14ac:dyDescent="0.2">
      <c r="A217" s="42"/>
      <c r="B217" s="42"/>
    </row>
    <row r="218" spans="1:2" x14ac:dyDescent="0.2">
      <c r="A218" s="42"/>
      <c r="B218" s="42"/>
    </row>
    <row r="219" spans="1:2" x14ac:dyDescent="0.2">
      <c r="A219" s="42"/>
      <c r="B219" s="42"/>
    </row>
    <row r="220" spans="1:2" x14ac:dyDescent="0.2">
      <c r="A220" s="42"/>
      <c r="B220" s="42"/>
    </row>
    <row r="221" spans="1:2" x14ac:dyDescent="0.2">
      <c r="A221" s="42"/>
      <c r="B221" s="42"/>
    </row>
    <row r="222" spans="1:2" x14ac:dyDescent="0.2">
      <c r="A222" s="42"/>
      <c r="B222" s="42"/>
    </row>
    <row r="223" spans="1:2" x14ac:dyDescent="0.2">
      <c r="A223" s="42"/>
      <c r="B223" s="42"/>
    </row>
    <row r="224" spans="1:2" x14ac:dyDescent="0.2">
      <c r="A224" s="42"/>
      <c r="B224" s="42"/>
    </row>
    <row r="225" spans="1:2" x14ac:dyDescent="0.2">
      <c r="A225" s="42"/>
      <c r="B225" s="42"/>
    </row>
    <row r="226" spans="1:2" x14ac:dyDescent="0.2">
      <c r="A226" s="42"/>
      <c r="B226" s="42"/>
    </row>
    <row r="227" spans="1:2" x14ac:dyDescent="0.2">
      <c r="A227" s="42"/>
      <c r="B227" s="42"/>
    </row>
    <row r="228" spans="1:2" x14ac:dyDescent="0.2">
      <c r="A228" s="42"/>
      <c r="B228" s="42"/>
    </row>
    <row r="229" spans="1:2" x14ac:dyDescent="0.2">
      <c r="A229" s="42"/>
      <c r="B229" s="42"/>
    </row>
    <row r="230" spans="1:2" x14ac:dyDescent="0.2">
      <c r="A230" s="42"/>
      <c r="B230" s="42"/>
    </row>
    <row r="231" spans="1:2" x14ac:dyDescent="0.2">
      <c r="A231" s="42"/>
      <c r="B231" s="42"/>
    </row>
    <row r="232" spans="1:2" x14ac:dyDescent="0.2">
      <c r="A232" s="42"/>
      <c r="B232" s="42"/>
    </row>
    <row r="233" spans="1:2" x14ac:dyDescent="0.2">
      <c r="A233" s="42"/>
      <c r="B233" s="42"/>
    </row>
    <row r="234" spans="1:2" x14ac:dyDescent="0.2">
      <c r="A234" s="42"/>
      <c r="B234" s="42"/>
    </row>
    <row r="235" spans="1:2" x14ac:dyDescent="0.2">
      <c r="A235" s="42"/>
      <c r="B235" s="42"/>
    </row>
    <row r="236" spans="1:2" x14ac:dyDescent="0.2">
      <c r="A236" s="42"/>
      <c r="B236" s="42"/>
    </row>
    <row r="237" spans="1:2" x14ac:dyDescent="0.2">
      <c r="A237" s="42"/>
      <c r="B237" s="42"/>
    </row>
    <row r="238" spans="1:2" x14ac:dyDescent="0.2">
      <c r="A238" s="42"/>
      <c r="B238" s="42"/>
    </row>
    <row r="239" spans="1:2" x14ac:dyDescent="0.2">
      <c r="A239" s="42"/>
      <c r="B239" s="42"/>
    </row>
    <row r="240" spans="1:2" x14ac:dyDescent="0.2">
      <c r="A240" s="42"/>
      <c r="B240" s="42"/>
    </row>
    <row r="241" spans="1:2" x14ac:dyDescent="0.2">
      <c r="A241" s="42"/>
      <c r="B241" s="42"/>
    </row>
    <row r="242" spans="1:2" x14ac:dyDescent="0.2">
      <c r="A242" s="42"/>
      <c r="B242" s="42"/>
    </row>
    <row r="243" spans="1:2" x14ac:dyDescent="0.2">
      <c r="A243" s="42"/>
      <c r="B243" s="42"/>
    </row>
    <row r="244" spans="1:2" x14ac:dyDescent="0.2">
      <c r="A244" s="42"/>
      <c r="B244" s="42"/>
    </row>
    <row r="245" spans="1:2" x14ac:dyDescent="0.2">
      <c r="A245" s="42"/>
      <c r="B245" s="42"/>
    </row>
    <row r="246" spans="1:2" x14ac:dyDescent="0.2">
      <c r="A246" s="42"/>
      <c r="B246" s="42"/>
    </row>
    <row r="247" spans="1:2" x14ac:dyDescent="0.2">
      <c r="A247" s="42"/>
      <c r="B247" s="42"/>
    </row>
    <row r="248" spans="1:2" x14ac:dyDescent="0.2">
      <c r="A248" s="42"/>
      <c r="B248" s="42"/>
    </row>
    <row r="249" spans="1:2" x14ac:dyDescent="0.2">
      <c r="A249" s="42"/>
      <c r="B249" s="42"/>
    </row>
    <row r="250" spans="1:2" x14ac:dyDescent="0.2">
      <c r="A250" s="42"/>
      <c r="B250" s="42"/>
    </row>
    <row r="251" spans="1:2" x14ac:dyDescent="0.2">
      <c r="A251" s="42"/>
      <c r="B251" s="42"/>
    </row>
    <row r="252" spans="1:2" x14ac:dyDescent="0.2">
      <c r="A252" s="42"/>
      <c r="B252" s="42"/>
    </row>
    <row r="253" spans="1:2" x14ac:dyDescent="0.2">
      <c r="A253" s="42"/>
      <c r="B253" s="42"/>
    </row>
    <row r="254" spans="1:2" x14ac:dyDescent="0.2">
      <c r="A254" s="42"/>
      <c r="B254" s="42"/>
    </row>
    <row r="255" spans="1:2" x14ac:dyDescent="0.2">
      <c r="A255" s="42"/>
      <c r="B255" s="42"/>
    </row>
    <row r="256" spans="1:2" x14ac:dyDescent="0.2">
      <c r="A256" s="42"/>
      <c r="B256" s="42"/>
    </row>
    <row r="257" spans="1:2" x14ac:dyDescent="0.2">
      <c r="A257" s="42"/>
      <c r="B257" s="42"/>
    </row>
    <row r="258" spans="1:2" x14ac:dyDescent="0.2">
      <c r="A258" s="42"/>
      <c r="B258" s="42"/>
    </row>
    <row r="259" spans="1:2" x14ac:dyDescent="0.2">
      <c r="A259" s="42"/>
      <c r="B259" s="42"/>
    </row>
    <row r="260" spans="1:2" x14ac:dyDescent="0.2">
      <c r="A260" s="42"/>
      <c r="B260" s="42"/>
    </row>
    <row r="261" spans="1:2" x14ac:dyDescent="0.2">
      <c r="A261" s="42"/>
      <c r="B261" s="42"/>
    </row>
    <row r="262" spans="1:2" x14ac:dyDescent="0.2">
      <c r="A262" s="42"/>
      <c r="B262" s="42"/>
    </row>
    <row r="263" spans="1:2" x14ac:dyDescent="0.2">
      <c r="A263" s="42"/>
      <c r="B263" s="42"/>
    </row>
    <row r="264" spans="1:2" x14ac:dyDescent="0.2">
      <c r="A264" s="42"/>
      <c r="B264" s="42"/>
    </row>
    <row r="265" spans="1:2" x14ac:dyDescent="0.2">
      <c r="A265" s="42"/>
      <c r="B265" s="42"/>
    </row>
    <row r="266" spans="1:2" x14ac:dyDescent="0.2">
      <c r="A266" s="42"/>
      <c r="B266" s="42"/>
    </row>
    <row r="267" spans="1:2" x14ac:dyDescent="0.2">
      <c r="A267" s="42"/>
      <c r="B267" s="42"/>
    </row>
    <row r="268" spans="1:2" x14ac:dyDescent="0.2">
      <c r="A268" s="42"/>
      <c r="B268" s="42"/>
    </row>
    <row r="269" spans="1:2" x14ac:dyDescent="0.2">
      <c r="A269" s="42"/>
      <c r="B269" s="42"/>
    </row>
    <row r="270" spans="1:2" x14ac:dyDescent="0.2">
      <c r="A270" s="42"/>
      <c r="B270" s="42"/>
    </row>
    <row r="271" spans="1:2" x14ac:dyDescent="0.2">
      <c r="A271" s="42"/>
      <c r="B271" s="42"/>
    </row>
    <row r="272" spans="1:2" x14ac:dyDescent="0.2">
      <c r="A272" s="42"/>
      <c r="B272" s="42"/>
    </row>
    <row r="273" spans="1:2" x14ac:dyDescent="0.2">
      <c r="A273" s="42"/>
      <c r="B273" s="42"/>
    </row>
    <row r="274" spans="1:2" x14ac:dyDescent="0.2">
      <c r="A274" s="42"/>
      <c r="B274" s="42"/>
    </row>
    <row r="275" spans="1:2" x14ac:dyDescent="0.2">
      <c r="A275" s="42"/>
      <c r="B275" s="42"/>
    </row>
    <row r="276" spans="1:2" x14ac:dyDescent="0.2">
      <c r="A276" s="42"/>
      <c r="B276" s="42"/>
    </row>
    <row r="277" spans="1:2" x14ac:dyDescent="0.2">
      <c r="A277" s="42"/>
      <c r="B277" s="42"/>
    </row>
    <row r="278" spans="1:2" x14ac:dyDescent="0.2">
      <c r="A278" s="42"/>
      <c r="B278" s="42"/>
    </row>
    <row r="279" spans="1:2" x14ac:dyDescent="0.2">
      <c r="A279" s="42"/>
      <c r="B279" s="42"/>
    </row>
    <row r="280" spans="1:2" x14ac:dyDescent="0.2">
      <c r="A280" s="42"/>
      <c r="B280" s="42"/>
    </row>
    <row r="281" spans="1:2" x14ac:dyDescent="0.2">
      <c r="A281" s="42"/>
      <c r="B281" s="42"/>
    </row>
    <row r="282" spans="1:2" x14ac:dyDescent="0.2">
      <c r="A282" s="42"/>
      <c r="B282" s="42"/>
    </row>
    <row r="283" spans="1:2" x14ac:dyDescent="0.2">
      <c r="A283" s="42"/>
      <c r="B283" s="42"/>
    </row>
    <row r="284" spans="1:2" x14ac:dyDescent="0.2">
      <c r="A284" s="42"/>
      <c r="B284" s="42"/>
    </row>
    <row r="285" spans="1:2" x14ac:dyDescent="0.2">
      <c r="A285" s="42"/>
      <c r="B285" s="42"/>
    </row>
    <row r="286" spans="1:2" x14ac:dyDescent="0.2">
      <c r="A286" s="42"/>
      <c r="B286" s="42"/>
    </row>
    <row r="287" spans="1:2" x14ac:dyDescent="0.2">
      <c r="A287" s="42"/>
      <c r="B287" s="42"/>
    </row>
    <row r="288" spans="1:2" x14ac:dyDescent="0.2">
      <c r="A288" s="42"/>
      <c r="B288" s="42"/>
    </row>
    <row r="289" spans="1:2" x14ac:dyDescent="0.2">
      <c r="A289" s="42"/>
      <c r="B289" s="42"/>
    </row>
    <row r="290" spans="1:2" x14ac:dyDescent="0.2">
      <c r="A290" s="42"/>
      <c r="B290" s="42"/>
    </row>
    <row r="291" spans="1:2" x14ac:dyDescent="0.2">
      <c r="A291" s="42"/>
      <c r="B291" s="42"/>
    </row>
    <row r="292" spans="1:2" x14ac:dyDescent="0.2">
      <c r="A292" s="42"/>
      <c r="B292" s="42"/>
    </row>
    <row r="293" spans="1:2" x14ac:dyDescent="0.2">
      <c r="A293" s="42"/>
      <c r="B293" s="42"/>
    </row>
    <row r="294" spans="1:2" x14ac:dyDescent="0.2">
      <c r="A294" s="42"/>
      <c r="B294" s="42"/>
    </row>
    <row r="295" spans="1:2" x14ac:dyDescent="0.2">
      <c r="A295" s="42"/>
      <c r="B295" s="42"/>
    </row>
    <row r="296" spans="1:2" x14ac:dyDescent="0.2">
      <c r="A296" s="42"/>
      <c r="B296" s="42"/>
    </row>
    <row r="297" spans="1:2" x14ac:dyDescent="0.2">
      <c r="A297" s="42"/>
      <c r="B297" s="42"/>
    </row>
    <row r="298" spans="1:2" x14ac:dyDescent="0.2">
      <c r="A298" s="42"/>
      <c r="B298" s="42"/>
    </row>
    <row r="299" spans="1:2" x14ac:dyDescent="0.2">
      <c r="A299" s="42"/>
      <c r="B299" s="42"/>
    </row>
    <row r="300" spans="1:2" x14ac:dyDescent="0.2">
      <c r="A300" s="42"/>
      <c r="B300" s="42"/>
    </row>
    <row r="301" spans="1:2" x14ac:dyDescent="0.2">
      <c r="A301" s="42"/>
      <c r="B301" s="42"/>
    </row>
    <row r="302" spans="1:2" x14ac:dyDescent="0.2">
      <c r="A302" s="42"/>
      <c r="B302" s="42"/>
    </row>
    <row r="303" spans="1:2" x14ac:dyDescent="0.2">
      <c r="A303" s="42"/>
      <c r="B303" s="42"/>
    </row>
    <row r="304" spans="1:2" x14ac:dyDescent="0.2">
      <c r="A304" s="42"/>
      <c r="B304" s="42"/>
    </row>
    <row r="305" spans="1:2" x14ac:dyDescent="0.2">
      <c r="A305" s="42"/>
      <c r="B305" s="42"/>
    </row>
    <row r="306" spans="1:2" x14ac:dyDescent="0.2">
      <c r="A306" s="42"/>
      <c r="B306" s="42"/>
    </row>
    <row r="307" spans="1:2" x14ac:dyDescent="0.2">
      <c r="A307" s="42"/>
      <c r="B307" s="42"/>
    </row>
    <row r="308" spans="1:2" x14ac:dyDescent="0.2">
      <c r="A308" s="42"/>
      <c r="B308" s="42"/>
    </row>
    <row r="309" spans="1:2" x14ac:dyDescent="0.2">
      <c r="A309" s="42"/>
      <c r="B309" s="42"/>
    </row>
    <row r="310" spans="1:2" x14ac:dyDescent="0.2">
      <c r="A310" s="42"/>
      <c r="B310" s="42"/>
    </row>
    <row r="311" spans="1:2" x14ac:dyDescent="0.2">
      <c r="A311" s="42"/>
      <c r="B311" s="42"/>
    </row>
    <row r="312" spans="1:2" x14ac:dyDescent="0.2">
      <c r="A312" s="42"/>
      <c r="B312" s="42"/>
    </row>
    <row r="313" spans="1:2" x14ac:dyDescent="0.2">
      <c r="A313" s="42"/>
      <c r="B313" s="42"/>
    </row>
    <row r="314" spans="1:2" x14ac:dyDescent="0.2">
      <c r="A314" s="42"/>
      <c r="B314" s="42"/>
    </row>
    <row r="315" spans="1:2" x14ac:dyDescent="0.2">
      <c r="A315" s="42"/>
      <c r="B315" s="42"/>
    </row>
    <row r="316" spans="1:2" x14ac:dyDescent="0.2">
      <c r="A316" s="42"/>
      <c r="B316" s="42"/>
    </row>
    <row r="317" spans="1:2" x14ac:dyDescent="0.2">
      <c r="A317" s="42"/>
      <c r="B317" s="42"/>
    </row>
    <row r="318" spans="1:2" x14ac:dyDescent="0.2">
      <c r="A318" s="42"/>
      <c r="B318" s="42"/>
    </row>
    <row r="319" spans="1:2" x14ac:dyDescent="0.2">
      <c r="A319" s="42"/>
      <c r="B319" s="42"/>
    </row>
    <row r="320" spans="1:2" x14ac:dyDescent="0.2">
      <c r="A320" s="42"/>
      <c r="B320" s="42"/>
    </row>
    <row r="321" spans="1:2" x14ac:dyDescent="0.2">
      <c r="A321" s="42"/>
      <c r="B321" s="42"/>
    </row>
    <row r="322" spans="1:2" x14ac:dyDescent="0.2">
      <c r="A322" s="42"/>
      <c r="B322" s="42"/>
    </row>
    <row r="323" spans="1:2" x14ac:dyDescent="0.2">
      <c r="A323" s="42"/>
      <c r="B323" s="42"/>
    </row>
    <row r="324" spans="1:2" x14ac:dyDescent="0.2">
      <c r="A324" s="42"/>
      <c r="B324" s="42"/>
    </row>
    <row r="325" spans="1:2" x14ac:dyDescent="0.2">
      <c r="A325" s="42"/>
      <c r="B325" s="42"/>
    </row>
    <row r="326" spans="1:2" x14ac:dyDescent="0.2">
      <c r="A326" s="42"/>
      <c r="B326" s="42"/>
    </row>
    <row r="327" spans="1:2" x14ac:dyDescent="0.2">
      <c r="A327" s="42"/>
      <c r="B327" s="42"/>
    </row>
    <row r="328" spans="1:2" x14ac:dyDescent="0.2">
      <c r="A328" s="42"/>
      <c r="B328" s="42"/>
    </row>
    <row r="329" spans="1:2" x14ac:dyDescent="0.2">
      <c r="A329" s="42"/>
      <c r="B329" s="42"/>
    </row>
    <row r="330" spans="1:2" x14ac:dyDescent="0.2">
      <c r="A330" s="42"/>
      <c r="B330" s="42"/>
    </row>
    <row r="331" spans="1:2" x14ac:dyDescent="0.2">
      <c r="A331" s="42"/>
      <c r="B331" s="42"/>
    </row>
    <row r="332" spans="1:2" x14ac:dyDescent="0.2">
      <c r="A332" s="42"/>
      <c r="B332" s="42"/>
    </row>
    <row r="333" spans="1:2" x14ac:dyDescent="0.2">
      <c r="A333" s="42"/>
      <c r="B333" s="42"/>
    </row>
    <row r="334" spans="1:2" x14ac:dyDescent="0.2">
      <c r="A334" s="42"/>
      <c r="B334" s="42"/>
    </row>
    <row r="335" spans="1:2" x14ac:dyDescent="0.2">
      <c r="A335" s="42"/>
      <c r="B335" s="42"/>
    </row>
    <row r="336" spans="1:2" x14ac:dyDescent="0.2">
      <c r="A336" s="42"/>
      <c r="B336" s="42"/>
    </row>
    <row r="337" spans="1:2" x14ac:dyDescent="0.2">
      <c r="A337" s="42"/>
      <c r="B337" s="42"/>
    </row>
    <row r="338" spans="1:2" x14ac:dyDescent="0.2">
      <c r="A338" s="42"/>
      <c r="B338" s="42"/>
    </row>
    <row r="339" spans="1:2" x14ac:dyDescent="0.2">
      <c r="A339" s="42"/>
      <c r="B339" s="42"/>
    </row>
    <row r="340" spans="1:2" x14ac:dyDescent="0.2">
      <c r="A340" s="42"/>
      <c r="B340" s="42"/>
    </row>
    <row r="341" spans="1:2" x14ac:dyDescent="0.2">
      <c r="A341" s="42"/>
      <c r="B341" s="42"/>
    </row>
    <row r="342" spans="1:2" x14ac:dyDescent="0.2">
      <c r="A342" s="42"/>
      <c r="B342" s="42"/>
    </row>
    <row r="343" spans="1:2" x14ac:dyDescent="0.2">
      <c r="A343" s="42"/>
      <c r="B343" s="42"/>
    </row>
    <row r="344" spans="1:2" x14ac:dyDescent="0.2">
      <c r="A344" s="42"/>
      <c r="B344" s="42"/>
    </row>
    <row r="345" spans="1:2" x14ac:dyDescent="0.2">
      <c r="A345" s="42"/>
      <c r="B345" s="42"/>
    </row>
    <row r="346" spans="1:2" x14ac:dyDescent="0.2">
      <c r="A346" s="42"/>
      <c r="B346" s="42"/>
    </row>
    <row r="347" spans="1:2" x14ac:dyDescent="0.2">
      <c r="A347" s="42"/>
      <c r="B347" s="42"/>
    </row>
    <row r="348" spans="1:2" x14ac:dyDescent="0.2">
      <c r="A348" s="42"/>
      <c r="B348" s="42"/>
    </row>
    <row r="349" spans="1:2" x14ac:dyDescent="0.2">
      <c r="A349" s="42"/>
      <c r="B349" s="42"/>
    </row>
    <row r="350" spans="1:2" x14ac:dyDescent="0.2">
      <c r="A350" s="42"/>
      <c r="B350" s="42"/>
    </row>
    <row r="351" spans="1:2" x14ac:dyDescent="0.2">
      <c r="A351" s="42"/>
      <c r="B351" s="42"/>
    </row>
    <row r="352" spans="1:2" x14ac:dyDescent="0.2">
      <c r="A352" s="42"/>
      <c r="B352" s="42"/>
    </row>
    <row r="353" spans="1:2" x14ac:dyDescent="0.2">
      <c r="A353" s="42"/>
      <c r="B353" s="42"/>
    </row>
    <row r="354" spans="1:2" x14ac:dyDescent="0.2">
      <c r="A354" s="42"/>
      <c r="B354" s="42"/>
    </row>
    <row r="355" spans="1:2" x14ac:dyDescent="0.2">
      <c r="A355" s="42"/>
      <c r="B355" s="42"/>
    </row>
    <row r="356" spans="1:2" x14ac:dyDescent="0.2">
      <c r="A356" s="42"/>
      <c r="B356" s="42"/>
    </row>
    <row r="357" spans="1:2" x14ac:dyDescent="0.2">
      <c r="A357" s="42"/>
      <c r="B357" s="42"/>
    </row>
    <row r="358" spans="1:2" x14ac:dyDescent="0.2">
      <c r="A358" s="42"/>
      <c r="B358" s="42"/>
    </row>
    <row r="359" spans="1:2" x14ac:dyDescent="0.2">
      <c r="A359" s="42"/>
      <c r="B359" s="42"/>
    </row>
    <row r="360" spans="1:2" x14ac:dyDescent="0.2">
      <c r="A360" s="42"/>
      <c r="B360" s="42"/>
    </row>
    <row r="361" spans="1:2" x14ac:dyDescent="0.2">
      <c r="A361" s="42"/>
      <c r="B361" s="42"/>
    </row>
    <row r="362" spans="1:2" x14ac:dyDescent="0.2">
      <c r="A362" s="42"/>
      <c r="B362" s="42"/>
    </row>
    <row r="363" spans="1:2" x14ac:dyDescent="0.2">
      <c r="A363" s="42"/>
      <c r="B363" s="42"/>
    </row>
    <row r="364" spans="1:2" x14ac:dyDescent="0.2">
      <c r="A364" s="42"/>
      <c r="B364" s="42"/>
    </row>
    <row r="365" spans="1:2" x14ac:dyDescent="0.2">
      <c r="A365" s="42"/>
      <c r="B365" s="42"/>
    </row>
    <row r="366" spans="1:2" x14ac:dyDescent="0.2">
      <c r="A366" s="42"/>
      <c r="B366" s="42"/>
    </row>
    <row r="367" spans="1:2" x14ac:dyDescent="0.2">
      <c r="A367" s="42"/>
      <c r="B367" s="42"/>
    </row>
    <row r="368" spans="1:2" x14ac:dyDescent="0.2">
      <c r="A368" s="42"/>
      <c r="B368" s="42"/>
    </row>
    <row r="369" spans="1:2" x14ac:dyDescent="0.2">
      <c r="A369" s="42"/>
      <c r="B369" s="42"/>
    </row>
    <row r="370" spans="1:2" x14ac:dyDescent="0.2">
      <c r="A370" s="42"/>
      <c r="B370" s="42"/>
    </row>
    <row r="371" spans="1:2" x14ac:dyDescent="0.2">
      <c r="A371" s="42"/>
      <c r="B371" s="42"/>
    </row>
    <row r="372" spans="1:2" x14ac:dyDescent="0.2">
      <c r="A372" s="42"/>
      <c r="B372" s="42"/>
    </row>
    <row r="373" spans="1:2" x14ac:dyDescent="0.2">
      <c r="A373" s="42"/>
      <c r="B373" s="42"/>
    </row>
    <row r="374" spans="1:2" x14ac:dyDescent="0.2">
      <c r="A374" s="42"/>
      <c r="B374" s="42"/>
    </row>
    <row r="375" spans="1:2" x14ac:dyDescent="0.2">
      <c r="A375" s="42"/>
      <c r="B375" s="42"/>
    </row>
    <row r="376" spans="1:2" x14ac:dyDescent="0.2">
      <c r="A376" s="42"/>
      <c r="B376" s="42"/>
    </row>
    <row r="377" spans="1:2" x14ac:dyDescent="0.2">
      <c r="A377" s="42"/>
      <c r="B377" s="42"/>
    </row>
    <row r="378" spans="1:2" x14ac:dyDescent="0.2">
      <c r="A378" s="42"/>
      <c r="B378" s="42"/>
    </row>
    <row r="379" spans="1:2" x14ac:dyDescent="0.2">
      <c r="A379" s="42"/>
      <c r="B379" s="42"/>
    </row>
    <row r="380" spans="1:2" x14ac:dyDescent="0.2">
      <c r="A380" s="42"/>
      <c r="B380" s="42"/>
    </row>
    <row r="381" spans="1:2" x14ac:dyDescent="0.2">
      <c r="A381" s="42"/>
      <c r="B381" s="42"/>
    </row>
    <row r="382" spans="1:2" x14ac:dyDescent="0.2">
      <c r="A382" s="42"/>
      <c r="B382" s="42"/>
    </row>
    <row r="383" spans="1:2" x14ac:dyDescent="0.2">
      <c r="A383" s="42"/>
      <c r="B383" s="42"/>
    </row>
    <row r="384" spans="1:2" x14ac:dyDescent="0.2">
      <c r="A384" s="42"/>
      <c r="B384" s="42"/>
    </row>
    <row r="385" spans="1:2" x14ac:dyDescent="0.2">
      <c r="A385" s="42"/>
      <c r="B385" s="42"/>
    </row>
    <row r="386" spans="1:2" x14ac:dyDescent="0.2">
      <c r="A386" s="42"/>
      <c r="B386" s="42"/>
    </row>
    <row r="387" spans="1:2" x14ac:dyDescent="0.2">
      <c r="A387" s="42"/>
      <c r="B387" s="42"/>
    </row>
    <row r="388" spans="1:2" x14ac:dyDescent="0.2">
      <c r="A388" s="42"/>
      <c r="B388" s="42"/>
    </row>
    <row r="389" spans="1:2" x14ac:dyDescent="0.2">
      <c r="A389" s="42"/>
      <c r="B389" s="42"/>
    </row>
    <row r="390" spans="1:2" x14ac:dyDescent="0.2">
      <c r="A390" s="42"/>
      <c r="B390" s="42"/>
    </row>
    <row r="391" spans="1:2" x14ac:dyDescent="0.2">
      <c r="A391" s="42"/>
      <c r="B391" s="42"/>
    </row>
    <row r="392" spans="1:2" x14ac:dyDescent="0.2">
      <c r="A392" s="42"/>
      <c r="B392" s="42"/>
    </row>
    <row r="393" spans="1:2" x14ac:dyDescent="0.2">
      <c r="A393" s="42"/>
      <c r="B393" s="42"/>
    </row>
    <row r="394" spans="1:2" x14ac:dyDescent="0.2">
      <c r="A394" s="42"/>
      <c r="B394" s="42"/>
    </row>
    <row r="395" spans="1:2" x14ac:dyDescent="0.2">
      <c r="A395" s="42"/>
      <c r="B395" s="42"/>
    </row>
    <row r="396" spans="1:2" x14ac:dyDescent="0.2">
      <c r="A396" s="42"/>
      <c r="B396" s="42"/>
    </row>
    <row r="397" spans="1:2" x14ac:dyDescent="0.2">
      <c r="A397" s="42"/>
      <c r="B397" s="42"/>
    </row>
    <row r="398" spans="1:2" x14ac:dyDescent="0.2">
      <c r="A398" s="42"/>
      <c r="B398" s="42"/>
    </row>
    <row r="399" spans="1:2" x14ac:dyDescent="0.2">
      <c r="A399" s="42"/>
      <c r="B399" s="42"/>
    </row>
    <row r="400" spans="1:2" x14ac:dyDescent="0.2">
      <c r="A400" s="42"/>
      <c r="B400" s="42"/>
    </row>
    <row r="401" spans="1:2" x14ac:dyDescent="0.2">
      <c r="A401" s="42"/>
      <c r="B401" s="42"/>
    </row>
    <row r="402" spans="1:2" x14ac:dyDescent="0.2">
      <c r="A402" s="42"/>
      <c r="B402" s="42"/>
    </row>
    <row r="403" spans="1:2" x14ac:dyDescent="0.2">
      <c r="A403" s="42"/>
      <c r="B403" s="42"/>
    </row>
    <row r="404" spans="1:2" x14ac:dyDescent="0.2">
      <c r="A404" s="42"/>
      <c r="B404" s="42"/>
    </row>
    <row r="405" spans="1:2" x14ac:dyDescent="0.2">
      <c r="A405" s="42"/>
      <c r="B405" s="42"/>
    </row>
    <row r="406" spans="1:2" x14ac:dyDescent="0.2">
      <c r="A406" s="42"/>
      <c r="B406" s="42"/>
    </row>
    <row r="407" spans="1:2" x14ac:dyDescent="0.2">
      <c r="A407" s="42"/>
      <c r="B407" s="42"/>
    </row>
    <row r="408" spans="1:2" x14ac:dyDescent="0.2">
      <c r="A408" s="42"/>
      <c r="B408" s="42"/>
    </row>
    <row r="409" spans="1:2" x14ac:dyDescent="0.2">
      <c r="A409" s="42"/>
      <c r="B409" s="42"/>
    </row>
    <row r="410" spans="1:2" x14ac:dyDescent="0.2">
      <c r="A410" s="42"/>
      <c r="B410" s="42"/>
    </row>
    <row r="411" spans="1:2" x14ac:dyDescent="0.2">
      <c r="A411" s="42"/>
      <c r="B411" s="42"/>
    </row>
    <row r="412" spans="1:2" x14ac:dyDescent="0.2">
      <c r="A412" s="42"/>
      <c r="B412" s="42"/>
    </row>
    <row r="413" spans="1:2" x14ac:dyDescent="0.2">
      <c r="A413" s="42"/>
      <c r="B413" s="42"/>
    </row>
    <row r="414" spans="1:2" x14ac:dyDescent="0.2">
      <c r="A414" s="42"/>
      <c r="B414" s="42"/>
    </row>
    <row r="415" spans="1:2" x14ac:dyDescent="0.2">
      <c r="A415" s="42"/>
      <c r="B415" s="42"/>
    </row>
    <row r="416" spans="1:2" x14ac:dyDescent="0.2">
      <c r="A416" s="42"/>
      <c r="B416" s="42"/>
    </row>
    <row r="417" spans="1:2" x14ac:dyDescent="0.2">
      <c r="A417" s="42"/>
      <c r="B417" s="42"/>
    </row>
    <row r="418" spans="1:2" x14ac:dyDescent="0.2">
      <c r="A418" s="42"/>
      <c r="B418" s="42"/>
    </row>
    <row r="419" spans="1:2" x14ac:dyDescent="0.2">
      <c r="A419" s="42"/>
      <c r="B419" s="42"/>
    </row>
    <row r="420" spans="1:2" x14ac:dyDescent="0.2">
      <c r="A420" s="42"/>
      <c r="B420" s="42"/>
    </row>
    <row r="421" spans="1:2" x14ac:dyDescent="0.2">
      <c r="A421" s="42"/>
      <c r="B421" s="42"/>
    </row>
    <row r="422" spans="1:2" x14ac:dyDescent="0.2">
      <c r="A422" s="42"/>
      <c r="B422" s="42"/>
    </row>
    <row r="423" spans="1:2" x14ac:dyDescent="0.2">
      <c r="A423" s="42"/>
      <c r="B423" s="42"/>
    </row>
    <row r="424" spans="1:2" x14ac:dyDescent="0.2">
      <c r="A424" s="42"/>
      <c r="B424" s="42"/>
    </row>
    <row r="425" spans="1:2" x14ac:dyDescent="0.2">
      <c r="A425" s="42"/>
      <c r="B425" s="42"/>
    </row>
    <row r="426" spans="1:2" x14ac:dyDescent="0.2">
      <c r="A426" s="42"/>
      <c r="B426" s="42"/>
    </row>
    <row r="427" spans="1:2" x14ac:dyDescent="0.2">
      <c r="A427" s="42"/>
      <c r="B427" s="42"/>
    </row>
    <row r="428" spans="1:2" x14ac:dyDescent="0.2">
      <c r="A428" s="42"/>
      <c r="B428" s="42"/>
    </row>
    <row r="429" spans="1:2" x14ac:dyDescent="0.2">
      <c r="A429" s="42"/>
      <c r="B429" s="42"/>
    </row>
    <row r="430" spans="1:2" x14ac:dyDescent="0.2">
      <c r="A430" s="42"/>
      <c r="B430" s="42"/>
    </row>
    <row r="431" spans="1:2" x14ac:dyDescent="0.2">
      <c r="A431" s="42"/>
      <c r="B431" s="42"/>
    </row>
    <row r="432" spans="1:2" x14ac:dyDescent="0.2">
      <c r="A432" s="42"/>
      <c r="B432" s="42"/>
    </row>
    <row r="433" spans="1:2" x14ac:dyDescent="0.2">
      <c r="A433" s="42"/>
      <c r="B433" s="42"/>
    </row>
    <row r="434" spans="1:2" x14ac:dyDescent="0.2">
      <c r="A434" s="42"/>
      <c r="B434" s="42"/>
    </row>
    <row r="435" spans="1:2" x14ac:dyDescent="0.2">
      <c r="A435" s="42"/>
      <c r="B435" s="42"/>
    </row>
    <row r="436" spans="1:2" x14ac:dyDescent="0.2">
      <c r="A436" s="42"/>
      <c r="B436" s="42"/>
    </row>
    <row r="437" spans="1:2" x14ac:dyDescent="0.2">
      <c r="A437" s="42"/>
      <c r="B437" s="42"/>
    </row>
    <row r="438" spans="1:2" x14ac:dyDescent="0.2">
      <c r="A438" s="42"/>
      <c r="B438" s="42"/>
    </row>
    <row r="439" spans="1:2" x14ac:dyDescent="0.2">
      <c r="A439" s="42"/>
      <c r="B439" s="42"/>
    </row>
    <row r="440" spans="1:2" x14ac:dyDescent="0.2">
      <c r="A440" s="42"/>
      <c r="B440" s="42"/>
    </row>
    <row r="441" spans="1:2" x14ac:dyDescent="0.2">
      <c r="A441" s="42"/>
      <c r="B441" s="42"/>
    </row>
    <row r="442" spans="1:2" x14ac:dyDescent="0.2">
      <c r="A442" s="42"/>
      <c r="B442" s="42"/>
    </row>
    <row r="443" spans="1:2" x14ac:dyDescent="0.2">
      <c r="A443" s="42"/>
      <c r="B443" s="42"/>
    </row>
    <row r="444" spans="1:2" x14ac:dyDescent="0.2">
      <c r="A444" s="42"/>
      <c r="B444" s="42"/>
    </row>
    <row r="445" spans="1:2" x14ac:dyDescent="0.2">
      <c r="A445" s="42"/>
      <c r="B445" s="42"/>
    </row>
    <row r="446" spans="1:2" x14ac:dyDescent="0.2">
      <c r="A446" s="42"/>
      <c r="B446" s="42"/>
    </row>
    <row r="447" spans="1:2" x14ac:dyDescent="0.2">
      <c r="A447" s="42"/>
      <c r="B447" s="42"/>
    </row>
    <row r="448" spans="1:2" x14ac:dyDescent="0.2">
      <c r="A448" s="42"/>
      <c r="B448" s="42"/>
    </row>
    <row r="449" spans="1:2" x14ac:dyDescent="0.2">
      <c r="A449" s="42"/>
      <c r="B449" s="42"/>
    </row>
    <row r="450" spans="1:2" x14ac:dyDescent="0.2">
      <c r="A450" s="42"/>
      <c r="B450" s="42"/>
    </row>
    <row r="451" spans="1:2" x14ac:dyDescent="0.2">
      <c r="A451" s="42"/>
      <c r="B451" s="42"/>
    </row>
    <row r="452" spans="1:2" x14ac:dyDescent="0.2">
      <c r="A452" s="42"/>
      <c r="B452" s="42"/>
    </row>
    <row r="453" spans="1:2" x14ac:dyDescent="0.2">
      <c r="A453" s="42"/>
      <c r="B453" s="42"/>
    </row>
    <row r="454" spans="1:2" x14ac:dyDescent="0.2">
      <c r="A454" s="42"/>
      <c r="B454" s="42"/>
    </row>
    <row r="455" spans="1:2" x14ac:dyDescent="0.2">
      <c r="A455" s="42"/>
      <c r="B455" s="42"/>
    </row>
    <row r="456" spans="1:2" x14ac:dyDescent="0.2">
      <c r="A456" s="42"/>
      <c r="B456" s="42"/>
    </row>
    <row r="457" spans="1:2" x14ac:dyDescent="0.2">
      <c r="A457" s="42"/>
      <c r="B457" s="42"/>
    </row>
    <row r="458" spans="1:2" x14ac:dyDescent="0.2">
      <c r="A458" s="42"/>
      <c r="B458" s="42"/>
    </row>
    <row r="459" spans="1:2" x14ac:dyDescent="0.2">
      <c r="A459" s="42"/>
      <c r="B459" s="42"/>
    </row>
    <row r="460" spans="1:2" x14ac:dyDescent="0.2">
      <c r="A460" s="42"/>
      <c r="B460" s="42"/>
    </row>
    <row r="461" spans="1:2" x14ac:dyDescent="0.2">
      <c r="A461" s="42"/>
      <c r="B461" s="42"/>
    </row>
    <row r="462" spans="1:2" x14ac:dyDescent="0.2">
      <c r="A462" s="42"/>
      <c r="B462" s="42"/>
    </row>
    <row r="463" spans="1:2" x14ac:dyDescent="0.2">
      <c r="A463" s="42"/>
      <c r="B463" s="42"/>
    </row>
    <row r="464" spans="1:2" x14ac:dyDescent="0.2">
      <c r="A464" s="42"/>
      <c r="B464" s="42"/>
    </row>
    <row r="465" spans="1:2" x14ac:dyDescent="0.2">
      <c r="A465" s="42"/>
      <c r="B465" s="42"/>
    </row>
    <row r="466" spans="1:2" x14ac:dyDescent="0.2">
      <c r="A466" s="42"/>
      <c r="B466" s="42"/>
    </row>
    <row r="467" spans="1:2" x14ac:dyDescent="0.2">
      <c r="A467" s="42"/>
      <c r="B467" s="42"/>
    </row>
    <row r="468" spans="1:2" x14ac:dyDescent="0.2">
      <c r="A468" s="42"/>
      <c r="B468" s="42"/>
    </row>
    <row r="469" spans="1:2" x14ac:dyDescent="0.2">
      <c r="A469" s="42"/>
      <c r="B469" s="42"/>
    </row>
    <row r="470" spans="1:2" x14ac:dyDescent="0.2">
      <c r="A470" s="42"/>
      <c r="B470" s="42"/>
    </row>
    <row r="471" spans="1:2" x14ac:dyDescent="0.2">
      <c r="A471" s="42"/>
      <c r="B471" s="42"/>
    </row>
    <row r="472" spans="1:2" x14ac:dyDescent="0.2">
      <c r="A472" s="42"/>
      <c r="B472" s="42"/>
    </row>
    <row r="473" spans="1:2" x14ac:dyDescent="0.2">
      <c r="A473" s="42"/>
      <c r="B473" s="42"/>
    </row>
    <row r="474" spans="1:2" x14ac:dyDescent="0.2">
      <c r="A474" s="42"/>
      <c r="B474" s="42"/>
    </row>
    <row r="475" spans="1:2" x14ac:dyDescent="0.2">
      <c r="A475" s="42"/>
      <c r="B475" s="42"/>
    </row>
    <row r="476" spans="1:2" x14ac:dyDescent="0.2">
      <c r="A476" s="42"/>
      <c r="B476" s="42"/>
    </row>
    <row r="477" spans="1:2" x14ac:dyDescent="0.2">
      <c r="A477" s="42"/>
      <c r="B477" s="42"/>
    </row>
    <row r="478" spans="1:2" x14ac:dyDescent="0.2">
      <c r="A478" s="42"/>
      <c r="B478" s="42"/>
    </row>
    <row r="479" spans="1:2" x14ac:dyDescent="0.2">
      <c r="A479" s="42"/>
      <c r="B479" s="42"/>
    </row>
    <row r="480" spans="1:2" x14ac:dyDescent="0.2">
      <c r="A480" s="42"/>
      <c r="B480" s="42"/>
    </row>
    <row r="481" spans="1:2" x14ac:dyDescent="0.2">
      <c r="A481" s="42"/>
      <c r="B481" s="42"/>
    </row>
    <row r="482" spans="1:2" x14ac:dyDescent="0.2">
      <c r="A482" s="42"/>
      <c r="B482" s="42"/>
    </row>
    <row r="483" spans="1:2" x14ac:dyDescent="0.2">
      <c r="A483" s="42"/>
      <c r="B483" s="42"/>
    </row>
    <row r="484" spans="1:2" x14ac:dyDescent="0.2">
      <c r="A484" s="42"/>
      <c r="B484" s="42"/>
    </row>
    <row r="485" spans="1:2" x14ac:dyDescent="0.2">
      <c r="A485" s="42"/>
      <c r="B485" s="42"/>
    </row>
    <row r="486" spans="1:2" x14ac:dyDescent="0.2">
      <c r="A486" s="42"/>
      <c r="B486" s="42"/>
    </row>
    <row r="487" spans="1:2" x14ac:dyDescent="0.2">
      <c r="A487" s="42"/>
      <c r="B487" s="42"/>
    </row>
    <row r="488" spans="1:2" x14ac:dyDescent="0.2">
      <c r="B488" s="42"/>
    </row>
  </sheetData>
  <mergeCells count="21">
    <mergeCell ref="F62:H62"/>
    <mergeCell ref="B1:K1"/>
    <mergeCell ref="B2:B4"/>
    <mergeCell ref="C2:K2"/>
    <mergeCell ref="C3:E3"/>
    <mergeCell ref="F3:H3"/>
    <mergeCell ref="I3:K3"/>
    <mergeCell ref="A2:A4"/>
    <mergeCell ref="L62:N62"/>
    <mergeCell ref="O62:Q62"/>
    <mergeCell ref="R62:S62"/>
    <mergeCell ref="P68:S68"/>
    <mergeCell ref="L2:T2"/>
    <mergeCell ref="L3:N3"/>
    <mergeCell ref="O3:Q3"/>
    <mergeCell ref="R3:T3"/>
    <mergeCell ref="L61:S61"/>
    <mergeCell ref="C62:E62"/>
    <mergeCell ref="I62:J62"/>
    <mergeCell ref="C61:J61"/>
    <mergeCell ref="B68:F68"/>
  </mergeCells>
  <phoneticPr fontId="0" type="noConversion"/>
  <printOptions horizontalCentered="1" verticalCentered="1"/>
  <pageMargins left="3.937007874015748E-2" right="3.937007874015748E-2" top="0" bottom="0" header="0" footer="0"/>
  <pageSetup paperSize="9" scale="92" orientation="landscape" r:id="rId1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Mês</vt:lpstr>
      <vt:lpstr>Ano</vt:lpstr>
      <vt:lpstr>12 meses</vt:lpstr>
      <vt:lpstr>TOTAIS</vt:lpstr>
      <vt:lpstr>BAL RESUM.</vt:lpstr>
      <vt:lpstr>'BAL RESUM.'!Titulos_de_impressao</vt:lpstr>
    </vt:vector>
  </TitlesOfParts>
  <Company>Ministério da Agricultura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CGEA</dc:creator>
  <cp:lastModifiedBy>Gastao Giometti</cp:lastModifiedBy>
  <cp:lastPrinted>2019-09-09T20:15:10Z</cp:lastPrinted>
  <dcterms:created xsi:type="dcterms:W3CDTF">2005-12-08T13:18:36Z</dcterms:created>
  <dcterms:modified xsi:type="dcterms:W3CDTF">2024-02-14T21:39:19Z</dcterms:modified>
</cp:coreProperties>
</file>